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510" windowWidth="20730" windowHeight="9090" tabRatio="834"/>
  </bookViews>
  <sheets>
    <sheet name="Tabs Flow Chart" sheetId="68" r:id="rId1"/>
    <sheet name="2019-20 CC" sheetId="70" r:id="rId2"/>
    <sheet name="2019-20 Univ" sheetId="71" r:id="rId3"/>
    <sheet name="19-20 Point Calculation" sheetId="72" r:id="rId4"/>
    <sheet name="CC Data" sheetId="42" r:id="rId5"/>
    <sheet name="Univ Data" sheetId="43" r:id="rId6"/>
    <sheet name="2018-19 CC" sheetId="47" r:id="rId7"/>
    <sheet name="2018-19 Univ" sheetId="53" r:id="rId8"/>
    <sheet name="18-19 Point Calculation" sheetId="61" r:id="rId9"/>
    <sheet name="19-20 Recommendation" sheetId="67" r:id="rId10"/>
    <sheet name="Scales" sheetId="62" r:id="rId11"/>
  </sheets>
  <externalReferences>
    <externalReference r:id="rId12"/>
    <externalReference r:id="rId13"/>
  </externalReferences>
  <definedNames>
    <definedName name="_" localSheetId="8">#REF!</definedName>
    <definedName name="_" localSheetId="3">#REF!</definedName>
    <definedName name="_" localSheetId="9">#REF!</definedName>
    <definedName name="_">#REF!</definedName>
    <definedName name="_CEN1" localSheetId="8">#REF!</definedName>
    <definedName name="_CEN1" localSheetId="3">#REF!</definedName>
    <definedName name="_CEN1" localSheetId="9">#REF!</definedName>
    <definedName name="_CEN1">#REF!</definedName>
    <definedName name="_SA3" localSheetId="8">#REF!</definedName>
    <definedName name="_SA3" localSheetId="3">#REF!</definedName>
    <definedName name="_SA3" localSheetId="9">#REF!</definedName>
    <definedName name="_SA3">#REF!</definedName>
    <definedName name="_SC2" localSheetId="8">#REF!</definedName>
    <definedName name="_SC2" localSheetId="3">#REF!</definedName>
    <definedName name="_SC2" localSheetId="9">#REF!</definedName>
    <definedName name="_SC2">#REF!</definedName>
    <definedName name="_Scd10" localSheetId="8">#REF!</definedName>
    <definedName name="_Scd10" localSheetId="3">#REF!</definedName>
    <definedName name="_Scd10" localSheetId="9">#REF!</definedName>
    <definedName name="_Scd10">#REF!</definedName>
    <definedName name="_Scd11" localSheetId="8">#REF!</definedName>
    <definedName name="_Scd11" localSheetId="3">#REF!</definedName>
    <definedName name="_Scd11" localSheetId="9">#REF!</definedName>
    <definedName name="_Scd11">#REF!</definedName>
    <definedName name="_Scd12" localSheetId="8">#REF!</definedName>
    <definedName name="_Scd12" localSheetId="3">#REF!</definedName>
    <definedName name="_Scd12" localSheetId="9">#REF!</definedName>
    <definedName name="_Scd12">#REF!</definedName>
    <definedName name="_Scd2" localSheetId="8">#REF!</definedName>
    <definedName name="_Scd2" localSheetId="3">#REF!</definedName>
    <definedName name="_Scd2" localSheetId="9">#REF!</definedName>
    <definedName name="_Scd2">#REF!</definedName>
    <definedName name="_Scd3" localSheetId="8">#REF!</definedName>
    <definedName name="_Scd3" localSheetId="3">#REF!</definedName>
    <definedName name="_Scd3" localSheetId="9">#REF!</definedName>
    <definedName name="_Scd3">#REF!</definedName>
    <definedName name="_Scd4" localSheetId="8">#REF!</definedName>
    <definedName name="_Scd4" localSheetId="3">#REF!</definedName>
    <definedName name="_Scd4" localSheetId="9">#REF!</definedName>
    <definedName name="_Scd4">#REF!</definedName>
    <definedName name="_SCD5" localSheetId="8">#REF!</definedName>
    <definedName name="_SCD5" localSheetId="3">#REF!</definedName>
    <definedName name="_SCD5" localSheetId="9">#REF!</definedName>
    <definedName name="_SCD5">#REF!</definedName>
    <definedName name="_Scd6" localSheetId="8">#REF!</definedName>
    <definedName name="_Scd6" localSheetId="3">#REF!</definedName>
    <definedName name="_Scd6" localSheetId="9">#REF!</definedName>
    <definedName name="_Scd6">#REF!</definedName>
    <definedName name="_Scd7" localSheetId="8">#REF!</definedName>
    <definedName name="_Scd7" localSheetId="3">#REF!</definedName>
    <definedName name="_Scd7" localSheetId="9">#REF!</definedName>
    <definedName name="_Scd7">#REF!</definedName>
    <definedName name="_Scd8" localSheetId="8">#REF!</definedName>
    <definedName name="_Scd8" localSheetId="3">#REF!</definedName>
    <definedName name="_Scd8" localSheetId="9">#REF!</definedName>
    <definedName name="_Scd8">#REF!</definedName>
    <definedName name="_Scd9" localSheetId="8">#REF!</definedName>
    <definedName name="_Scd9" localSheetId="3">#REF!</definedName>
    <definedName name="_Scd9" localSheetId="9">#REF!</definedName>
    <definedName name="_Scd9">#REF!</definedName>
    <definedName name="A" localSheetId="8">#REF!</definedName>
    <definedName name="A" localSheetId="3">#REF!</definedName>
    <definedName name="A" localSheetId="9">#REF!</definedName>
    <definedName name="A">#REF!</definedName>
    <definedName name="A3Inst" localSheetId="8">#REF!</definedName>
    <definedName name="A3Inst" localSheetId="3">#REF!</definedName>
    <definedName name="A3Inst" localSheetId="9">#REF!</definedName>
    <definedName name="A3Inst">#REF!</definedName>
    <definedName name="B" localSheetId="8">#REF!</definedName>
    <definedName name="B" localSheetId="3">#REF!</definedName>
    <definedName name="B" localSheetId="9">#REF!</definedName>
    <definedName name="B">#REF!</definedName>
    <definedName name="Button5">"Button 5"</definedName>
    <definedName name="cbh" localSheetId="8">#REF!</definedName>
    <definedName name="cbh" localSheetId="3">#REF!</definedName>
    <definedName name="cbh" localSheetId="9">#REF!</definedName>
    <definedName name="cbh">#REF!</definedName>
    <definedName name="CBInst" localSheetId="8">#REF!</definedName>
    <definedName name="CBInst" localSheetId="3">#REF!</definedName>
    <definedName name="CBInst" localSheetId="9">#REF!</definedName>
    <definedName name="CBInst">#REF!</definedName>
    <definedName name="cempapp" localSheetId="8">#REF!</definedName>
    <definedName name="cempapp" localSheetId="3">#REF!</definedName>
    <definedName name="cempapp" localSheetId="9">#REF!</definedName>
    <definedName name="cempapp">#REF!</definedName>
    <definedName name="CEMPEAPP" localSheetId="8">#REF!</definedName>
    <definedName name="CEMPEAPP" localSheetId="3">#REF!</definedName>
    <definedName name="CEMPEAPP" localSheetId="9">#REF!</definedName>
    <definedName name="CEMPEAPP">#REF!</definedName>
    <definedName name="CEMPEGT" localSheetId="8">#REF!</definedName>
    <definedName name="CEMPEGT" localSheetId="3">#REF!</definedName>
    <definedName name="CEMPEGT" localSheetId="9">#REF!</definedName>
    <definedName name="CEMPEGT">#REF!</definedName>
    <definedName name="CEMPEINS" localSheetId="8">#REF!</definedName>
    <definedName name="CEMPEINS" localSheetId="3">#REF!</definedName>
    <definedName name="CEMPEINS" localSheetId="9">#REF!</definedName>
    <definedName name="CEMPEINS">#REF!</definedName>
    <definedName name="CEMPEMAT" localSheetId="8">#REF!</definedName>
    <definedName name="CEMPEMAT" localSheetId="3">#REF!</definedName>
    <definedName name="CEMPEMAT" localSheetId="9">#REF!</definedName>
    <definedName name="CEMPEMAT">#REF!</definedName>
    <definedName name="cempmat" localSheetId="8">#REF!</definedName>
    <definedName name="cempmat" localSheetId="3">#REF!</definedName>
    <definedName name="cempmat" localSheetId="9">#REF!</definedName>
    <definedName name="cempmat">#REF!</definedName>
    <definedName name="cemptot" localSheetId="8">#REF!</definedName>
    <definedName name="cemptot" localSheetId="3">#REF!</definedName>
    <definedName name="cemptot" localSheetId="9">#REF!</definedName>
    <definedName name="cemptot">#REF!</definedName>
    <definedName name="EInst" localSheetId="8">#REF!</definedName>
    <definedName name="EInst" localSheetId="3">#REF!</definedName>
    <definedName name="EInst" localSheetId="9">#REF!</definedName>
    <definedName name="EInst">#REF!</definedName>
    <definedName name="FInst" localSheetId="8">#REF!</definedName>
    <definedName name="FInst" localSheetId="3">#REF!</definedName>
    <definedName name="FInst" localSheetId="9">#REF!</definedName>
    <definedName name="FInst">#REF!</definedName>
    <definedName name="FMRGRAD" localSheetId="8">#REF!</definedName>
    <definedName name="FMRGRAD" localSheetId="3">#REF!</definedName>
    <definedName name="FMRGRAD" localSheetId="9">#REF!</definedName>
    <definedName name="FMRGRAD">#REF!</definedName>
    <definedName name="FMRPFTE" localSheetId="8">#REF!</definedName>
    <definedName name="FMRPFTE" localSheetId="3">#REF!</definedName>
    <definedName name="FMRPFTE" localSheetId="9">#REF!</definedName>
    <definedName name="FMRPFTE">#REF!</definedName>
    <definedName name="FMRPFTET" localSheetId="8">#REF!</definedName>
    <definedName name="FMRPFTET" localSheetId="3">#REF!</definedName>
    <definedName name="FMRPFTET" localSheetId="9">#REF!</definedName>
    <definedName name="FMRPFTET">#REF!</definedName>
    <definedName name="FMRPGRAD" localSheetId="8">#REF!</definedName>
    <definedName name="FMRPGRAD" localSheetId="3">#REF!</definedName>
    <definedName name="FMRPGRAD" localSheetId="9">#REF!</definedName>
    <definedName name="FMRPGRAD">#REF!</definedName>
    <definedName name="FTERESENR" localSheetId="8">#REF!</definedName>
    <definedName name="FTERESENR" localSheetId="3">#REF!</definedName>
    <definedName name="FTERESENR" localSheetId="9">#REF!</definedName>
    <definedName name="FTERESENR">#REF!</definedName>
    <definedName name="NETRESACT" localSheetId="8">#REF!</definedName>
    <definedName name="NETRESACT" localSheetId="3">#REF!</definedName>
    <definedName name="NETRESACT" localSheetId="9">#REF!</definedName>
    <definedName name="NETRESACT">#REF!</definedName>
    <definedName name="PNFADDAPP" localSheetId="8">#REF!</definedName>
    <definedName name="PNFADDAPP" localSheetId="3">#REF!</definedName>
    <definedName name="PNFADDAPP" localSheetId="9">#REF!</definedName>
    <definedName name="PNFADDAPP">#REF!</definedName>
    <definedName name="PNFOC" localSheetId="8">#REF!</definedName>
    <definedName name="PNFOC" localSheetId="3">#REF!</definedName>
    <definedName name="PNFOC" localSheetId="9">#REF!</definedName>
    <definedName name="PNFOC">#REF!</definedName>
    <definedName name="PNFTotExp" localSheetId="8">#REF!</definedName>
    <definedName name="PNFTotExp" localSheetId="3">#REF!</definedName>
    <definedName name="PNFTotExp" localSheetId="9">#REF!</definedName>
    <definedName name="PNFTotExp">#REF!</definedName>
    <definedName name="PNFTotRev" localSheetId="8">#REF!</definedName>
    <definedName name="PNFTotRev" localSheetId="3">#REF!</definedName>
    <definedName name="PNFTotRev" localSheetId="9">#REF!</definedName>
    <definedName name="PNFTotRev">#REF!</definedName>
    <definedName name="_xlnm.Print_Area" localSheetId="8">'18-19 Point Calculation'!$B$2:$J$38</definedName>
    <definedName name="_xlnm.Print_Area" localSheetId="3">'19-20 Point Calculation'!$B$2:$L$38</definedName>
    <definedName name="_xlnm.Print_Area" localSheetId="9">'19-20 Recommendation'!$B$2:$I$40</definedName>
    <definedName name="_xlnm.Print_Area" localSheetId="6">'2018-19 CC'!$B$2:$O$57</definedName>
    <definedName name="_xlnm.Print_Area" localSheetId="7">'2018-19 Univ'!$B$2:$K$48</definedName>
    <definedName name="_xlnm.Print_Area" localSheetId="1">'2019-20 CC'!$B$2:$O$57</definedName>
    <definedName name="_xlnm.Print_Area" localSheetId="2">'2019-20 Univ'!$B$2:$K$48</definedName>
    <definedName name="_xlnm.Print_Area" localSheetId="4">'CC Data'!$B$2:$P$314</definedName>
    <definedName name="_xlnm.Print_Area" localSheetId="10">Scales!$B$2:$E$29</definedName>
    <definedName name="_xlnm.Print_Area" localSheetId="0">'Tabs Flow Chart'!$B$2:$W$35</definedName>
    <definedName name="_xlnm.Print_Area" localSheetId="5">'Univ Data'!$B$2:$P$157</definedName>
    <definedName name="_xlnm.Print_Titles" localSheetId="7">'2018-19 Univ'!$2:$2</definedName>
    <definedName name="_xlnm.Print_Titles" localSheetId="2">'2019-20 Univ'!$2:$2</definedName>
    <definedName name="russ" localSheetId="8">#REF!</definedName>
    <definedName name="russ" localSheetId="3">#REF!</definedName>
    <definedName name="russ" localSheetId="9">#REF!</definedName>
    <definedName name="russ">#REF!</definedName>
    <definedName name="S13A" localSheetId="8">#REF!</definedName>
    <definedName name="S13A" localSheetId="3">#REF!</definedName>
    <definedName name="S13A" localSheetId="9">#REF!</definedName>
    <definedName name="S13A">#REF!</definedName>
    <definedName name="S13B" localSheetId="8">#REF!</definedName>
    <definedName name="S13B" localSheetId="3">#REF!</definedName>
    <definedName name="S13B" localSheetId="9">#REF!</definedName>
    <definedName name="S13B">#REF!</definedName>
    <definedName name="S13C" localSheetId="8">#REF!</definedName>
    <definedName name="S13C" localSheetId="3">#REF!</definedName>
    <definedName name="S13C" localSheetId="9">#REF!</definedName>
    <definedName name="S13C">#REF!</definedName>
    <definedName name="S14A" localSheetId="8">#REF!</definedName>
    <definedName name="S14A" localSheetId="3">#REF!</definedName>
    <definedName name="S14A" localSheetId="9">#REF!</definedName>
    <definedName name="S14A">#REF!</definedName>
    <definedName name="S14B" localSheetId="8">#REF!</definedName>
    <definedName name="S14B" localSheetId="3">#REF!</definedName>
    <definedName name="S14B" localSheetId="9">#REF!</definedName>
    <definedName name="S14B">#REF!</definedName>
    <definedName name="S14C" localSheetId="8">#REF!</definedName>
    <definedName name="S14C" localSheetId="3">#REF!</definedName>
    <definedName name="S14C" localSheetId="9">#REF!</definedName>
    <definedName name="S14C">#REF!</definedName>
    <definedName name="S15A" localSheetId="8">#REF!</definedName>
    <definedName name="S15A" localSheetId="3">#REF!</definedName>
    <definedName name="S15A" localSheetId="9">#REF!</definedName>
    <definedName name="S15A">#REF!</definedName>
    <definedName name="S15B" localSheetId="8">#REF!</definedName>
    <definedName name="S15B" localSheetId="3">#REF!</definedName>
    <definedName name="S15B" localSheetId="9">#REF!</definedName>
    <definedName name="S15B">#REF!</definedName>
    <definedName name="S15C" localSheetId="8">#REF!</definedName>
    <definedName name="S15C" localSheetId="3">#REF!</definedName>
    <definedName name="S15C" localSheetId="9">#REF!</definedName>
    <definedName name="S15C">#REF!</definedName>
    <definedName name="Scd12Ins" localSheetId="8">#REF!</definedName>
    <definedName name="Scd12Ins" localSheetId="3">#REF!</definedName>
    <definedName name="Scd12Ins" localSheetId="9">#REF!</definedName>
    <definedName name="Scd12Ins">#REF!</definedName>
    <definedName name="Scd2Org" localSheetId="8">#REF!</definedName>
    <definedName name="Scd2Org" localSheetId="3">#REF!</definedName>
    <definedName name="Scd2Org" localSheetId="9">#REF!</definedName>
    <definedName name="Scd2Org">#REF!</definedName>
    <definedName name="Scd3Org" localSheetId="8">#REF!</definedName>
    <definedName name="Scd3Org" localSheetId="3">#REF!</definedName>
    <definedName name="Scd3Org" localSheetId="9">#REF!</definedName>
    <definedName name="Scd3Org">#REF!</definedName>
    <definedName name="Scd3TBL" localSheetId="8">#REF!</definedName>
    <definedName name="Scd3TBL" localSheetId="3">#REF!</definedName>
    <definedName name="Scd3TBL" localSheetId="9">#REF!</definedName>
    <definedName name="Scd3TBL">#REF!</definedName>
    <definedName name="Scd4Ins" localSheetId="8">#REF!</definedName>
    <definedName name="Scd4Ins" localSheetId="3">#REF!</definedName>
    <definedName name="Scd4Ins" localSheetId="9">#REF!</definedName>
    <definedName name="Scd4Ins">#REF!</definedName>
    <definedName name="Scd4Org" localSheetId="8">#REF!</definedName>
    <definedName name="Scd4Org" localSheetId="3">#REF!</definedName>
    <definedName name="Scd4Org" localSheetId="9">#REF!</definedName>
    <definedName name="Scd4Org">#REF!</definedName>
    <definedName name="Scd6Org" localSheetId="8">#REF!</definedName>
    <definedName name="Scd6Org" localSheetId="3">#REF!</definedName>
    <definedName name="Scd6Org" localSheetId="9">#REF!</definedName>
    <definedName name="Scd6Org">#REF!</definedName>
    <definedName name="Scd7Org" localSheetId="8">#REF!</definedName>
    <definedName name="Scd7Org" localSheetId="3">#REF!</definedName>
    <definedName name="Scd7Org" localSheetId="9">#REF!</definedName>
    <definedName name="Scd7Org">#REF!</definedName>
    <definedName name="Scd8Org" localSheetId="8">#REF!</definedName>
    <definedName name="Scd8Org" localSheetId="3">#REF!</definedName>
    <definedName name="Scd8Org" localSheetId="9">#REF!</definedName>
    <definedName name="Scd8Org">#REF!</definedName>
    <definedName name="Scd9Ins" localSheetId="8">#REF!</definedName>
    <definedName name="Scd9Ins" localSheetId="3">#REF!</definedName>
    <definedName name="Scd9Ins" localSheetId="9">#REF!</definedName>
    <definedName name="Scd9Ins">#REF!</definedName>
    <definedName name="Scd9Prog" localSheetId="8">#REF!</definedName>
    <definedName name="Scd9Prog" localSheetId="3">#REF!</definedName>
    <definedName name="Scd9Prog" localSheetId="9">#REF!</definedName>
    <definedName name="Scd9Prog">#REF!</definedName>
    <definedName name="ScdIns" localSheetId="8">#REF!</definedName>
    <definedName name="ScdIns" localSheetId="3">#REF!</definedName>
    <definedName name="ScdIns" localSheetId="9">#REF!</definedName>
    <definedName name="ScdIns">#REF!</definedName>
    <definedName name="ScdOrg" localSheetId="8">#REF!</definedName>
    <definedName name="ScdOrg" localSheetId="3">#REF!</definedName>
    <definedName name="ScdOrg" localSheetId="9">#REF!</definedName>
    <definedName name="ScdOrg">#REF!</definedName>
    <definedName name="SchedA" localSheetId="8">#REF!</definedName>
    <definedName name="SchedA" localSheetId="3">#REF!</definedName>
    <definedName name="SchedA" localSheetId="9">#REF!</definedName>
    <definedName name="SchedA">#REF!</definedName>
    <definedName name="SE" localSheetId="8">#REF!</definedName>
    <definedName name="SE" localSheetId="3">#REF!</definedName>
    <definedName name="SE" localSheetId="9">#REF!</definedName>
    <definedName name="SE">#REF!</definedName>
    <definedName name="SF" localSheetId="8">#REF!</definedName>
    <definedName name="SF" localSheetId="3">#REF!</definedName>
    <definedName name="SF" localSheetId="9">#REF!</definedName>
    <definedName name="SF">#REF!</definedName>
    <definedName name="SI" localSheetId="8">#REF!</definedName>
    <definedName name="SI" localSheetId="3">#REF!</definedName>
    <definedName name="SI" localSheetId="9">#REF!</definedName>
    <definedName name="SI">#REF!</definedName>
    <definedName name="SPFTE" localSheetId="8">#REF!</definedName>
    <definedName name="SPFTE" localSheetId="3">#REF!</definedName>
    <definedName name="SPFTE" localSheetId="9">#REF!</definedName>
    <definedName name="SPFTE">#REF!</definedName>
    <definedName name="SPSCH" localSheetId="8">#REF!</definedName>
    <definedName name="SPSCH" localSheetId="3">#REF!</definedName>
    <definedName name="SPSCH" localSheetId="9">#REF!</definedName>
    <definedName name="SPSCH">#REF!</definedName>
    <definedName name="SPTFTE" localSheetId="8">#REF!</definedName>
    <definedName name="SPTFTE" localSheetId="3">#REF!</definedName>
    <definedName name="SPTFTE" localSheetId="9">#REF!</definedName>
    <definedName name="SPTFTE">#REF!</definedName>
    <definedName name="SPTSCH" localSheetId="8">#REF!</definedName>
    <definedName name="SPTSCH" localSheetId="3">#REF!</definedName>
    <definedName name="SPTSCH" localSheetId="9">#REF!</definedName>
    <definedName name="SPTSCH">#REF!</definedName>
    <definedName name="Stud1995" localSheetId="8">#REF!</definedName>
    <definedName name="Stud1995" localSheetId="3">#REF!</definedName>
    <definedName name="Stud1995" localSheetId="9">#REF!</definedName>
    <definedName name="Stud1995">#REF!</definedName>
    <definedName name="Stud1996" localSheetId="8">#REF!</definedName>
    <definedName name="Stud1996" localSheetId="3">#REF!</definedName>
    <definedName name="Stud1996" localSheetId="9">#REF!</definedName>
    <definedName name="Stud1996">#REF!</definedName>
    <definedName name="Stud1997" localSheetId="8">#REF!</definedName>
    <definedName name="Stud1997" localSheetId="3">#REF!</definedName>
    <definedName name="Stud1997" localSheetId="9">#REF!</definedName>
    <definedName name="Stud1997">#REF!</definedName>
    <definedName name="Tben" localSheetId="8">#REF!</definedName>
    <definedName name="Tben" localSheetId="3">#REF!</definedName>
    <definedName name="Tben" localSheetId="9">#REF!</definedName>
    <definedName name="Tben">#REF!</definedName>
    <definedName name="TEIRPS" localSheetId="8">'[1]Schedule J'!#REF!</definedName>
    <definedName name="TEIRPS" localSheetId="3">'[1]Schedule J'!#REF!</definedName>
    <definedName name="TEIRPS" localSheetId="9">'[1]Schedule J'!#REF!</definedName>
    <definedName name="TEIRPS">'[1]Schedule J'!#REF!</definedName>
    <definedName name="TERESACT" localSheetId="8">#REF!</definedName>
    <definedName name="TERESACT" localSheetId="3">#REF!</definedName>
    <definedName name="TERESACT" localSheetId="9">#REF!</definedName>
    <definedName name="TERESACT">#REF!</definedName>
    <definedName name="TFUELUTIL" localSheetId="8">#REF!</definedName>
    <definedName name="TFUELUTIL" localSheetId="3">#REF!</definedName>
    <definedName name="TFUELUTIL" localSheetId="9">#REF!</definedName>
    <definedName name="TFUELUTIL">#REF!</definedName>
    <definedName name="TitleText" localSheetId="8">#REF!</definedName>
    <definedName name="TitleText" localSheetId="3">#REF!</definedName>
    <definedName name="TitleText" localSheetId="9">#REF!</definedName>
    <definedName name="TitleText">#REF!</definedName>
    <definedName name="total" localSheetId="8">#REF!</definedName>
    <definedName name="total" localSheetId="3">#REF!</definedName>
    <definedName name="total" localSheetId="9">#REF!</definedName>
    <definedName name="total">#REF!</definedName>
    <definedName name="TotExp" localSheetId="8">#REF!</definedName>
    <definedName name="TotExp" localSheetId="3">#REF!</definedName>
    <definedName name="TotExp" localSheetId="9">#REF!</definedName>
    <definedName name="TotExp">#REF!</definedName>
    <definedName name="TOTFUELS" localSheetId="8">#REF!</definedName>
    <definedName name="TOTFUELS" localSheetId="3">#REF!</definedName>
    <definedName name="TOTFUELS" localSheetId="9">#REF!</definedName>
    <definedName name="TOTFUELS">#REF!</definedName>
    <definedName name="TotImp" localSheetId="8">'[2]Schedule 1'!#REF!</definedName>
    <definedName name="TotImp" localSheetId="3">'[2]Schedule 1'!#REF!</definedName>
    <definedName name="TotImp" localSheetId="9">'[2]Schedule 1'!#REF!</definedName>
    <definedName name="TotImp">'[2]Schedule 1'!#REF!</definedName>
    <definedName name="TOTUTIL" localSheetId="8">#REF!</definedName>
    <definedName name="TOTUTIL" localSheetId="3">#REF!</definedName>
    <definedName name="TOTUTIL" localSheetId="9">#REF!</definedName>
    <definedName name="TOTUTIL">#REF!</definedName>
    <definedName name="TRENTSTAT" localSheetId="8">#REF!</definedName>
    <definedName name="TRENTSTAT" localSheetId="3">#REF!</definedName>
    <definedName name="TRENTSTAT" localSheetId="9">#REF!</definedName>
    <definedName name="TRENTSTAT">#REF!</definedName>
    <definedName name="TRRESACT" localSheetId="8">#REF!</definedName>
    <definedName name="TRRESACT" localSheetId="3">#REF!</definedName>
    <definedName name="TRRESACT" localSheetId="9">#REF!</definedName>
    <definedName name="TRRESACT">#REF!</definedName>
    <definedName name="TSal" localSheetId="8">#REF!</definedName>
    <definedName name="TSal" localSheetId="3">#REF!</definedName>
    <definedName name="TSal" localSheetId="9">#REF!</definedName>
    <definedName name="TSal">#REF!</definedName>
  </definedNames>
  <calcPr calcId="145621"/>
</workbook>
</file>

<file path=xl/calcChain.xml><?xml version="1.0" encoding="utf-8"?>
<calcChain xmlns="http://schemas.openxmlformats.org/spreadsheetml/2006/main">
  <c r="C16" i="53" l="1"/>
  <c r="O46" i="47" l="1"/>
  <c r="N46" i="47"/>
  <c r="M46" i="47"/>
  <c r="L46" i="47"/>
  <c r="K46" i="47"/>
  <c r="J46" i="47"/>
  <c r="I46" i="47"/>
  <c r="H46" i="47"/>
  <c r="G46" i="47"/>
  <c r="F46" i="47"/>
  <c r="E46" i="47"/>
  <c r="M85" i="43" l="1"/>
  <c r="M52" i="43"/>
  <c r="M4" i="43"/>
  <c r="AD217" i="47" l="1"/>
  <c r="AF216" i="47"/>
  <c r="AF148" i="47"/>
  <c r="Z59" i="53" l="1"/>
  <c r="Z43" i="53"/>
  <c r="Z27" i="53"/>
  <c r="Z140" i="53"/>
  <c r="Y140" i="53"/>
  <c r="X140" i="53"/>
  <c r="W140" i="53"/>
  <c r="V140" i="53"/>
  <c r="U140" i="53"/>
  <c r="T140" i="53"/>
  <c r="S140" i="53"/>
  <c r="R140" i="53"/>
  <c r="Q140" i="53"/>
  <c r="X139" i="53"/>
  <c r="W139" i="53"/>
  <c r="V139" i="53"/>
  <c r="U139" i="53"/>
  <c r="T139" i="53"/>
  <c r="S139" i="53"/>
  <c r="R139" i="53"/>
  <c r="Q139" i="53"/>
  <c r="Z138" i="53"/>
  <c r="Y138" i="53"/>
  <c r="X138" i="53"/>
  <c r="W138" i="53"/>
  <c r="V138" i="53"/>
  <c r="U138" i="53"/>
  <c r="T138" i="53"/>
  <c r="X137" i="53"/>
  <c r="W137" i="53"/>
  <c r="V137" i="53"/>
  <c r="U137" i="53"/>
  <c r="T137" i="53"/>
  <c r="S137" i="53"/>
  <c r="R137" i="53"/>
  <c r="Q137" i="53"/>
  <c r="X136" i="53"/>
  <c r="W136" i="53"/>
  <c r="V136" i="53"/>
  <c r="U136" i="53"/>
  <c r="T136" i="53"/>
  <c r="S136" i="53"/>
  <c r="R136" i="53"/>
  <c r="Q136" i="53"/>
  <c r="X135" i="53"/>
  <c r="W135" i="53"/>
  <c r="V135" i="53"/>
  <c r="U135" i="53"/>
  <c r="T135" i="53"/>
  <c r="S135" i="53"/>
  <c r="R135" i="53"/>
  <c r="Q135" i="53"/>
  <c r="Z134" i="53"/>
  <c r="Y134" i="53"/>
  <c r="X134" i="53"/>
  <c r="W134" i="53"/>
  <c r="V134" i="53"/>
  <c r="U134" i="53"/>
  <c r="T134" i="53"/>
  <c r="S134" i="53"/>
  <c r="R134" i="53"/>
  <c r="Q134" i="53"/>
  <c r="Z133" i="53"/>
  <c r="Y133" i="53"/>
  <c r="X133" i="53"/>
  <c r="W133" i="53"/>
  <c r="V133" i="53"/>
  <c r="U133" i="53"/>
  <c r="T133" i="53"/>
  <c r="S133" i="53"/>
  <c r="R133" i="53"/>
  <c r="Q133" i="53"/>
  <c r="Z132" i="53"/>
  <c r="Y132" i="53"/>
  <c r="X132" i="53"/>
  <c r="W132" i="53"/>
  <c r="V132" i="53"/>
  <c r="U132" i="53"/>
  <c r="T132" i="53"/>
  <c r="S132" i="53"/>
  <c r="R132" i="53"/>
  <c r="Q132" i="53"/>
  <c r="Z124" i="53"/>
  <c r="Y124" i="53"/>
  <c r="X124" i="53"/>
  <c r="W124" i="53"/>
  <c r="V124" i="53"/>
  <c r="U124" i="53"/>
  <c r="T124" i="53"/>
  <c r="S124" i="53"/>
  <c r="R124" i="53"/>
  <c r="Q124" i="53"/>
  <c r="X123" i="53"/>
  <c r="W123" i="53"/>
  <c r="V123" i="53"/>
  <c r="U123" i="53"/>
  <c r="T123" i="53"/>
  <c r="S123" i="53"/>
  <c r="R123" i="53"/>
  <c r="Q123" i="53"/>
  <c r="Z122" i="53"/>
  <c r="Y122" i="53"/>
  <c r="X122" i="53"/>
  <c r="W122" i="53"/>
  <c r="V122" i="53"/>
  <c r="U122" i="53"/>
  <c r="T122" i="53"/>
  <c r="X121" i="53"/>
  <c r="W121" i="53"/>
  <c r="V121" i="53"/>
  <c r="U121" i="53"/>
  <c r="T121" i="53"/>
  <c r="S121" i="53"/>
  <c r="R121" i="53"/>
  <c r="Q121" i="53"/>
  <c r="X120" i="53"/>
  <c r="W120" i="53"/>
  <c r="V120" i="53"/>
  <c r="U120" i="53"/>
  <c r="T120" i="53"/>
  <c r="S120" i="53"/>
  <c r="R120" i="53"/>
  <c r="Q120" i="53"/>
  <c r="X119" i="53"/>
  <c r="W119" i="53"/>
  <c r="V119" i="53"/>
  <c r="U119" i="53"/>
  <c r="T119" i="53"/>
  <c r="S119" i="53"/>
  <c r="R119" i="53"/>
  <c r="Q119" i="53"/>
  <c r="Z118" i="53"/>
  <c r="Y118" i="53"/>
  <c r="X118" i="53"/>
  <c r="W118" i="53"/>
  <c r="V118" i="53"/>
  <c r="U118" i="53"/>
  <c r="T118" i="53"/>
  <c r="S118" i="53"/>
  <c r="R118" i="53"/>
  <c r="Q118" i="53"/>
  <c r="Z117" i="53"/>
  <c r="Y117" i="53"/>
  <c r="X117" i="53"/>
  <c r="W117" i="53"/>
  <c r="V117" i="53"/>
  <c r="U117" i="53"/>
  <c r="T117" i="53"/>
  <c r="S117" i="53"/>
  <c r="R117" i="53"/>
  <c r="Q117" i="53"/>
  <c r="Z116" i="53"/>
  <c r="Y116" i="53"/>
  <c r="X116" i="53"/>
  <c r="W116" i="53"/>
  <c r="V116" i="53"/>
  <c r="U116" i="53"/>
  <c r="T116" i="53"/>
  <c r="S116" i="53"/>
  <c r="R116" i="53"/>
  <c r="Q116" i="53"/>
  <c r="Z108" i="53"/>
  <c r="Y108" i="53"/>
  <c r="X108" i="53"/>
  <c r="W108" i="53"/>
  <c r="V108" i="53"/>
  <c r="U108" i="53"/>
  <c r="T108" i="53"/>
  <c r="S108" i="53"/>
  <c r="R108" i="53"/>
  <c r="Q108" i="53"/>
  <c r="X107" i="53"/>
  <c r="W107" i="53"/>
  <c r="V107" i="53"/>
  <c r="U107" i="53"/>
  <c r="T107" i="53"/>
  <c r="S107" i="53"/>
  <c r="R107" i="53"/>
  <c r="Q107" i="53"/>
  <c r="Z106" i="53"/>
  <c r="Y106" i="53"/>
  <c r="X106" i="53"/>
  <c r="W106" i="53"/>
  <c r="V106" i="53"/>
  <c r="U106" i="53"/>
  <c r="T106" i="53"/>
  <c r="X105" i="53"/>
  <c r="W105" i="53"/>
  <c r="V105" i="53"/>
  <c r="U105" i="53"/>
  <c r="T105" i="53"/>
  <c r="S105" i="53"/>
  <c r="R105" i="53"/>
  <c r="Q105" i="53"/>
  <c r="X104" i="53"/>
  <c r="W104" i="53"/>
  <c r="V104" i="53"/>
  <c r="U104" i="53"/>
  <c r="T104" i="53"/>
  <c r="S104" i="53"/>
  <c r="R104" i="53"/>
  <c r="Q104" i="53"/>
  <c r="X103" i="53"/>
  <c r="W103" i="53"/>
  <c r="V103" i="53"/>
  <c r="U103" i="53"/>
  <c r="T103" i="53"/>
  <c r="S103" i="53"/>
  <c r="R103" i="53"/>
  <c r="Q103" i="53"/>
  <c r="Z102" i="53"/>
  <c r="Y102" i="53"/>
  <c r="X102" i="53"/>
  <c r="W102" i="53"/>
  <c r="V102" i="53"/>
  <c r="U102" i="53"/>
  <c r="T102" i="53"/>
  <c r="S102" i="53"/>
  <c r="R102" i="53"/>
  <c r="Q102" i="53"/>
  <c r="Q150" i="53" s="1"/>
  <c r="Z101" i="53"/>
  <c r="Y101" i="53"/>
  <c r="X101" i="53"/>
  <c r="W101" i="53"/>
  <c r="V101" i="53"/>
  <c r="U101" i="53"/>
  <c r="T101" i="53"/>
  <c r="S101" i="53"/>
  <c r="R101" i="53"/>
  <c r="R149" i="53" s="1"/>
  <c r="Q101" i="53"/>
  <c r="Z100" i="53"/>
  <c r="Y100" i="53"/>
  <c r="X100" i="53"/>
  <c r="W100" i="53"/>
  <c r="V100" i="53"/>
  <c r="U100" i="53"/>
  <c r="T100" i="53"/>
  <c r="S100" i="53"/>
  <c r="R100" i="53"/>
  <c r="Q100" i="53"/>
  <c r="Z92" i="53"/>
  <c r="Y92" i="53"/>
  <c r="X92" i="53"/>
  <c r="W92" i="53"/>
  <c r="V92" i="53"/>
  <c r="U92" i="53"/>
  <c r="T92" i="53"/>
  <c r="S92" i="53"/>
  <c r="R92" i="53"/>
  <c r="Q92" i="53"/>
  <c r="X91" i="53"/>
  <c r="W91" i="53"/>
  <c r="V91" i="53"/>
  <c r="U91" i="53"/>
  <c r="T91" i="53"/>
  <c r="S91" i="53"/>
  <c r="R91" i="53"/>
  <c r="Q91" i="53"/>
  <c r="Z90" i="53"/>
  <c r="Y90" i="53"/>
  <c r="X90" i="53"/>
  <c r="W90" i="53"/>
  <c r="V90" i="53"/>
  <c r="U90" i="53"/>
  <c r="T90" i="53"/>
  <c r="X89" i="53"/>
  <c r="W89" i="53"/>
  <c r="V89" i="53"/>
  <c r="U89" i="53"/>
  <c r="T89" i="53"/>
  <c r="S89" i="53"/>
  <c r="R89" i="53"/>
  <c r="Q89" i="53"/>
  <c r="X88" i="53"/>
  <c r="W88" i="53"/>
  <c r="V88" i="53"/>
  <c r="U88" i="53"/>
  <c r="T88" i="53"/>
  <c r="S88" i="53"/>
  <c r="R88" i="53"/>
  <c r="Q88" i="53"/>
  <c r="X87" i="53"/>
  <c r="W87" i="53"/>
  <c r="V87" i="53"/>
  <c r="U87" i="53"/>
  <c r="T87" i="53"/>
  <c r="S87" i="53"/>
  <c r="R87" i="53"/>
  <c r="Q87" i="53"/>
  <c r="Z86" i="53"/>
  <c r="Y86" i="53"/>
  <c r="X86" i="53"/>
  <c r="W86" i="53"/>
  <c r="V86" i="53"/>
  <c r="U86" i="53"/>
  <c r="T86" i="53"/>
  <c r="S86" i="53"/>
  <c r="R86" i="53"/>
  <c r="Q86" i="53"/>
  <c r="Z85" i="53"/>
  <c r="Y85" i="53"/>
  <c r="X85" i="53"/>
  <c r="W85" i="53"/>
  <c r="V85" i="53"/>
  <c r="U85" i="53"/>
  <c r="T85" i="53"/>
  <c r="S85" i="53"/>
  <c r="R85" i="53"/>
  <c r="Q85" i="53"/>
  <c r="Z84" i="53"/>
  <c r="Y84" i="53"/>
  <c r="X84" i="53"/>
  <c r="W84" i="53"/>
  <c r="V84" i="53"/>
  <c r="U84" i="53"/>
  <c r="T84" i="53"/>
  <c r="S84" i="53"/>
  <c r="R84" i="53"/>
  <c r="Q84" i="53"/>
  <c r="Z76" i="53"/>
  <c r="Y76" i="53"/>
  <c r="X76" i="53"/>
  <c r="W76" i="53"/>
  <c r="V76" i="53"/>
  <c r="U76" i="53"/>
  <c r="T76" i="53"/>
  <c r="S76" i="53"/>
  <c r="R76" i="53"/>
  <c r="Q76" i="53"/>
  <c r="X75" i="53"/>
  <c r="W75" i="53"/>
  <c r="V75" i="53"/>
  <c r="U75" i="53"/>
  <c r="T75" i="53"/>
  <c r="S75" i="53"/>
  <c r="R75" i="53"/>
  <c r="Q75" i="53"/>
  <c r="Z74" i="53"/>
  <c r="Y74" i="53"/>
  <c r="X74" i="53"/>
  <c r="W74" i="53"/>
  <c r="V74" i="53"/>
  <c r="U74" i="53"/>
  <c r="T74" i="53"/>
  <c r="X73" i="53"/>
  <c r="W73" i="53"/>
  <c r="V73" i="53"/>
  <c r="U73" i="53"/>
  <c r="T73" i="53"/>
  <c r="S73" i="53"/>
  <c r="R73" i="53"/>
  <c r="Q73" i="53"/>
  <c r="X72" i="53"/>
  <c r="W72" i="53"/>
  <c r="V72" i="53"/>
  <c r="U72" i="53"/>
  <c r="T72" i="53"/>
  <c r="S72" i="53"/>
  <c r="R72" i="53"/>
  <c r="Q72" i="53"/>
  <c r="X71" i="53"/>
  <c r="W71" i="53"/>
  <c r="V71" i="53"/>
  <c r="U71" i="53"/>
  <c r="T71" i="53"/>
  <c r="S71" i="53"/>
  <c r="R71" i="53"/>
  <c r="Q71" i="53"/>
  <c r="Z70" i="53"/>
  <c r="Y70" i="53"/>
  <c r="X70" i="53"/>
  <c r="W70" i="53"/>
  <c r="V70" i="53"/>
  <c r="U70" i="53"/>
  <c r="T70" i="53"/>
  <c r="S70" i="53"/>
  <c r="R70" i="53"/>
  <c r="Q70" i="53"/>
  <c r="Z69" i="53"/>
  <c r="Y69" i="53"/>
  <c r="X69" i="53"/>
  <c r="W69" i="53"/>
  <c r="V69" i="53"/>
  <c r="U69" i="53"/>
  <c r="T69" i="53"/>
  <c r="S69" i="53"/>
  <c r="R69" i="53"/>
  <c r="Q69" i="53"/>
  <c r="Z68" i="53"/>
  <c r="Y68" i="53"/>
  <c r="X68" i="53"/>
  <c r="W68" i="53"/>
  <c r="V68" i="53"/>
  <c r="U68" i="53"/>
  <c r="T68" i="53"/>
  <c r="S68" i="53"/>
  <c r="R68" i="53"/>
  <c r="Q68" i="53"/>
  <c r="Z139" i="53"/>
  <c r="Y139" i="53"/>
  <c r="Z123" i="53"/>
  <c r="Y123" i="53"/>
  <c r="Z107" i="53"/>
  <c r="Y107" i="53"/>
  <c r="Z91" i="53"/>
  <c r="Y91" i="53"/>
  <c r="Z75" i="53"/>
  <c r="Y75" i="53"/>
  <c r="Y59" i="53"/>
  <c r="Y43" i="53"/>
  <c r="Y11" i="53"/>
  <c r="Z11" i="53"/>
  <c r="CN13" i="53"/>
  <c r="CM13" i="53"/>
  <c r="CL13" i="53"/>
  <c r="CK13" i="53"/>
  <c r="CJ13" i="53"/>
  <c r="CI13" i="53"/>
  <c r="CH13" i="53"/>
  <c r="CG13" i="53"/>
  <c r="CF13" i="53"/>
  <c r="CE13" i="53"/>
  <c r="Z60" i="53"/>
  <c r="Y60" i="53"/>
  <c r="X60" i="53"/>
  <c r="W60" i="53"/>
  <c r="V60" i="53"/>
  <c r="U60" i="53"/>
  <c r="T60" i="53"/>
  <c r="S60" i="53"/>
  <c r="R60" i="53"/>
  <c r="Q60" i="53"/>
  <c r="X59" i="53"/>
  <c r="W59" i="53"/>
  <c r="V59" i="53"/>
  <c r="U59" i="53"/>
  <c r="T59" i="53"/>
  <c r="S59" i="53"/>
  <c r="R59" i="53"/>
  <c r="Q59" i="53"/>
  <c r="Z58" i="53"/>
  <c r="Y58" i="53"/>
  <c r="X58" i="53"/>
  <c r="W58" i="53"/>
  <c r="V58" i="53"/>
  <c r="U58" i="53"/>
  <c r="T58" i="53"/>
  <c r="X57" i="53"/>
  <c r="W57" i="53"/>
  <c r="V57" i="53"/>
  <c r="U57" i="53"/>
  <c r="T57" i="53"/>
  <c r="S57" i="53"/>
  <c r="R57" i="53"/>
  <c r="Q57" i="53"/>
  <c r="X56" i="53"/>
  <c r="W56" i="53"/>
  <c r="V56" i="53"/>
  <c r="U56" i="53"/>
  <c r="T56" i="53"/>
  <c r="S56" i="53"/>
  <c r="R56" i="53"/>
  <c r="Q56" i="53"/>
  <c r="X55" i="53"/>
  <c r="W55" i="53"/>
  <c r="V55" i="53"/>
  <c r="U55" i="53"/>
  <c r="T55" i="53"/>
  <c r="S55" i="53"/>
  <c r="R55" i="53"/>
  <c r="Q55" i="53"/>
  <c r="Z54" i="53"/>
  <c r="Y54" i="53"/>
  <c r="X54" i="53"/>
  <c r="W54" i="53"/>
  <c r="V54" i="53"/>
  <c r="U54" i="53"/>
  <c r="T54" i="53"/>
  <c r="S54" i="53"/>
  <c r="R54" i="53"/>
  <c r="Q54" i="53"/>
  <c r="Z53" i="53"/>
  <c r="Y53" i="53"/>
  <c r="X53" i="53"/>
  <c r="W53" i="53"/>
  <c r="V53" i="53"/>
  <c r="U53" i="53"/>
  <c r="T53" i="53"/>
  <c r="S53" i="53"/>
  <c r="R53" i="53"/>
  <c r="Q53" i="53"/>
  <c r="Z52" i="53"/>
  <c r="Y52" i="53"/>
  <c r="X52" i="53"/>
  <c r="W52" i="53"/>
  <c r="V52" i="53"/>
  <c r="U52" i="53"/>
  <c r="T52" i="53"/>
  <c r="S52" i="53"/>
  <c r="R52" i="53"/>
  <c r="Q52" i="53"/>
  <c r="Z44" i="53"/>
  <c r="Y44" i="53"/>
  <c r="X44" i="53"/>
  <c r="W44" i="53"/>
  <c r="V44" i="53"/>
  <c r="U44" i="53"/>
  <c r="T44" i="53"/>
  <c r="S44" i="53"/>
  <c r="R44" i="53"/>
  <c r="Q44" i="53"/>
  <c r="X43" i="53"/>
  <c r="W43" i="53"/>
  <c r="V43" i="53"/>
  <c r="U43" i="53"/>
  <c r="T43" i="53"/>
  <c r="S43" i="53"/>
  <c r="R43" i="53"/>
  <c r="Q43" i="53"/>
  <c r="Z42" i="53"/>
  <c r="Y42" i="53"/>
  <c r="X42" i="53"/>
  <c r="W42" i="53"/>
  <c r="V42" i="53"/>
  <c r="U42" i="53"/>
  <c r="T42" i="53"/>
  <c r="X41" i="53"/>
  <c r="W41" i="53"/>
  <c r="V41" i="53"/>
  <c r="U41" i="53"/>
  <c r="T41" i="53"/>
  <c r="S41" i="53"/>
  <c r="R41" i="53"/>
  <c r="Q41" i="53"/>
  <c r="X40" i="53"/>
  <c r="W40" i="53"/>
  <c r="V40" i="53"/>
  <c r="U40" i="53"/>
  <c r="T40" i="53"/>
  <c r="S40" i="53"/>
  <c r="R40" i="53"/>
  <c r="Q40" i="53"/>
  <c r="X39" i="53"/>
  <c r="W39" i="53"/>
  <c r="V39" i="53"/>
  <c r="U39" i="53"/>
  <c r="T39" i="53"/>
  <c r="S39" i="53"/>
  <c r="R39" i="53"/>
  <c r="Q39" i="53"/>
  <c r="Z38" i="53"/>
  <c r="Y38" i="53"/>
  <c r="X38" i="53"/>
  <c r="W38" i="53"/>
  <c r="V38" i="53"/>
  <c r="U38" i="53"/>
  <c r="T38" i="53"/>
  <c r="S38" i="53"/>
  <c r="R38" i="53"/>
  <c r="Q38" i="53"/>
  <c r="Z37" i="53"/>
  <c r="Y37" i="53"/>
  <c r="X37" i="53"/>
  <c r="W37" i="53"/>
  <c r="V37" i="53"/>
  <c r="U37" i="53"/>
  <c r="T37" i="53"/>
  <c r="S37" i="53"/>
  <c r="R37" i="53"/>
  <c r="Q37" i="53"/>
  <c r="Z36" i="53"/>
  <c r="Y36" i="53"/>
  <c r="X36" i="53"/>
  <c r="W36" i="53"/>
  <c r="V36" i="53"/>
  <c r="U36" i="53"/>
  <c r="T36" i="53"/>
  <c r="S36" i="53"/>
  <c r="R36" i="53"/>
  <c r="Q36" i="53"/>
  <c r="Z28" i="53"/>
  <c r="Y28" i="53"/>
  <c r="X28" i="53"/>
  <c r="W28" i="53"/>
  <c r="V28" i="53"/>
  <c r="U28" i="53"/>
  <c r="T28" i="53"/>
  <c r="S28" i="53"/>
  <c r="R28" i="53"/>
  <c r="Q28" i="53"/>
  <c r="Y27" i="53"/>
  <c r="X27" i="53"/>
  <c r="W27" i="53"/>
  <c r="V27" i="53"/>
  <c r="U27" i="53"/>
  <c r="T27" i="53"/>
  <c r="S27" i="53"/>
  <c r="R27" i="53"/>
  <c r="Q27" i="53"/>
  <c r="Z26" i="53"/>
  <c r="Y26" i="53"/>
  <c r="X26" i="53"/>
  <c r="W26" i="53"/>
  <c r="V26" i="53"/>
  <c r="U26" i="53"/>
  <c r="T26" i="53"/>
  <c r="X25" i="53"/>
  <c r="W25" i="53"/>
  <c r="V25" i="53"/>
  <c r="U25" i="53"/>
  <c r="T25" i="53"/>
  <c r="S25" i="53"/>
  <c r="R25" i="53"/>
  <c r="Q25" i="53"/>
  <c r="X24" i="53"/>
  <c r="W24" i="53"/>
  <c r="V24" i="53"/>
  <c r="U24" i="53"/>
  <c r="T24" i="53"/>
  <c r="S24" i="53"/>
  <c r="R24" i="53"/>
  <c r="Q24" i="53"/>
  <c r="X23" i="53"/>
  <c r="W23" i="53"/>
  <c r="V23" i="53"/>
  <c r="U23" i="53"/>
  <c r="T23" i="53"/>
  <c r="S23" i="53"/>
  <c r="R23" i="53"/>
  <c r="Q23" i="53"/>
  <c r="Z22" i="53"/>
  <c r="Y22" i="53"/>
  <c r="X22" i="53"/>
  <c r="W22" i="53"/>
  <c r="V22" i="53"/>
  <c r="U22" i="53"/>
  <c r="T22" i="53"/>
  <c r="S22" i="53"/>
  <c r="R22" i="53"/>
  <c r="Q22" i="53"/>
  <c r="Z21" i="53"/>
  <c r="Y21" i="53"/>
  <c r="X21" i="53"/>
  <c r="W21" i="53"/>
  <c r="W149" i="53" s="1"/>
  <c r="V21" i="53"/>
  <c r="U21" i="53"/>
  <c r="T21" i="53"/>
  <c r="S21" i="53"/>
  <c r="R21" i="53"/>
  <c r="Q21" i="53"/>
  <c r="Z20" i="53"/>
  <c r="Y20" i="53"/>
  <c r="X20" i="53"/>
  <c r="W20" i="53"/>
  <c r="V20" i="53"/>
  <c r="U20" i="53"/>
  <c r="T20" i="53"/>
  <c r="S20" i="53"/>
  <c r="R20" i="53"/>
  <c r="Q20" i="53"/>
  <c r="Q8" i="53"/>
  <c r="R7" i="53"/>
  <c r="S7" i="53"/>
  <c r="T7" i="53"/>
  <c r="U7" i="53"/>
  <c r="V7" i="53"/>
  <c r="W7" i="53"/>
  <c r="X7" i="53"/>
  <c r="Q7" i="53"/>
  <c r="R6" i="53"/>
  <c r="S6" i="53"/>
  <c r="T6" i="53"/>
  <c r="T150" i="53" s="1"/>
  <c r="U6" i="53"/>
  <c r="V6" i="53"/>
  <c r="W6" i="53"/>
  <c r="X6" i="53"/>
  <c r="X150" i="53" s="1"/>
  <c r="Y6" i="53"/>
  <c r="Z6" i="53"/>
  <c r="Q6" i="53"/>
  <c r="R5" i="53"/>
  <c r="S5" i="53"/>
  <c r="T5" i="53"/>
  <c r="U5" i="53"/>
  <c r="V5" i="53"/>
  <c r="W5" i="53"/>
  <c r="X5" i="53"/>
  <c r="Y5" i="53"/>
  <c r="Z5" i="53"/>
  <c r="Q5" i="53"/>
  <c r="R4" i="53"/>
  <c r="S4" i="53"/>
  <c r="T4" i="53"/>
  <c r="T148" i="53" s="1"/>
  <c r="U4" i="53"/>
  <c r="V4" i="53"/>
  <c r="W4" i="53"/>
  <c r="X4" i="53"/>
  <c r="X148" i="53" s="1"/>
  <c r="Y4" i="53"/>
  <c r="Z4" i="53"/>
  <c r="Q4" i="53"/>
  <c r="AE156" i="53"/>
  <c r="AE155" i="53"/>
  <c r="AE154" i="53"/>
  <c r="S154" i="53"/>
  <c r="R154" i="53"/>
  <c r="Q154" i="53"/>
  <c r="AE153" i="53"/>
  <c r="AE152" i="53"/>
  <c r="AE151" i="53"/>
  <c r="AE150" i="53"/>
  <c r="AE149" i="53"/>
  <c r="AE148" i="53"/>
  <c r="Z12" i="53"/>
  <c r="Y12" i="53"/>
  <c r="X12" i="53"/>
  <c r="W12" i="53"/>
  <c r="V12" i="53"/>
  <c r="U12" i="53"/>
  <c r="T12" i="53"/>
  <c r="S12" i="53"/>
  <c r="R12" i="53"/>
  <c r="Q12" i="53"/>
  <c r="X11" i="53"/>
  <c r="W11" i="53"/>
  <c r="V11" i="53"/>
  <c r="U11" i="53"/>
  <c r="T11" i="53"/>
  <c r="S11" i="53"/>
  <c r="R11" i="53"/>
  <c r="Q11" i="53"/>
  <c r="Q155" i="53" s="1"/>
  <c r="Z10" i="53"/>
  <c r="Y10" i="53"/>
  <c r="X10" i="53"/>
  <c r="W10" i="53"/>
  <c r="V10" i="53"/>
  <c r="U10" i="53"/>
  <c r="T10" i="53"/>
  <c r="X9" i="53"/>
  <c r="W9" i="53"/>
  <c r="V9" i="53"/>
  <c r="U9" i="53"/>
  <c r="T9" i="53"/>
  <c r="S9" i="53"/>
  <c r="R9" i="53"/>
  <c r="Q9" i="53"/>
  <c r="X8" i="53"/>
  <c r="W8" i="53"/>
  <c r="V8" i="53"/>
  <c r="U8" i="53"/>
  <c r="T8" i="53"/>
  <c r="S8" i="53"/>
  <c r="R8" i="53"/>
  <c r="Z150" i="53"/>
  <c r="R150" i="53"/>
  <c r="Q149" i="53"/>
  <c r="AA306" i="47"/>
  <c r="AC290" i="47"/>
  <c r="AB290" i="47"/>
  <c r="AA290" i="47"/>
  <c r="Z290" i="47"/>
  <c r="Y290" i="47"/>
  <c r="X290" i="47"/>
  <c r="W290" i="47"/>
  <c r="V290" i="47"/>
  <c r="U290" i="47"/>
  <c r="T290" i="47"/>
  <c r="AC289" i="47"/>
  <c r="AB289" i="47"/>
  <c r="AA289" i="47"/>
  <c r="Z289" i="47"/>
  <c r="Y289" i="47"/>
  <c r="X289" i="47"/>
  <c r="W289" i="47"/>
  <c r="V289" i="47"/>
  <c r="U289" i="47"/>
  <c r="T289" i="47"/>
  <c r="AC288" i="47"/>
  <c r="AB288" i="47"/>
  <c r="AA288" i="47"/>
  <c r="Z288" i="47"/>
  <c r="Y288" i="47"/>
  <c r="X288" i="47"/>
  <c r="W288" i="47"/>
  <c r="V288" i="47"/>
  <c r="U288" i="47"/>
  <c r="T288" i="47"/>
  <c r="AC287" i="47"/>
  <c r="AB287" i="47"/>
  <c r="AA287" i="47"/>
  <c r="Z287" i="47"/>
  <c r="Y287" i="47"/>
  <c r="X287" i="47"/>
  <c r="W287" i="47"/>
  <c r="V287" i="47"/>
  <c r="U287" i="47"/>
  <c r="T287" i="47"/>
  <c r="AC286" i="47"/>
  <c r="AB286" i="47"/>
  <c r="Z286" i="47"/>
  <c r="Y286" i="47"/>
  <c r="X286" i="47"/>
  <c r="W286" i="47"/>
  <c r="V286" i="47"/>
  <c r="U286" i="47"/>
  <c r="T286" i="47"/>
  <c r="AC285" i="47"/>
  <c r="AB285" i="47"/>
  <c r="Z285" i="47"/>
  <c r="Y285" i="47"/>
  <c r="X285" i="47"/>
  <c r="W285" i="47"/>
  <c r="V285" i="47"/>
  <c r="U285" i="47"/>
  <c r="T285" i="47"/>
  <c r="AC284" i="47"/>
  <c r="AB284" i="47"/>
  <c r="Z284" i="47"/>
  <c r="Y284" i="47"/>
  <c r="X284" i="47"/>
  <c r="W284" i="47"/>
  <c r="V284" i="47"/>
  <c r="U284" i="47"/>
  <c r="T284" i="47"/>
  <c r="AC283" i="47"/>
  <c r="AB283" i="47"/>
  <c r="AA283" i="47"/>
  <c r="Z283" i="47"/>
  <c r="Y283" i="47"/>
  <c r="X283" i="47"/>
  <c r="W283" i="47"/>
  <c r="V283" i="47"/>
  <c r="U283" i="47"/>
  <c r="T283" i="47"/>
  <c r="AC282" i="47"/>
  <c r="AB282" i="47"/>
  <c r="Z282" i="47"/>
  <c r="Y282" i="47"/>
  <c r="X282" i="47"/>
  <c r="W282" i="47"/>
  <c r="V282" i="47"/>
  <c r="U282" i="47"/>
  <c r="T282" i="47"/>
  <c r="AC281" i="47"/>
  <c r="AB281" i="47"/>
  <c r="Z281" i="47"/>
  <c r="Y281" i="47"/>
  <c r="X281" i="47"/>
  <c r="W281" i="47"/>
  <c r="V281" i="47"/>
  <c r="U281" i="47"/>
  <c r="T281" i="47"/>
  <c r="AC280" i="47"/>
  <c r="AB280" i="47"/>
  <c r="Z280" i="47"/>
  <c r="Y280" i="47"/>
  <c r="X280" i="47"/>
  <c r="W280" i="47"/>
  <c r="V280" i="47"/>
  <c r="U280" i="47"/>
  <c r="T280" i="47"/>
  <c r="AC267" i="47"/>
  <c r="AB267" i="47"/>
  <c r="AA267" i="47"/>
  <c r="Z267" i="47"/>
  <c r="Y267" i="47"/>
  <c r="X267" i="47"/>
  <c r="W267" i="47"/>
  <c r="V267" i="47"/>
  <c r="U267" i="47"/>
  <c r="T267" i="47"/>
  <c r="AC266" i="47"/>
  <c r="AB266" i="47"/>
  <c r="AA266" i="47"/>
  <c r="Z266" i="47"/>
  <c r="Y266" i="47"/>
  <c r="X266" i="47"/>
  <c r="W266" i="47"/>
  <c r="V266" i="47"/>
  <c r="U266" i="47"/>
  <c r="T266" i="47"/>
  <c r="AC265" i="47"/>
  <c r="AB265" i="47"/>
  <c r="AA265" i="47"/>
  <c r="Z265" i="47"/>
  <c r="Y265" i="47"/>
  <c r="X265" i="47"/>
  <c r="W265" i="47"/>
  <c r="V265" i="47"/>
  <c r="U265" i="47"/>
  <c r="T265" i="47"/>
  <c r="AC264" i="47"/>
  <c r="AB264" i="47"/>
  <c r="AA264" i="47"/>
  <c r="Z264" i="47"/>
  <c r="Y264" i="47"/>
  <c r="X264" i="47"/>
  <c r="W264" i="47"/>
  <c r="V264" i="47"/>
  <c r="U264" i="47"/>
  <c r="T264" i="47"/>
  <c r="AC263" i="47"/>
  <c r="AB263" i="47"/>
  <c r="Z263" i="47"/>
  <c r="Y263" i="47"/>
  <c r="X263" i="47"/>
  <c r="W263" i="47"/>
  <c r="V263" i="47"/>
  <c r="U263" i="47"/>
  <c r="T263" i="47"/>
  <c r="AC262" i="47"/>
  <c r="AB262" i="47"/>
  <c r="Z262" i="47"/>
  <c r="Y262" i="47"/>
  <c r="X262" i="47"/>
  <c r="W262" i="47"/>
  <c r="V262" i="47"/>
  <c r="U262" i="47"/>
  <c r="T262" i="47"/>
  <c r="AC261" i="47"/>
  <c r="AB261" i="47"/>
  <c r="Z261" i="47"/>
  <c r="Y261" i="47"/>
  <c r="X261" i="47"/>
  <c r="W261" i="47"/>
  <c r="V261" i="47"/>
  <c r="U261" i="47"/>
  <c r="T261" i="47"/>
  <c r="AC260" i="47"/>
  <c r="AB260" i="47"/>
  <c r="AA260" i="47"/>
  <c r="Z260" i="47"/>
  <c r="Y260" i="47"/>
  <c r="X260" i="47"/>
  <c r="W260" i="47"/>
  <c r="V260" i="47"/>
  <c r="U260" i="47"/>
  <c r="T260" i="47"/>
  <c r="AC259" i="47"/>
  <c r="AB259" i="47"/>
  <c r="Z259" i="47"/>
  <c r="Y259" i="47"/>
  <c r="X259" i="47"/>
  <c r="W259" i="47"/>
  <c r="V259" i="47"/>
  <c r="U259" i="47"/>
  <c r="T259" i="47"/>
  <c r="AC258" i="47"/>
  <c r="AB258" i="47"/>
  <c r="Z258" i="47"/>
  <c r="Y258" i="47"/>
  <c r="X258" i="47"/>
  <c r="W258" i="47"/>
  <c r="V258" i="47"/>
  <c r="U258" i="47"/>
  <c r="T258" i="47"/>
  <c r="AC257" i="47"/>
  <c r="AB257" i="47"/>
  <c r="Z257" i="47"/>
  <c r="Y257" i="47"/>
  <c r="X257" i="47"/>
  <c r="W257" i="47"/>
  <c r="V257" i="47"/>
  <c r="U257" i="47"/>
  <c r="T257" i="47"/>
  <c r="AC244" i="47"/>
  <c r="AB244" i="47"/>
  <c r="AA244" i="47"/>
  <c r="Z244" i="47"/>
  <c r="Y244" i="47"/>
  <c r="X244" i="47"/>
  <c r="W244" i="47"/>
  <c r="V244" i="47"/>
  <c r="U244" i="47"/>
  <c r="T244" i="47"/>
  <c r="AC243" i="47"/>
  <c r="AB243" i="47"/>
  <c r="AA243" i="47"/>
  <c r="Z243" i="47"/>
  <c r="Y243" i="47"/>
  <c r="X243" i="47"/>
  <c r="W243" i="47"/>
  <c r="V243" i="47"/>
  <c r="U243" i="47"/>
  <c r="T243" i="47"/>
  <c r="AC242" i="47"/>
  <c r="AB242" i="47"/>
  <c r="AA242" i="47"/>
  <c r="Z242" i="47"/>
  <c r="Y242" i="47"/>
  <c r="X242" i="47"/>
  <c r="W242" i="47"/>
  <c r="V242" i="47"/>
  <c r="U242" i="47"/>
  <c r="T242" i="47"/>
  <c r="AC241" i="47"/>
  <c r="AB241" i="47"/>
  <c r="AA241" i="47"/>
  <c r="Z241" i="47"/>
  <c r="Y241" i="47"/>
  <c r="X241" i="47"/>
  <c r="W241" i="47"/>
  <c r="V241" i="47"/>
  <c r="U241" i="47"/>
  <c r="T241" i="47"/>
  <c r="AC240" i="47"/>
  <c r="AB240" i="47"/>
  <c r="Z240" i="47"/>
  <c r="Y240" i="47"/>
  <c r="X240" i="47"/>
  <c r="W240" i="47"/>
  <c r="V240" i="47"/>
  <c r="U240" i="47"/>
  <c r="T240" i="47"/>
  <c r="AC239" i="47"/>
  <c r="AB239" i="47"/>
  <c r="Z239" i="47"/>
  <c r="Y239" i="47"/>
  <c r="X239" i="47"/>
  <c r="W239" i="47"/>
  <c r="V239" i="47"/>
  <c r="U239" i="47"/>
  <c r="T239" i="47"/>
  <c r="AC238" i="47"/>
  <c r="AB238" i="47"/>
  <c r="Z238" i="47"/>
  <c r="Y238" i="47"/>
  <c r="X238" i="47"/>
  <c r="W238" i="47"/>
  <c r="V238" i="47"/>
  <c r="U238" i="47"/>
  <c r="T238" i="47"/>
  <c r="AC237" i="47"/>
  <c r="AB237" i="47"/>
  <c r="AA237" i="47"/>
  <c r="Z237" i="47"/>
  <c r="Y237" i="47"/>
  <c r="X237" i="47"/>
  <c r="W237" i="47"/>
  <c r="V237" i="47"/>
  <c r="U237" i="47"/>
  <c r="T237" i="47"/>
  <c r="AC236" i="47"/>
  <c r="AB236" i="47"/>
  <c r="Z236" i="47"/>
  <c r="Y236" i="47"/>
  <c r="X236" i="47"/>
  <c r="W236" i="47"/>
  <c r="V236" i="47"/>
  <c r="U236" i="47"/>
  <c r="T236" i="47"/>
  <c r="AC235" i="47"/>
  <c r="AB235" i="47"/>
  <c r="Z235" i="47"/>
  <c r="Y235" i="47"/>
  <c r="X235" i="47"/>
  <c r="W235" i="47"/>
  <c r="V235" i="47"/>
  <c r="U235" i="47"/>
  <c r="T235" i="47"/>
  <c r="AC234" i="47"/>
  <c r="AB234" i="47"/>
  <c r="Z234" i="47"/>
  <c r="Y234" i="47"/>
  <c r="X234" i="47"/>
  <c r="W234" i="47"/>
  <c r="V234" i="47"/>
  <c r="U234" i="47"/>
  <c r="T234" i="47"/>
  <c r="AC221" i="47"/>
  <c r="AB221" i="47"/>
  <c r="AA221" i="47"/>
  <c r="Z221" i="47"/>
  <c r="Y221" i="47"/>
  <c r="X221" i="47"/>
  <c r="W221" i="47"/>
  <c r="V221" i="47"/>
  <c r="U221" i="47"/>
  <c r="T221" i="47"/>
  <c r="AC220" i="47"/>
  <c r="AB220" i="47"/>
  <c r="AA220" i="47"/>
  <c r="Z220" i="47"/>
  <c r="Y220" i="47"/>
  <c r="X220" i="47"/>
  <c r="W220" i="47"/>
  <c r="V220" i="47"/>
  <c r="U220" i="47"/>
  <c r="T220" i="47"/>
  <c r="AC219" i="47"/>
  <c r="AB219" i="47"/>
  <c r="AA219" i="47"/>
  <c r="Z219" i="47"/>
  <c r="Y219" i="47"/>
  <c r="X219" i="47"/>
  <c r="W219" i="47"/>
  <c r="V219" i="47"/>
  <c r="U219" i="47"/>
  <c r="T219" i="47"/>
  <c r="AC218" i="47"/>
  <c r="AB218" i="47"/>
  <c r="AA218" i="47"/>
  <c r="Z218" i="47"/>
  <c r="Y218" i="47"/>
  <c r="X218" i="47"/>
  <c r="W218" i="47"/>
  <c r="V218" i="47"/>
  <c r="U218" i="47"/>
  <c r="T218" i="47"/>
  <c r="AC217" i="47"/>
  <c r="AB217" i="47"/>
  <c r="Z217" i="47"/>
  <c r="Y217" i="47"/>
  <c r="X217" i="47"/>
  <c r="W217" i="47"/>
  <c r="V217" i="47"/>
  <c r="U217" i="47"/>
  <c r="T217" i="47"/>
  <c r="AC216" i="47"/>
  <c r="AB216" i="47"/>
  <c r="Z216" i="47"/>
  <c r="Y216" i="47"/>
  <c r="X216" i="47"/>
  <c r="W216" i="47"/>
  <c r="V216" i="47"/>
  <c r="U216" i="47"/>
  <c r="T216" i="47"/>
  <c r="AC215" i="47"/>
  <c r="AB215" i="47"/>
  <c r="Z215" i="47"/>
  <c r="Y215" i="47"/>
  <c r="X215" i="47"/>
  <c r="W215" i="47"/>
  <c r="V215" i="47"/>
  <c r="U215" i="47"/>
  <c r="T215" i="47"/>
  <c r="AC214" i="47"/>
  <c r="AB214" i="47"/>
  <c r="AA214" i="47"/>
  <c r="Z214" i="47"/>
  <c r="Y214" i="47"/>
  <c r="X214" i="47"/>
  <c r="W214" i="47"/>
  <c r="V214" i="47"/>
  <c r="U214" i="47"/>
  <c r="T214" i="47"/>
  <c r="AC213" i="47"/>
  <c r="AB213" i="47"/>
  <c r="Z213" i="47"/>
  <c r="Y213" i="47"/>
  <c r="X213" i="47"/>
  <c r="W213" i="47"/>
  <c r="V213" i="47"/>
  <c r="U213" i="47"/>
  <c r="T213" i="47"/>
  <c r="AC212" i="47"/>
  <c r="AB212" i="47"/>
  <c r="Z212" i="47"/>
  <c r="Y212" i="47"/>
  <c r="X212" i="47"/>
  <c r="W212" i="47"/>
  <c r="V212" i="47"/>
  <c r="U212" i="47"/>
  <c r="T212" i="47"/>
  <c r="AC211" i="47"/>
  <c r="AB211" i="47"/>
  <c r="Z211" i="47"/>
  <c r="Y211" i="47"/>
  <c r="X211" i="47"/>
  <c r="W211" i="47"/>
  <c r="V211" i="47"/>
  <c r="U211" i="47"/>
  <c r="T211" i="47"/>
  <c r="AC198" i="47"/>
  <c r="AB198" i="47"/>
  <c r="AA198" i="47"/>
  <c r="Z198" i="47"/>
  <c r="Y198" i="47"/>
  <c r="X198" i="47"/>
  <c r="W198" i="47"/>
  <c r="V198" i="47"/>
  <c r="U198" i="47"/>
  <c r="T198" i="47"/>
  <c r="AC197" i="47"/>
  <c r="AB197" i="47"/>
  <c r="AA197" i="47"/>
  <c r="Z197" i="47"/>
  <c r="Y197" i="47"/>
  <c r="X197" i="47"/>
  <c r="W197" i="47"/>
  <c r="V197" i="47"/>
  <c r="U197" i="47"/>
  <c r="T197" i="47"/>
  <c r="AC196" i="47"/>
  <c r="AB196" i="47"/>
  <c r="AA196" i="47"/>
  <c r="Z196" i="47"/>
  <c r="Y196" i="47"/>
  <c r="X196" i="47"/>
  <c r="W196" i="47"/>
  <c r="V196" i="47"/>
  <c r="U196" i="47"/>
  <c r="T196" i="47"/>
  <c r="AC195" i="47"/>
  <c r="AB195" i="47"/>
  <c r="AA195" i="47"/>
  <c r="Z195" i="47"/>
  <c r="Y195" i="47"/>
  <c r="X195" i="47"/>
  <c r="W195" i="47"/>
  <c r="V195" i="47"/>
  <c r="U195" i="47"/>
  <c r="T195" i="47"/>
  <c r="AC194" i="47"/>
  <c r="AB194" i="47"/>
  <c r="Z194" i="47"/>
  <c r="Y194" i="47"/>
  <c r="X194" i="47"/>
  <c r="W194" i="47"/>
  <c r="V194" i="47"/>
  <c r="U194" i="47"/>
  <c r="T194" i="47"/>
  <c r="AC193" i="47"/>
  <c r="AB193" i="47"/>
  <c r="Z193" i="47"/>
  <c r="Y193" i="47"/>
  <c r="X193" i="47"/>
  <c r="W193" i="47"/>
  <c r="V193" i="47"/>
  <c r="U193" i="47"/>
  <c r="T193" i="47"/>
  <c r="AC192" i="47"/>
  <c r="AB192" i="47"/>
  <c r="Z192" i="47"/>
  <c r="Y192" i="47"/>
  <c r="X192" i="47"/>
  <c r="W192" i="47"/>
  <c r="V192" i="47"/>
  <c r="U192" i="47"/>
  <c r="T192" i="47"/>
  <c r="AC191" i="47"/>
  <c r="AB191" i="47"/>
  <c r="AA191" i="47"/>
  <c r="Z191" i="47"/>
  <c r="Y191" i="47"/>
  <c r="X191" i="47"/>
  <c r="W191" i="47"/>
  <c r="V191" i="47"/>
  <c r="U191" i="47"/>
  <c r="T191" i="47"/>
  <c r="AC190" i="47"/>
  <c r="AB190" i="47"/>
  <c r="Z190" i="47"/>
  <c r="Y190" i="47"/>
  <c r="X190" i="47"/>
  <c r="W190" i="47"/>
  <c r="V190" i="47"/>
  <c r="U190" i="47"/>
  <c r="T190" i="47"/>
  <c r="AC189" i="47"/>
  <c r="AB189" i="47"/>
  <c r="Z189" i="47"/>
  <c r="Y189" i="47"/>
  <c r="X189" i="47"/>
  <c r="W189" i="47"/>
  <c r="V189" i="47"/>
  <c r="U189" i="47"/>
  <c r="T189" i="47"/>
  <c r="AC188" i="47"/>
  <c r="AB188" i="47"/>
  <c r="Z188" i="47"/>
  <c r="Y188" i="47"/>
  <c r="X188" i="47"/>
  <c r="W188" i="47"/>
  <c r="V188" i="47"/>
  <c r="U188" i="47"/>
  <c r="T188" i="47"/>
  <c r="AC175" i="47"/>
  <c r="AB175" i="47"/>
  <c r="AA175" i="47"/>
  <c r="Z175" i="47"/>
  <c r="Y175" i="47"/>
  <c r="X175" i="47"/>
  <c r="W175" i="47"/>
  <c r="V175" i="47"/>
  <c r="U175" i="47"/>
  <c r="T175" i="47"/>
  <c r="AC174" i="47"/>
  <c r="AB174" i="47"/>
  <c r="AA174" i="47"/>
  <c r="Z174" i="47"/>
  <c r="Y174" i="47"/>
  <c r="X174" i="47"/>
  <c r="W174" i="47"/>
  <c r="V174" i="47"/>
  <c r="U174" i="47"/>
  <c r="T174" i="47"/>
  <c r="AC173" i="47"/>
  <c r="AB173" i="47"/>
  <c r="AA173" i="47"/>
  <c r="Z173" i="47"/>
  <c r="Y173" i="47"/>
  <c r="X173" i="47"/>
  <c r="W173" i="47"/>
  <c r="V173" i="47"/>
  <c r="U173" i="47"/>
  <c r="T173" i="47"/>
  <c r="AC172" i="47"/>
  <c r="AB172" i="47"/>
  <c r="AA172" i="47"/>
  <c r="Z172" i="47"/>
  <c r="Y172" i="47"/>
  <c r="X172" i="47"/>
  <c r="W172" i="47"/>
  <c r="V172" i="47"/>
  <c r="U172" i="47"/>
  <c r="T172" i="47"/>
  <c r="AC171" i="47"/>
  <c r="AB171" i="47"/>
  <c r="Z171" i="47"/>
  <c r="Y171" i="47"/>
  <c r="X171" i="47"/>
  <c r="W171" i="47"/>
  <c r="V171" i="47"/>
  <c r="U171" i="47"/>
  <c r="T171" i="47"/>
  <c r="AC170" i="47"/>
  <c r="AB170" i="47"/>
  <c r="Z170" i="47"/>
  <c r="Y170" i="47"/>
  <c r="X170" i="47"/>
  <c r="W170" i="47"/>
  <c r="V170" i="47"/>
  <c r="U170" i="47"/>
  <c r="T170" i="47"/>
  <c r="AC169" i="47"/>
  <c r="AB169" i="47"/>
  <c r="Z169" i="47"/>
  <c r="Y169" i="47"/>
  <c r="X169" i="47"/>
  <c r="W169" i="47"/>
  <c r="V169" i="47"/>
  <c r="U169" i="47"/>
  <c r="T169" i="47"/>
  <c r="AC168" i="47"/>
  <c r="AB168" i="47"/>
  <c r="AA168" i="47"/>
  <c r="Z168" i="47"/>
  <c r="Y168" i="47"/>
  <c r="X168" i="47"/>
  <c r="W168" i="47"/>
  <c r="V168" i="47"/>
  <c r="U168" i="47"/>
  <c r="T168" i="47"/>
  <c r="AC167" i="47"/>
  <c r="AB167" i="47"/>
  <c r="Z167" i="47"/>
  <c r="Y167" i="47"/>
  <c r="X167" i="47"/>
  <c r="W167" i="47"/>
  <c r="V167" i="47"/>
  <c r="U167" i="47"/>
  <c r="T167" i="47"/>
  <c r="AC166" i="47"/>
  <c r="AB166" i="47"/>
  <c r="Z166" i="47"/>
  <c r="Y166" i="47"/>
  <c r="X166" i="47"/>
  <c r="W166" i="47"/>
  <c r="V166" i="47"/>
  <c r="U166" i="47"/>
  <c r="T166" i="47"/>
  <c r="AC165" i="47"/>
  <c r="AB165" i="47"/>
  <c r="Z165" i="47"/>
  <c r="Y165" i="47"/>
  <c r="X165" i="47"/>
  <c r="W165" i="47"/>
  <c r="V165" i="47"/>
  <c r="U165" i="47"/>
  <c r="T165" i="47"/>
  <c r="AC152" i="47"/>
  <c r="AB152" i="47"/>
  <c r="AA152" i="47"/>
  <c r="Z152" i="47"/>
  <c r="Y152" i="47"/>
  <c r="X152" i="47"/>
  <c r="W152" i="47"/>
  <c r="V152" i="47"/>
  <c r="U152" i="47"/>
  <c r="T152" i="47"/>
  <c r="AC151" i="47"/>
  <c r="AB151" i="47"/>
  <c r="AA151" i="47"/>
  <c r="Z151" i="47"/>
  <c r="Y151" i="47"/>
  <c r="X151" i="47"/>
  <c r="W151" i="47"/>
  <c r="V151" i="47"/>
  <c r="U151" i="47"/>
  <c r="T151" i="47"/>
  <c r="AC150" i="47"/>
  <c r="AB150" i="47"/>
  <c r="AA150" i="47"/>
  <c r="Z150" i="47"/>
  <c r="Y150" i="47"/>
  <c r="X150" i="47"/>
  <c r="W150" i="47"/>
  <c r="V150" i="47"/>
  <c r="U150" i="47"/>
  <c r="T150" i="47"/>
  <c r="AC149" i="47"/>
  <c r="AB149" i="47"/>
  <c r="AA149" i="47"/>
  <c r="Z149" i="47"/>
  <c r="Y149" i="47"/>
  <c r="X149" i="47"/>
  <c r="W149" i="47"/>
  <c r="V149" i="47"/>
  <c r="U149" i="47"/>
  <c r="T149" i="47"/>
  <c r="AC148" i="47"/>
  <c r="AB148" i="47"/>
  <c r="Z148" i="47"/>
  <c r="Y148" i="47"/>
  <c r="X148" i="47"/>
  <c r="W148" i="47"/>
  <c r="V148" i="47"/>
  <c r="U148" i="47"/>
  <c r="T148" i="47"/>
  <c r="AC147" i="47"/>
  <c r="AB147" i="47"/>
  <c r="Z147" i="47"/>
  <c r="Y147" i="47"/>
  <c r="X147" i="47"/>
  <c r="W147" i="47"/>
  <c r="V147" i="47"/>
  <c r="U147" i="47"/>
  <c r="T147" i="47"/>
  <c r="AC146" i="47"/>
  <c r="AB146" i="47"/>
  <c r="Z146" i="47"/>
  <c r="Y146" i="47"/>
  <c r="X146" i="47"/>
  <c r="W146" i="47"/>
  <c r="V146" i="47"/>
  <c r="U146" i="47"/>
  <c r="T146" i="47"/>
  <c r="AC145" i="47"/>
  <c r="AB145" i="47"/>
  <c r="AA145" i="47"/>
  <c r="Z145" i="47"/>
  <c r="Y145" i="47"/>
  <c r="X145" i="47"/>
  <c r="W145" i="47"/>
  <c r="V145" i="47"/>
  <c r="U145" i="47"/>
  <c r="T145" i="47"/>
  <c r="AC144" i="47"/>
  <c r="AB144" i="47"/>
  <c r="Z144" i="47"/>
  <c r="Y144" i="47"/>
  <c r="X144" i="47"/>
  <c r="W144" i="47"/>
  <c r="V144" i="47"/>
  <c r="U144" i="47"/>
  <c r="T144" i="47"/>
  <c r="AC143" i="47"/>
  <c r="AB143" i="47"/>
  <c r="Z143" i="47"/>
  <c r="Y143" i="47"/>
  <c r="X143" i="47"/>
  <c r="W143" i="47"/>
  <c r="V143" i="47"/>
  <c r="U143" i="47"/>
  <c r="T143" i="47"/>
  <c r="AC142" i="47"/>
  <c r="AB142" i="47"/>
  <c r="Z142" i="47"/>
  <c r="Y142" i="47"/>
  <c r="X142" i="47"/>
  <c r="W142" i="47"/>
  <c r="V142" i="47"/>
  <c r="U142" i="47"/>
  <c r="T142" i="47"/>
  <c r="AC129" i="47"/>
  <c r="AB129" i="47"/>
  <c r="AA129" i="47"/>
  <c r="Z129" i="47"/>
  <c r="Y129" i="47"/>
  <c r="X129" i="47"/>
  <c r="W129" i="47"/>
  <c r="V129" i="47"/>
  <c r="U129" i="47"/>
  <c r="T129" i="47"/>
  <c r="AC128" i="47"/>
  <c r="AB128" i="47"/>
  <c r="AA128" i="47"/>
  <c r="Z128" i="47"/>
  <c r="Y128" i="47"/>
  <c r="X128" i="47"/>
  <c r="W128" i="47"/>
  <c r="V128" i="47"/>
  <c r="U128" i="47"/>
  <c r="T128" i="47"/>
  <c r="AC127" i="47"/>
  <c r="AB127" i="47"/>
  <c r="AA127" i="47"/>
  <c r="Z127" i="47"/>
  <c r="Y127" i="47"/>
  <c r="X127" i="47"/>
  <c r="W127" i="47"/>
  <c r="V127" i="47"/>
  <c r="U127" i="47"/>
  <c r="T127" i="47"/>
  <c r="AC126" i="47"/>
  <c r="AB126" i="47"/>
  <c r="AA126" i="47"/>
  <c r="Z126" i="47"/>
  <c r="Y126" i="47"/>
  <c r="X126" i="47"/>
  <c r="W126" i="47"/>
  <c r="V126" i="47"/>
  <c r="U126" i="47"/>
  <c r="T126" i="47"/>
  <c r="AC125" i="47"/>
  <c r="AB125" i="47"/>
  <c r="Z125" i="47"/>
  <c r="Y125" i="47"/>
  <c r="X125" i="47"/>
  <c r="W125" i="47"/>
  <c r="V125" i="47"/>
  <c r="U125" i="47"/>
  <c r="T125" i="47"/>
  <c r="AC124" i="47"/>
  <c r="AB124" i="47"/>
  <c r="Z124" i="47"/>
  <c r="Y124" i="47"/>
  <c r="X124" i="47"/>
  <c r="W124" i="47"/>
  <c r="V124" i="47"/>
  <c r="U124" i="47"/>
  <c r="T124" i="47"/>
  <c r="AC123" i="47"/>
  <c r="AB123" i="47"/>
  <c r="Z123" i="47"/>
  <c r="Y123" i="47"/>
  <c r="X123" i="47"/>
  <c r="W123" i="47"/>
  <c r="V123" i="47"/>
  <c r="U123" i="47"/>
  <c r="T123" i="47"/>
  <c r="AC122" i="47"/>
  <c r="AB122" i="47"/>
  <c r="AA122" i="47"/>
  <c r="Z122" i="47"/>
  <c r="Y122" i="47"/>
  <c r="X122" i="47"/>
  <c r="W122" i="47"/>
  <c r="V122" i="47"/>
  <c r="U122" i="47"/>
  <c r="T122" i="47"/>
  <c r="AC121" i="47"/>
  <c r="AB121" i="47"/>
  <c r="Z121" i="47"/>
  <c r="Y121" i="47"/>
  <c r="X121" i="47"/>
  <c r="W121" i="47"/>
  <c r="V121" i="47"/>
  <c r="U121" i="47"/>
  <c r="T121" i="47"/>
  <c r="AC120" i="47"/>
  <c r="AB120" i="47"/>
  <c r="Z120" i="47"/>
  <c r="Y120" i="47"/>
  <c r="X120" i="47"/>
  <c r="W120" i="47"/>
  <c r="V120" i="47"/>
  <c r="U120" i="47"/>
  <c r="T120" i="47"/>
  <c r="AC119" i="47"/>
  <c r="AB119" i="47"/>
  <c r="Z119" i="47"/>
  <c r="Y119" i="47"/>
  <c r="X119" i="47"/>
  <c r="W119" i="47"/>
  <c r="V119" i="47"/>
  <c r="U119" i="47"/>
  <c r="T119" i="47"/>
  <c r="AC106" i="47"/>
  <c r="AB106" i="47"/>
  <c r="AA106" i="47"/>
  <c r="Z106" i="47"/>
  <c r="Y106" i="47"/>
  <c r="X106" i="47"/>
  <c r="W106" i="47"/>
  <c r="V106" i="47"/>
  <c r="U106" i="47"/>
  <c r="T106" i="47"/>
  <c r="AC105" i="47"/>
  <c r="AB105" i="47"/>
  <c r="AA105" i="47"/>
  <c r="Z105" i="47"/>
  <c r="Y105" i="47"/>
  <c r="X105" i="47"/>
  <c r="W105" i="47"/>
  <c r="V105" i="47"/>
  <c r="U105" i="47"/>
  <c r="T105" i="47"/>
  <c r="AC104" i="47"/>
  <c r="AB104" i="47"/>
  <c r="AA104" i="47"/>
  <c r="Z104" i="47"/>
  <c r="Y104" i="47"/>
  <c r="X104" i="47"/>
  <c r="W104" i="47"/>
  <c r="V104" i="47"/>
  <c r="U104" i="47"/>
  <c r="T104" i="47"/>
  <c r="AC103" i="47"/>
  <c r="AB103" i="47"/>
  <c r="AA103" i="47"/>
  <c r="Z103" i="47"/>
  <c r="Y103" i="47"/>
  <c r="X103" i="47"/>
  <c r="W103" i="47"/>
  <c r="V103" i="47"/>
  <c r="U103" i="47"/>
  <c r="T103" i="47"/>
  <c r="AC102" i="47"/>
  <c r="AB102" i="47"/>
  <c r="Z102" i="47"/>
  <c r="Y102" i="47"/>
  <c r="X102" i="47"/>
  <c r="W102" i="47"/>
  <c r="V102" i="47"/>
  <c r="U102" i="47"/>
  <c r="T102" i="47"/>
  <c r="AC101" i="47"/>
  <c r="AB101" i="47"/>
  <c r="Z101" i="47"/>
  <c r="Y101" i="47"/>
  <c r="X101" i="47"/>
  <c r="W101" i="47"/>
  <c r="V101" i="47"/>
  <c r="U101" i="47"/>
  <c r="T101" i="47"/>
  <c r="AC100" i="47"/>
  <c r="AB100" i="47"/>
  <c r="Z100" i="47"/>
  <c r="Y100" i="47"/>
  <c r="X100" i="47"/>
  <c r="W100" i="47"/>
  <c r="V100" i="47"/>
  <c r="U100" i="47"/>
  <c r="T100" i="47"/>
  <c r="AC99" i="47"/>
  <c r="AB99" i="47"/>
  <c r="AA99" i="47"/>
  <c r="Z99" i="47"/>
  <c r="Y99" i="47"/>
  <c r="X99" i="47"/>
  <c r="W99" i="47"/>
  <c r="V99" i="47"/>
  <c r="U99" i="47"/>
  <c r="T99" i="47"/>
  <c r="AC98" i="47"/>
  <c r="AB98" i="47"/>
  <c r="Z98" i="47"/>
  <c r="Y98" i="47"/>
  <c r="X98" i="47"/>
  <c r="W98" i="47"/>
  <c r="V98" i="47"/>
  <c r="U98" i="47"/>
  <c r="T98" i="47"/>
  <c r="AC97" i="47"/>
  <c r="AB97" i="47"/>
  <c r="Z97" i="47"/>
  <c r="Y97" i="47"/>
  <c r="X97" i="47"/>
  <c r="W97" i="47"/>
  <c r="V97" i="47"/>
  <c r="U97" i="47"/>
  <c r="T97" i="47"/>
  <c r="AC96" i="47"/>
  <c r="AB96" i="47"/>
  <c r="Z96" i="47"/>
  <c r="Y96" i="47"/>
  <c r="X96" i="47"/>
  <c r="W96" i="47"/>
  <c r="V96" i="47"/>
  <c r="U96" i="47"/>
  <c r="T96" i="47"/>
  <c r="AC83" i="47"/>
  <c r="AB83" i="47"/>
  <c r="AA83" i="47"/>
  <c r="Z83" i="47"/>
  <c r="Y83" i="47"/>
  <c r="X83" i="47"/>
  <c r="W83" i="47"/>
  <c r="V83" i="47"/>
  <c r="U83" i="47"/>
  <c r="T83" i="47"/>
  <c r="AC82" i="47"/>
  <c r="AB82" i="47"/>
  <c r="AA82" i="47"/>
  <c r="Z82" i="47"/>
  <c r="Y82" i="47"/>
  <c r="X82" i="47"/>
  <c r="W82" i="47"/>
  <c r="V82" i="47"/>
  <c r="U82" i="47"/>
  <c r="T82" i="47"/>
  <c r="AC81" i="47"/>
  <c r="AB81" i="47"/>
  <c r="AA81" i="47"/>
  <c r="Z81" i="47"/>
  <c r="Y81" i="47"/>
  <c r="X81" i="47"/>
  <c r="W81" i="47"/>
  <c r="V81" i="47"/>
  <c r="U81" i="47"/>
  <c r="T81" i="47"/>
  <c r="AC80" i="47"/>
  <c r="AB80" i="47"/>
  <c r="AA80" i="47"/>
  <c r="Z80" i="47"/>
  <c r="Y80" i="47"/>
  <c r="X80" i="47"/>
  <c r="W80" i="47"/>
  <c r="V80" i="47"/>
  <c r="U80" i="47"/>
  <c r="T80" i="47"/>
  <c r="AC79" i="47"/>
  <c r="AB79" i="47"/>
  <c r="Z79" i="47"/>
  <c r="Y79" i="47"/>
  <c r="X79" i="47"/>
  <c r="W79" i="47"/>
  <c r="V79" i="47"/>
  <c r="U79" i="47"/>
  <c r="T79" i="47"/>
  <c r="AC78" i="47"/>
  <c r="AB78" i="47"/>
  <c r="Z78" i="47"/>
  <c r="Y78" i="47"/>
  <c r="X78" i="47"/>
  <c r="W78" i="47"/>
  <c r="V78" i="47"/>
  <c r="U78" i="47"/>
  <c r="T78" i="47"/>
  <c r="AC77" i="47"/>
  <c r="AB77" i="47"/>
  <c r="Z77" i="47"/>
  <c r="Y77" i="47"/>
  <c r="X77" i="47"/>
  <c r="W77" i="47"/>
  <c r="V77" i="47"/>
  <c r="U77" i="47"/>
  <c r="T77" i="47"/>
  <c r="AC76" i="47"/>
  <c r="AB76" i="47"/>
  <c r="AA76" i="47"/>
  <c r="Z76" i="47"/>
  <c r="Y76" i="47"/>
  <c r="X76" i="47"/>
  <c r="W76" i="47"/>
  <c r="V76" i="47"/>
  <c r="U76" i="47"/>
  <c r="T76" i="47"/>
  <c r="AC75" i="47"/>
  <c r="AB75" i="47"/>
  <c r="Z75" i="47"/>
  <c r="Y75" i="47"/>
  <c r="X75" i="47"/>
  <c r="W75" i="47"/>
  <c r="V75" i="47"/>
  <c r="U75" i="47"/>
  <c r="T75" i="47"/>
  <c r="AC74" i="47"/>
  <c r="AB74" i="47"/>
  <c r="Z74" i="47"/>
  <c r="Y74" i="47"/>
  <c r="X74" i="47"/>
  <c r="W74" i="47"/>
  <c r="V74" i="47"/>
  <c r="U74" i="47"/>
  <c r="T74" i="47"/>
  <c r="AC73" i="47"/>
  <c r="AB73" i="47"/>
  <c r="Z73" i="47"/>
  <c r="Y73" i="47"/>
  <c r="X73" i="47"/>
  <c r="W73" i="47"/>
  <c r="V73" i="47"/>
  <c r="U73" i="47"/>
  <c r="T73" i="47"/>
  <c r="AC60" i="47"/>
  <c r="AB60" i="47"/>
  <c r="AA60" i="47"/>
  <c r="Z60" i="47"/>
  <c r="Y60" i="47"/>
  <c r="X60" i="47"/>
  <c r="W60" i="47"/>
  <c r="V60" i="47"/>
  <c r="U60" i="47"/>
  <c r="T60" i="47"/>
  <c r="AC59" i="47"/>
  <c r="AB59" i="47"/>
  <c r="AA59" i="47"/>
  <c r="Z59" i="47"/>
  <c r="Y59" i="47"/>
  <c r="X59" i="47"/>
  <c r="W59" i="47"/>
  <c r="V59" i="47"/>
  <c r="U59" i="47"/>
  <c r="T59" i="47"/>
  <c r="AC58" i="47"/>
  <c r="AB58" i="47"/>
  <c r="AA58" i="47"/>
  <c r="Z58" i="47"/>
  <c r="Y58" i="47"/>
  <c r="X58" i="47"/>
  <c r="W58" i="47"/>
  <c r="V58" i="47"/>
  <c r="U58" i="47"/>
  <c r="T58" i="47"/>
  <c r="AC57" i="47"/>
  <c r="AB57" i="47"/>
  <c r="AA57" i="47"/>
  <c r="Z57" i="47"/>
  <c r="Y57" i="47"/>
  <c r="X57" i="47"/>
  <c r="W57" i="47"/>
  <c r="V57" i="47"/>
  <c r="U57" i="47"/>
  <c r="T57" i="47"/>
  <c r="AC56" i="47"/>
  <c r="AB56" i="47"/>
  <c r="Z56" i="47"/>
  <c r="Y56" i="47"/>
  <c r="X56" i="47"/>
  <c r="W56" i="47"/>
  <c r="V56" i="47"/>
  <c r="U56" i="47"/>
  <c r="T56" i="47"/>
  <c r="AC55" i="47"/>
  <c r="AB55" i="47"/>
  <c r="Z55" i="47"/>
  <c r="Y55" i="47"/>
  <c r="X55" i="47"/>
  <c r="W55" i="47"/>
  <c r="V55" i="47"/>
  <c r="U55" i="47"/>
  <c r="T55" i="47"/>
  <c r="AC54" i="47"/>
  <c r="AB54" i="47"/>
  <c r="Z54" i="47"/>
  <c r="Y54" i="47"/>
  <c r="X54" i="47"/>
  <c r="W54" i="47"/>
  <c r="V54" i="47"/>
  <c r="U54" i="47"/>
  <c r="T54" i="47"/>
  <c r="AC53" i="47"/>
  <c r="AB53" i="47"/>
  <c r="AA53" i="47"/>
  <c r="Z53" i="47"/>
  <c r="Y53" i="47"/>
  <c r="X53" i="47"/>
  <c r="W53" i="47"/>
  <c r="V53" i="47"/>
  <c r="U53" i="47"/>
  <c r="T53" i="47"/>
  <c r="AC52" i="47"/>
  <c r="AB52" i="47"/>
  <c r="Z52" i="47"/>
  <c r="Y52" i="47"/>
  <c r="X52" i="47"/>
  <c r="W52" i="47"/>
  <c r="V52" i="47"/>
  <c r="U52" i="47"/>
  <c r="T52" i="47"/>
  <c r="AC51" i="47"/>
  <c r="AB51" i="47"/>
  <c r="Z51" i="47"/>
  <c r="Y51" i="47"/>
  <c r="X51" i="47"/>
  <c r="W51" i="47"/>
  <c r="V51" i="47"/>
  <c r="U51" i="47"/>
  <c r="T51" i="47"/>
  <c r="AC50" i="47"/>
  <c r="AB50" i="47"/>
  <c r="Z50" i="47"/>
  <c r="Y50" i="47"/>
  <c r="X50" i="47"/>
  <c r="W50" i="47"/>
  <c r="V50" i="47"/>
  <c r="U50" i="47"/>
  <c r="T50" i="47"/>
  <c r="AC37" i="47"/>
  <c r="AB37" i="47"/>
  <c r="AA37" i="47"/>
  <c r="Z37" i="47"/>
  <c r="Y37" i="47"/>
  <c r="X37" i="47"/>
  <c r="W37" i="47"/>
  <c r="V37" i="47"/>
  <c r="U37" i="47"/>
  <c r="T37" i="47"/>
  <c r="AC36" i="47"/>
  <c r="AB36" i="47"/>
  <c r="AB312" i="47" s="1"/>
  <c r="AA36" i="47"/>
  <c r="Z36" i="47"/>
  <c r="Y36" i="47"/>
  <c r="X36" i="47"/>
  <c r="X312" i="47" s="1"/>
  <c r="W36" i="47"/>
  <c r="V36" i="47"/>
  <c r="U36" i="47"/>
  <c r="T36" i="47"/>
  <c r="AC35" i="47"/>
  <c r="AB35" i="47"/>
  <c r="AA35" i="47"/>
  <c r="Z35" i="47"/>
  <c r="Z311" i="47" s="1"/>
  <c r="Y35" i="47"/>
  <c r="X35" i="47"/>
  <c r="W35" i="47"/>
  <c r="V35" i="47"/>
  <c r="V311" i="47" s="1"/>
  <c r="U35" i="47"/>
  <c r="T35" i="47"/>
  <c r="AC34" i="47"/>
  <c r="AB34" i="47"/>
  <c r="AB310" i="47" s="1"/>
  <c r="AA34" i="47"/>
  <c r="Z34" i="47"/>
  <c r="Y34" i="47"/>
  <c r="X34" i="47"/>
  <c r="X310" i="47" s="1"/>
  <c r="W34" i="47"/>
  <c r="V34" i="47"/>
  <c r="U34" i="47"/>
  <c r="T34" i="47"/>
  <c r="T310" i="47" s="1"/>
  <c r="AC33" i="47"/>
  <c r="AB33" i="47"/>
  <c r="Z33" i="47"/>
  <c r="Y33" i="47"/>
  <c r="X33" i="47"/>
  <c r="W33" i="47"/>
  <c r="V33" i="47"/>
  <c r="U33" i="47"/>
  <c r="T33" i="47"/>
  <c r="AC32" i="47"/>
  <c r="AB32" i="47"/>
  <c r="Z32" i="47"/>
  <c r="Y32" i="47"/>
  <c r="X32" i="47"/>
  <c r="W32" i="47"/>
  <c r="V32" i="47"/>
  <c r="U32" i="47"/>
  <c r="T32" i="47"/>
  <c r="AC31" i="47"/>
  <c r="AB31" i="47"/>
  <c r="Z31" i="47"/>
  <c r="Y31" i="47"/>
  <c r="X31" i="47"/>
  <c r="W31" i="47"/>
  <c r="V31" i="47"/>
  <c r="U31" i="47"/>
  <c r="T31" i="47"/>
  <c r="AC30" i="47"/>
  <c r="AC306" i="47" s="1"/>
  <c r="AB30" i="47"/>
  <c r="AA30" i="47"/>
  <c r="Z30" i="47"/>
  <c r="Y30" i="47"/>
  <c r="Y306" i="47" s="1"/>
  <c r="X30" i="47"/>
  <c r="W30" i="47"/>
  <c r="V30" i="47"/>
  <c r="U30" i="47"/>
  <c r="U306" i="47" s="1"/>
  <c r="T30" i="47"/>
  <c r="AC29" i="47"/>
  <c r="AB29" i="47"/>
  <c r="Z29" i="47"/>
  <c r="Y29" i="47"/>
  <c r="X29" i="47"/>
  <c r="W29" i="47"/>
  <c r="V29" i="47"/>
  <c r="U29" i="47"/>
  <c r="T29" i="47"/>
  <c r="AC28" i="47"/>
  <c r="AB28" i="47"/>
  <c r="Z28" i="47"/>
  <c r="Y28" i="47"/>
  <c r="X28" i="47"/>
  <c r="W28" i="47"/>
  <c r="V28" i="47"/>
  <c r="U28" i="47"/>
  <c r="T28" i="47"/>
  <c r="AC27" i="47"/>
  <c r="AB27" i="47"/>
  <c r="Z27" i="47"/>
  <c r="Y27" i="47"/>
  <c r="X27" i="47"/>
  <c r="W27" i="47"/>
  <c r="V27" i="47"/>
  <c r="U27" i="47"/>
  <c r="T27" i="47"/>
  <c r="T4" i="47"/>
  <c r="U4" i="47"/>
  <c r="V4" i="47"/>
  <c r="W4" i="47"/>
  <c r="X4" i="47"/>
  <c r="Y4" i="47"/>
  <c r="Z4" i="47"/>
  <c r="AB4" i="47"/>
  <c r="AC4" i="47"/>
  <c r="T5" i="47"/>
  <c r="U5" i="47"/>
  <c r="V5" i="47"/>
  <c r="W5" i="47"/>
  <c r="X5" i="47"/>
  <c r="Y5" i="47"/>
  <c r="Z5" i="47"/>
  <c r="AB5" i="47"/>
  <c r="AC5" i="47"/>
  <c r="T6" i="47"/>
  <c r="U6" i="47"/>
  <c r="V6" i="47"/>
  <c r="W6" i="47"/>
  <c r="X6" i="47"/>
  <c r="Y6" i="47"/>
  <c r="Z6" i="47"/>
  <c r="AB6" i="47"/>
  <c r="AC6" i="47"/>
  <c r="AC305" i="47" s="1"/>
  <c r="T7" i="47"/>
  <c r="U7" i="47"/>
  <c r="V7" i="47"/>
  <c r="W7" i="47"/>
  <c r="X7" i="47"/>
  <c r="Y7" i="47"/>
  <c r="Z7" i="47"/>
  <c r="AA7" i="47"/>
  <c r="AB7" i="47"/>
  <c r="AC7" i="47"/>
  <c r="T8" i="47"/>
  <c r="U8" i="47"/>
  <c r="U307" i="47" s="1"/>
  <c r="V8" i="47"/>
  <c r="W8" i="47"/>
  <c r="X8" i="47"/>
  <c r="Y8" i="47"/>
  <c r="Y307" i="47" s="1"/>
  <c r="Z8" i="47"/>
  <c r="AB8" i="47"/>
  <c r="AC8" i="47"/>
  <c r="T9" i="47"/>
  <c r="T308" i="47" s="1"/>
  <c r="U9" i="47"/>
  <c r="V9" i="47"/>
  <c r="W9" i="47"/>
  <c r="X9" i="47"/>
  <c r="X308" i="47" s="1"/>
  <c r="Y9" i="47"/>
  <c r="Z9" i="47"/>
  <c r="AB9" i="47"/>
  <c r="AC9" i="47"/>
  <c r="AC308" i="47" s="1"/>
  <c r="T10" i="47"/>
  <c r="U10" i="47"/>
  <c r="V10" i="47"/>
  <c r="W10" i="47"/>
  <c r="W309" i="47" s="1"/>
  <c r="X10" i="47"/>
  <c r="Y10" i="47"/>
  <c r="Z10" i="47"/>
  <c r="AB10" i="47"/>
  <c r="AB309" i="47" s="1"/>
  <c r="AC10" i="47"/>
  <c r="T11" i="47"/>
  <c r="U11" i="47"/>
  <c r="V11" i="47"/>
  <c r="W11" i="47"/>
  <c r="X11" i="47"/>
  <c r="Y11" i="47"/>
  <c r="Z11" i="47"/>
  <c r="AA11" i="47"/>
  <c r="AB11" i="47"/>
  <c r="AC11" i="47"/>
  <c r="T12" i="47"/>
  <c r="U12" i="47"/>
  <c r="V12" i="47"/>
  <c r="W12" i="47"/>
  <c r="X12" i="47"/>
  <c r="Y12" i="47"/>
  <c r="Z12" i="47"/>
  <c r="AA12" i="47"/>
  <c r="AB12" i="47"/>
  <c r="AC12" i="47"/>
  <c r="T14" i="47"/>
  <c r="U14" i="47"/>
  <c r="V14" i="47"/>
  <c r="W14" i="47"/>
  <c r="X14" i="47"/>
  <c r="Y14" i="47"/>
  <c r="Z14" i="47"/>
  <c r="AA14" i="47"/>
  <c r="AB14" i="47"/>
  <c r="AC14" i="47"/>
  <c r="U13" i="47"/>
  <c r="V13" i="47"/>
  <c r="W13" i="47"/>
  <c r="X13" i="47"/>
  <c r="Y13" i="47"/>
  <c r="Z13" i="47"/>
  <c r="AA13" i="47"/>
  <c r="AB13" i="47"/>
  <c r="AC13" i="47"/>
  <c r="T13" i="47"/>
  <c r="AH313" i="47"/>
  <c r="AH312" i="47"/>
  <c r="AH311" i="47"/>
  <c r="AH310" i="47"/>
  <c r="AH309" i="47"/>
  <c r="AH308" i="47"/>
  <c r="AH307" i="47"/>
  <c r="AH306" i="47"/>
  <c r="AH305" i="47"/>
  <c r="AH304" i="47"/>
  <c r="AH303" i="47"/>
  <c r="S149" i="53" l="1"/>
  <c r="S156" i="53"/>
  <c r="U149" i="53"/>
  <c r="Y149" i="53"/>
  <c r="U148" i="53"/>
  <c r="Y148" i="53"/>
  <c r="Y150" i="53"/>
  <c r="W156" i="53"/>
  <c r="T152" i="53"/>
  <c r="X152" i="53"/>
  <c r="W154" i="53"/>
  <c r="U155" i="53"/>
  <c r="T149" i="53"/>
  <c r="X149" i="53"/>
  <c r="V150" i="53"/>
  <c r="S148" i="53"/>
  <c r="V149" i="53"/>
  <c r="Z149" i="53"/>
  <c r="W148" i="53"/>
  <c r="U150" i="53"/>
  <c r="X305" i="47"/>
  <c r="T305" i="47"/>
  <c r="Y304" i="47"/>
  <c r="U304" i="47"/>
  <c r="Z303" i="47"/>
  <c r="V303" i="47"/>
  <c r="U303" i="47"/>
  <c r="Y303" i="47"/>
  <c r="T304" i="47"/>
  <c r="X304" i="47"/>
  <c r="AC304" i="47"/>
  <c r="W305" i="47"/>
  <c r="AB305" i="47"/>
  <c r="V306" i="47"/>
  <c r="Z306" i="47"/>
  <c r="T307" i="47"/>
  <c r="X307" i="47"/>
  <c r="AC307" i="47"/>
  <c r="W308" i="47"/>
  <c r="AB308" i="47"/>
  <c r="V309" i="47"/>
  <c r="Z309" i="47"/>
  <c r="U310" i="47"/>
  <c r="Y310" i="47"/>
  <c r="AC310" i="47"/>
  <c r="W311" i="47"/>
  <c r="AA311" i="47"/>
  <c r="U312" i="47"/>
  <c r="Y312" i="47"/>
  <c r="AC312" i="47"/>
  <c r="V310" i="47"/>
  <c r="X311" i="47"/>
  <c r="V312" i="47"/>
  <c r="W306" i="47"/>
  <c r="T312" i="47"/>
  <c r="Z310" i="47"/>
  <c r="T311" i="47"/>
  <c r="AB311" i="47"/>
  <c r="Z312" i="47"/>
  <c r="T306" i="47"/>
  <c r="X306" i="47"/>
  <c r="AB306" i="47"/>
  <c r="W310" i="47"/>
  <c r="AA310" i="47"/>
  <c r="U311" i="47"/>
  <c r="Y311" i="47"/>
  <c r="AC311" i="47"/>
  <c r="W312" i="47"/>
  <c r="AA312" i="47"/>
  <c r="Y309" i="47"/>
  <c r="U309" i="47"/>
  <c r="Z308" i="47"/>
  <c r="V308" i="47"/>
  <c r="AB307" i="47"/>
  <c r="W307" i="47"/>
  <c r="Z305" i="47"/>
  <c r="V305" i="47"/>
  <c r="AB304" i="47"/>
  <c r="W304" i="47"/>
  <c r="AC303" i="47"/>
  <c r="X303" i="47"/>
  <c r="T303" i="47"/>
  <c r="AC309" i="47"/>
  <c r="X309" i="47"/>
  <c r="T309" i="47"/>
  <c r="Y308" i="47"/>
  <c r="U308" i="47"/>
  <c r="Z307" i="47"/>
  <c r="V307" i="47"/>
  <c r="Y305" i="47"/>
  <c r="U305" i="47"/>
  <c r="Z304" i="47"/>
  <c r="V304" i="47"/>
  <c r="AB303" i="47"/>
  <c r="W303" i="47"/>
  <c r="R153" i="53"/>
  <c r="V153" i="53"/>
  <c r="CO13" i="53"/>
  <c r="Q148" i="53"/>
  <c r="Z148" i="53"/>
  <c r="V148" i="53"/>
  <c r="R148" i="53"/>
  <c r="W150" i="53"/>
  <c r="S150" i="53"/>
  <c r="Q152" i="53"/>
  <c r="U152" i="53"/>
  <c r="S153" i="53"/>
  <c r="W153" i="53"/>
  <c r="T154" i="53"/>
  <c r="X154" i="53"/>
  <c r="R155" i="53"/>
  <c r="V155" i="53"/>
  <c r="T156" i="53"/>
  <c r="X156" i="53"/>
  <c r="R152" i="53"/>
  <c r="V152" i="53"/>
  <c r="T153" i="53"/>
  <c r="X153" i="53"/>
  <c r="U154" i="53"/>
  <c r="Y154" i="53"/>
  <c r="S155" i="53"/>
  <c r="W155" i="53"/>
  <c r="Q156" i="53"/>
  <c r="U156" i="53"/>
  <c r="Y156" i="53"/>
  <c r="S152" i="53"/>
  <c r="W152" i="53"/>
  <c r="Q153" i="53"/>
  <c r="U153" i="53"/>
  <c r="V154" i="53"/>
  <c r="Z154" i="53"/>
  <c r="T155" i="53"/>
  <c r="X155" i="53"/>
  <c r="R156" i="53"/>
  <c r="V156" i="53"/>
  <c r="Z156" i="53"/>
  <c r="CE17" i="47" l="1"/>
  <c r="AV314" i="47" s="1"/>
  <c r="AC313" i="47" s="1"/>
  <c r="CD17" i="47"/>
  <c r="CC17" i="47"/>
  <c r="AT314" i="47" s="1"/>
  <c r="AA313" i="47" s="1"/>
  <c r="CB17" i="47"/>
  <c r="CA17" i="47"/>
  <c r="BZ17" i="47"/>
  <c r="BY17" i="47"/>
  <c r="BX17" i="47"/>
  <c r="BW17" i="47"/>
  <c r="BV17" i="47"/>
  <c r="CF17" i="47" l="1"/>
  <c r="AA43" i="53" l="1"/>
  <c r="AA107" i="53"/>
  <c r="AD8" i="47"/>
  <c r="AF9" i="47"/>
  <c r="AD10" i="47"/>
  <c r="AD31" i="47"/>
  <c r="AF32" i="47"/>
  <c r="AD33" i="47"/>
  <c r="AD54" i="47"/>
  <c r="AF55" i="47"/>
  <c r="AD56" i="47"/>
  <c r="AD77" i="47"/>
  <c r="AF78" i="47"/>
  <c r="AD79" i="47"/>
  <c r="AD100" i="47"/>
  <c r="AF101" i="47"/>
  <c r="AD102" i="47"/>
  <c r="AD123" i="47"/>
  <c r="AF124" i="47"/>
  <c r="AD125" i="47"/>
  <c r="AD146" i="47"/>
  <c r="AF147" i="47"/>
  <c r="AD148" i="47"/>
  <c r="AD169" i="47"/>
  <c r="AF170" i="47"/>
  <c r="AD171" i="47"/>
  <c r="AD192" i="47"/>
  <c r="AF193" i="47"/>
  <c r="AD194" i="47"/>
  <c r="AD215" i="47"/>
  <c r="AD238" i="47"/>
  <c r="AF239" i="47"/>
  <c r="AD240" i="47"/>
  <c r="AD261" i="47"/>
  <c r="AF262" i="47"/>
  <c r="AD263" i="47"/>
  <c r="AD284" i="47"/>
  <c r="AF285" i="47"/>
  <c r="AD286" i="47"/>
  <c r="AA11" i="53"/>
  <c r="AA59" i="53"/>
  <c r="AA123" i="53"/>
  <c r="AE8" i="47"/>
  <c r="AE10" i="47"/>
  <c r="AE31" i="47"/>
  <c r="AE33" i="47"/>
  <c r="AE54" i="47"/>
  <c r="AE56" i="47"/>
  <c r="AE77" i="47"/>
  <c r="AE79" i="47"/>
  <c r="AE100" i="47"/>
  <c r="AE102" i="47"/>
  <c r="AE123" i="47"/>
  <c r="AE125" i="47"/>
  <c r="AE146" i="47"/>
  <c r="AE148" i="47"/>
  <c r="AE169" i="47"/>
  <c r="AE171" i="47"/>
  <c r="AE192" i="47"/>
  <c r="AE194" i="47"/>
  <c r="AE215" i="47"/>
  <c r="AE217" i="47"/>
  <c r="AE238" i="47"/>
  <c r="AE240" i="47"/>
  <c r="AE261" i="47"/>
  <c r="AE263" i="47"/>
  <c r="AE284" i="47"/>
  <c r="AE286" i="47"/>
  <c r="AA75" i="53"/>
  <c r="AA139" i="53"/>
  <c r="AF8" i="47"/>
  <c r="AD9" i="47"/>
  <c r="AF10" i="47"/>
  <c r="AF31" i="47"/>
  <c r="AD32" i="47"/>
  <c r="AF33" i="47"/>
  <c r="AF54" i="47"/>
  <c r="AD55" i="47"/>
  <c r="AF56" i="47"/>
  <c r="AF77" i="47"/>
  <c r="AD78" i="47"/>
  <c r="AF79" i="47"/>
  <c r="AF100" i="47"/>
  <c r="AD101" i="47"/>
  <c r="AF102" i="47"/>
  <c r="AF123" i="47"/>
  <c r="AD124" i="47"/>
  <c r="AF125" i="47"/>
  <c r="AF146" i="47"/>
  <c r="AD147" i="47"/>
  <c r="AF169" i="47"/>
  <c r="AD170" i="47"/>
  <c r="AF171" i="47"/>
  <c r="AF192" i="47"/>
  <c r="AD193" i="47"/>
  <c r="AF194" i="47"/>
  <c r="AF215" i="47"/>
  <c r="AD216" i="47"/>
  <c r="AF217" i="47"/>
  <c r="AF238" i="47"/>
  <c r="AD239" i="47"/>
  <c r="AF240" i="47"/>
  <c r="AF261" i="47"/>
  <c r="AD262" i="47"/>
  <c r="AF263" i="47"/>
  <c r="AF284" i="47"/>
  <c r="AD285" i="47"/>
  <c r="AF286" i="47"/>
  <c r="AA27" i="53"/>
  <c r="AA91" i="53"/>
  <c r="AE9" i="47"/>
  <c r="AE32" i="47"/>
  <c r="AE55" i="47"/>
  <c r="AE78" i="47"/>
  <c r="AE101" i="47"/>
  <c r="AE124" i="47"/>
  <c r="AE147" i="47"/>
  <c r="AE170" i="47"/>
  <c r="AE193" i="47"/>
  <c r="AE216" i="47"/>
  <c r="AE239" i="47"/>
  <c r="AE262" i="47"/>
  <c r="AE285" i="47"/>
  <c r="AV197" i="53"/>
  <c r="AV193" i="53"/>
  <c r="AV202" i="53" s="1"/>
  <c r="AU193" i="53"/>
  <c r="AV192" i="53"/>
  <c r="AU192" i="53"/>
  <c r="AV188" i="53"/>
  <c r="AV184" i="53"/>
  <c r="AU184" i="53"/>
  <c r="AU202" i="53" s="1"/>
  <c r="AV183" i="53"/>
  <c r="AV201" i="53" s="1"/>
  <c r="AU183" i="53"/>
  <c r="AU201" i="53" s="1"/>
  <c r="AV179" i="53"/>
  <c r="AV175" i="53"/>
  <c r="AU175" i="53"/>
  <c r="AV174" i="53"/>
  <c r="AU174" i="53"/>
  <c r="AV170" i="53"/>
  <c r="BX160" i="53"/>
  <c r="BW160" i="53"/>
  <c r="BV160" i="53"/>
  <c r="BU160" i="53"/>
  <c r="BT160" i="53"/>
  <c r="BS160" i="53"/>
  <c r="BR160" i="53"/>
  <c r="BQ160" i="53"/>
  <c r="BP160" i="53"/>
  <c r="BO160" i="53"/>
  <c r="BY159" i="53"/>
  <c r="BX159" i="53"/>
  <c r="BW159" i="53"/>
  <c r="BV159" i="53"/>
  <c r="BU159" i="53"/>
  <c r="BT159" i="53"/>
  <c r="BS159" i="53"/>
  <c r="BR159" i="53"/>
  <c r="BQ159" i="53"/>
  <c r="BP159" i="53"/>
  <c r="BO159" i="53"/>
  <c r="BX158" i="53"/>
  <c r="BW158" i="53"/>
  <c r="BV158" i="53"/>
  <c r="BU158" i="53"/>
  <c r="BT158" i="53"/>
  <c r="BS158" i="53"/>
  <c r="BR158" i="53"/>
  <c r="BQ158" i="53"/>
  <c r="BP158" i="53"/>
  <c r="BO158" i="53"/>
  <c r="BX157" i="53"/>
  <c r="BW157" i="53"/>
  <c r="BV157" i="53"/>
  <c r="AQ191" i="53" s="1"/>
  <c r="BU157" i="53"/>
  <c r="BT157" i="53"/>
  <c r="BS157" i="53"/>
  <c r="BR157" i="53"/>
  <c r="BQ157" i="53"/>
  <c r="BP157" i="53"/>
  <c r="BO157" i="53"/>
  <c r="BX156" i="53"/>
  <c r="BW156" i="53"/>
  <c r="BV156" i="53"/>
  <c r="AQ190" i="53" s="1"/>
  <c r="BU156" i="53"/>
  <c r="BT156" i="53"/>
  <c r="BS156" i="53"/>
  <c r="BR156" i="53"/>
  <c r="BQ156" i="53"/>
  <c r="BP156" i="53"/>
  <c r="BO156" i="53"/>
  <c r="AS156" i="53"/>
  <c r="AR156" i="53"/>
  <c r="AP156" i="53"/>
  <c r="AO156" i="53"/>
  <c r="AN156" i="53"/>
  <c r="AM156" i="53"/>
  <c r="AL156" i="53"/>
  <c r="AK156" i="53"/>
  <c r="AJ156" i="53"/>
  <c r="BX155" i="53"/>
  <c r="BW155" i="53"/>
  <c r="BV155" i="53"/>
  <c r="AQ189" i="53" s="1"/>
  <c r="BU155" i="53"/>
  <c r="BT155" i="53"/>
  <c r="BS155" i="53"/>
  <c r="BR155" i="53"/>
  <c r="BQ155" i="53"/>
  <c r="BP155" i="53"/>
  <c r="BO155" i="53"/>
  <c r="BH155" i="53"/>
  <c r="BG155" i="53"/>
  <c r="BF155" i="53"/>
  <c r="BE155" i="53"/>
  <c r="BD155" i="53"/>
  <c r="BC155" i="53"/>
  <c r="BB155" i="53"/>
  <c r="BA155" i="53"/>
  <c r="AZ155" i="53"/>
  <c r="AY155" i="53"/>
  <c r="BH154" i="53"/>
  <c r="BG154" i="53"/>
  <c r="BF154" i="53"/>
  <c r="BE154" i="53"/>
  <c r="BD154" i="53"/>
  <c r="BC154" i="53"/>
  <c r="BB154" i="53"/>
  <c r="BA154" i="53"/>
  <c r="AZ154" i="53"/>
  <c r="AY154" i="53"/>
  <c r="AS154" i="53"/>
  <c r="AR154" i="53"/>
  <c r="AP154" i="53"/>
  <c r="AO154" i="53"/>
  <c r="AN154" i="53"/>
  <c r="AM154" i="53"/>
  <c r="AL154" i="53"/>
  <c r="AK154" i="53"/>
  <c r="AJ154" i="53"/>
  <c r="BX153" i="53"/>
  <c r="BW153" i="53"/>
  <c r="BV153" i="53"/>
  <c r="BU153" i="53"/>
  <c r="BT153" i="53"/>
  <c r="BS153" i="53"/>
  <c r="BR153" i="53"/>
  <c r="BQ153" i="53"/>
  <c r="BP153" i="53"/>
  <c r="BO153" i="53"/>
  <c r="BH153" i="53"/>
  <c r="BG153" i="53"/>
  <c r="BF153" i="53"/>
  <c r="BE153" i="53"/>
  <c r="BD153" i="53"/>
  <c r="BC153" i="53"/>
  <c r="BB153" i="53"/>
  <c r="BA153" i="53"/>
  <c r="AZ153" i="53"/>
  <c r="AY153" i="53"/>
  <c r="AP153" i="53"/>
  <c r="AO153" i="53"/>
  <c r="AN153" i="53"/>
  <c r="AM153" i="53"/>
  <c r="AL153" i="53"/>
  <c r="AK153" i="53"/>
  <c r="AJ153" i="53"/>
  <c r="BY152" i="53"/>
  <c r="BX152" i="53"/>
  <c r="BW152" i="53"/>
  <c r="BV152" i="53"/>
  <c r="BU152" i="53"/>
  <c r="BT152" i="53"/>
  <c r="BS152" i="53"/>
  <c r="BR152" i="53"/>
  <c r="BQ152" i="53"/>
  <c r="BP152" i="53"/>
  <c r="BO152" i="53"/>
  <c r="BH152" i="53"/>
  <c r="BG152" i="53"/>
  <c r="BF152" i="53"/>
  <c r="BE152" i="53"/>
  <c r="BD152" i="53"/>
  <c r="BC152" i="53"/>
  <c r="BB152" i="53"/>
  <c r="BA152" i="53"/>
  <c r="AZ152" i="53"/>
  <c r="AY152" i="53"/>
  <c r="AP152" i="53"/>
  <c r="AO152" i="53"/>
  <c r="AN152" i="53"/>
  <c r="AM152" i="53"/>
  <c r="AL152" i="53"/>
  <c r="AK152" i="53"/>
  <c r="AJ152" i="53"/>
  <c r="BX151" i="53"/>
  <c r="BW151" i="53"/>
  <c r="BV151" i="53"/>
  <c r="BU151" i="53"/>
  <c r="BT151" i="53"/>
  <c r="BS151" i="53"/>
  <c r="BR151" i="53"/>
  <c r="BQ151" i="53"/>
  <c r="BP151" i="53"/>
  <c r="BO151" i="53"/>
  <c r="BH151" i="53"/>
  <c r="BG151" i="53"/>
  <c r="BF151" i="53"/>
  <c r="BE151" i="53"/>
  <c r="BD151" i="53"/>
  <c r="BC151" i="53"/>
  <c r="BB151" i="53"/>
  <c r="BA151" i="53"/>
  <c r="AZ151" i="53"/>
  <c r="AY151" i="53"/>
  <c r="AP151" i="53"/>
  <c r="AO151" i="53"/>
  <c r="AN151" i="53"/>
  <c r="AM151" i="53"/>
  <c r="AL151" i="53"/>
  <c r="AK151" i="53"/>
  <c r="AJ151" i="53"/>
  <c r="BX150" i="53"/>
  <c r="BW150" i="53"/>
  <c r="BV150" i="53"/>
  <c r="BU150" i="53"/>
  <c r="BT150" i="53"/>
  <c r="BS150" i="53"/>
  <c r="BR150" i="53"/>
  <c r="BQ150" i="53"/>
  <c r="BP150" i="53"/>
  <c r="BO150" i="53"/>
  <c r="BH150" i="53"/>
  <c r="BG150" i="53"/>
  <c r="AR175" i="53" s="1"/>
  <c r="BF150" i="53"/>
  <c r="AQ175" i="53" s="1"/>
  <c r="BE150" i="53"/>
  <c r="AP175" i="53" s="1"/>
  <c r="BD150" i="53"/>
  <c r="BC150" i="53"/>
  <c r="AN175" i="53" s="1"/>
  <c r="BB150" i="53"/>
  <c r="AM175" i="53" s="1"/>
  <c r="BA150" i="53"/>
  <c r="AL175" i="53" s="1"/>
  <c r="AZ150" i="53"/>
  <c r="AK175" i="53" s="1"/>
  <c r="AY150" i="53"/>
  <c r="AJ175" i="53" s="1"/>
  <c r="AS150" i="53"/>
  <c r="AR150" i="53"/>
  <c r="AP150" i="53"/>
  <c r="AO150" i="53"/>
  <c r="AN150" i="53"/>
  <c r="AM150" i="53"/>
  <c r="AL150" i="53"/>
  <c r="AK150" i="53"/>
  <c r="AJ150" i="53"/>
  <c r="AJ173" i="53" s="1"/>
  <c r="BX149" i="53"/>
  <c r="BW149" i="53"/>
  <c r="BV149" i="53"/>
  <c r="BU149" i="53"/>
  <c r="BT149" i="53"/>
  <c r="BS149" i="53"/>
  <c r="BR149" i="53"/>
  <c r="BQ149" i="53"/>
  <c r="BP149" i="53"/>
  <c r="BO149" i="53"/>
  <c r="BI149" i="53"/>
  <c r="BH149" i="53"/>
  <c r="BG149" i="53"/>
  <c r="BF149" i="53"/>
  <c r="BE149" i="53"/>
  <c r="BD149" i="53"/>
  <c r="BC149" i="53"/>
  <c r="BB149" i="53"/>
  <c r="BA149" i="53"/>
  <c r="AZ149" i="53"/>
  <c r="AY149" i="53"/>
  <c r="AS149" i="53"/>
  <c r="AS172" i="53" s="1"/>
  <c r="AR149" i="53"/>
  <c r="AP149" i="53"/>
  <c r="AO149" i="53"/>
  <c r="AO172" i="53" s="1"/>
  <c r="AN149" i="53"/>
  <c r="AN172" i="53" s="1"/>
  <c r="AM149" i="53"/>
  <c r="AL149" i="53"/>
  <c r="AK149" i="53"/>
  <c r="AK172" i="53" s="1"/>
  <c r="AJ149" i="53"/>
  <c r="AJ172" i="53" s="1"/>
  <c r="BX148" i="53"/>
  <c r="BW148" i="53"/>
  <c r="BV148" i="53"/>
  <c r="BU148" i="53"/>
  <c r="BT148" i="53"/>
  <c r="BS148" i="53"/>
  <c r="BR148" i="53"/>
  <c r="BQ148" i="53"/>
  <c r="BP148" i="53"/>
  <c r="BO148" i="53"/>
  <c r="BH148" i="53"/>
  <c r="BG148" i="53"/>
  <c r="BF148" i="53"/>
  <c r="AQ174" i="53" s="1"/>
  <c r="BE148" i="53"/>
  <c r="BD148" i="53"/>
  <c r="AO174" i="53" s="1"/>
  <c r="BC148" i="53"/>
  <c r="AN174" i="53" s="1"/>
  <c r="BB148" i="53"/>
  <c r="AM174" i="53" s="1"/>
  <c r="BA148" i="53"/>
  <c r="AZ148" i="53"/>
  <c r="AK174" i="53" s="1"/>
  <c r="AY148" i="53"/>
  <c r="AJ174" i="53" s="1"/>
  <c r="AS148" i="53"/>
  <c r="AR148" i="53"/>
  <c r="AR171" i="53" s="1"/>
  <c r="AP148" i="53"/>
  <c r="AO148" i="53"/>
  <c r="AN148" i="53"/>
  <c r="AN171" i="53" s="1"/>
  <c r="AM148" i="53"/>
  <c r="AM171" i="53" s="1"/>
  <c r="AL148" i="53"/>
  <c r="AK148" i="53"/>
  <c r="AJ148" i="53"/>
  <c r="AJ171" i="53" s="1"/>
  <c r="AV147" i="53"/>
  <c r="BP145" i="53"/>
  <c r="BO145" i="53"/>
  <c r="AC140" i="53"/>
  <c r="AB140" i="53"/>
  <c r="AA140" i="53"/>
  <c r="BP138" i="53"/>
  <c r="BO138" i="53"/>
  <c r="AB137" i="53"/>
  <c r="AC138" i="53"/>
  <c r="AB138" i="53"/>
  <c r="AA138" i="53"/>
  <c r="AC137" i="53"/>
  <c r="AA137" i="53"/>
  <c r="Z137" i="53"/>
  <c r="Y137" i="53"/>
  <c r="Z136" i="53"/>
  <c r="Y136" i="53"/>
  <c r="AC136" i="53"/>
  <c r="AB136" i="53"/>
  <c r="AA136" i="53"/>
  <c r="Z135" i="53"/>
  <c r="Y135" i="53"/>
  <c r="BP129" i="53"/>
  <c r="BO129" i="53"/>
  <c r="AC124" i="53"/>
  <c r="AB124" i="53"/>
  <c r="AA124" i="53"/>
  <c r="BP122" i="53"/>
  <c r="BO122" i="53"/>
  <c r="AC122" i="53"/>
  <c r="AB122" i="53"/>
  <c r="AA122" i="53"/>
  <c r="AC121" i="53"/>
  <c r="AA121" i="53"/>
  <c r="Z121" i="53"/>
  <c r="Y121" i="53"/>
  <c r="Z120" i="53"/>
  <c r="Y120" i="53"/>
  <c r="AC120" i="53"/>
  <c r="AB120" i="53"/>
  <c r="AA120" i="53"/>
  <c r="Z119" i="53"/>
  <c r="Y119" i="53"/>
  <c r="BP113" i="53"/>
  <c r="BO113" i="53"/>
  <c r="AC108" i="53"/>
  <c r="AB108" i="53"/>
  <c r="AA108" i="53"/>
  <c r="BP106" i="53"/>
  <c r="BO106" i="53"/>
  <c r="AC106" i="53"/>
  <c r="AB106" i="53"/>
  <c r="AA106" i="53"/>
  <c r="AC105" i="53"/>
  <c r="Z105" i="53"/>
  <c r="Y105" i="53"/>
  <c r="Z104" i="53"/>
  <c r="Y104" i="53"/>
  <c r="AC104" i="53"/>
  <c r="AB104" i="53"/>
  <c r="AA104" i="53"/>
  <c r="Z103" i="53"/>
  <c r="Y103" i="53"/>
  <c r="BP97" i="53"/>
  <c r="BO97" i="53"/>
  <c r="AC92" i="53"/>
  <c r="AB92" i="53"/>
  <c r="AA92" i="53"/>
  <c r="BP90" i="53"/>
  <c r="BO90" i="53"/>
  <c r="AC90" i="53"/>
  <c r="AB90" i="53"/>
  <c r="AA90" i="53"/>
  <c r="AB89" i="53"/>
  <c r="Z89" i="53"/>
  <c r="Y89" i="53"/>
  <c r="Z88" i="53"/>
  <c r="Y88" i="53"/>
  <c r="AC88" i="53"/>
  <c r="AB88" i="53"/>
  <c r="AA88" i="53"/>
  <c r="Z87" i="53"/>
  <c r="Y87" i="53"/>
  <c r="AC86" i="53"/>
  <c r="AB86" i="53"/>
  <c r="AA86" i="53"/>
  <c r="AC84" i="53"/>
  <c r="AB84" i="53"/>
  <c r="AA84" i="53"/>
  <c r="BP81" i="53"/>
  <c r="BO81" i="53"/>
  <c r="AC76" i="53"/>
  <c r="AB76" i="53"/>
  <c r="AA76" i="53"/>
  <c r="BP74" i="53"/>
  <c r="BO74" i="53"/>
  <c r="AC74" i="53"/>
  <c r="AB74" i="53"/>
  <c r="AA74" i="53"/>
  <c r="AC73" i="53"/>
  <c r="AB73" i="53"/>
  <c r="AA73" i="53"/>
  <c r="Z73" i="53"/>
  <c r="Y73" i="53"/>
  <c r="Z72" i="53"/>
  <c r="Y72" i="53"/>
  <c r="AC72" i="53"/>
  <c r="AB72" i="53"/>
  <c r="AA72" i="53"/>
  <c r="Z71" i="53"/>
  <c r="Y71" i="53"/>
  <c r="AC70" i="53"/>
  <c r="AB70" i="53"/>
  <c r="AA70" i="53"/>
  <c r="AC68" i="53"/>
  <c r="BP65" i="53"/>
  <c r="BO65" i="53"/>
  <c r="AC60" i="53"/>
  <c r="AB60" i="53"/>
  <c r="AA60" i="53"/>
  <c r="BP58" i="53"/>
  <c r="BO58" i="53"/>
  <c r="AC58" i="53"/>
  <c r="AB58" i="53"/>
  <c r="AA58" i="53"/>
  <c r="AA57" i="53"/>
  <c r="Z57" i="53"/>
  <c r="Y57" i="53"/>
  <c r="Z56" i="53"/>
  <c r="Y56" i="53"/>
  <c r="AC56" i="53"/>
  <c r="AB56" i="53"/>
  <c r="AA56" i="53"/>
  <c r="Z55" i="53"/>
  <c r="Y55" i="53"/>
  <c r="BP49" i="53"/>
  <c r="BO49" i="53"/>
  <c r="AC44" i="53"/>
  <c r="AB44" i="53"/>
  <c r="AA44" i="53"/>
  <c r="BP42" i="53"/>
  <c r="BO42" i="53"/>
  <c r="AC42" i="53"/>
  <c r="AB42" i="53"/>
  <c r="AA42" i="53"/>
  <c r="AC41" i="53"/>
  <c r="Z41" i="53"/>
  <c r="Y41" i="53"/>
  <c r="Z40" i="53"/>
  <c r="Y40" i="53"/>
  <c r="AC40" i="53"/>
  <c r="AB40" i="53"/>
  <c r="AA40" i="53"/>
  <c r="Z39" i="53"/>
  <c r="Y39" i="53"/>
  <c r="BP33" i="53"/>
  <c r="BO33" i="53"/>
  <c r="AC28" i="53"/>
  <c r="AB28" i="53"/>
  <c r="AA28" i="53"/>
  <c r="BP26" i="53"/>
  <c r="BO26" i="53"/>
  <c r="AC26" i="53"/>
  <c r="AB26" i="53"/>
  <c r="AA26" i="53"/>
  <c r="Z25" i="53"/>
  <c r="Y25" i="53"/>
  <c r="Z24" i="53"/>
  <c r="Y24" i="53"/>
  <c r="AC24" i="53"/>
  <c r="AA24" i="53"/>
  <c r="Z23" i="53"/>
  <c r="Y23" i="53"/>
  <c r="BX161" i="53"/>
  <c r="BW161" i="53"/>
  <c r="BU161" i="53"/>
  <c r="AP194" i="53" s="1"/>
  <c r="BT161" i="53"/>
  <c r="AO194" i="53" s="1"/>
  <c r="BS161" i="53"/>
  <c r="BQ161" i="53"/>
  <c r="AL194" i="53" s="1"/>
  <c r="BP17" i="53"/>
  <c r="BP161" i="53" s="1"/>
  <c r="AK194" i="53" s="1"/>
  <c r="BO17" i="53"/>
  <c r="BO161" i="53" s="1"/>
  <c r="AJ194" i="53" s="1"/>
  <c r="CA160" i="53"/>
  <c r="CA159" i="53"/>
  <c r="BZ159" i="53"/>
  <c r="CA158" i="53"/>
  <c r="BY158" i="53"/>
  <c r="AC12" i="53"/>
  <c r="AB12" i="53"/>
  <c r="AA12" i="53"/>
  <c r="BK155" i="53"/>
  <c r="BJ155" i="53"/>
  <c r="Z155" i="53"/>
  <c r="Y155" i="53"/>
  <c r="BW154" i="53"/>
  <c r="BP10" i="53"/>
  <c r="BO10" i="53"/>
  <c r="BK154" i="53"/>
  <c r="BJ154" i="53"/>
  <c r="BI154" i="53"/>
  <c r="AC10" i="53"/>
  <c r="AB10" i="53"/>
  <c r="AA10" i="53"/>
  <c r="CA153" i="53"/>
  <c r="BY153" i="53"/>
  <c r="BK153" i="53"/>
  <c r="BJ153" i="53"/>
  <c r="CA152" i="53"/>
  <c r="BZ152" i="53"/>
  <c r="BK152" i="53"/>
  <c r="BJ152" i="53"/>
  <c r="BI152" i="53"/>
  <c r="BZ151" i="53"/>
  <c r="BY151" i="53"/>
  <c r="BK151" i="53"/>
  <c r="BI151" i="53"/>
  <c r="Z7" i="53"/>
  <c r="Y7" i="53"/>
  <c r="BK150" i="53"/>
  <c r="BJ150" i="53"/>
  <c r="BK149" i="53"/>
  <c r="AA5" i="53"/>
  <c r="BK148" i="53"/>
  <c r="BI148" i="53"/>
  <c r="AY332" i="47"/>
  <c r="AY341" i="47" s="1"/>
  <c r="BL323" i="47"/>
  <c r="BJ323" i="47"/>
  <c r="BI323" i="47"/>
  <c r="BH323" i="47"/>
  <c r="BG323" i="47"/>
  <c r="BF323" i="47"/>
  <c r="BE323" i="47"/>
  <c r="BD323" i="47"/>
  <c r="BL322" i="47"/>
  <c r="BJ322" i="47"/>
  <c r="BI322" i="47"/>
  <c r="BH322" i="47"/>
  <c r="BG322" i="47"/>
  <c r="BF322" i="47"/>
  <c r="BE322" i="47"/>
  <c r="BD322" i="47"/>
  <c r="BN321" i="47"/>
  <c r="BL321" i="47"/>
  <c r="BJ321" i="47"/>
  <c r="BI321" i="47"/>
  <c r="BH321" i="47"/>
  <c r="BG321" i="47"/>
  <c r="BF321" i="47"/>
  <c r="BE321" i="47"/>
  <c r="BD321" i="47"/>
  <c r="BL320" i="47"/>
  <c r="BJ320" i="47"/>
  <c r="BI320" i="47"/>
  <c r="BH320" i="47"/>
  <c r="BG320" i="47"/>
  <c r="BF320" i="47"/>
  <c r="BE320" i="47"/>
  <c r="BD320" i="47"/>
  <c r="BL319" i="47"/>
  <c r="BJ319" i="47"/>
  <c r="BI319" i="47"/>
  <c r="BH319" i="47"/>
  <c r="BG319" i="47"/>
  <c r="BF319" i="47"/>
  <c r="BE319" i="47"/>
  <c r="BD319" i="47"/>
  <c r="BL318" i="47"/>
  <c r="BJ318" i="47"/>
  <c r="BI318" i="47"/>
  <c r="BH318" i="47"/>
  <c r="BG318" i="47"/>
  <c r="BF318" i="47"/>
  <c r="BE318" i="47"/>
  <c r="BD318" i="47"/>
  <c r="BL317" i="47"/>
  <c r="BJ317" i="47"/>
  <c r="BI317" i="47"/>
  <c r="BH317" i="47"/>
  <c r="BG317" i="47"/>
  <c r="BF317" i="47"/>
  <c r="BE317" i="47"/>
  <c r="BD317" i="47"/>
  <c r="BL316" i="47"/>
  <c r="BJ316" i="47"/>
  <c r="BI316" i="47"/>
  <c r="BH316" i="47"/>
  <c r="BG316" i="47"/>
  <c r="BF316" i="47"/>
  <c r="BE316" i="47"/>
  <c r="BD316" i="47"/>
  <c r="BL315" i="47"/>
  <c r="BJ315" i="47"/>
  <c r="BI315" i="47"/>
  <c r="BH315" i="47"/>
  <c r="BG315" i="47"/>
  <c r="BF315" i="47"/>
  <c r="BE315" i="47"/>
  <c r="BD315" i="47"/>
  <c r="BN314" i="47"/>
  <c r="BL314" i="47"/>
  <c r="BJ314" i="47"/>
  <c r="BI314" i="47"/>
  <c r="BH314" i="47"/>
  <c r="BG314" i="47"/>
  <c r="BF314" i="47"/>
  <c r="BE314" i="47"/>
  <c r="BD314" i="47"/>
  <c r="BL313" i="47"/>
  <c r="BJ313" i="47"/>
  <c r="BI313" i="47"/>
  <c r="BH313" i="47"/>
  <c r="BG313" i="47"/>
  <c r="BF313" i="47"/>
  <c r="BE313" i="47"/>
  <c r="BD313" i="47"/>
  <c r="AU313" i="47"/>
  <c r="AS313" i="47"/>
  <c r="AR313" i="47"/>
  <c r="AQ313" i="47"/>
  <c r="AP313" i="47"/>
  <c r="AO313" i="47"/>
  <c r="AN313" i="47"/>
  <c r="AM313" i="47"/>
  <c r="BL312" i="47"/>
  <c r="BJ312" i="47"/>
  <c r="BI312" i="47"/>
  <c r="BH312" i="47"/>
  <c r="BG312" i="47"/>
  <c r="BF312" i="47"/>
  <c r="BE312" i="47"/>
  <c r="BD312" i="47"/>
  <c r="AU312" i="47"/>
  <c r="AS312" i="47"/>
  <c r="AR312" i="47"/>
  <c r="AQ312" i="47"/>
  <c r="AP312" i="47"/>
  <c r="AO312" i="47"/>
  <c r="AN312" i="47"/>
  <c r="AM312" i="47"/>
  <c r="BL311" i="47"/>
  <c r="BJ311" i="47"/>
  <c r="BI311" i="47"/>
  <c r="BH311" i="47"/>
  <c r="BG311" i="47"/>
  <c r="BF311" i="47"/>
  <c r="BE311" i="47"/>
  <c r="BD311" i="47"/>
  <c r="AU311" i="47"/>
  <c r="AS311" i="47"/>
  <c r="AR311" i="47"/>
  <c r="AQ311" i="47"/>
  <c r="AP311" i="47"/>
  <c r="AO311" i="47"/>
  <c r="AN311" i="47"/>
  <c r="AM311" i="47"/>
  <c r="BL310" i="47"/>
  <c r="BJ310" i="47"/>
  <c r="BI310" i="47"/>
  <c r="BH310" i="47"/>
  <c r="BG310" i="47"/>
  <c r="BF310" i="47"/>
  <c r="BE310" i="47"/>
  <c r="BD310" i="47"/>
  <c r="AU310" i="47"/>
  <c r="AS310" i="47"/>
  <c r="AR310" i="47"/>
  <c r="AQ310" i="47"/>
  <c r="AP310" i="47"/>
  <c r="AO310" i="47"/>
  <c r="AN310" i="47"/>
  <c r="AM310" i="47"/>
  <c r="BL309" i="47"/>
  <c r="BJ309" i="47"/>
  <c r="BI309" i="47"/>
  <c r="BH309" i="47"/>
  <c r="BG309" i="47"/>
  <c r="BF309" i="47"/>
  <c r="BE309" i="47"/>
  <c r="BD309" i="47"/>
  <c r="AM338" i="47" s="1"/>
  <c r="AU309" i="47"/>
  <c r="AS309" i="47"/>
  <c r="AR309" i="47"/>
  <c r="AQ309" i="47"/>
  <c r="AP309" i="47"/>
  <c r="AO309" i="47"/>
  <c r="AN309" i="47"/>
  <c r="AM309" i="47"/>
  <c r="BL308" i="47"/>
  <c r="BJ308" i="47"/>
  <c r="BI308" i="47"/>
  <c r="BH308" i="47"/>
  <c r="BG308" i="47"/>
  <c r="BF308" i="47"/>
  <c r="BE308" i="47"/>
  <c r="BD308" i="47"/>
  <c r="BN307" i="47"/>
  <c r="BL307" i="47"/>
  <c r="BJ307" i="47"/>
  <c r="BI307" i="47"/>
  <c r="BH307" i="47"/>
  <c r="BG307" i="47"/>
  <c r="BF307" i="47"/>
  <c r="BE307" i="47"/>
  <c r="BD307" i="47"/>
  <c r="AU307" i="47"/>
  <c r="AS307" i="47"/>
  <c r="AR307" i="47"/>
  <c r="AQ307" i="47"/>
  <c r="AP307" i="47"/>
  <c r="AO307" i="47"/>
  <c r="AN307" i="47"/>
  <c r="AM307" i="47"/>
  <c r="BL306" i="47"/>
  <c r="BJ306" i="47"/>
  <c r="AS336" i="47" s="1"/>
  <c r="BI306" i="47"/>
  <c r="BH306" i="47"/>
  <c r="BG306" i="47"/>
  <c r="BF306" i="47"/>
  <c r="AO336" i="47" s="1"/>
  <c r="BE306" i="47"/>
  <c r="BD306" i="47"/>
  <c r="AU306" i="47"/>
  <c r="AS306" i="47"/>
  <c r="AR306" i="47"/>
  <c r="AQ306" i="47"/>
  <c r="AP306" i="47"/>
  <c r="AO306" i="47"/>
  <c r="AN306" i="47"/>
  <c r="AM306" i="47"/>
  <c r="BL305" i="47"/>
  <c r="BJ305" i="47"/>
  <c r="BI305" i="47"/>
  <c r="BH305" i="47"/>
  <c r="BG305" i="47"/>
  <c r="BF305" i="47"/>
  <c r="BE305" i="47"/>
  <c r="BD305" i="47"/>
  <c r="AU305" i="47"/>
  <c r="AU326" i="47" s="1"/>
  <c r="AS305" i="47"/>
  <c r="AR305" i="47"/>
  <c r="AQ305" i="47"/>
  <c r="AP305" i="47"/>
  <c r="AP326" i="47" s="1"/>
  <c r="AO305" i="47"/>
  <c r="AN305" i="47"/>
  <c r="AM305" i="47"/>
  <c r="BL304" i="47"/>
  <c r="BJ304" i="47"/>
  <c r="BI304" i="47"/>
  <c r="BH304" i="47"/>
  <c r="BG304" i="47"/>
  <c r="BF304" i="47"/>
  <c r="BE304" i="47"/>
  <c r="BD304" i="47"/>
  <c r="AU304" i="47"/>
  <c r="AS304" i="47"/>
  <c r="AR304" i="47"/>
  <c r="AQ304" i="47"/>
  <c r="AP304" i="47"/>
  <c r="AO304" i="47"/>
  <c r="AN304" i="47"/>
  <c r="AM304" i="47"/>
  <c r="BL303" i="47"/>
  <c r="BJ303" i="47"/>
  <c r="BI303" i="47"/>
  <c r="BH303" i="47"/>
  <c r="BG303" i="47"/>
  <c r="BF303" i="47"/>
  <c r="BE303" i="47"/>
  <c r="BD303" i="47"/>
  <c r="AU303" i="47"/>
  <c r="AS303" i="47"/>
  <c r="AR303" i="47"/>
  <c r="AQ303" i="47"/>
  <c r="AP303" i="47"/>
  <c r="AO303" i="47"/>
  <c r="AN303" i="47"/>
  <c r="AM303" i="47"/>
  <c r="AM324" i="47" s="1"/>
  <c r="AF289" i="47"/>
  <c r="AE289" i="47"/>
  <c r="AD289" i="47"/>
  <c r="AF288" i="47"/>
  <c r="AE288" i="47"/>
  <c r="AD288" i="47"/>
  <c r="AF287" i="47"/>
  <c r="AE287" i="47"/>
  <c r="AD287" i="47"/>
  <c r="AF283" i="47"/>
  <c r="AE283" i="47"/>
  <c r="AD283" i="47"/>
  <c r="AA280" i="47"/>
  <c r="AD280" i="47"/>
  <c r="AF266" i="47"/>
  <c r="AE266" i="47"/>
  <c r="AD266" i="47"/>
  <c r="AF265" i="47"/>
  <c r="AE265" i="47"/>
  <c r="AD265" i="47"/>
  <c r="AF264" i="47"/>
  <c r="AE264" i="47"/>
  <c r="AD264" i="47"/>
  <c r="AF260" i="47"/>
  <c r="AE260" i="47"/>
  <c r="AD260" i="47"/>
  <c r="AA257" i="47"/>
  <c r="AE257" i="47"/>
  <c r="AF243" i="47"/>
  <c r="AE243" i="47"/>
  <c r="AD243" i="47"/>
  <c r="AF242" i="47"/>
  <c r="AE242" i="47"/>
  <c r="AD242" i="47"/>
  <c r="AF241" i="47"/>
  <c r="AE241" i="47"/>
  <c r="AD241" i="47"/>
  <c r="AF237" i="47"/>
  <c r="AE237" i="47"/>
  <c r="AD237" i="47"/>
  <c r="AA234" i="47"/>
  <c r="AF234" i="47"/>
  <c r="AF220" i="47"/>
  <c r="AE220" i="47"/>
  <c r="AD220" i="47"/>
  <c r="AF219" i="47"/>
  <c r="AE219" i="47"/>
  <c r="AD219" i="47"/>
  <c r="AF218" i="47"/>
  <c r="AE218" i="47"/>
  <c r="AD218" i="47"/>
  <c r="AF214" i="47"/>
  <c r="AE214" i="47"/>
  <c r="AD214" i="47"/>
  <c r="AA211" i="47"/>
  <c r="AF197" i="47"/>
  <c r="AE197" i="47"/>
  <c r="AD197" i="47"/>
  <c r="AF196" i="47"/>
  <c r="AE196" i="47"/>
  <c r="AD196" i="47"/>
  <c r="AF195" i="47"/>
  <c r="AE195" i="47"/>
  <c r="AD195" i="47"/>
  <c r="AF191" i="47"/>
  <c r="AE191" i="47"/>
  <c r="AD191" i="47"/>
  <c r="AA188" i="47"/>
  <c r="AD188" i="47"/>
  <c r="AF174" i="47"/>
  <c r="AE174" i="47"/>
  <c r="AD174" i="47"/>
  <c r="AF173" i="47"/>
  <c r="AE173" i="47"/>
  <c r="AD173" i="47"/>
  <c r="AF172" i="47"/>
  <c r="AE172" i="47"/>
  <c r="AD172" i="47"/>
  <c r="AF168" i="47"/>
  <c r="AE168" i="47"/>
  <c r="AD168" i="47"/>
  <c r="AA165" i="47"/>
  <c r="AE165" i="47"/>
  <c r="AF151" i="47"/>
  <c r="AE151" i="47"/>
  <c r="AD151" i="47"/>
  <c r="AF150" i="47"/>
  <c r="AE150" i="47"/>
  <c r="AD150" i="47"/>
  <c r="AF149" i="47"/>
  <c r="AE149" i="47"/>
  <c r="AD149" i="47"/>
  <c r="AF145" i="47"/>
  <c r="AE145" i="47"/>
  <c r="AD145" i="47"/>
  <c r="AA142" i="47"/>
  <c r="AF142" i="47"/>
  <c r="AF128" i="47"/>
  <c r="AE128" i="47"/>
  <c r="AD128" i="47"/>
  <c r="AF127" i="47"/>
  <c r="AE127" i="47"/>
  <c r="AD127" i="47"/>
  <c r="AF126" i="47"/>
  <c r="AE126" i="47"/>
  <c r="AD126" i="47"/>
  <c r="AF122" i="47"/>
  <c r="AE122" i="47"/>
  <c r="AD122" i="47"/>
  <c r="AA119" i="47"/>
  <c r="AF105" i="47"/>
  <c r="AE105" i="47"/>
  <c r="AD105" i="47"/>
  <c r="AF104" i="47"/>
  <c r="AE104" i="47"/>
  <c r="AD104" i="47"/>
  <c r="AF103" i="47"/>
  <c r="AE103" i="47"/>
  <c r="AD103" i="47"/>
  <c r="AF99" i="47"/>
  <c r="AE99" i="47"/>
  <c r="AD99" i="47"/>
  <c r="AA96" i="47"/>
  <c r="AD96" i="47"/>
  <c r="AF82" i="47"/>
  <c r="AE82" i="47"/>
  <c r="AD82" i="47"/>
  <c r="AF81" i="47"/>
  <c r="AE81" i="47"/>
  <c r="AD81" i="47"/>
  <c r="AF80" i="47"/>
  <c r="AE80" i="47"/>
  <c r="AD80" i="47"/>
  <c r="AF76" i="47"/>
  <c r="AE76" i="47"/>
  <c r="AD76" i="47"/>
  <c r="AA73" i="47"/>
  <c r="AE73" i="47"/>
  <c r="AF59" i="47"/>
  <c r="AE59" i="47"/>
  <c r="AD59" i="47"/>
  <c r="AF58" i="47"/>
  <c r="AE58" i="47"/>
  <c r="AD58" i="47"/>
  <c r="AF57" i="47"/>
  <c r="AE57" i="47"/>
  <c r="AD57" i="47"/>
  <c r="AF53" i="47"/>
  <c r="AE53" i="47"/>
  <c r="AD53" i="47"/>
  <c r="AA50" i="47"/>
  <c r="AF50" i="47"/>
  <c r="AF36" i="47"/>
  <c r="AE36" i="47"/>
  <c r="AD36" i="47"/>
  <c r="AF35" i="47"/>
  <c r="AE35" i="47"/>
  <c r="AD35" i="47"/>
  <c r="AF34" i="47"/>
  <c r="AE34" i="47"/>
  <c r="AD34" i="47"/>
  <c r="AF30" i="47"/>
  <c r="AE30" i="47"/>
  <c r="AD30" i="47"/>
  <c r="AA27" i="47"/>
  <c r="BO323" i="47"/>
  <c r="BO322" i="47"/>
  <c r="BO321" i="47"/>
  <c r="BN316" i="47"/>
  <c r="BN315" i="47"/>
  <c r="BO313" i="47"/>
  <c r="BN313" i="47"/>
  <c r="AF13" i="47"/>
  <c r="AE13" i="47"/>
  <c r="AD13" i="47"/>
  <c r="AF12" i="47"/>
  <c r="AE12" i="47"/>
  <c r="AD12" i="47"/>
  <c r="AF11" i="47"/>
  <c r="AE11" i="47"/>
  <c r="AD11" i="47"/>
  <c r="AY310" i="47"/>
  <c r="AW310" i="47"/>
  <c r="BP309" i="47"/>
  <c r="BO309" i="47"/>
  <c r="AY309" i="47"/>
  <c r="AX309" i="47"/>
  <c r="AW309" i="47"/>
  <c r="BO308" i="47"/>
  <c r="BN308" i="47"/>
  <c r="AX308" i="47"/>
  <c r="BP307" i="47"/>
  <c r="BO307" i="47"/>
  <c r="AY307" i="47"/>
  <c r="AX307" i="47"/>
  <c r="AW307" i="47"/>
  <c r="BP306" i="47"/>
  <c r="BO306" i="47"/>
  <c r="BN306" i="47"/>
  <c r="AF7" i="47"/>
  <c r="AE7" i="47"/>
  <c r="AD7" i="47"/>
  <c r="AN194" i="53" l="1"/>
  <c r="AS174" i="53"/>
  <c r="AS155" i="53"/>
  <c r="AR174" i="53"/>
  <c r="AR155" i="53"/>
  <c r="AL173" i="53"/>
  <c r="AP173" i="53"/>
  <c r="AO175" i="53"/>
  <c r="AS175" i="53"/>
  <c r="AL171" i="53"/>
  <c r="AP171" i="53"/>
  <c r="AM173" i="53"/>
  <c r="AR173" i="53"/>
  <c r="AL174" i="53"/>
  <c r="AP174" i="53"/>
  <c r="AL172" i="53"/>
  <c r="AP172" i="53"/>
  <c r="AN173" i="53"/>
  <c r="AP338" i="47"/>
  <c r="AO337" i="47"/>
  <c r="AS337" i="47"/>
  <c r="AP336" i="47"/>
  <c r="AS338" i="47"/>
  <c r="AO338" i="47"/>
  <c r="AO314" i="47"/>
  <c r="V313" i="47" s="1"/>
  <c r="AS314" i="47"/>
  <c r="Z313" i="47" s="1"/>
  <c r="AM336" i="47"/>
  <c r="AQ336" i="47"/>
  <c r="AP337" i="47"/>
  <c r="AU337" i="47"/>
  <c r="AU338" i="47"/>
  <c r="AQ338" i="47"/>
  <c r="AN336" i="47"/>
  <c r="AR336" i="47"/>
  <c r="AM314" i="47"/>
  <c r="T313" i="47" s="1"/>
  <c r="AQ314" i="47"/>
  <c r="X313" i="47" s="1"/>
  <c r="AN337" i="47"/>
  <c r="AP314" i="47"/>
  <c r="W313" i="47" s="1"/>
  <c r="AU314" i="47"/>
  <c r="AB313" i="47" s="1"/>
  <c r="AR337" i="47"/>
  <c r="AN314" i="47"/>
  <c r="U313" i="47" s="1"/>
  <c r="AR314" i="47"/>
  <c r="Y313" i="47" s="1"/>
  <c r="AU324" i="47"/>
  <c r="AQ324" i="47"/>
  <c r="AM325" i="47"/>
  <c r="AQ325" i="47"/>
  <c r="AN324" i="47"/>
  <c r="AR324" i="47"/>
  <c r="AP324" i="47"/>
  <c r="AP325" i="47"/>
  <c r="AU325" i="47"/>
  <c r="AM326" i="47"/>
  <c r="AQ326" i="47"/>
  <c r="AO324" i="47"/>
  <c r="AS324" i="47"/>
  <c r="AO325" i="47"/>
  <c r="AS325" i="47"/>
  <c r="AO326" i="47"/>
  <c r="AS326" i="47"/>
  <c r="AA68" i="53"/>
  <c r="AD27" i="47"/>
  <c r="AF73" i="47"/>
  <c r="AE96" i="47"/>
  <c r="AD119" i="47"/>
  <c r="AF165" i="47"/>
  <c r="AB68" i="53"/>
  <c r="AE27" i="47"/>
  <c r="AF96" i="47"/>
  <c r="AF188" i="47"/>
  <c r="AE211" i="47"/>
  <c r="AE188" i="47"/>
  <c r="AD211" i="47"/>
  <c r="AF257" i="47"/>
  <c r="AE280" i="47"/>
  <c r="AD234" i="47"/>
  <c r="AF280" i="47"/>
  <c r="AF27" i="47"/>
  <c r="AE50" i="47"/>
  <c r="AD73" i="47"/>
  <c r="AF119" i="47"/>
  <c r="AE142" i="47"/>
  <c r="AD165" i="47"/>
  <c r="AF211" i="47"/>
  <c r="AE234" i="47"/>
  <c r="AD257" i="47"/>
  <c r="AD142" i="47"/>
  <c r="AF6" i="47"/>
  <c r="AA29" i="47"/>
  <c r="AE52" i="47"/>
  <c r="AA75" i="47"/>
  <c r="AE98" i="47"/>
  <c r="AA121" i="47"/>
  <c r="AE144" i="47"/>
  <c r="AA167" i="47"/>
  <c r="AD50" i="47"/>
  <c r="AE119" i="47"/>
  <c r="AE190" i="47"/>
  <c r="AA28" i="47"/>
  <c r="AE51" i="47"/>
  <c r="AA74" i="47"/>
  <c r="AE97" i="47"/>
  <c r="AA120" i="47"/>
  <c r="AE143" i="47"/>
  <c r="AA166" i="47"/>
  <c r="AE189" i="47"/>
  <c r="AA212" i="47"/>
  <c r="AE235" i="47"/>
  <c r="AA258" i="47"/>
  <c r="AE281" i="47"/>
  <c r="AB100" i="53"/>
  <c r="AA85" i="53"/>
  <c r="AA101" i="53"/>
  <c r="AA116" i="53"/>
  <c r="AC117" i="53"/>
  <c r="AA6" i="47"/>
  <c r="AD29" i="47"/>
  <c r="AF52" i="47"/>
  <c r="AD75" i="47"/>
  <c r="AF98" i="47"/>
  <c r="AD121" i="47"/>
  <c r="AF144" i="47"/>
  <c r="AD167" i="47"/>
  <c r="AF190" i="47"/>
  <c r="AD213" i="47"/>
  <c r="AF236" i="47"/>
  <c r="AD259" i="47"/>
  <c r="AF282" i="47"/>
  <c r="AA132" i="53"/>
  <c r="AD306" i="47"/>
  <c r="AF312" i="47"/>
  <c r="AA100" i="47"/>
  <c r="AA171" i="47"/>
  <c r="AA192" i="47"/>
  <c r="AA217" i="47"/>
  <c r="AA238" i="47"/>
  <c r="AA263" i="47"/>
  <c r="AA284" i="47"/>
  <c r="AB154" i="53"/>
  <c r="AF5" i="47"/>
  <c r="AE311" i="47"/>
  <c r="AA125" i="47"/>
  <c r="AA146" i="47"/>
  <c r="AD6" i="47"/>
  <c r="AE29" i="47"/>
  <c r="AA52" i="47"/>
  <c r="AE75" i="47"/>
  <c r="AA98" i="47"/>
  <c r="AE121" i="47"/>
  <c r="AA144" i="47"/>
  <c r="AE167" i="47"/>
  <c r="AA190" i="47"/>
  <c r="AE213" i="47"/>
  <c r="AA236" i="47"/>
  <c r="AE259" i="47"/>
  <c r="AA282" i="47"/>
  <c r="BY149" i="53"/>
  <c r="BY150" i="53"/>
  <c r="CA155" i="53"/>
  <c r="BY156" i="53"/>
  <c r="BZ157" i="53"/>
  <c r="AD310" i="47"/>
  <c r="AA33" i="47"/>
  <c r="AA54" i="47"/>
  <c r="AA79" i="47"/>
  <c r="AF306" i="47"/>
  <c r="AF310" i="47"/>
  <c r="AD312" i="47"/>
  <c r="AE166" i="47"/>
  <c r="AA189" i="47"/>
  <c r="AE212" i="47"/>
  <c r="AA235" i="47"/>
  <c r="AE258" i="47"/>
  <c r="AA281" i="47"/>
  <c r="AC103" i="53"/>
  <c r="AC132" i="53"/>
  <c r="AA4" i="47"/>
  <c r="AA303" i="47" s="1"/>
  <c r="AD5" i="47"/>
  <c r="AE5" i="47"/>
  <c r="AA8" i="47"/>
  <c r="AW314" i="47"/>
  <c r="AD313" i="47" s="1"/>
  <c r="AA10" i="47"/>
  <c r="AD311" i="47"/>
  <c r="AE312" i="47"/>
  <c r="AF28" i="47"/>
  <c r="AA32" i="47"/>
  <c r="AD51" i="47"/>
  <c r="AF74" i="47"/>
  <c r="AA78" i="47"/>
  <c r="AD97" i="47"/>
  <c r="AF120" i="47"/>
  <c r="AA124" i="47"/>
  <c r="AD143" i="47"/>
  <c r="AF166" i="47"/>
  <c r="AA170" i="47"/>
  <c r="AD189" i="47"/>
  <c r="AF212" i="47"/>
  <c r="AA213" i="47"/>
  <c r="AA216" i="47"/>
  <c r="AD235" i="47"/>
  <c r="AE236" i="47"/>
  <c r="AF258" i="47"/>
  <c r="AA259" i="47"/>
  <c r="AA262" i="47"/>
  <c r="AD281" i="47"/>
  <c r="AE282" i="47"/>
  <c r="AB156" i="53"/>
  <c r="AA20" i="53"/>
  <c r="AC21" i="53"/>
  <c r="AA22" i="53"/>
  <c r="AC36" i="53"/>
  <c r="AA37" i="53"/>
  <c r="AC38" i="53"/>
  <c r="AB52" i="53"/>
  <c r="AB54" i="53"/>
  <c r="AA69" i="53"/>
  <c r="AB85" i="53"/>
  <c r="AA100" i="53"/>
  <c r="AB101" i="53"/>
  <c r="AB116" i="53"/>
  <c r="AB118" i="53"/>
  <c r="AA133" i="53"/>
  <c r="AC134" i="53"/>
  <c r="AA5" i="47"/>
  <c r="AE306" i="47"/>
  <c r="AA9" i="47"/>
  <c r="AE310" i="47"/>
  <c r="AF311" i="47"/>
  <c r="AD28" i="47"/>
  <c r="AF51" i="47"/>
  <c r="AA55" i="47"/>
  <c r="AD74" i="47"/>
  <c r="AF97" i="47"/>
  <c r="AA101" i="47"/>
  <c r="AD120" i="47"/>
  <c r="AF143" i="47"/>
  <c r="AA147" i="47"/>
  <c r="AD166" i="47"/>
  <c r="AF189" i="47"/>
  <c r="AA193" i="47"/>
  <c r="AD212" i="47"/>
  <c r="AF235" i="47"/>
  <c r="AA239" i="47"/>
  <c r="AD258" i="47"/>
  <c r="AF281" i="47"/>
  <c r="AA285" i="47"/>
  <c r="AB6" i="53"/>
  <c r="AC100" i="53"/>
  <c r="AC133" i="53"/>
  <c r="AE6" i="47"/>
  <c r="AD282" i="47"/>
  <c r="AB134" i="53"/>
  <c r="AC4" i="53"/>
  <c r="AC5" i="53"/>
  <c r="AD221" i="47"/>
  <c r="AD129" i="47"/>
  <c r="AD37" i="47"/>
  <c r="AE307" i="47"/>
  <c r="AD309" i="47"/>
  <c r="AD307" i="47"/>
  <c r="AA6" i="53"/>
  <c r="AC156" i="53"/>
  <c r="AB20" i="53"/>
  <c r="AB22" i="53"/>
  <c r="AB37" i="53"/>
  <c r="AC52" i="53"/>
  <c r="AA53" i="53"/>
  <c r="AC54" i="53"/>
  <c r="AB69" i="53"/>
  <c r="AC85" i="53"/>
  <c r="AC101" i="53"/>
  <c r="AA102" i="53"/>
  <c r="AC116" i="53"/>
  <c r="AA117" i="53"/>
  <c r="AC118" i="53"/>
  <c r="AB133" i="53"/>
  <c r="AD290" i="47"/>
  <c r="AD198" i="47"/>
  <c r="AD106" i="47"/>
  <c r="AD14" i="47"/>
  <c r="AD308" i="47"/>
  <c r="AE4" i="47"/>
  <c r="AA4" i="53"/>
  <c r="AC154" i="53"/>
  <c r="AC20" i="53"/>
  <c r="AA21" i="53"/>
  <c r="AC22" i="53"/>
  <c r="AA36" i="53"/>
  <c r="AC37" i="53"/>
  <c r="AA38" i="53"/>
  <c r="AB53" i="53"/>
  <c r="AC69" i="53"/>
  <c r="AB102" i="53"/>
  <c r="AB117" i="53"/>
  <c r="AB132" i="53"/>
  <c r="AA134" i="53"/>
  <c r="AD4" i="47"/>
  <c r="AD267" i="47"/>
  <c r="AD175" i="47"/>
  <c r="AD83" i="47"/>
  <c r="AE309" i="47"/>
  <c r="AF308" i="47"/>
  <c r="AE28" i="47"/>
  <c r="AF29" i="47"/>
  <c r="AA31" i="47"/>
  <c r="AA51" i="47"/>
  <c r="AD52" i="47"/>
  <c r="AA56" i="47"/>
  <c r="AE74" i="47"/>
  <c r="AF75" i="47"/>
  <c r="AA77" i="47"/>
  <c r="AA97" i="47"/>
  <c r="AD98" i="47"/>
  <c r="AA102" i="47"/>
  <c r="AE120" i="47"/>
  <c r="AF121" i="47"/>
  <c r="AA123" i="47"/>
  <c r="AA143" i="47"/>
  <c r="AD144" i="47"/>
  <c r="AA148" i="47"/>
  <c r="AF167" i="47"/>
  <c r="AA169" i="47"/>
  <c r="AD190" i="47"/>
  <c r="AA194" i="47"/>
  <c r="AF213" i="47"/>
  <c r="AA215" i="47"/>
  <c r="AD236" i="47"/>
  <c r="AA240" i="47"/>
  <c r="AF259" i="47"/>
  <c r="AA261" i="47"/>
  <c r="AA286" i="47"/>
  <c r="AB4" i="53"/>
  <c r="AB5" i="53"/>
  <c r="AC6" i="53"/>
  <c r="AB21" i="53"/>
  <c r="AB36" i="53"/>
  <c r="AB38" i="53"/>
  <c r="AA52" i="53"/>
  <c r="AC53" i="53"/>
  <c r="AA54" i="53"/>
  <c r="AC102" i="53"/>
  <c r="AA118" i="53"/>
  <c r="AY303" i="47"/>
  <c r="AF4" i="47"/>
  <c r="AD244" i="47"/>
  <c r="AD152" i="47"/>
  <c r="AD60" i="47"/>
  <c r="AE308" i="47"/>
  <c r="AF309" i="47"/>
  <c r="AF307" i="47"/>
  <c r="AC39" i="53"/>
  <c r="AR151" i="53"/>
  <c r="AR176" i="53" s="1"/>
  <c r="Y151" i="53"/>
  <c r="BR154" i="53"/>
  <c r="AM185" i="53" s="1"/>
  <c r="T151" i="53"/>
  <c r="BV154" i="53"/>
  <c r="AQ176" i="53" s="1"/>
  <c r="X151" i="53"/>
  <c r="AR153" i="53"/>
  <c r="Y9" i="53"/>
  <c r="Y153" i="53" s="1"/>
  <c r="AK182" i="53"/>
  <c r="AO182" i="53"/>
  <c r="AS182" i="53"/>
  <c r="AS151" i="53"/>
  <c r="AS185" i="53" s="1"/>
  <c r="Z151" i="53"/>
  <c r="BO154" i="53"/>
  <c r="AJ185" i="53" s="1"/>
  <c r="AJ203" i="53" s="1"/>
  <c r="Q151" i="53"/>
  <c r="AR152" i="53"/>
  <c r="Y8" i="53"/>
  <c r="Y152" i="53" s="1"/>
  <c r="AS153" i="53"/>
  <c r="Z9" i="53"/>
  <c r="Z153" i="53" s="1"/>
  <c r="BP154" i="53"/>
  <c r="AK185" i="53" s="1"/>
  <c r="R151" i="53"/>
  <c r="BT154" i="53"/>
  <c r="AO185" i="53" s="1"/>
  <c r="AO203" i="53" s="1"/>
  <c r="V151" i="53"/>
  <c r="BX154" i="53"/>
  <c r="AK180" i="53"/>
  <c r="AO180" i="53"/>
  <c r="AS180" i="53"/>
  <c r="AM181" i="53"/>
  <c r="BS154" i="53"/>
  <c r="AN185" i="53" s="1"/>
  <c r="AN203" i="53" s="1"/>
  <c r="U151" i="53"/>
  <c r="AS152" i="53"/>
  <c r="Z8" i="53"/>
  <c r="Z152" i="53" s="1"/>
  <c r="BQ154" i="53"/>
  <c r="AL185" i="53" s="1"/>
  <c r="AL203" i="53" s="1"/>
  <c r="S151" i="53"/>
  <c r="BU154" i="53"/>
  <c r="AP185" i="53" s="1"/>
  <c r="AP203" i="53" s="1"/>
  <c r="W151" i="53"/>
  <c r="BR161" i="53"/>
  <c r="AM194" i="53" s="1"/>
  <c r="BV161" i="53"/>
  <c r="AQ194" i="53" s="1"/>
  <c r="AR181" i="53"/>
  <c r="AT149" i="53"/>
  <c r="AT181" i="53" s="1"/>
  <c r="AA156" i="53"/>
  <c r="AU150" i="53"/>
  <c r="AU173" i="53" s="1"/>
  <c r="AA154" i="53"/>
  <c r="BN305" i="47"/>
  <c r="BN310" i="47"/>
  <c r="BN317" i="47"/>
  <c r="BP303" i="47"/>
  <c r="AN354" i="47"/>
  <c r="AR354" i="47"/>
  <c r="AM328" i="47"/>
  <c r="AQ328" i="47"/>
  <c r="AO346" i="47"/>
  <c r="AS346" i="47"/>
  <c r="AO347" i="47"/>
  <c r="AS347" i="47"/>
  <c r="AN329" i="47"/>
  <c r="AR329" i="47"/>
  <c r="AN343" i="47"/>
  <c r="AR343" i="47"/>
  <c r="AN344" i="47"/>
  <c r="AR344" i="47"/>
  <c r="AS328" i="47"/>
  <c r="AU347" i="47"/>
  <c r="AW305" i="47"/>
  <c r="AW303" i="47"/>
  <c r="AX306" i="47"/>
  <c r="AW336" i="47"/>
  <c r="BO305" i="47"/>
  <c r="AU148" i="53"/>
  <c r="AU180" i="53" s="1"/>
  <c r="BY148" i="53"/>
  <c r="AU149" i="53"/>
  <c r="AU190" i="53" s="1"/>
  <c r="BZ149" i="53"/>
  <c r="AV150" i="53"/>
  <c r="AV191" i="53" s="1"/>
  <c r="BZ156" i="53"/>
  <c r="CA157" i="53"/>
  <c r="BN304" i="47"/>
  <c r="AX305" i="47"/>
  <c r="AY306" i="47"/>
  <c r="AW313" i="47"/>
  <c r="BN303" i="47"/>
  <c r="AX304" i="47"/>
  <c r="BO304" i="47"/>
  <c r="AY305" i="47"/>
  <c r="BP305" i="47"/>
  <c r="BP310" i="47"/>
  <c r="AW312" i="47"/>
  <c r="BN312" i="47"/>
  <c r="AX313" i="47"/>
  <c r="AV148" i="53"/>
  <c r="AV171" i="53" s="1"/>
  <c r="BZ148" i="53"/>
  <c r="AV149" i="53"/>
  <c r="AV181" i="53" s="1"/>
  <c r="CA150" i="53"/>
  <c r="AT154" i="53"/>
  <c r="BY155" i="53"/>
  <c r="CA156" i="53"/>
  <c r="AW304" i="47"/>
  <c r="AX303" i="47"/>
  <c r="BO303" i="47"/>
  <c r="AY304" i="47"/>
  <c r="BP304" i="47"/>
  <c r="AW306" i="47"/>
  <c r="AW311" i="47"/>
  <c r="BN311" i="47"/>
  <c r="AX312" i="47"/>
  <c r="BO312" i="47"/>
  <c r="AT150" i="53"/>
  <c r="AU154" i="53"/>
  <c r="AX336" i="47"/>
  <c r="AY336" i="47"/>
  <c r="BN309" i="47"/>
  <c r="AW338" i="47" s="1"/>
  <c r="BI153" i="53"/>
  <c r="BZ153" i="53"/>
  <c r="AV154" i="53"/>
  <c r="BI155" i="53"/>
  <c r="BZ155" i="53"/>
  <c r="BY157" i="53"/>
  <c r="BZ158" i="53"/>
  <c r="BY160" i="53"/>
  <c r="AC23" i="53"/>
  <c r="AC25" i="53"/>
  <c r="AB57" i="53"/>
  <c r="AC71" i="53"/>
  <c r="AA103" i="53"/>
  <c r="AA119" i="53"/>
  <c r="BZ160" i="53"/>
  <c r="AA41" i="53"/>
  <c r="AC57" i="53"/>
  <c r="AB71" i="53"/>
  <c r="AC89" i="53"/>
  <c r="AA105" i="53"/>
  <c r="AB121" i="53"/>
  <c r="AA135" i="53"/>
  <c r="AT156" i="53"/>
  <c r="AA25" i="53"/>
  <c r="AB41" i="53"/>
  <c r="AB105" i="53"/>
  <c r="BN318" i="47"/>
  <c r="BN319" i="47"/>
  <c r="BN320" i="47"/>
  <c r="AW327" i="47" s="1"/>
  <c r="BP321" i="47"/>
  <c r="BP322" i="47"/>
  <c r="AY355" i="47" s="1"/>
  <c r="BP323" i="47"/>
  <c r="AY356" i="47" s="1"/>
  <c r="AT183" i="53"/>
  <c r="AB9" i="53"/>
  <c r="AB25" i="53"/>
  <c r="AB87" i="53"/>
  <c r="AA89" i="53"/>
  <c r="AB135" i="53"/>
  <c r="AC135" i="53"/>
  <c r="AT148" i="53"/>
  <c r="BJ148" i="53"/>
  <c r="CA148" i="53"/>
  <c r="BJ149" i="53"/>
  <c r="CA149" i="53"/>
  <c r="BI150" i="53"/>
  <c r="BZ150" i="53"/>
  <c r="BJ151" i="53"/>
  <c r="CA151" i="53"/>
  <c r="AB8" i="53"/>
  <c r="AR185" i="53"/>
  <c r="AB39" i="53"/>
  <c r="AT174" i="53"/>
  <c r="AA155" i="53"/>
  <c r="AA9" i="53"/>
  <c r="AK203" i="53"/>
  <c r="AT192" i="53"/>
  <c r="AR194" i="53"/>
  <c r="AB24" i="53"/>
  <c r="AA23" i="53"/>
  <c r="AC9" i="53"/>
  <c r="AQ185" i="53"/>
  <c r="AQ203" i="53" s="1"/>
  <c r="AB103" i="53"/>
  <c r="AC119" i="53"/>
  <c r="AS171" i="53"/>
  <c r="AM180" i="53"/>
  <c r="AQ180" i="53"/>
  <c r="AQ198" i="53" s="1"/>
  <c r="AQ171" i="53"/>
  <c r="AK181" i="53"/>
  <c r="AO181" i="53"/>
  <c r="AS181" i="53"/>
  <c r="AS173" i="53"/>
  <c r="AM182" i="53"/>
  <c r="AQ173" i="53"/>
  <c r="AQ182" i="53"/>
  <c r="AQ200" i="53" s="1"/>
  <c r="AP176" i="53"/>
  <c r="AK183" i="53"/>
  <c r="AO183" i="53"/>
  <c r="AS183" i="53"/>
  <c r="AK184" i="53"/>
  <c r="AO184" i="53"/>
  <c r="AS184" i="53"/>
  <c r="AL155" i="53"/>
  <c r="AP155" i="53"/>
  <c r="AK189" i="53"/>
  <c r="AO189" i="53"/>
  <c r="AO198" i="53" s="1"/>
  <c r="AS189" i="53"/>
  <c r="AS198" i="53" s="1"/>
  <c r="AJ190" i="53"/>
  <c r="AN190" i="53"/>
  <c r="AR190" i="53"/>
  <c r="AK191" i="53"/>
  <c r="AO191" i="53"/>
  <c r="AS191" i="53"/>
  <c r="AS200" i="53" s="1"/>
  <c r="AM192" i="53"/>
  <c r="AQ192" i="53"/>
  <c r="AL193" i="53"/>
  <c r="AP193" i="53"/>
  <c r="AK171" i="53"/>
  <c r="AO171" i="53"/>
  <c r="AJ180" i="53"/>
  <c r="AN180" i="53"/>
  <c r="AR180" i="53"/>
  <c r="AM172" i="53"/>
  <c r="AR172" i="53"/>
  <c r="AL181" i="53"/>
  <c r="AP181" i="53"/>
  <c r="AK173" i="53"/>
  <c r="AO173" i="53"/>
  <c r="AJ182" i="53"/>
  <c r="AN182" i="53"/>
  <c r="AR182" i="53"/>
  <c r="AL183" i="53"/>
  <c r="AP183" i="53"/>
  <c r="AL184" i="53"/>
  <c r="AP184" i="53"/>
  <c r="AM155" i="53"/>
  <c r="AL189" i="53"/>
  <c r="AP189" i="53"/>
  <c r="AK190" i="53"/>
  <c r="AO190" i="53"/>
  <c r="AS190" i="53"/>
  <c r="AL191" i="53"/>
  <c r="AP191" i="53"/>
  <c r="AJ192" i="53"/>
  <c r="AN192" i="53"/>
  <c r="AR192" i="53"/>
  <c r="AM193" i="53"/>
  <c r="AQ193" i="53"/>
  <c r="AU156" i="53"/>
  <c r="AK198" i="53"/>
  <c r="AQ172" i="53"/>
  <c r="AQ181" i="53"/>
  <c r="AQ199" i="53" s="1"/>
  <c r="AK200" i="53"/>
  <c r="AO200" i="53"/>
  <c r="AJ176" i="53"/>
  <c r="AM183" i="53"/>
  <c r="AQ183" i="53"/>
  <c r="AM184" i="53"/>
  <c r="AQ184" i="53"/>
  <c r="AJ155" i="53"/>
  <c r="AN155" i="53"/>
  <c r="AM189" i="53"/>
  <c r="AL190" i="53"/>
  <c r="AP190" i="53"/>
  <c r="AM191" i="53"/>
  <c r="AK192" i="53"/>
  <c r="AO192" i="53"/>
  <c r="AS192" i="53"/>
  <c r="AJ193" i="53"/>
  <c r="AN193" i="53"/>
  <c r="AR193" i="53"/>
  <c r="AV156" i="53"/>
  <c r="AL180" i="53"/>
  <c r="AP180" i="53"/>
  <c r="AP198" i="53" s="1"/>
  <c r="AJ181" i="53"/>
  <c r="AJ199" i="53" s="1"/>
  <c r="AN181" i="53"/>
  <c r="AN199" i="53" s="1"/>
  <c r="AR199" i="53"/>
  <c r="AL182" i="53"/>
  <c r="AL200" i="53" s="1"/>
  <c r="AP182" i="53"/>
  <c r="AK176" i="53"/>
  <c r="AO176" i="53"/>
  <c r="AJ183" i="53"/>
  <c r="AJ201" i="53" s="1"/>
  <c r="AN183" i="53"/>
  <c r="AR183" i="53"/>
  <c r="AJ184" i="53"/>
  <c r="AJ202" i="53" s="1"/>
  <c r="AN184" i="53"/>
  <c r="AN202" i="53" s="1"/>
  <c r="AR184" i="53"/>
  <c r="AR202" i="53" s="1"/>
  <c r="AK155" i="53"/>
  <c r="AO155" i="53"/>
  <c r="AJ189" i="53"/>
  <c r="AN189" i="53"/>
  <c r="AR189" i="53"/>
  <c r="AM190" i="53"/>
  <c r="AJ191" i="53"/>
  <c r="AN191" i="53"/>
  <c r="AR191" i="53"/>
  <c r="AL192" i="53"/>
  <c r="AP192" i="53"/>
  <c r="AK193" i="53"/>
  <c r="AO193" i="53"/>
  <c r="AS193" i="53"/>
  <c r="AW337" i="47"/>
  <c r="AY338" i="47"/>
  <c r="AW347" i="47"/>
  <c r="AY308" i="47"/>
  <c r="BP308" i="47"/>
  <c r="AY337" i="47" s="1"/>
  <c r="AX311" i="47"/>
  <c r="BO311" i="47"/>
  <c r="AY312" i="47"/>
  <c r="BP312" i="47"/>
  <c r="AY313" i="47"/>
  <c r="BP313" i="47"/>
  <c r="AY345" i="47" s="1"/>
  <c r="BO314" i="47"/>
  <c r="BO315" i="47"/>
  <c r="AX346" i="47" s="1"/>
  <c r="BO316" i="47"/>
  <c r="BO317" i="47"/>
  <c r="BO318" i="47"/>
  <c r="BO319" i="47"/>
  <c r="BO320" i="47"/>
  <c r="AX354" i="47" s="1"/>
  <c r="AM333" i="47"/>
  <c r="AQ333" i="47"/>
  <c r="AU333" i="47"/>
  <c r="AM334" i="47"/>
  <c r="AQ334" i="47"/>
  <c r="AU334" i="47"/>
  <c r="AM335" i="47"/>
  <c r="AQ335" i="47"/>
  <c r="AU335" i="47"/>
  <c r="AU336" i="47"/>
  <c r="AM327" i="47"/>
  <c r="AQ327" i="47"/>
  <c r="AO328" i="47"/>
  <c r="AN342" i="47"/>
  <c r="AR342" i="47"/>
  <c r="AO343" i="47"/>
  <c r="AS343" i="47"/>
  <c r="AU344" i="47"/>
  <c r="AM345" i="47"/>
  <c r="AQ345" i="47"/>
  <c r="AN355" i="47"/>
  <c r="AR355" i="47"/>
  <c r="AN356" i="47"/>
  <c r="AR356" i="47"/>
  <c r="AW346" i="47"/>
  <c r="AX310" i="47"/>
  <c r="BO310" i="47"/>
  <c r="AY311" i="47"/>
  <c r="BP311" i="47"/>
  <c r="BP314" i="47"/>
  <c r="BP315" i="47"/>
  <c r="AY346" i="47" s="1"/>
  <c r="BP316" i="47"/>
  <c r="AY347" i="47" s="1"/>
  <c r="BP317" i="47"/>
  <c r="BP318" i="47"/>
  <c r="BP319" i="47"/>
  <c r="BP320" i="47"/>
  <c r="AY354" i="47" s="1"/>
  <c r="BN322" i="47"/>
  <c r="AW355" i="47" s="1"/>
  <c r="BN323" i="47"/>
  <c r="AW356" i="47" s="1"/>
  <c r="AN333" i="47"/>
  <c r="AR333" i="47"/>
  <c r="AN325" i="47"/>
  <c r="AR325" i="47"/>
  <c r="AN334" i="47"/>
  <c r="AR334" i="47"/>
  <c r="AN326" i="47"/>
  <c r="AR326" i="47"/>
  <c r="AN335" i="47"/>
  <c r="AR335" i="47"/>
  <c r="AN327" i="47"/>
  <c r="AR327" i="47"/>
  <c r="AM337" i="47"/>
  <c r="AQ337" i="47"/>
  <c r="AN338" i="47"/>
  <c r="AR338" i="47"/>
  <c r="AM329" i="47"/>
  <c r="AQ329" i="47"/>
  <c r="AO342" i="47"/>
  <c r="AS342" i="47"/>
  <c r="AU343" i="47"/>
  <c r="AM344" i="47"/>
  <c r="AQ344" i="47"/>
  <c r="AW345" i="47"/>
  <c r="AX355" i="47"/>
  <c r="AO333" i="47"/>
  <c r="AS333" i="47"/>
  <c r="AO334" i="47"/>
  <c r="AS334" i="47"/>
  <c r="AO335" i="47"/>
  <c r="AS335" i="47"/>
  <c r="AO327" i="47"/>
  <c r="AS327" i="47"/>
  <c r="AU342" i="47"/>
  <c r="AM343" i="47"/>
  <c r="AQ343" i="47"/>
  <c r="AO345" i="47"/>
  <c r="AS345" i="47"/>
  <c r="AN351" i="47"/>
  <c r="AR351" i="47"/>
  <c r="AN352" i="47"/>
  <c r="AR352" i="47"/>
  <c r="AN353" i="47"/>
  <c r="AR353" i="47"/>
  <c r="AX337" i="47"/>
  <c r="AX344" i="47"/>
  <c r="AX345" i="47"/>
  <c r="AP333" i="47"/>
  <c r="AP334" i="47"/>
  <c r="AP335" i="47"/>
  <c r="AP327" i="47"/>
  <c r="AU327" i="47"/>
  <c r="AN328" i="47"/>
  <c r="AR328" i="47"/>
  <c r="AM342" i="47"/>
  <c r="AQ342" i="47"/>
  <c r="AO344" i="47"/>
  <c r="AS344" i="47"/>
  <c r="AU345" i="47"/>
  <c r="AO329" i="47"/>
  <c r="AS329" i="47"/>
  <c r="AO351" i="47"/>
  <c r="AS351" i="47"/>
  <c r="AO352" i="47"/>
  <c r="AS352" i="47"/>
  <c r="AO353" i="47"/>
  <c r="AS353" i="47"/>
  <c r="AO354" i="47"/>
  <c r="AS354" i="47"/>
  <c r="AO355" i="47"/>
  <c r="AO364" i="47" s="1"/>
  <c r="AS355" i="47"/>
  <c r="AO356" i="47"/>
  <c r="AS356" i="47"/>
  <c r="AP328" i="47"/>
  <c r="AU328" i="47"/>
  <c r="AP329" i="47"/>
  <c r="AU329" i="47"/>
  <c r="AP342" i="47"/>
  <c r="AP343" i="47"/>
  <c r="AP344" i="47"/>
  <c r="AP345" i="47"/>
  <c r="AP346" i="47"/>
  <c r="AP347" i="47"/>
  <c r="AP351" i="47"/>
  <c r="AP352" i="47"/>
  <c r="AP353" i="47"/>
  <c r="AP354" i="47"/>
  <c r="AP355" i="47"/>
  <c r="AP356" i="47"/>
  <c r="AM346" i="47"/>
  <c r="AQ346" i="47"/>
  <c r="AU346" i="47"/>
  <c r="AM347" i="47"/>
  <c r="AQ347" i="47"/>
  <c r="AM351" i="47"/>
  <c r="AQ351" i="47"/>
  <c r="AU351" i="47"/>
  <c r="AM352" i="47"/>
  <c r="AQ352" i="47"/>
  <c r="AU352" i="47"/>
  <c r="AM353" i="47"/>
  <c r="AQ353" i="47"/>
  <c r="AU353" i="47"/>
  <c r="AM354" i="47"/>
  <c r="AQ354" i="47"/>
  <c r="AU354" i="47"/>
  <c r="AM355" i="47"/>
  <c r="AQ355" i="47"/>
  <c r="AU355" i="47"/>
  <c r="AM356" i="47"/>
  <c r="AQ356" i="47"/>
  <c r="AU356" i="47"/>
  <c r="AU365" i="47" s="1"/>
  <c r="AN345" i="47"/>
  <c r="AN363" i="47" s="1"/>
  <c r="AR345" i="47"/>
  <c r="AN346" i="47"/>
  <c r="AN364" i="47" s="1"/>
  <c r="AR346" i="47"/>
  <c r="AR364" i="47" s="1"/>
  <c r="AN347" i="47"/>
  <c r="AR347" i="47"/>
  <c r="AY359" i="47"/>
  <c r="AY350" i="47"/>
  <c r="AS194" i="53" l="1"/>
  <c r="AM199" i="53"/>
  <c r="AR201" i="53"/>
  <c r="AM201" i="53"/>
  <c r="AQ202" i="53"/>
  <c r="AN176" i="53"/>
  <c r="AM176" i="53"/>
  <c r="AM203" i="53"/>
  <c r="AL176" i="53"/>
  <c r="AR363" i="47"/>
  <c r="AO365" i="47"/>
  <c r="AS365" i="47"/>
  <c r="AP363" i="47"/>
  <c r="AM365" i="47"/>
  <c r="AS364" i="47"/>
  <c r="AX333" i="47"/>
  <c r="AU191" i="53"/>
  <c r="AU182" i="53"/>
  <c r="AU189" i="53"/>
  <c r="AD303" i="47"/>
  <c r="AE303" i="47"/>
  <c r="AX352" i="47"/>
  <c r="AX328" i="47"/>
  <c r="AF303" i="47"/>
  <c r="AW333" i="47"/>
  <c r="AV189" i="53"/>
  <c r="AY353" i="47"/>
  <c r="AW353" i="47"/>
  <c r="AX353" i="47"/>
  <c r="AX343" i="47"/>
  <c r="AT182" i="53"/>
  <c r="AT172" i="53"/>
  <c r="AV182" i="53"/>
  <c r="AV200" i="53" s="1"/>
  <c r="AA149" i="53"/>
  <c r="AT190" i="53"/>
  <c r="AT199" i="53" s="1"/>
  <c r="AW342" i="47"/>
  <c r="AT175" i="53"/>
  <c r="AT193" i="53"/>
  <c r="AF304" i="47"/>
  <c r="AW335" i="47"/>
  <c r="AX335" i="47"/>
  <c r="AX362" i="47" s="1"/>
  <c r="AT189" i="53"/>
  <c r="AC148" i="53"/>
  <c r="AY333" i="47"/>
  <c r="AB148" i="53"/>
  <c r="AY335" i="47"/>
  <c r="AX363" i="47"/>
  <c r="AY344" i="47"/>
  <c r="AY342" i="47"/>
  <c r="AE305" i="47"/>
  <c r="AX342" i="47"/>
  <c r="AU172" i="53"/>
  <c r="AW344" i="47"/>
  <c r="AB150" i="53"/>
  <c r="AY351" i="47"/>
  <c r="AX351" i="47"/>
  <c r="AV180" i="53"/>
  <c r="AV198" i="53" s="1"/>
  <c r="AW334" i="47"/>
  <c r="AB23" i="53"/>
  <c r="AA305" i="47"/>
  <c r="AT201" i="53"/>
  <c r="AC87" i="53"/>
  <c r="AA308" i="47"/>
  <c r="AD304" i="47"/>
  <c r="AA87" i="53"/>
  <c r="AA153" i="53"/>
  <c r="AV190" i="53"/>
  <c r="AV199" i="53" s="1"/>
  <c r="AW326" i="47"/>
  <c r="AA304" i="47"/>
  <c r="AA148" i="53"/>
  <c r="AW354" i="47"/>
  <c r="AW363" i="47" s="1"/>
  <c r="AY343" i="47"/>
  <c r="AC55" i="53"/>
  <c r="AV172" i="53"/>
  <c r="AC150" i="53"/>
  <c r="AB149" i="53"/>
  <c r="AA307" i="47"/>
  <c r="AY352" i="47"/>
  <c r="AX334" i="47"/>
  <c r="AA309" i="47"/>
  <c r="AF305" i="47"/>
  <c r="AD305" i="47"/>
  <c r="AE304" i="47"/>
  <c r="AA150" i="53"/>
  <c r="AC7" i="53"/>
  <c r="AA39" i="53"/>
  <c r="AB119" i="53"/>
  <c r="AA7" i="53"/>
  <c r="AA55" i="53"/>
  <c r="AB7" i="53"/>
  <c r="AA71" i="53"/>
  <c r="AB55" i="53"/>
  <c r="AW351" i="47"/>
  <c r="AT155" i="53"/>
  <c r="AC149" i="53"/>
  <c r="AU181" i="53"/>
  <c r="AU199" i="53" s="1"/>
  <c r="AS203" i="53"/>
  <c r="AU171" i="53"/>
  <c r="AT184" i="53"/>
  <c r="AV173" i="53"/>
  <c r="CA154" i="53"/>
  <c r="AQ201" i="53"/>
  <c r="AN201" i="53"/>
  <c r="AP200" i="53"/>
  <c r="AP202" i="53"/>
  <c r="BY161" i="53"/>
  <c r="AC153" i="53"/>
  <c r="BY154" i="53"/>
  <c r="AS176" i="53"/>
  <c r="AU153" i="53"/>
  <c r="AT152" i="53"/>
  <c r="AA8" i="53"/>
  <c r="AB152" i="53"/>
  <c r="AB153" i="53"/>
  <c r="AT191" i="53"/>
  <c r="AT180" i="53"/>
  <c r="AV152" i="53"/>
  <c r="AC8" i="53"/>
  <c r="AW324" i="47"/>
  <c r="AX329" i="47"/>
  <c r="AP365" i="47"/>
  <c r="AM363" i="47"/>
  <c r="AY334" i="47"/>
  <c r="AQ365" i="47"/>
  <c r="AP364" i="47"/>
  <c r="AS363" i="47"/>
  <c r="AO363" i="47"/>
  <c r="AS362" i="47"/>
  <c r="AS360" i="47"/>
  <c r="AR361" i="47"/>
  <c r="AQ363" i="47"/>
  <c r="AM361" i="47"/>
  <c r="AU364" i="47"/>
  <c r="AX338" i="47"/>
  <c r="AW343" i="47"/>
  <c r="AX364" i="47"/>
  <c r="AX356" i="47"/>
  <c r="AT171" i="53"/>
  <c r="AW352" i="47"/>
  <c r="AT173" i="53"/>
  <c r="AW325" i="47"/>
  <c r="AY363" i="47"/>
  <c r="AY326" i="47"/>
  <c r="AV153" i="53"/>
  <c r="CA161" i="53"/>
  <c r="AT153" i="53"/>
  <c r="AY328" i="47"/>
  <c r="AW365" i="47"/>
  <c r="AY325" i="47"/>
  <c r="BZ154" i="53"/>
  <c r="AW329" i="47"/>
  <c r="AL201" i="53"/>
  <c r="AJ200" i="53"/>
  <c r="AL199" i="53"/>
  <c r="AN198" i="53"/>
  <c r="AO202" i="53"/>
  <c r="AK201" i="53"/>
  <c r="AO199" i="53"/>
  <c r="AM198" i="53"/>
  <c r="AV151" i="53"/>
  <c r="AR203" i="53"/>
  <c r="AT151" i="53"/>
  <c r="AJ198" i="53"/>
  <c r="AK202" i="53"/>
  <c r="AM200" i="53"/>
  <c r="AK199" i="53"/>
  <c r="AU198" i="53"/>
  <c r="BZ161" i="53"/>
  <c r="AU152" i="53"/>
  <c r="AL202" i="53"/>
  <c r="AR200" i="53"/>
  <c r="AS201" i="53"/>
  <c r="AU200" i="53"/>
  <c r="AL198" i="53"/>
  <c r="AM202" i="53"/>
  <c r="AP201" i="53"/>
  <c r="AN200" i="53"/>
  <c r="AP199" i="53"/>
  <c r="AR198" i="53"/>
  <c r="AS202" i="53"/>
  <c r="AO201" i="53"/>
  <c r="AS199" i="53"/>
  <c r="AU151" i="53"/>
  <c r="AP362" i="47"/>
  <c r="AO361" i="47"/>
  <c r="AY329" i="47"/>
  <c r="AN365" i="47"/>
  <c r="AU362" i="47"/>
  <c r="AQ361" i="47"/>
  <c r="AM360" i="47"/>
  <c r="AY365" i="47"/>
  <c r="AQ364" i="47"/>
  <c r="AR362" i="47"/>
  <c r="AR360" i="47"/>
  <c r="AU363" i="47"/>
  <c r="AW364" i="47"/>
  <c r="AP360" i="47"/>
  <c r="AO362" i="47"/>
  <c r="AO360" i="47"/>
  <c r="AM364" i="47"/>
  <c r="AN362" i="47"/>
  <c r="AN361" i="47"/>
  <c r="AN360" i="47"/>
  <c r="AM362" i="47"/>
  <c r="AU360" i="47"/>
  <c r="AX327" i="47"/>
  <c r="AW328" i="47"/>
  <c r="AP361" i="47"/>
  <c r="AQ362" i="47"/>
  <c r="AY364" i="47"/>
  <c r="AS361" i="47"/>
  <c r="AR365" i="47"/>
  <c r="AU361" i="47"/>
  <c r="AQ360" i="47"/>
  <c r="AX347" i="47"/>
  <c r="AY327" i="47"/>
  <c r="AY324" i="47"/>
  <c r="AX324" i="47"/>
  <c r="AX325" i="47"/>
  <c r="AX326" i="47"/>
  <c r="AT202" i="53" l="1"/>
  <c r="AT198" i="53"/>
  <c r="AT200" i="53"/>
  <c r="AY362" i="47"/>
  <c r="AX361" i="47"/>
  <c r="AW360" i="47"/>
  <c r="AW362" i="47"/>
  <c r="AX360" i="47"/>
  <c r="AB151" i="53"/>
  <c r="AY360" i="47"/>
  <c r="AA151" i="53"/>
  <c r="AA152" i="53"/>
  <c r="AY361" i="47"/>
  <c r="AT176" i="53"/>
  <c r="AC152" i="53"/>
  <c r="AC151" i="53"/>
  <c r="AX365" i="47"/>
  <c r="AW361" i="47"/>
  <c r="AT185" i="53"/>
  <c r="AU194" i="53"/>
  <c r="AU176" i="53"/>
  <c r="AU185" i="53"/>
  <c r="AT194" i="53"/>
  <c r="AV176" i="53"/>
  <c r="AV185" i="53"/>
  <c r="AV194" i="53"/>
  <c r="AT203" i="53" l="1"/>
  <c r="AU203" i="53"/>
  <c r="AV203" i="53"/>
  <c r="AG306" i="42" l="1"/>
  <c r="AG154" i="43" l="1"/>
  <c r="AG193" i="43" l="1"/>
  <c r="AG202" i="43" s="1"/>
  <c r="AG192" i="43"/>
  <c r="AG201" i="43" s="1"/>
  <c r="AG184" i="43"/>
  <c r="AG183" i="43"/>
  <c r="AG175" i="43"/>
  <c r="AG174" i="43"/>
  <c r="AG194" i="43"/>
  <c r="AG203" i="43" s="1"/>
  <c r="AG191" i="43"/>
  <c r="AG190" i="43"/>
  <c r="AG199" i="43" s="1"/>
  <c r="AG189" i="43"/>
  <c r="AG198" i="43" s="1"/>
  <c r="AG185" i="43"/>
  <c r="AG182" i="43"/>
  <c r="AG181" i="43"/>
  <c r="AG180" i="43"/>
  <c r="AG176" i="43"/>
  <c r="AG173" i="43"/>
  <c r="AG172" i="43"/>
  <c r="AG171" i="43"/>
  <c r="AG200" i="43"/>
  <c r="P138" i="43" l="1"/>
  <c r="P122" i="43"/>
  <c r="P106" i="43"/>
  <c r="P90" i="43"/>
  <c r="P74" i="43"/>
  <c r="P58" i="43"/>
  <c r="P42" i="43"/>
  <c r="P26" i="43"/>
  <c r="P10" i="43"/>
  <c r="P140" i="43" l="1"/>
  <c r="P124" i="43"/>
  <c r="P108" i="43"/>
  <c r="P92" i="43"/>
  <c r="P76" i="43"/>
  <c r="P60" i="43"/>
  <c r="P44" i="43"/>
  <c r="P28" i="43"/>
  <c r="P12" i="43"/>
  <c r="AB27" i="53" l="1"/>
  <c r="AB43" i="53"/>
  <c r="AB59" i="53"/>
  <c r="AB75" i="53"/>
  <c r="AB91" i="53"/>
  <c r="AB107" i="53"/>
  <c r="AB123" i="53"/>
  <c r="AB139" i="53"/>
  <c r="AC139" i="53"/>
  <c r="AC123" i="53"/>
  <c r="AC107" i="53"/>
  <c r="AC91" i="53"/>
  <c r="AC75" i="53"/>
  <c r="AC59" i="53"/>
  <c r="AC43" i="53"/>
  <c r="AC27" i="53"/>
  <c r="O70" i="43"/>
  <c r="BQ160" i="43"/>
  <c r="BQ159" i="43"/>
  <c r="BQ158" i="43"/>
  <c r="BQ157" i="43"/>
  <c r="BQ156" i="43"/>
  <c r="BQ155" i="43"/>
  <c r="BQ153" i="43"/>
  <c r="BQ152" i="43"/>
  <c r="BQ151" i="43"/>
  <c r="BQ150" i="43"/>
  <c r="BQ149" i="43"/>
  <c r="BQ148" i="43"/>
  <c r="P89" i="43" l="1"/>
  <c r="P104" i="43"/>
  <c r="P105" i="43"/>
  <c r="P120" i="43"/>
  <c r="BO159" i="43"/>
  <c r="CF159" i="43"/>
  <c r="BO152" i="43"/>
  <c r="CF152" i="43"/>
  <c r="P88" i="43"/>
  <c r="BO158" i="43"/>
  <c r="BO153" i="43"/>
  <c r="BO160" i="43"/>
  <c r="BO151" i="43"/>
  <c r="CF151" i="43"/>
  <c r="P69" i="43"/>
  <c r="N38" i="43"/>
  <c r="P37" i="43"/>
  <c r="P85" i="43"/>
  <c r="P117" i="43"/>
  <c r="CF155" i="43"/>
  <c r="CF150" i="43"/>
  <c r="O4" i="43"/>
  <c r="O20" i="43"/>
  <c r="O22" i="43"/>
  <c r="O36" i="43"/>
  <c r="O38" i="43"/>
  <c r="O52" i="43"/>
  <c r="O54" i="43"/>
  <c r="O68" i="43"/>
  <c r="O84" i="43"/>
  <c r="O86" i="43"/>
  <c r="O100" i="43"/>
  <c r="O102" i="43"/>
  <c r="O116" i="43"/>
  <c r="O118" i="43"/>
  <c r="O132" i="43"/>
  <c r="O134" i="43"/>
  <c r="CF149" i="43"/>
  <c r="N22" i="43"/>
  <c r="N70" i="43"/>
  <c r="N102" i="43"/>
  <c r="O6" i="43"/>
  <c r="P6" i="43"/>
  <c r="P22" i="43"/>
  <c r="P52" i="43"/>
  <c r="P68" i="43"/>
  <c r="P84" i="43"/>
  <c r="P100" i="43"/>
  <c r="P102" i="43"/>
  <c r="P116" i="43"/>
  <c r="P118" i="43"/>
  <c r="P132" i="43"/>
  <c r="P134" i="43"/>
  <c r="BO157" i="43"/>
  <c r="CF157" i="43"/>
  <c r="CF148" i="43"/>
  <c r="P5" i="43"/>
  <c r="P21" i="43"/>
  <c r="P53" i="43"/>
  <c r="P101" i="43"/>
  <c r="P133" i="43"/>
  <c r="BO155" i="43"/>
  <c r="N54" i="43"/>
  <c r="N86" i="43"/>
  <c r="P4" i="43"/>
  <c r="P20" i="43"/>
  <c r="P36" i="43"/>
  <c r="P38" i="43"/>
  <c r="P54" i="43"/>
  <c r="P70" i="43"/>
  <c r="P86" i="43"/>
  <c r="O5" i="43"/>
  <c r="O21" i="43"/>
  <c r="O37" i="43"/>
  <c r="O53" i="43"/>
  <c r="O69" i="43"/>
  <c r="O85" i="43"/>
  <c r="O101" i="43"/>
  <c r="O117" i="43"/>
  <c r="O133" i="43"/>
  <c r="BO156" i="43"/>
  <c r="CQ13" i="53"/>
  <c r="AV155" i="53" s="1"/>
  <c r="AC11" i="53"/>
  <c r="CP13" i="53"/>
  <c r="AU155" i="53" s="1"/>
  <c r="AB11" i="53"/>
  <c r="N118" i="43"/>
  <c r="N134" i="43"/>
  <c r="N21" i="43"/>
  <c r="N37" i="43"/>
  <c r="N53" i="43"/>
  <c r="N69" i="43"/>
  <c r="N85" i="43"/>
  <c r="N101" i="43"/>
  <c r="N117" i="43"/>
  <c r="N133" i="43"/>
  <c r="BO149" i="43"/>
  <c r="N5" i="43"/>
  <c r="BO148" i="43"/>
  <c r="N4" i="43"/>
  <c r="N36" i="43"/>
  <c r="N84" i="43"/>
  <c r="N132" i="43"/>
  <c r="CW13" i="43"/>
  <c r="BO150" i="43"/>
  <c r="N6" i="43"/>
  <c r="N20" i="43"/>
  <c r="N52" i="43"/>
  <c r="N68" i="43"/>
  <c r="N100" i="43"/>
  <c r="N116" i="43"/>
  <c r="AX151" i="43"/>
  <c r="AX155" i="43"/>
  <c r="AX154" i="43"/>
  <c r="AX150" i="43"/>
  <c r="CF160" i="43"/>
  <c r="CF156" i="43"/>
  <c r="AX153" i="43"/>
  <c r="AX149" i="43"/>
  <c r="AX152" i="43"/>
  <c r="AX148" i="43"/>
  <c r="CF158" i="43"/>
  <c r="CF153" i="43"/>
  <c r="P283" i="42"/>
  <c r="P287" i="42"/>
  <c r="P289" i="42"/>
  <c r="P260" i="42"/>
  <c r="P264" i="42"/>
  <c r="P266" i="42"/>
  <c r="P237" i="42"/>
  <c r="P241" i="42"/>
  <c r="P243" i="42"/>
  <c r="P214" i="42"/>
  <c r="P218" i="42"/>
  <c r="P220" i="42"/>
  <c r="P191" i="42"/>
  <c r="P195" i="42"/>
  <c r="P197" i="42"/>
  <c r="P168" i="42"/>
  <c r="P172" i="42"/>
  <c r="P174" i="42"/>
  <c r="P145" i="42"/>
  <c r="P149" i="42"/>
  <c r="P151" i="42"/>
  <c r="P122" i="42"/>
  <c r="P126" i="42"/>
  <c r="P128" i="42"/>
  <c r="P99" i="42"/>
  <c r="P103" i="42"/>
  <c r="P105" i="42"/>
  <c r="P76" i="42"/>
  <c r="P80" i="42"/>
  <c r="P82" i="42"/>
  <c r="P53" i="42"/>
  <c r="P57" i="42"/>
  <c r="P59" i="42"/>
  <c r="P30" i="42"/>
  <c r="P34" i="42"/>
  <c r="P36" i="42"/>
  <c r="P7" i="42"/>
  <c r="P11" i="42"/>
  <c r="P13" i="42"/>
  <c r="P288" i="42"/>
  <c r="P265" i="42"/>
  <c r="P242" i="42"/>
  <c r="P219" i="42"/>
  <c r="P196" i="42"/>
  <c r="P173" i="42"/>
  <c r="P150" i="42"/>
  <c r="P127" i="42"/>
  <c r="P104" i="42"/>
  <c r="P81" i="42"/>
  <c r="P58" i="42"/>
  <c r="P35" i="42"/>
  <c r="P12" i="42"/>
  <c r="AH175" i="43" l="1"/>
  <c r="AB155" i="53"/>
  <c r="P75" i="43"/>
  <c r="P43" i="43"/>
  <c r="P11" i="43"/>
  <c r="P107" i="43"/>
  <c r="P9" i="43"/>
  <c r="P41" i="43"/>
  <c r="P136" i="43"/>
  <c r="P123" i="43"/>
  <c r="P72" i="43"/>
  <c r="P40" i="43"/>
  <c r="P59" i="43"/>
  <c r="P27" i="43"/>
  <c r="P91" i="43"/>
  <c r="P73" i="43"/>
  <c r="P57" i="43"/>
  <c r="P24" i="43"/>
  <c r="P121" i="43"/>
  <c r="P139" i="43"/>
  <c r="P25" i="43"/>
  <c r="P56" i="43"/>
  <c r="P8" i="43"/>
  <c r="P137" i="43"/>
  <c r="AC155" i="53"/>
  <c r="AI153" i="43"/>
  <c r="N135" i="43"/>
  <c r="AH174" i="43"/>
  <c r="AH155" i="43"/>
  <c r="AH184" i="43"/>
  <c r="BO154" i="43"/>
  <c r="N87" i="43"/>
  <c r="N119" i="43"/>
  <c r="N7" i="43"/>
  <c r="N71" i="43"/>
  <c r="N23" i="43"/>
  <c r="AH183" i="43"/>
  <c r="N39" i="43"/>
  <c r="BO161" i="43"/>
  <c r="AH193" i="43"/>
  <c r="N103" i="43"/>
  <c r="N55" i="43"/>
  <c r="AH192" i="43"/>
  <c r="CF154" i="43"/>
  <c r="CF161" i="43"/>
  <c r="AH202" i="43" l="1"/>
  <c r="AH201" i="43"/>
  <c r="N50" i="42" l="1"/>
  <c r="N73" i="42"/>
  <c r="N32" i="42"/>
  <c r="N28" i="42"/>
  <c r="N257" i="42"/>
  <c r="N239" i="42"/>
  <c r="N235" i="42"/>
  <c r="N217" i="42"/>
  <c r="N213" i="42"/>
  <c r="N165" i="42"/>
  <c r="N147" i="42"/>
  <c r="N143" i="42"/>
  <c r="N125" i="42"/>
  <c r="N10" i="42"/>
  <c r="N121" i="42"/>
  <c r="N55" i="42"/>
  <c r="N51" i="42"/>
  <c r="N33" i="42"/>
  <c r="N29" i="42"/>
  <c r="N6" i="42"/>
  <c r="N280" i="42"/>
  <c r="N262" i="42"/>
  <c r="N258" i="42"/>
  <c r="N240" i="42"/>
  <c r="N236" i="42"/>
  <c r="N188" i="42"/>
  <c r="N170" i="42"/>
  <c r="N166" i="42"/>
  <c r="N148" i="42"/>
  <c r="N144" i="42"/>
  <c r="N8" i="42"/>
  <c r="N286" i="42"/>
  <c r="N282" i="42"/>
  <c r="N261" i="42"/>
  <c r="N234" i="42"/>
  <c r="N216" i="42"/>
  <c r="N212" i="42"/>
  <c r="N194" i="42"/>
  <c r="N190" i="42"/>
  <c r="N169" i="42"/>
  <c r="N142" i="42"/>
  <c r="N124" i="42"/>
  <c r="N120" i="42"/>
  <c r="N102" i="42"/>
  <c r="N98" i="42"/>
  <c r="N77" i="42"/>
  <c r="N215" i="42"/>
  <c r="N123" i="42"/>
  <c r="N284" i="42"/>
  <c r="N192" i="42"/>
  <c r="N100" i="42"/>
  <c r="N285" i="42"/>
  <c r="N281" i="42"/>
  <c r="N263" i="42"/>
  <c r="N259" i="42"/>
  <c r="N238" i="42"/>
  <c r="N211" i="42"/>
  <c r="N193" i="42"/>
  <c r="N189" i="42"/>
  <c r="N171" i="42"/>
  <c r="N167" i="42"/>
  <c r="N146" i="42"/>
  <c r="N119" i="42"/>
  <c r="N101" i="42"/>
  <c r="N97" i="42"/>
  <c r="N79" i="42"/>
  <c r="N75" i="42"/>
  <c r="N54" i="42"/>
  <c r="N27" i="42"/>
  <c r="N9" i="42"/>
  <c r="N5" i="42"/>
  <c r="N96" i="42"/>
  <c r="N78" i="42"/>
  <c r="N74" i="42"/>
  <c r="N56" i="42"/>
  <c r="N52" i="42"/>
  <c r="N31" i="42"/>
  <c r="N4" i="42"/>
  <c r="BA322" i="42"/>
  <c r="BA314" i="42"/>
  <c r="BA306" i="42"/>
  <c r="BA321" i="42"/>
  <c r="BA313" i="42"/>
  <c r="BA309" i="42"/>
  <c r="BA320" i="42"/>
  <c r="BA316" i="42"/>
  <c r="BA308" i="42"/>
  <c r="BA323" i="42"/>
  <c r="BA315" i="42"/>
  <c r="BA307" i="42"/>
  <c r="BA318" i="42"/>
  <c r="BA310" i="42"/>
  <c r="BA317" i="42"/>
  <c r="BA305" i="42"/>
  <c r="BA312" i="42"/>
  <c r="BA304" i="42"/>
  <c r="BA319" i="42"/>
  <c r="BA311" i="42"/>
  <c r="BA303" i="42"/>
  <c r="AE244" i="47"/>
  <c r="O8" i="42" l="1"/>
  <c r="O9" i="42"/>
  <c r="O33" i="42"/>
  <c r="O54" i="42"/>
  <c r="O55" i="42"/>
  <c r="O79" i="42"/>
  <c r="O100" i="42"/>
  <c r="O101" i="42"/>
  <c r="O125" i="42"/>
  <c r="O146" i="42"/>
  <c r="O147" i="42"/>
  <c r="O5" i="42"/>
  <c r="O27" i="42"/>
  <c r="O29" i="42"/>
  <c r="O51" i="42"/>
  <c r="O73" i="42"/>
  <c r="O75" i="42"/>
  <c r="O97" i="42"/>
  <c r="O119" i="42"/>
  <c r="O121" i="42"/>
  <c r="O143" i="42"/>
  <c r="O165" i="42"/>
  <c r="O167" i="42"/>
  <c r="O171" i="42"/>
  <c r="O189" i="42"/>
  <c r="O192" i="42"/>
  <c r="O193" i="42"/>
  <c r="O211" i="42"/>
  <c r="O213" i="42"/>
  <c r="CG17" i="47"/>
  <c r="AX314" i="47" s="1"/>
  <c r="AE313" i="47" s="1"/>
  <c r="AF106" i="47"/>
  <c r="AF198" i="47"/>
  <c r="AE290" i="47"/>
  <c r="AF37" i="47"/>
  <c r="AF290" i="47"/>
  <c r="AE83" i="47"/>
  <c r="AE198" i="47"/>
  <c r="AF129" i="47"/>
  <c r="CH17" i="47"/>
  <c r="AY314" i="47" s="1"/>
  <c r="AF313" i="47" s="1"/>
  <c r="AF244" i="47"/>
  <c r="AE221" i="47"/>
  <c r="AF152" i="47"/>
  <c r="AE129" i="47"/>
  <c r="AF60" i="47"/>
  <c r="AE37" i="47"/>
  <c r="AE267" i="47"/>
  <c r="AE175" i="47"/>
  <c r="AF221" i="47"/>
  <c r="AE106" i="47"/>
  <c r="AF267" i="47"/>
  <c r="AF175" i="47"/>
  <c r="AE152" i="47"/>
  <c r="AF83" i="47"/>
  <c r="AE60" i="47"/>
  <c r="O217" i="42"/>
  <c r="O235" i="42"/>
  <c r="O238" i="42"/>
  <c r="O239" i="42"/>
  <c r="O257" i="42"/>
  <c r="O259" i="42"/>
  <c r="BT314" i="42"/>
  <c r="P5" i="42"/>
  <c r="P8" i="42"/>
  <c r="P9" i="42"/>
  <c r="P27" i="42"/>
  <c r="P29" i="42"/>
  <c r="P33" i="42"/>
  <c r="P51" i="42"/>
  <c r="P54" i="42"/>
  <c r="P55" i="42"/>
  <c r="P73" i="42"/>
  <c r="P75" i="42"/>
  <c r="P79" i="42"/>
  <c r="P97" i="42"/>
  <c r="P100" i="42"/>
  <c r="P101" i="42"/>
  <c r="P119" i="42"/>
  <c r="P121" i="42"/>
  <c r="P125" i="42"/>
  <c r="P143" i="42"/>
  <c r="P146" i="42"/>
  <c r="P147" i="42"/>
  <c r="P165" i="42"/>
  <c r="P167" i="42"/>
  <c r="P171" i="42"/>
  <c r="P189" i="42"/>
  <c r="P192" i="42"/>
  <c r="P193" i="42"/>
  <c r="P211" i="42"/>
  <c r="P213" i="42"/>
  <c r="P217" i="42"/>
  <c r="P235" i="42"/>
  <c r="P238" i="42"/>
  <c r="P239" i="42"/>
  <c r="P257" i="42"/>
  <c r="P259" i="42"/>
  <c r="P263" i="42"/>
  <c r="P281" i="42"/>
  <c r="P284" i="42"/>
  <c r="P285" i="42"/>
  <c r="O258" i="42"/>
  <c r="O262" i="42"/>
  <c r="O280" i="42"/>
  <c r="O282" i="42"/>
  <c r="O286" i="42"/>
  <c r="O4" i="42"/>
  <c r="O6" i="42"/>
  <c r="O10" i="42"/>
  <c r="O28" i="42"/>
  <c r="O31" i="42"/>
  <c r="O32" i="42"/>
  <c r="O50" i="42"/>
  <c r="O52" i="42"/>
  <c r="O56" i="42"/>
  <c r="O74" i="42"/>
  <c r="O77" i="42"/>
  <c r="O78" i="42"/>
  <c r="O96" i="42"/>
  <c r="O98" i="42"/>
  <c r="O102" i="42"/>
  <c r="O120" i="42"/>
  <c r="O123" i="42"/>
  <c r="O124" i="42"/>
  <c r="O142" i="42"/>
  <c r="O144" i="42"/>
  <c r="O148" i="42"/>
  <c r="O166" i="42"/>
  <c r="O169" i="42"/>
  <c r="O170" i="42"/>
  <c r="O188" i="42"/>
  <c r="O190" i="42"/>
  <c r="O194" i="42"/>
  <c r="O212" i="42"/>
  <c r="O215" i="42"/>
  <c r="O216" i="42"/>
  <c r="O234" i="42"/>
  <c r="O236" i="42"/>
  <c r="O240" i="42"/>
  <c r="O261" i="42"/>
  <c r="BT317" i="42"/>
  <c r="BT313" i="42"/>
  <c r="BT309" i="42"/>
  <c r="BT305" i="42"/>
  <c r="BT322" i="42"/>
  <c r="BT318" i="42"/>
  <c r="BT310" i="42"/>
  <c r="BT306" i="42"/>
  <c r="BT323" i="42"/>
  <c r="BT320" i="42"/>
  <c r="P4" i="42"/>
  <c r="P6" i="42"/>
  <c r="P10" i="42"/>
  <c r="P28" i="42"/>
  <c r="P31" i="42"/>
  <c r="P32" i="42"/>
  <c r="P50" i="42"/>
  <c r="P52" i="42"/>
  <c r="P56" i="42"/>
  <c r="P74" i="42"/>
  <c r="P77" i="42"/>
  <c r="P78" i="42"/>
  <c r="P96" i="42"/>
  <c r="P98" i="42"/>
  <c r="P102" i="42"/>
  <c r="P120" i="42"/>
  <c r="P123" i="42"/>
  <c r="P124" i="42"/>
  <c r="P142" i="42"/>
  <c r="P144" i="42"/>
  <c r="P148" i="42"/>
  <c r="P166" i="42"/>
  <c r="P169" i="42"/>
  <c r="P170" i="42"/>
  <c r="P188" i="42"/>
  <c r="P190" i="42"/>
  <c r="P194" i="42"/>
  <c r="P212" i="42"/>
  <c r="P215" i="42"/>
  <c r="P216" i="42"/>
  <c r="P234" i="42"/>
  <c r="P236" i="42"/>
  <c r="P240" i="42"/>
  <c r="P258" i="42"/>
  <c r="P261" i="42"/>
  <c r="P262" i="42"/>
  <c r="P280" i="42"/>
  <c r="P282" i="42"/>
  <c r="P286" i="42"/>
  <c r="BT321" i="42"/>
  <c r="O263" i="42"/>
  <c r="O281" i="42"/>
  <c r="O284" i="42"/>
  <c r="O285" i="42"/>
  <c r="BT316" i="42"/>
  <c r="BT312" i="42"/>
  <c r="BT319" i="42"/>
  <c r="BT308" i="42"/>
  <c r="BT315" i="42"/>
  <c r="BT311" i="42"/>
  <c r="BT303" i="42"/>
  <c r="BT307" i="42"/>
  <c r="BT304" i="42"/>
  <c r="AF14" i="47" l="1"/>
  <c r="AE14" i="47"/>
  <c r="P14" i="42" l="1"/>
  <c r="AJ170" i="43"/>
  <c r="AJ179" i="43" s="1"/>
  <c r="AJ188" i="43" s="1"/>
  <c r="AJ197" i="43" s="1"/>
  <c r="AI170" i="43"/>
  <c r="AJ147" i="43"/>
  <c r="AJ149" i="43"/>
  <c r="AJ150" i="43"/>
  <c r="AJ153" i="43"/>
  <c r="AJ148" i="43"/>
  <c r="AJ151" i="43"/>
  <c r="AJ152" i="43"/>
  <c r="P305" i="42"/>
  <c r="P307" i="42"/>
  <c r="P309" i="42"/>
  <c r="P303" i="42"/>
  <c r="CN17" i="42"/>
  <c r="AJ332" i="42"/>
  <c r="AJ341" i="42" s="1"/>
  <c r="AJ303" i="42"/>
  <c r="AJ304" i="42"/>
  <c r="AJ305" i="42"/>
  <c r="AJ306" i="42"/>
  <c r="AJ307" i="42"/>
  <c r="AJ308" i="42"/>
  <c r="AJ309" i="42"/>
  <c r="AJ310" i="42"/>
  <c r="AJ311" i="42"/>
  <c r="AJ312" i="42"/>
  <c r="AJ313" i="42"/>
  <c r="K36" i="53"/>
  <c r="J36" i="53"/>
  <c r="I36" i="53"/>
  <c r="H36" i="53"/>
  <c r="G36" i="53"/>
  <c r="F36" i="53"/>
  <c r="E36" i="53"/>
  <c r="D36" i="53"/>
  <c r="C36" i="53"/>
  <c r="L35" i="53"/>
  <c r="L34" i="53"/>
  <c r="L33" i="53"/>
  <c r="L32" i="53"/>
  <c r="L31" i="53"/>
  <c r="L30" i="53"/>
  <c r="L29" i="53"/>
  <c r="L28" i="53"/>
  <c r="L27" i="53"/>
  <c r="O43" i="47"/>
  <c r="N43" i="47"/>
  <c r="M43" i="47"/>
  <c r="L43" i="47"/>
  <c r="K43" i="47"/>
  <c r="J43" i="47"/>
  <c r="I43" i="47"/>
  <c r="H43" i="47"/>
  <c r="G43" i="47"/>
  <c r="F43" i="47"/>
  <c r="E43" i="47"/>
  <c r="D43" i="47"/>
  <c r="C43" i="47"/>
  <c r="P42" i="47"/>
  <c r="P41" i="47"/>
  <c r="P40" i="47"/>
  <c r="P39" i="47"/>
  <c r="P36" i="47"/>
  <c r="P35" i="47"/>
  <c r="P34" i="47"/>
  <c r="P33" i="47"/>
  <c r="P32" i="47"/>
  <c r="P175" i="42" l="1"/>
  <c r="P290" i="42"/>
  <c r="P106" i="42"/>
  <c r="P267" i="42"/>
  <c r="P83" i="42"/>
  <c r="P198" i="42"/>
  <c r="L36" i="53"/>
  <c r="P312" i="42"/>
  <c r="P304" i="42"/>
  <c r="P308" i="42"/>
  <c r="P311" i="42"/>
  <c r="P310" i="42"/>
  <c r="P306" i="42"/>
  <c r="P154" i="43"/>
  <c r="P156" i="43"/>
  <c r="P153" i="43"/>
  <c r="P149" i="43"/>
  <c r="P152" i="43"/>
  <c r="P148" i="43"/>
  <c r="P150" i="43"/>
  <c r="P155" i="43"/>
  <c r="AJ350" i="42"/>
  <c r="AJ359" i="42"/>
  <c r="AJ314" i="42"/>
  <c r="P313" i="42" s="1"/>
  <c r="D30" i="61"/>
  <c r="D36" i="61"/>
  <c r="D14" i="61"/>
  <c r="P43" i="47"/>
  <c r="P129" i="42" l="1"/>
  <c r="P152" i="42"/>
  <c r="P60" i="42"/>
  <c r="P244" i="42"/>
  <c r="P221" i="42"/>
  <c r="P37" i="42"/>
  <c r="D38" i="61"/>
  <c r="E34" i="61" l="1"/>
  <c r="E13" i="61"/>
  <c r="E11" i="61"/>
  <c r="E9" i="61"/>
  <c r="E10" i="61"/>
  <c r="E26" i="61"/>
  <c r="E17" i="61"/>
  <c r="E18" i="61"/>
  <c r="E22" i="61"/>
  <c r="E8" i="61"/>
  <c r="E23" i="61"/>
  <c r="E19" i="61"/>
  <c r="E28" i="61"/>
  <c r="E27" i="61"/>
  <c r="E29" i="61"/>
  <c r="E25" i="61"/>
  <c r="E21" i="61"/>
  <c r="E12" i="61"/>
  <c r="E33" i="61"/>
  <c r="E35" i="61"/>
  <c r="E20" i="61"/>
  <c r="E24" i="61"/>
  <c r="E30" i="61" l="1"/>
  <c r="E14" i="61"/>
  <c r="E36" i="61"/>
  <c r="E38" i="61" l="1"/>
  <c r="AI332" i="42" l="1"/>
  <c r="AI341" i="42" s="1"/>
  <c r="AI197" i="43"/>
  <c r="AI188" i="43"/>
  <c r="AI179" i="43"/>
  <c r="AI147" i="43"/>
  <c r="AI350" i="42" l="1"/>
  <c r="AI359" i="42"/>
  <c r="CY13" i="43" l="1"/>
  <c r="CX13" i="43"/>
  <c r="O283" i="42" l="1"/>
  <c r="O287" i="42"/>
  <c r="O288" i="42"/>
  <c r="O289" i="42"/>
  <c r="O260" i="42"/>
  <c r="O264" i="42"/>
  <c r="O265" i="42"/>
  <c r="O266" i="42"/>
  <c r="O237" i="42"/>
  <c r="O241" i="42"/>
  <c r="O242" i="42"/>
  <c r="O243" i="42"/>
  <c r="O214" i="42"/>
  <c r="O218" i="42"/>
  <c r="O219" i="42"/>
  <c r="O220" i="42"/>
  <c r="O191" i="42"/>
  <c r="O195" i="42"/>
  <c r="O196" i="42"/>
  <c r="O197" i="42"/>
  <c r="O168" i="42"/>
  <c r="O172" i="42"/>
  <c r="O173" i="42"/>
  <c r="O174" i="42"/>
  <c r="O145" i="42"/>
  <c r="O149" i="42"/>
  <c r="O150" i="42"/>
  <c r="O151" i="42"/>
  <c r="O122" i="42"/>
  <c r="O126" i="42"/>
  <c r="O127" i="42"/>
  <c r="O128" i="42"/>
  <c r="O99" i="42"/>
  <c r="O103" i="42"/>
  <c r="O104" i="42"/>
  <c r="O105" i="42"/>
  <c r="O76" i="42"/>
  <c r="O80" i="42"/>
  <c r="O81" i="42"/>
  <c r="O82" i="42"/>
  <c r="O53" i="42"/>
  <c r="O57" i="42"/>
  <c r="O58" i="42"/>
  <c r="O59" i="42"/>
  <c r="O30" i="42"/>
  <c r="O34" i="42"/>
  <c r="O35" i="42"/>
  <c r="O36" i="42"/>
  <c r="O7" i="42"/>
  <c r="O11" i="42"/>
  <c r="O12" i="42"/>
  <c r="O13" i="42"/>
  <c r="O10" i="43"/>
  <c r="O12" i="43"/>
  <c r="O26" i="43"/>
  <c r="O28" i="43"/>
  <c r="O42" i="43"/>
  <c r="O44" i="43"/>
  <c r="O58" i="43"/>
  <c r="O60" i="43"/>
  <c r="O74" i="43"/>
  <c r="O76" i="43"/>
  <c r="O90" i="43"/>
  <c r="O92" i="43"/>
  <c r="O106" i="43"/>
  <c r="O108" i="43"/>
  <c r="O122" i="43"/>
  <c r="O124" i="43"/>
  <c r="O138" i="43"/>
  <c r="O140" i="43"/>
  <c r="O150" i="43" l="1"/>
  <c r="O156" i="43"/>
  <c r="O309" i="42"/>
  <c r="O308" i="42"/>
  <c r="O307" i="42"/>
  <c r="O154" i="43"/>
  <c r="O312" i="42"/>
  <c r="O149" i="43"/>
  <c r="O148" i="43"/>
  <c r="O306" i="42"/>
  <c r="O310" i="42"/>
  <c r="O311" i="42"/>
  <c r="O305" i="42"/>
  <c r="O304" i="42"/>
  <c r="O303" i="42"/>
  <c r="O8" i="43"/>
  <c r="O9" i="43"/>
  <c r="O11" i="43"/>
  <c r="O24" i="43"/>
  <c r="O25" i="43"/>
  <c r="O27" i="43"/>
  <c r="AI149" i="43"/>
  <c r="O40" i="43"/>
  <c r="O43" i="43"/>
  <c r="AI148" i="43"/>
  <c r="O57" i="43"/>
  <c r="O59" i="43"/>
  <c r="O72" i="43"/>
  <c r="O73" i="43"/>
  <c r="O75" i="43"/>
  <c r="O88" i="43"/>
  <c r="O89" i="43"/>
  <c r="O91" i="43"/>
  <c r="O104" i="43"/>
  <c r="O105" i="43"/>
  <c r="O107" i="43"/>
  <c r="O120" i="43"/>
  <c r="O121" i="43"/>
  <c r="O123" i="43"/>
  <c r="O136" i="43"/>
  <c r="O137" i="43"/>
  <c r="O139" i="43"/>
  <c r="AI150" i="43"/>
  <c r="AI154" i="43"/>
  <c r="AZ148" i="43"/>
  <c r="AZ149" i="43"/>
  <c r="AZ150" i="43"/>
  <c r="AZ151" i="43"/>
  <c r="AZ152" i="43"/>
  <c r="AZ153" i="43"/>
  <c r="AZ154" i="43"/>
  <c r="AZ155" i="43"/>
  <c r="AJ189" i="43"/>
  <c r="AJ190" i="43"/>
  <c r="AJ191" i="43"/>
  <c r="CH148" i="43"/>
  <c r="CH149" i="43"/>
  <c r="CH152" i="43"/>
  <c r="CH156" i="43"/>
  <c r="CH157" i="43"/>
  <c r="CH160" i="43"/>
  <c r="CH150" i="43"/>
  <c r="CH151" i="43"/>
  <c r="CH155" i="43"/>
  <c r="CH158" i="43"/>
  <c r="CH159" i="43"/>
  <c r="AI303" i="42"/>
  <c r="AI304" i="42"/>
  <c r="AI305" i="42"/>
  <c r="AI306" i="42"/>
  <c r="AI307" i="42"/>
  <c r="AI308" i="42"/>
  <c r="AI309" i="42"/>
  <c r="AI310" i="42"/>
  <c r="AI311" i="42"/>
  <c r="AI312" i="42"/>
  <c r="AI313" i="42"/>
  <c r="BC320" i="42"/>
  <c r="AJ354" i="42" s="1"/>
  <c r="BC316" i="42"/>
  <c r="AJ347" i="42" s="1"/>
  <c r="BC312" i="42"/>
  <c r="AJ344" i="42" s="1"/>
  <c r="BC308" i="42"/>
  <c r="BC304" i="42"/>
  <c r="BC323" i="42"/>
  <c r="AJ356" i="42" s="1"/>
  <c r="BC322" i="42"/>
  <c r="AJ355" i="42" s="1"/>
  <c r="BC321" i="42"/>
  <c r="BC319" i="42"/>
  <c r="AJ353" i="42" s="1"/>
  <c r="BC318" i="42"/>
  <c r="AJ352" i="42" s="1"/>
  <c r="BC317" i="42"/>
  <c r="AJ351" i="42" s="1"/>
  <c r="BC315" i="42"/>
  <c r="AJ346" i="42" s="1"/>
  <c r="BC314" i="42"/>
  <c r="BC313" i="42"/>
  <c r="AJ345" i="42" s="1"/>
  <c r="BC311" i="42"/>
  <c r="AJ343" i="42" s="1"/>
  <c r="BC310" i="42"/>
  <c r="AJ342" i="42" s="1"/>
  <c r="BC309" i="42"/>
  <c r="BC307" i="42"/>
  <c r="BC306" i="42"/>
  <c r="BC305" i="42"/>
  <c r="BC303" i="42"/>
  <c r="BV303" i="42"/>
  <c r="BV304" i="42"/>
  <c r="BV305" i="42"/>
  <c r="BV306" i="42"/>
  <c r="BV307" i="42"/>
  <c r="BV308" i="42"/>
  <c r="BV309" i="42"/>
  <c r="BV310" i="42"/>
  <c r="BV311" i="42"/>
  <c r="BV312" i="42"/>
  <c r="BV313" i="42"/>
  <c r="BV314" i="42"/>
  <c r="BV315" i="42"/>
  <c r="BV316" i="42"/>
  <c r="BV317" i="42"/>
  <c r="BV318" i="42"/>
  <c r="BV319" i="42"/>
  <c r="BV320" i="42"/>
  <c r="BV321" i="42"/>
  <c r="BV322" i="42"/>
  <c r="BV323" i="42"/>
  <c r="CM17" i="42"/>
  <c r="K36" i="71"/>
  <c r="J36" i="71"/>
  <c r="I36" i="71"/>
  <c r="H36" i="71"/>
  <c r="G36" i="71"/>
  <c r="F36" i="71"/>
  <c r="E36" i="71"/>
  <c r="D36" i="71"/>
  <c r="L36" i="71" s="1"/>
  <c r="C36" i="71"/>
  <c r="L35" i="71"/>
  <c r="L34" i="71"/>
  <c r="L33" i="71"/>
  <c r="L32" i="71"/>
  <c r="L31" i="71"/>
  <c r="L30" i="71"/>
  <c r="L29" i="71"/>
  <c r="L28" i="71"/>
  <c r="L27" i="71"/>
  <c r="O43" i="70"/>
  <c r="N43" i="70"/>
  <c r="M43" i="70"/>
  <c r="L43" i="70"/>
  <c r="K43" i="70"/>
  <c r="J43" i="70"/>
  <c r="I43" i="70"/>
  <c r="H43" i="70"/>
  <c r="G43" i="70"/>
  <c r="F43" i="70"/>
  <c r="E43" i="70"/>
  <c r="D43" i="70"/>
  <c r="C43" i="70"/>
  <c r="P42" i="70"/>
  <c r="P41" i="70"/>
  <c r="P40" i="70"/>
  <c r="P39" i="70"/>
  <c r="P36" i="70"/>
  <c r="P35" i="70"/>
  <c r="P34" i="70"/>
  <c r="P33" i="70"/>
  <c r="P32" i="70"/>
  <c r="AJ192" i="43" l="1"/>
  <c r="AJ184" i="43"/>
  <c r="AJ193" i="43"/>
  <c r="AJ183" i="43"/>
  <c r="P135" i="43"/>
  <c r="P103" i="43"/>
  <c r="P71" i="43"/>
  <c r="P39" i="43"/>
  <c r="P7" i="43"/>
  <c r="P43" i="70"/>
  <c r="AJ335" i="42"/>
  <c r="AJ362" i="42" s="1"/>
  <c r="AJ326" i="42"/>
  <c r="AJ337" i="42"/>
  <c r="AJ364" i="42" s="1"/>
  <c r="AJ328" i="42"/>
  <c r="AJ180" i="43"/>
  <c r="AJ198" i="43" s="1"/>
  <c r="AJ171" i="43"/>
  <c r="P119" i="43"/>
  <c r="P87" i="43"/>
  <c r="P55" i="43"/>
  <c r="P23" i="43"/>
  <c r="AJ175" i="43"/>
  <c r="AJ333" i="42"/>
  <c r="AJ360" i="42" s="1"/>
  <c r="AJ324" i="42"/>
  <c r="AJ181" i="43"/>
  <c r="AJ199" i="43" s="1"/>
  <c r="AJ172" i="43"/>
  <c r="AJ336" i="42"/>
  <c r="AJ363" i="42" s="1"/>
  <c r="AJ327" i="42"/>
  <c r="AJ338" i="42"/>
  <c r="AJ365" i="42" s="1"/>
  <c r="AJ329" i="42"/>
  <c r="AJ334" i="42"/>
  <c r="AJ361" i="42" s="1"/>
  <c r="AJ325" i="42"/>
  <c r="AJ182" i="43"/>
  <c r="AJ200" i="43" s="1"/>
  <c r="AJ173" i="43"/>
  <c r="AJ174" i="43"/>
  <c r="AJ155" i="43"/>
  <c r="O267" i="42"/>
  <c r="O175" i="42"/>
  <c r="O83" i="42"/>
  <c r="O244" i="42"/>
  <c r="O152" i="42"/>
  <c r="O60" i="42"/>
  <c r="O221" i="42"/>
  <c r="O129" i="42"/>
  <c r="O37" i="42"/>
  <c r="O290" i="42"/>
  <c r="O198" i="42"/>
  <c r="O106" i="42"/>
  <c r="O14" i="42"/>
  <c r="AI314" i="42"/>
  <c r="O313" i="42" s="1"/>
  <c r="AI152" i="43"/>
  <c r="O56" i="43"/>
  <c r="O152" i="43" s="1"/>
  <c r="O41" i="43"/>
  <c r="O153" i="43" s="1"/>
  <c r="AI151" i="43"/>
  <c r="O155" i="43"/>
  <c r="BQ161" i="43"/>
  <c r="AJ194" i="43" s="1"/>
  <c r="BQ154" i="43"/>
  <c r="CH161" i="43"/>
  <c r="CH154" i="43"/>
  <c r="CH153" i="43"/>
  <c r="AJ202" i="43" l="1"/>
  <c r="AJ201" i="43"/>
  <c r="P151" i="43"/>
  <c r="AJ185" i="43"/>
  <c r="AJ203" i="43" s="1"/>
  <c r="AJ176" i="43"/>
  <c r="N122" i="43" l="1"/>
  <c r="AH308" i="42" l="1"/>
  <c r="AM149" i="43" l="1"/>
  <c r="AN149" i="43"/>
  <c r="AO149" i="43"/>
  <c r="AP149" i="43"/>
  <c r="AQ149" i="43"/>
  <c r="AR149" i="43"/>
  <c r="AS149" i="43"/>
  <c r="AT149" i="43"/>
  <c r="AU149" i="43"/>
  <c r="AV149" i="43"/>
  <c r="AY149" i="43"/>
  <c r="BD159" i="43"/>
  <c r="BE159" i="43"/>
  <c r="BF159" i="43"/>
  <c r="BG159" i="43"/>
  <c r="BH159" i="43"/>
  <c r="BI159" i="43"/>
  <c r="BJ159" i="43"/>
  <c r="BK159" i="43"/>
  <c r="BL159" i="43"/>
  <c r="BM159" i="43"/>
  <c r="BP159" i="43"/>
  <c r="BD152" i="43"/>
  <c r="BE152" i="43"/>
  <c r="BF152" i="43"/>
  <c r="BG152" i="43"/>
  <c r="BH152" i="43"/>
  <c r="BI152" i="43"/>
  <c r="BJ152" i="43"/>
  <c r="BK152" i="43"/>
  <c r="BL152" i="43"/>
  <c r="BM152" i="43"/>
  <c r="BP152" i="43"/>
  <c r="BE145" i="43"/>
  <c r="BD145" i="43"/>
  <c r="BE138" i="43"/>
  <c r="BD138" i="43"/>
  <c r="BE129" i="43"/>
  <c r="BD129" i="43"/>
  <c r="BE122" i="43"/>
  <c r="BD122" i="43"/>
  <c r="BE113" i="43"/>
  <c r="BD113" i="43"/>
  <c r="BE106" i="43"/>
  <c r="BD106" i="43"/>
  <c r="BE97" i="43"/>
  <c r="BD97" i="43"/>
  <c r="BE90" i="43"/>
  <c r="BD90" i="43"/>
  <c r="BE81" i="43"/>
  <c r="BD81" i="43"/>
  <c r="BE74" i="43"/>
  <c r="BD74" i="43"/>
  <c r="BE65" i="43"/>
  <c r="BD65" i="43"/>
  <c r="BE58" i="43"/>
  <c r="BD58" i="43"/>
  <c r="BE49" i="43"/>
  <c r="BD49" i="43"/>
  <c r="BE42" i="43"/>
  <c r="BD42" i="43"/>
  <c r="BE33" i="43"/>
  <c r="BD33" i="43"/>
  <c r="BE26" i="43"/>
  <c r="BD26" i="43"/>
  <c r="BL161" i="43"/>
  <c r="BK161" i="43"/>
  <c r="BJ161" i="43"/>
  <c r="BH161" i="43"/>
  <c r="BG161" i="43"/>
  <c r="BF161" i="43"/>
  <c r="BE17" i="43"/>
  <c r="BD17" i="43"/>
  <c r="BD161" i="43" s="1"/>
  <c r="BE10" i="43"/>
  <c r="BD10" i="43"/>
  <c r="BD154" i="43" s="1"/>
  <c r="BU159" i="43"/>
  <c r="BV159" i="43"/>
  <c r="BW159" i="43"/>
  <c r="BX159" i="43"/>
  <c r="BY159" i="43"/>
  <c r="BZ159" i="43"/>
  <c r="CA159" i="43"/>
  <c r="CB159" i="43"/>
  <c r="CC159" i="43"/>
  <c r="CD159" i="43"/>
  <c r="CE159" i="43"/>
  <c r="CG159" i="43"/>
  <c r="BU152" i="43"/>
  <c r="BV152" i="43"/>
  <c r="BW152" i="43"/>
  <c r="BX152" i="43"/>
  <c r="BY152" i="43"/>
  <c r="BZ152" i="43"/>
  <c r="CA152" i="43"/>
  <c r="CB152" i="43"/>
  <c r="CC152" i="43"/>
  <c r="CD152" i="43"/>
  <c r="CE152" i="43"/>
  <c r="CG152" i="43"/>
  <c r="BV145" i="43"/>
  <c r="BU145" i="43"/>
  <c r="BV138" i="43"/>
  <c r="BU138" i="43"/>
  <c r="BV129" i="43"/>
  <c r="BU129" i="43"/>
  <c r="BV122" i="43"/>
  <c r="BU122" i="43"/>
  <c r="BV113" i="43"/>
  <c r="BU113" i="43"/>
  <c r="BV106" i="43"/>
  <c r="BU106" i="43"/>
  <c r="BV97" i="43"/>
  <c r="BU97" i="43"/>
  <c r="BV90" i="43"/>
  <c r="BU90" i="43"/>
  <c r="BV81" i="43"/>
  <c r="BU81" i="43"/>
  <c r="BV74" i="43"/>
  <c r="BU74" i="43"/>
  <c r="BV65" i="43"/>
  <c r="BU65" i="43"/>
  <c r="BV58" i="43"/>
  <c r="BU58" i="43"/>
  <c r="BV49" i="43"/>
  <c r="BU49" i="43"/>
  <c r="BV42" i="43"/>
  <c r="BU42" i="43"/>
  <c r="BV33" i="43"/>
  <c r="BU33" i="43"/>
  <c r="BV26" i="43"/>
  <c r="BU26" i="43"/>
  <c r="BV17" i="43"/>
  <c r="BU17" i="43"/>
  <c r="BU10" i="43"/>
  <c r="BV10" i="43"/>
  <c r="BL154" i="43" l="1"/>
  <c r="BH154" i="43"/>
  <c r="BE161" i="43"/>
  <c r="BI161" i="43"/>
  <c r="BJ154" i="43"/>
  <c r="BF154" i="43"/>
  <c r="BI154" i="43"/>
  <c r="BE154" i="43"/>
  <c r="BK154" i="43"/>
  <c r="BG154" i="43"/>
  <c r="K284" i="42"/>
  <c r="I284" i="42"/>
  <c r="H284" i="42"/>
  <c r="G284" i="42"/>
  <c r="F284" i="42"/>
  <c r="E284" i="42"/>
  <c r="D284" i="42"/>
  <c r="C284" i="42"/>
  <c r="K261" i="42"/>
  <c r="I261" i="42"/>
  <c r="H261" i="42"/>
  <c r="G261" i="42"/>
  <c r="F261" i="42"/>
  <c r="E261" i="42"/>
  <c r="D261" i="42"/>
  <c r="C261" i="42"/>
  <c r="K238" i="42"/>
  <c r="I238" i="42"/>
  <c r="H238" i="42"/>
  <c r="G238" i="42"/>
  <c r="F238" i="42"/>
  <c r="E238" i="42"/>
  <c r="D238" i="42"/>
  <c r="C238" i="42"/>
  <c r="K215" i="42"/>
  <c r="I215" i="42"/>
  <c r="H215" i="42"/>
  <c r="G215" i="42"/>
  <c r="F215" i="42"/>
  <c r="E215" i="42"/>
  <c r="D215" i="42"/>
  <c r="C215" i="42"/>
  <c r="K192" i="42"/>
  <c r="I192" i="42"/>
  <c r="H192" i="42"/>
  <c r="G192" i="42"/>
  <c r="F192" i="42"/>
  <c r="E192" i="42"/>
  <c r="D192" i="42"/>
  <c r="C192" i="42"/>
  <c r="K169" i="42"/>
  <c r="I169" i="42"/>
  <c r="H169" i="42"/>
  <c r="G169" i="42"/>
  <c r="F169" i="42"/>
  <c r="E169" i="42"/>
  <c r="D169" i="42"/>
  <c r="C169" i="42"/>
  <c r="K146" i="42"/>
  <c r="I146" i="42"/>
  <c r="H146" i="42"/>
  <c r="G146" i="42"/>
  <c r="F146" i="42"/>
  <c r="E146" i="42"/>
  <c r="D146" i="42"/>
  <c r="C146" i="42"/>
  <c r="K123" i="42"/>
  <c r="I123" i="42"/>
  <c r="H123" i="42"/>
  <c r="G123" i="42"/>
  <c r="F123" i="42"/>
  <c r="E123" i="42"/>
  <c r="D123" i="42"/>
  <c r="C123" i="42"/>
  <c r="K100" i="42"/>
  <c r="I100" i="42"/>
  <c r="H100" i="42"/>
  <c r="G100" i="42"/>
  <c r="F100" i="42"/>
  <c r="E100" i="42"/>
  <c r="D100" i="42"/>
  <c r="C100" i="42"/>
  <c r="K77" i="42"/>
  <c r="I77" i="42"/>
  <c r="H77" i="42"/>
  <c r="G77" i="42"/>
  <c r="F77" i="42"/>
  <c r="E77" i="42"/>
  <c r="D77" i="42"/>
  <c r="C77" i="42"/>
  <c r="K54" i="42"/>
  <c r="I54" i="42"/>
  <c r="H54" i="42"/>
  <c r="G54" i="42"/>
  <c r="F54" i="42"/>
  <c r="E54" i="42"/>
  <c r="D54" i="42"/>
  <c r="C54" i="42"/>
  <c r="K31" i="42"/>
  <c r="I31" i="42"/>
  <c r="H31" i="42"/>
  <c r="G31" i="42"/>
  <c r="F31" i="42"/>
  <c r="E31" i="42"/>
  <c r="D31" i="42"/>
  <c r="C31" i="42"/>
  <c r="D8" i="42"/>
  <c r="E8" i="42"/>
  <c r="F8" i="42"/>
  <c r="G8" i="42"/>
  <c r="H8" i="42"/>
  <c r="I8" i="42"/>
  <c r="K8" i="42"/>
  <c r="C8" i="42"/>
  <c r="AP321" i="42"/>
  <c r="AQ321" i="42"/>
  <c r="AR321" i="42"/>
  <c r="AS321" i="42"/>
  <c r="AT321" i="42"/>
  <c r="AU321" i="42"/>
  <c r="AV321" i="42"/>
  <c r="AX321" i="42"/>
  <c r="AZ321" i="42"/>
  <c r="BB321" i="42"/>
  <c r="AP314" i="42"/>
  <c r="AQ314" i="42"/>
  <c r="AR314" i="42"/>
  <c r="AS314" i="42"/>
  <c r="AT314" i="42"/>
  <c r="AU314" i="42"/>
  <c r="AV314" i="42"/>
  <c r="AX314" i="42"/>
  <c r="AZ314" i="42"/>
  <c r="BB314" i="42"/>
  <c r="AP307" i="42"/>
  <c r="AQ307" i="42"/>
  <c r="AR307" i="42"/>
  <c r="AS307" i="42"/>
  <c r="AT307" i="42"/>
  <c r="AU307" i="42"/>
  <c r="AV307" i="42"/>
  <c r="AX307" i="42"/>
  <c r="AZ307" i="42"/>
  <c r="BB307" i="42"/>
  <c r="BP303" i="42"/>
  <c r="BP304" i="42"/>
  <c r="BP305" i="42"/>
  <c r="BP306" i="42"/>
  <c r="BP307" i="42"/>
  <c r="BP308" i="42"/>
  <c r="BP309" i="42"/>
  <c r="BP310" i="42"/>
  <c r="BP311" i="42"/>
  <c r="BP312" i="42"/>
  <c r="BP313" i="42"/>
  <c r="BP314" i="42"/>
  <c r="BP315" i="42"/>
  <c r="BP316" i="42"/>
  <c r="BP317" i="42"/>
  <c r="BP318" i="42"/>
  <c r="BP319" i="42"/>
  <c r="BP320" i="42"/>
  <c r="BP321" i="42"/>
  <c r="BP322" i="42"/>
  <c r="BP323" i="42"/>
  <c r="BI321" i="42"/>
  <c r="BJ321" i="42"/>
  <c r="BK321" i="42"/>
  <c r="BL321" i="42"/>
  <c r="BM321" i="42"/>
  <c r="BN321" i="42"/>
  <c r="BO321" i="42"/>
  <c r="BQ321" i="42"/>
  <c r="BR321" i="42"/>
  <c r="BS321" i="42"/>
  <c r="BU321" i="42"/>
  <c r="BI314" i="42"/>
  <c r="BJ314" i="42"/>
  <c r="BK314" i="42"/>
  <c r="BL314" i="42"/>
  <c r="BM314" i="42"/>
  <c r="BN314" i="42"/>
  <c r="BO314" i="42"/>
  <c r="BQ314" i="42"/>
  <c r="BR314" i="42"/>
  <c r="BS314" i="42"/>
  <c r="BU314" i="42"/>
  <c r="BI307" i="42"/>
  <c r="BJ307" i="42"/>
  <c r="BK307" i="42"/>
  <c r="BL307" i="42"/>
  <c r="BM307" i="42"/>
  <c r="BN307" i="42"/>
  <c r="BO307" i="42"/>
  <c r="BQ307" i="42"/>
  <c r="BR307" i="42"/>
  <c r="BS307" i="42"/>
  <c r="BU307" i="42"/>
  <c r="AT148" i="43" l="1"/>
  <c r="AT150" i="43"/>
  <c r="AT151" i="43"/>
  <c r="AT152" i="43"/>
  <c r="AT153" i="43"/>
  <c r="AT154" i="43"/>
  <c r="AT155" i="43"/>
  <c r="N195" i="42" l="1"/>
  <c r="K13" i="70" s="1"/>
  <c r="L195" i="42"/>
  <c r="M195" i="42"/>
  <c r="K26" i="47" s="1"/>
  <c r="K53" i="47" s="1"/>
  <c r="K26" i="70" l="1"/>
  <c r="K53" i="70" s="1"/>
  <c r="K82" i="70" s="1"/>
  <c r="O39" i="43" l="1"/>
  <c r="O71" i="43"/>
  <c r="O103" i="43"/>
  <c r="O135" i="43"/>
  <c r="O7" i="43"/>
  <c r="O23" i="43"/>
  <c r="O55" i="43"/>
  <c r="O87" i="43"/>
  <c r="O119" i="43"/>
  <c r="BP154" i="43"/>
  <c r="BM161" i="43"/>
  <c r="BP161" i="43"/>
  <c r="AI194" i="43" s="1"/>
  <c r="BM154" i="43"/>
  <c r="AI185" i="43" l="1"/>
  <c r="AI203" i="43" s="1"/>
  <c r="AI176" i="43"/>
  <c r="O151" i="43"/>
  <c r="M77" i="42"/>
  <c r="L261" i="42"/>
  <c r="F10" i="70"/>
  <c r="M169" i="42"/>
  <c r="M261" i="42"/>
  <c r="M100" i="42"/>
  <c r="M146" i="42"/>
  <c r="M238" i="42"/>
  <c r="M54" i="42"/>
  <c r="L123" i="42"/>
  <c r="M215" i="42"/>
  <c r="L77" i="42"/>
  <c r="M284" i="42"/>
  <c r="L169" i="42"/>
  <c r="L31" i="42"/>
  <c r="L100" i="42"/>
  <c r="L146" i="42"/>
  <c r="N10" i="70"/>
  <c r="L8" i="42"/>
  <c r="E10" i="70"/>
  <c r="M123" i="42"/>
  <c r="L192" i="42"/>
  <c r="L10" i="70"/>
  <c r="L284" i="42"/>
  <c r="H10" i="70"/>
  <c r="M8" i="42"/>
  <c r="M192" i="42"/>
  <c r="C10" i="70"/>
  <c r="K10" i="70"/>
  <c r="O10" i="70"/>
  <c r="M31" i="42"/>
  <c r="J10" i="70"/>
  <c r="L238" i="42"/>
  <c r="D10" i="70"/>
  <c r="L54" i="42"/>
  <c r="G10" i="70"/>
  <c r="I10" i="70"/>
  <c r="L215" i="42"/>
  <c r="M10" i="70"/>
  <c r="C23" i="47" l="1"/>
  <c r="G23" i="47"/>
  <c r="G50" i="47" s="1"/>
  <c r="H23" i="47"/>
  <c r="H50" i="47" s="1"/>
  <c r="E23" i="47"/>
  <c r="E50" i="47" s="1"/>
  <c r="F23" i="47"/>
  <c r="F50" i="47" s="1"/>
  <c r="N23" i="47"/>
  <c r="N50" i="47" s="1"/>
  <c r="M23" i="47"/>
  <c r="M50" i="47" s="1"/>
  <c r="J23" i="47"/>
  <c r="J50" i="47" s="1"/>
  <c r="O23" i="47"/>
  <c r="O50" i="47" s="1"/>
  <c r="D23" i="47"/>
  <c r="D50" i="47" s="1"/>
  <c r="K23" i="47"/>
  <c r="K50" i="47" s="1"/>
  <c r="L23" i="47"/>
  <c r="L50" i="47" s="1"/>
  <c r="I23" i="47"/>
  <c r="I50" i="47" s="1"/>
  <c r="M23" i="70"/>
  <c r="M50" i="70" s="1"/>
  <c r="O23" i="70"/>
  <c r="O50" i="70" s="1"/>
  <c r="I23" i="70"/>
  <c r="I50" i="70" s="1"/>
  <c r="N23" i="70"/>
  <c r="N50" i="70" s="1"/>
  <c r="J23" i="70"/>
  <c r="J50" i="70" s="1"/>
  <c r="L23" i="70"/>
  <c r="L50" i="70" s="1"/>
  <c r="K23" i="70"/>
  <c r="K50" i="70" s="1"/>
  <c r="H23" i="70"/>
  <c r="H50" i="70" s="1"/>
  <c r="G23" i="70"/>
  <c r="G50" i="70" s="1"/>
  <c r="G79" i="70" s="1"/>
  <c r="D23" i="70"/>
  <c r="D50" i="70" s="1"/>
  <c r="F23" i="70"/>
  <c r="F50" i="70" s="1"/>
  <c r="E23" i="70"/>
  <c r="E50" i="70" s="1"/>
  <c r="CG148" i="43"/>
  <c r="CG149" i="43"/>
  <c r="CG150" i="43"/>
  <c r="CG151" i="43"/>
  <c r="CG153" i="43"/>
  <c r="CG155" i="43"/>
  <c r="CG156" i="43"/>
  <c r="CG157" i="43"/>
  <c r="CG158" i="43"/>
  <c r="CG160" i="43"/>
  <c r="CB148" i="43"/>
  <c r="CB149" i="43"/>
  <c r="CB150" i="43"/>
  <c r="CB151" i="43"/>
  <c r="CB153" i="43"/>
  <c r="CB154" i="43"/>
  <c r="CB155" i="43"/>
  <c r="CB156" i="43"/>
  <c r="CB157" i="43"/>
  <c r="CB158" i="43"/>
  <c r="CB160" i="43"/>
  <c r="CB161" i="43"/>
  <c r="BK155" i="43"/>
  <c r="AD189" i="43" s="1"/>
  <c r="BK156" i="43"/>
  <c r="AD190" i="43" s="1"/>
  <c r="BK157" i="43"/>
  <c r="AD191" i="43" s="1"/>
  <c r="BK158" i="43"/>
  <c r="AD192" i="43" s="1"/>
  <c r="BK160" i="43"/>
  <c r="AD193" i="43" s="1"/>
  <c r="AD194" i="43"/>
  <c r="BK148" i="43"/>
  <c r="BK149" i="43"/>
  <c r="BK150" i="43"/>
  <c r="AD182" i="43" s="1"/>
  <c r="BK151" i="43"/>
  <c r="AD183" i="43" s="1"/>
  <c r="BK153" i="43"/>
  <c r="AD185" i="43"/>
  <c r="K7" i="71"/>
  <c r="K5" i="71"/>
  <c r="K6" i="71"/>
  <c r="N138" i="43"/>
  <c r="N140" i="43"/>
  <c r="K13" i="71" s="1"/>
  <c r="J5" i="71"/>
  <c r="J6" i="71"/>
  <c r="J7" i="71"/>
  <c r="N124" i="43"/>
  <c r="J13" i="71" s="1"/>
  <c r="I5" i="71"/>
  <c r="I6" i="71"/>
  <c r="I7" i="71"/>
  <c r="N106" i="43"/>
  <c r="N108" i="43"/>
  <c r="I13" i="71" s="1"/>
  <c r="H5" i="71"/>
  <c r="H6" i="71"/>
  <c r="H7" i="71"/>
  <c r="N90" i="43"/>
  <c r="N92" i="43"/>
  <c r="H13" i="71" s="1"/>
  <c r="G5" i="71"/>
  <c r="G6" i="71"/>
  <c r="G7" i="71"/>
  <c r="N74" i="43"/>
  <c r="N76" i="43"/>
  <c r="G13" i="71" s="1"/>
  <c r="F5" i="71"/>
  <c r="F6" i="71"/>
  <c r="F7" i="71"/>
  <c r="N58" i="43"/>
  <c r="N60" i="43"/>
  <c r="F13" i="71" s="1"/>
  <c r="E5" i="71"/>
  <c r="E6" i="71"/>
  <c r="E7" i="71"/>
  <c r="N42" i="43"/>
  <c r="N44" i="43"/>
  <c r="E13" i="71" s="1"/>
  <c r="D5" i="71"/>
  <c r="D6" i="71"/>
  <c r="D7" i="71"/>
  <c r="N26" i="43"/>
  <c r="N28" i="43"/>
  <c r="D13" i="71" s="1"/>
  <c r="AY148" i="43"/>
  <c r="AY150" i="43"/>
  <c r="AY151" i="43"/>
  <c r="AY152" i="43"/>
  <c r="AY153" i="43"/>
  <c r="AY154" i="43"/>
  <c r="AY155" i="43"/>
  <c r="AH306" i="42"/>
  <c r="AH307" i="42"/>
  <c r="AH309" i="42"/>
  <c r="AH310" i="42"/>
  <c r="AH311" i="42"/>
  <c r="AH312" i="42"/>
  <c r="AH313" i="42"/>
  <c r="F79" i="70" l="1"/>
  <c r="AI155" i="43"/>
  <c r="AH328" i="42"/>
  <c r="AH355" i="42"/>
  <c r="AH337" i="42"/>
  <c r="AH346" i="42"/>
  <c r="AH327" i="42"/>
  <c r="AH336" i="42"/>
  <c r="AH345" i="42"/>
  <c r="AH354" i="42"/>
  <c r="AH329" i="42"/>
  <c r="AH347" i="42"/>
  <c r="AH356" i="42"/>
  <c r="AH338" i="42"/>
  <c r="E79" i="70"/>
  <c r="O79" i="70"/>
  <c r="N79" i="70"/>
  <c r="I79" i="70"/>
  <c r="D79" i="70"/>
  <c r="H79" i="70"/>
  <c r="K79" i="70"/>
  <c r="L79" i="70"/>
  <c r="C50" i="47"/>
  <c r="P23" i="47"/>
  <c r="J79" i="70"/>
  <c r="M79" i="70"/>
  <c r="Q10" i="47"/>
  <c r="P10" i="47"/>
  <c r="P10" i="70"/>
  <c r="C23" i="70"/>
  <c r="Q10" i="70"/>
  <c r="AD176" i="43"/>
  <c r="AD172" i="43"/>
  <c r="AD171" i="43"/>
  <c r="AD175" i="43"/>
  <c r="AD181" i="43"/>
  <c r="AD199" i="43" s="1"/>
  <c r="AD180" i="43"/>
  <c r="AD198" i="43" s="1"/>
  <c r="AD173" i="43"/>
  <c r="AD200" i="43"/>
  <c r="AH303" i="42"/>
  <c r="AH324" i="42" s="1"/>
  <c r="AH305" i="42"/>
  <c r="AH304" i="42"/>
  <c r="AD174" i="43"/>
  <c r="AD203" i="43"/>
  <c r="AD184" i="43"/>
  <c r="AD202" i="43" s="1"/>
  <c r="AD201" i="43"/>
  <c r="AH325" i="42" l="1"/>
  <c r="AH343" i="42"/>
  <c r="AH352" i="42"/>
  <c r="AH334" i="42"/>
  <c r="AH326" i="42"/>
  <c r="AH335" i="42"/>
  <c r="AH353" i="42"/>
  <c r="AH344" i="42"/>
  <c r="AH342" i="42"/>
  <c r="AH333" i="42"/>
  <c r="AH351" i="42"/>
  <c r="P50" i="47"/>
  <c r="P23" i="70"/>
  <c r="C50" i="70"/>
  <c r="C79" i="70" s="1"/>
  <c r="N139" i="43"/>
  <c r="K12" i="71" s="1"/>
  <c r="N123" i="43"/>
  <c r="J12" i="71" s="1"/>
  <c r="N107" i="43"/>
  <c r="I12" i="71" s="1"/>
  <c r="N91" i="43"/>
  <c r="H12" i="71" s="1"/>
  <c r="N75" i="43"/>
  <c r="G12" i="71" s="1"/>
  <c r="N59" i="43"/>
  <c r="F12" i="71" s="1"/>
  <c r="N43" i="43"/>
  <c r="E12" i="71" s="1"/>
  <c r="N27" i="43"/>
  <c r="D12" i="71" s="1"/>
  <c r="N11" i="43"/>
  <c r="C12" i="71" s="1"/>
  <c r="P50" i="70" l="1"/>
  <c r="P79" i="70" s="1"/>
  <c r="N155" i="43"/>
  <c r="N137" i="43"/>
  <c r="K10" i="71" s="1"/>
  <c r="N121" i="43"/>
  <c r="J10" i="71" s="1"/>
  <c r="N105" i="43"/>
  <c r="I10" i="71" s="1"/>
  <c r="N89" i="43"/>
  <c r="H10" i="71" s="1"/>
  <c r="N73" i="43"/>
  <c r="G10" i="71" s="1"/>
  <c r="N57" i="43"/>
  <c r="F10" i="71" s="1"/>
  <c r="N41" i="43"/>
  <c r="E10" i="71" s="1"/>
  <c r="N24" i="43"/>
  <c r="D9" i="71" s="1"/>
  <c r="N25" i="43"/>
  <c r="D10" i="71" s="1"/>
  <c r="N136" i="43" l="1"/>
  <c r="K9" i="71" s="1"/>
  <c r="N120" i="43"/>
  <c r="J9" i="71" s="1"/>
  <c r="N104" i="43"/>
  <c r="I9" i="71" s="1"/>
  <c r="N88" i="43"/>
  <c r="H9" i="71" s="1"/>
  <c r="N72" i="43"/>
  <c r="G9" i="71" s="1"/>
  <c r="N56" i="43"/>
  <c r="F9" i="71" s="1"/>
  <c r="N40" i="43"/>
  <c r="E9" i="71" s="1"/>
  <c r="J31" i="42" l="1"/>
  <c r="J123" i="42"/>
  <c r="J215" i="42"/>
  <c r="J54" i="42"/>
  <c r="J238" i="42"/>
  <c r="J146" i="42"/>
  <c r="J8" i="42"/>
  <c r="J284" i="42"/>
  <c r="J192" i="42"/>
  <c r="J100" i="42"/>
  <c r="J261" i="42"/>
  <c r="J169" i="42"/>
  <c r="J77" i="42"/>
  <c r="N8" i="43" l="1"/>
  <c r="N9" i="43"/>
  <c r="N10" i="43"/>
  <c r="N12" i="43"/>
  <c r="O6" i="70"/>
  <c r="O7" i="70"/>
  <c r="O8" i="70"/>
  <c r="N283" i="42"/>
  <c r="O9" i="70" s="1"/>
  <c r="O11" i="70"/>
  <c r="O12" i="70"/>
  <c r="N287" i="42"/>
  <c r="O13" i="70" s="1"/>
  <c r="N288" i="42"/>
  <c r="O14" i="70" s="1"/>
  <c r="N289" i="42"/>
  <c r="O15" i="70" s="1"/>
  <c r="N6" i="70"/>
  <c r="N7" i="70"/>
  <c r="N8" i="70"/>
  <c r="N260" i="42"/>
  <c r="N9" i="70" s="1"/>
  <c r="N11" i="70"/>
  <c r="N12" i="70"/>
  <c r="N264" i="42"/>
  <c r="N13" i="70" s="1"/>
  <c r="N265" i="42"/>
  <c r="N14" i="70" s="1"/>
  <c r="N266" i="42"/>
  <c r="N15" i="70" s="1"/>
  <c r="M6" i="70"/>
  <c r="M7" i="70"/>
  <c r="M8" i="70"/>
  <c r="N237" i="42"/>
  <c r="M9" i="70" s="1"/>
  <c r="M11" i="70"/>
  <c r="M12" i="70"/>
  <c r="N241" i="42"/>
  <c r="M13" i="70" s="1"/>
  <c r="N242" i="42"/>
  <c r="M14" i="70" s="1"/>
  <c r="N243" i="42"/>
  <c r="M15" i="70" s="1"/>
  <c r="L6" i="70"/>
  <c r="L7" i="70"/>
  <c r="L8" i="70"/>
  <c r="N214" i="42"/>
  <c r="L9" i="70" s="1"/>
  <c r="L11" i="70"/>
  <c r="L12" i="70"/>
  <c r="N218" i="42"/>
  <c r="L13" i="70" s="1"/>
  <c r="N219" i="42"/>
  <c r="L14" i="70" s="1"/>
  <c r="N220" i="42"/>
  <c r="L15" i="70" s="1"/>
  <c r="K6" i="70"/>
  <c r="K7" i="70"/>
  <c r="K8" i="70"/>
  <c r="N191" i="42"/>
  <c r="K9" i="70" s="1"/>
  <c r="K11" i="70"/>
  <c r="K12" i="70"/>
  <c r="N196" i="42"/>
  <c r="K14" i="70" s="1"/>
  <c r="N197" i="42"/>
  <c r="K15" i="70" s="1"/>
  <c r="J6" i="70"/>
  <c r="J7" i="70"/>
  <c r="J8" i="70"/>
  <c r="N168" i="42"/>
  <c r="J9" i="70" s="1"/>
  <c r="J11" i="70"/>
  <c r="J12" i="70"/>
  <c r="N172" i="42"/>
  <c r="J13" i="70" s="1"/>
  <c r="N173" i="42"/>
  <c r="J14" i="70" s="1"/>
  <c r="N174" i="42"/>
  <c r="J15" i="70" s="1"/>
  <c r="I6" i="70"/>
  <c r="I7" i="70"/>
  <c r="I8" i="70"/>
  <c r="N145" i="42"/>
  <c r="I9" i="70" s="1"/>
  <c r="I11" i="70"/>
  <c r="I12" i="70"/>
  <c r="N149" i="42"/>
  <c r="I13" i="70" s="1"/>
  <c r="N150" i="42"/>
  <c r="I14" i="70" s="1"/>
  <c r="N151" i="42"/>
  <c r="I15" i="70" s="1"/>
  <c r="H6" i="70"/>
  <c r="H7" i="70"/>
  <c r="H8" i="70"/>
  <c r="N122" i="42"/>
  <c r="H9" i="70" s="1"/>
  <c r="H11" i="70"/>
  <c r="H12" i="70"/>
  <c r="N126" i="42"/>
  <c r="H13" i="70" s="1"/>
  <c r="N127" i="42"/>
  <c r="H14" i="70" s="1"/>
  <c r="N128" i="42"/>
  <c r="H15" i="70" s="1"/>
  <c r="G6" i="70"/>
  <c r="G7" i="70"/>
  <c r="G8" i="70"/>
  <c r="N99" i="42"/>
  <c r="G9" i="70" s="1"/>
  <c r="G11" i="70"/>
  <c r="G12" i="70"/>
  <c r="N103" i="42"/>
  <c r="G13" i="70" s="1"/>
  <c r="N104" i="42"/>
  <c r="G14" i="70" s="1"/>
  <c r="N105" i="42"/>
  <c r="G15" i="70" s="1"/>
  <c r="F6" i="70"/>
  <c r="F7" i="70"/>
  <c r="F8" i="70"/>
  <c r="N76" i="42"/>
  <c r="F9" i="70" s="1"/>
  <c r="F11" i="70"/>
  <c r="F12" i="70"/>
  <c r="N80" i="42"/>
  <c r="F13" i="70" s="1"/>
  <c r="N81" i="42"/>
  <c r="F14" i="70" s="1"/>
  <c r="N82" i="42"/>
  <c r="F15" i="70" s="1"/>
  <c r="E6" i="70"/>
  <c r="E7" i="70"/>
  <c r="E8" i="70"/>
  <c r="N53" i="42"/>
  <c r="E9" i="70" s="1"/>
  <c r="E11" i="70"/>
  <c r="E12" i="70"/>
  <c r="N57" i="42"/>
  <c r="E13" i="70" s="1"/>
  <c r="N58" i="42"/>
  <c r="E14" i="70" s="1"/>
  <c r="N59" i="42"/>
  <c r="E15" i="70" s="1"/>
  <c r="D6" i="70"/>
  <c r="D7" i="70"/>
  <c r="D8" i="70"/>
  <c r="N30" i="42"/>
  <c r="D9" i="70" s="1"/>
  <c r="D11" i="70"/>
  <c r="D12" i="70"/>
  <c r="N34" i="42"/>
  <c r="D13" i="70" s="1"/>
  <c r="N35" i="42"/>
  <c r="D14" i="70" s="1"/>
  <c r="N36" i="42"/>
  <c r="D15" i="70" s="1"/>
  <c r="C6" i="70"/>
  <c r="C7" i="70"/>
  <c r="C8" i="70"/>
  <c r="N7" i="42"/>
  <c r="C9" i="70" s="1"/>
  <c r="C11" i="70"/>
  <c r="C12" i="70"/>
  <c r="N11" i="42"/>
  <c r="C13" i="70" s="1"/>
  <c r="N12" i="42"/>
  <c r="C14" i="70" s="1"/>
  <c r="N13" i="42"/>
  <c r="C15" i="70" s="1"/>
  <c r="BU303" i="42"/>
  <c r="BU304" i="42"/>
  <c r="BU305" i="42"/>
  <c r="BU306" i="42"/>
  <c r="BU308" i="42"/>
  <c r="BU309" i="42"/>
  <c r="BU310" i="42"/>
  <c r="BU311" i="42"/>
  <c r="BU312" i="42"/>
  <c r="BU313" i="42"/>
  <c r="BU315" i="42"/>
  <c r="BU316" i="42"/>
  <c r="BU317" i="42"/>
  <c r="BU318" i="42"/>
  <c r="BU319" i="42"/>
  <c r="BU320" i="42"/>
  <c r="BU322" i="42"/>
  <c r="BU323" i="42"/>
  <c r="BB303" i="42"/>
  <c r="BB304" i="42"/>
  <c r="BB305" i="42"/>
  <c r="BB306" i="42"/>
  <c r="BB308" i="42"/>
  <c r="BB309" i="42"/>
  <c r="BB310" i="42"/>
  <c r="AI342" i="42" s="1"/>
  <c r="BB311" i="42"/>
  <c r="AI343" i="42" s="1"/>
  <c r="BB312" i="42"/>
  <c r="AI344" i="42" s="1"/>
  <c r="BB313" i="42"/>
  <c r="AI345" i="42" s="1"/>
  <c r="BB315" i="42"/>
  <c r="AI346" i="42" s="1"/>
  <c r="BB316" i="42"/>
  <c r="AI347" i="42" s="1"/>
  <c r="BB317" i="42"/>
  <c r="AI351" i="42" s="1"/>
  <c r="BB318" i="42"/>
  <c r="AI352" i="42" s="1"/>
  <c r="BB319" i="42"/>
  <c r="AI353" i="42" s="1"/>
  <c r="BB320" i="42"/>
  <c r="AI354" i="42" s="1"/>
  <c r="BB322" i="42"/>
  <c r="AI355" i="42" s="1"/>
  <c r="BB323" i="42"/>
  <c r="AI356" i="42" s="1"/>
  <c r="BP155" i="43"/>
  <c r="AI189" i="43" s="1"/>
  <c r="BP156" i="43"/>
  <c r="AI190" i="43" s="1"/>
  <c r="BP157" i="43"/>
  <c r="AI191" i="43" s="1"/>
  <c r="BP158" i="43"/>
  <c r="AI192" i="43" s="1"/>
  <c r="BP160" i="43"/>
  <c r="AI193" i="43" s="1"/>
  <c r="BP148" i="43"/>
  <c r="BP149" i="43"/>
  <c r="BP150" i="43"/>
  <c r="BP151" i="43"/>
  <c r="BP153" i="43"/>
  <c r="AH148" i="43"/>
  <c r="AH152" i="43"/>
  <c r="AH153" i="43"/>
  <c r="AH149" i="43"/>
  <c r="AH154" i="43"/>
  <c r="AI182" i="43" l="1"/>
  <c r="AI200" i="43" s="1"/>
  <c r="AI173" i="43"/>
  <c r="AI338" i="42"/>
  <c r="AI365" i="42" s="1"/>
  <c r="AI329" i="42"/>
  <c r="AI181" i="43"/>
  <c r="AI199" i="43" s="1"/>
  <c r="AI172" i="43"/>
  <c r="AI337" i="42"/>
  <c r="AI364" i="42" s="1"/>
  <c r="AI328" i="42"/>
  <c r="AI333" i="42"/>
  <c r="AI324" i="42"/>
  <c r="AH172" i="43"/>
  <c r="AH190" i="43"/>
  <c r="AH181" i="43"/>
  <c r="AI184" i="43"/>
  <c r="AI202" i="43" s="1"/>
  <c r="AI175" i="43"/>
  <c r="AI180" i="43"/>
  <c r="AI198" i="43" s="1"/>
  <c r="AI171" i="43"/>
  <c r="AI336" i="42"/>
  <c r="AI363" i="42" s="1"/>
  <c r="AI327" i="42"/>
  <c r="AI334" i="42"/>
  <c r="AI361" i="42" s="1"/>
  <c r="AI325" i="42"/>
  <c r="AH171" i="43"/>
  <c r="AH189" i="43"/>
  <c r="AH180" i="43"/>
  <c r="AI183" i="43"/>
  <c r="AI201" i="43" s="1"/>
  <c r="AI174" i="43"/>
  <c r="AI335" i="42"/>
  <c r="AI362" i="42" s="1"/>
  <c r="AI326" i="42"/>
  <c r="AI360" i="42"/>
  <c r="N152" i="43"/>
  <c r="C9" i="71"/>
  <c r="N156" i="43"/>
  <c r="C13" i="71"/>
  <c r="N150" i="43"/>
  <c r="C7" i="71"/>
  <c r="N154" i="43"/>
  <c r="N149" i="43"/>
  <c r="C6" i="71"/>
  <c r="N153" i="43"/>
  <c r="C10" i="71"/>
  <c r="N148" i="43"/>
  <c r="C5" i="71"/>
  <c r="AH360" i="42"/>
  <c r="AH363" i="42"/>
  <c r="AH364" i="42"/>
  <c r="AH362" i="42"/>
  <c r="AH365" i="42"/>
  <c r="AH361" i="42"/>
  <c r="CG161" i="43"/>
  <c r="CG154" i="43"/>
  <c r="F8" i="71"/>
  <c r="K8" i="71"/>
  <c r="J8" i="71"/>
  <c r="I8" i="71"/>
  <c r="H8" i="71"/>
  <c r="G8" i="71"/>
  <c r="E8" i="71"/>
  <c r="D8" i="71"/>
  <c r="C8" i="71"/>
  <c r="N309" i="42"/>
  <c r="N310" i="42"/>
  <c r="N308" i="42"/>
  <c r="N307" i="42"/>
  <c r="N306" i="42"/>
  <c r="N305" i="42"/>
  <c r="N312" i="42"/>
  <c r="N304" i="42"/>
  <c r="N311" i="42"/>
  <c r="N303" i="42"/>
  <c r="AH151" i="43"/>
  <c r="AH150" i="43"/>
  <c r="AG313" i="42"/>
  <c r="AE313" i="42"/>
  <c r="K195" i="42"/>
  <c r="L122" i="43"/>
  <c r="W156" i="43"/>
  <c r="X156" i="43"/>
  <c r="Y156" i="43"/>
  <c r="Z156" i="43"/>
  <c r="AA156" i="43"/>
  <c r="AB156" i="43"/>
  <c r="AC156" i="43"/>
  <c r="E135" i="43"/>
  <c r="I119" i="43"/>
  <c r="G103" i="43"/>
  <c r="E87" i="43"/>
  <c r="G23" i="43"/>
  <c r="E7" i="43"/>
  <c r="C7" i="43"/>
  <c r="M287" i="42"/>
  <c r="L287" i="42"/>
  <c r="K287" i="42"/>
  <c r="M264" i="42"/>
  <c r="L264" i="42"/>
  <c r="K264" i="42"/>
  <c r="M241" i="42"/>
  <c r="L241" i="42"/>
  <c r="K241" i="42"/>
  <c r="M218" i="42"/>
  <c r="L218" i="42"/>
  <c r="K218" i="42"/>
  <c r="M172" i="42"/>
  <c r="L172" i="42"/>
  <c r="K172" i="42"/>
  <c r="M149" i="42"/>
  <c r="L149" i="42"/>
  <c r="K149" i="42"/>
  <c r="M126" i="42"/>
  <c r="L126" i="42"/>
  <c r="K126" i="42"/>
  <c r="M103" i="42"/>
  <c r="L103" i="42"/>
  <c r="K103" i="42"/>
  <c r="M80" i="42"/>
  <c r="L80" i="42"/>
  <c r="K80" i="42"/>
  <c r="M57" i="42"/>
  <c r="L57" i="42"/>
  <c r="K57" i="42"/>
  <c r="M34" i="42"/>
  <c r="L34" i="42"/>
  <c r="K34" i="42"/>
  <c r="M11" i="42"/>
  <c r="L11" i="42"/>
  <c r="K11" i="42"/>
  <c r="J120" i="43"/>
  <c r="M138" i="43"/>
  <c r="K11" i="71" s="1"/>
  <c r="M122" i="43"/>
  <c r="J11" i="71" s="1"/>
  <c r="M106" i="43"/>
  <c r="I11" i="71" s="1"/>
  <c r="M90" i="43"/>
  <c r="H11" i="71" s="1"/>
  <c r="M74" i="43"/>
  <c r="G11" i="71" s="1"/>
  <c r="M58" i="43"/>
  <c r="F11" i="71" s="1"/>
  <c r="M42" i="43"/>
  <c r="E11" i="71" s="1"/>
  <c r="M26" i="43"/>
  <c r="D11" i="71" s="1"/>
  <c r="M10" i="43"/>
  <c r="C11" i="71" s="1"/>
  <c r="L138" i="43"/>
  <c r="L106" i="43"/>
  <c r="L90" i="43"/>
  <c r="L74" i="43"/>
  <c r="L58" i="43"/>
  <c r="L42" i="43"/>
  <c r="L10" i="43"/>
  <c r="K138" i="43"/>
  <c r="K122" i="43"/>
  <c r="K106" i="43"/>
  <c r="K90" i="43"/>
  <c r="K74" i="43"/>
  <c r="K58" i="43"/>
  <c r="K42" i="43"/>
  <c r="K26" i="43"/>
  <c r="K288" i="42"/>
  <c r="K283" i="42"/>
  <c r="K265" i="42"/>
  <c r="K260" i="42"/>
  <c r="K242" i="42"/>
  <c r="K237" i="42"/>
  <c r="K219" i="42"/>
  <c r="K214" i="42"/>
  <c r="K196" i="42"/>
  <c r="K191" i="42"/>
  <c r="K173" i="42"/>
  <c r="K168" i="42"/>
  <c r="K150" i="42"/>
  <c r="K145" i="42"/>
  <c r="K127" i="42"/>
  <c r="K122" i="42"/>
  <c r="K104" i="42"/>
  <c r="K99" i="42"/>
  <c r="K81" i="42"/>
  <c r="K76" i="42"/>
  <c r="K58" i="42"/>
  <c r="K53" i="42"/>
  <c r="K35" i="42"/>
  <c r="K30" i="42"/>
  <c r="K12" i="42"/>
  <c r="K7" i="42"/>
  <c r="L288" i="42"/>
  <c r="L283" i="42"/>
  <c r="L265" i="42"/>
  <c r="L260" i="42"/>
  <c r="L242" i="42"/>
  <c r="L237" i="42"/>
  <c r="L219" i="42"/>
  <c r="L214" i="42"/>
  <c r="L196" i="42"/>
  <c r="L191" i="42"/>
  <c r="L173" i="42"/>
  <c r="L168" i="42"/>
  <c r="L150" i="42"/>
  <c r="L145" i="42"/>
  <c r="L127" i="42"/>
  <c r="L122" i="42"/>
  <c r="L104" i="42"/>
  <c r="L99" i="42"/>
  <c r="L81" i="42"/>
  <c r="L76" i="42"/>
  <c r="L58" i="42"/>
  <c r="L35" i="42"/>
  <c r="L30" i="42"/>
  <c r="L7" i="42"/>
  <c r="M288" i="42"/>
  <c r="M283" i="42"/>
  <c r="M265" i="42"/>
  <c r="M260" i="42"/>
  <c r="M242" i="42"/>
  <c r="M237" i="42"/>
  <c r="M219" i="42"/>
  <c r="M214" i="42"/>
  <c r="M196" i="42"/>
  <c r="M191" i="42"/>
  <c r="M173" i="42"/>
  <c r="M168" i="42"/>
  <c r="M150" i="42"/>
  <c r="M127" i="42"/>
  <c r="M122" i="42"/>
  <c r="M104" i="42"/>
  <c r="M99" i="42"/>
  <c r="M81" i="42"/>
  <c r="M58" i="42"/>
  <c r="M53" i="42"/>
  <c r="M30" i="42"/>
  <c r="M12" i="42"/>
  <c r="M7" i="42"/>
  <c r="M289" i="42"/>
  <c r="M266" i="42"/>
  <c r="M243" i="42"/>
  <c r="M220" i="42"/>
  <c r="M197" i="42"/>
  <c r="M174" i="42"/>
  <c r="M151" i="42"/>
  <c r="M128" i="42"/>
  <c r="M105" i="42"/>
  <c r="M82" i="42"/>
  <c r="M59" i="42"/>
  <c r="M36" i="42"/>
  <c r="M13" i="42"/>
  <c r="G11" i="42"/>
  <c r="H11" i="42"/>
  <c r="F13" i="42"/>
  <c r="G34" i="42"/>
  <c r="H34" i="42"/>
  <c r="I34" i="42"/>
  <c r="F36" i="42"/>
  <c r="I36" i="42"/>
  <c r="J36" i="42"/>
  <c r="F289" i="42"/>
  <c r="G289" i="42"/>
  <c r="H289" i="42"/>
  <c r="I289" i="42"/>
  <c r="J289" i="42"/>
  <c r="K289" i="42"/>
  <c r="L289" i="42"/>
  <c r="BD155" i="43"/>
  <c r="W148" i="43"/>
  <c r="BJ151" i="43"/>
  <c r="AS148" i="43"/>
  <c r="BE148" i="43"/>
  <c r="X148" i="43"/>
  <c r="BF148" i="43"/>
  <c r="Y148" i="43"/>
  <c r="BG148" i="43"/>
  <c r="Z148" i="43"/>
  <c r="BH148" i="43"/>
  <c r="AA148" i="43"/>
  <c r="BI148" i="43"/>
  <c r="AB148" i="43"/>
  <c r="BJ148" i="43"/>
  <c r="AC148" i="43"/>
  <c r="BE149" i="43"/>
  <c r="X149" i="43"/>
  <c r="BF149" i="43"/>
  <c r="Y149" i="43"/>
  <c r="BG149" i="43"/>
  <c r="Z149" i="43"/>
  <c r="BH149" i="43"/>
  <c r="AA149" i="43"/>
  <c r="BI149" i="43"/>
  <c r="AB149" i="43"/>
  <c r="BJ149" i="43"/>
  <c r="AC149" i="43"/>
  <c r="BE150" i="43"/>
  <c r="X150" i="43"/>
  <c r="BF150" i="43"/>
  <c r="Y150" i="43"/>
  <c r="BG150" i="43"/>
  <c r="Z150" i="43"/>
  <c r="BH150" i="43"/>
  <c r="AA150" i="43"/>
  <c r="BI150" i="43"/>
  <c r="AB150" i="43"/>
  <c r="BJ150" i="43"/>
  <c r="AC150" i="43"/>
  <c r="BE151" i="43"/>
  <c r="AN148" i="43"/>
  <c r="BF151" i="43"/>
  <c r="AO148" i="43"/>
  <c r="BG151" i="43"/>
  <c r="AP148" i="43"/>
  <c r="BH151" i="43"/>
  <c r="AQ148" i="43"/>
  <c r="BI151" i="43"/>
  <c r="AR148" i="43"/>
  <c r="BE153" i="43"/>
  <c r="AN150" i="43"/>
  <c r="BF153" i="43"/>
  <c r="AO150" i="43"/>
  <c r="BG153" i="43"/>
  <c r="AP150" i="43"/>
  <c r="BH153" i="43"/>
  <c r="AQ150" i="43"/>
  <c r="BI153" i="43"/>
  <c r="AR150" i="43"/>
  <c r="BJ153" i="43"/>
  <c r="AS150" i="43"/>
  <c r="X151" i="43"/>
  <c r="Y151" i="43"/>
  <c r="Z151" i="43"/>
  <c r="AA151" i="43"/>
  <c r="AB151" i="43"/>
  <c r="AC151" i="43"/>
  <c r="W151" i="43"/>
  <c r="BD151" i="43"/>
  <c r="AM148" i="43"/>
  <c r="BD153" i="43"/>
  <c r="AM150" i="43"/>
  <c r="BD149" i="43"/>
  <c r="W149" i="43"/>
  <c r="BD150" i="43"/>
  <c r="W150" i="43"/>
  <c r="BD148" i="43"/>
  <c r="BE155" i="43"/>
  <c r="BF155" i="43"/>
  <c r="BG155" i="43"/>
  <c r="BH155" i="43"/>
  <c r="BI155" i="43"/>
  <c r="BJ155" i="43"/>
  <c r="BE156" i="43"/>
  <c r="BF156" i="43"/>
  <c r="BG156" i="43"/>
  <c r="BH156" i="43"/>
  <c r="BI156" i="43"/>
  <c r="BJ156" i="43"/>
  <c r="BE157" i="43"/>
  <c r="BF157" i="43"/>
  <c r="BG157" i="43"/>
  <c r="BH157" i="43"/>
  <c r="BI157" i="43"/>
  <c r="BJ157" i="43"/>
  <c r="BE158" i="43"/>
  <c r="BF158" i="43"/>
  <c r="BG158" i="43"/>
  <c r="BH158" i="43"/>
  <c r="BI158" i="43"/>
  <c r="BJ158" i="43"/>
  <c r="BE160" i="43"/>
  <c r="BF160" i="43"/>
  <c r="BG160" i="43"/>
  <c r="BH160" i="43"/>
  <c r="AA193" i="43" s="1"/>
  <c r="BI160" i="43"/>
  <c r="BJ160" i="43"/>
  <c r="BD160" i="43"/>
  <c r="BD158" i="43"/>
  <c r="BD156" i="43"/>
  <c r="BD157" i="43"/>
  <c r="C4" i="43"/>
  <c r="D4" i="43"/>
  <c r="E4" i="43"/>
  <c r="F4" i="43"/>
  <c r="G4" i="43"/>
  <c r="H4" i="43"/>
  <c r="I4" i="43"/>
  <c r="C20" i="43"/>
  <c r="D20" i="43"/>
  <c r="E20" i="43"/>
  <c r="F20" i="43"/>
  <c r="G20" i="43"/>
  <c r="H20" i="43"/>
  <c r="I20" i="43"/>
  <c r="C36" i="43"/>
  <c r="D36" i="43"/>
  <c r="E36" i="43"/>
  <c r="F36" i="43"/>
  <c r="G36" i="43"/>
  <c r="H36" i="43"/>
  <c r="I36" i="43"/>
  <c r="C52" i="43"/>
  <c r="D52" i="43"/>
  <c r="E52" i="43"/>
  <c r="F52" i="43"/>
  <c r="G52" i="43"/>
  <c r="H52" i="43"/>
  <c r="I52" i="43"/>
  <c r="C68" i="43"/>
  <c r="D68" i="43"/>
  <c r="E68" i="43"/>
  <c r="F68" i="43"/>
  <c r="G68" i="43"/>
  <c r="H68" i="43"/>
  <c r="I68" i="43"/>
  <c r="C84" i="43"/>
  <c r="D84" i="43"/>
  <c r="E84" i="43"/>
  <c r="F84" i="43"/>
  <c r="G84" i="43"/>
  <c r="H84" i="43"/>
  <c r="I84" i="43"/>
  <c r="C100" i="43"/>
  <c r="D100" i="43"/>
  <c r="E100" i="43"/>
  <c r="F100" i="43"/>
  <c r="G100" i="43"/>
  <c r="H100" i="43"/>
  <c r="I100" i="43"/>
  <c r="C116" i="43"/>
  <c r="D116" i="43"/>
  <c r="E116" i="43"/>
  <c r="F116" i="43"/>
  <c r="G116" i="43"/>
  <c r="H116" i="43"/>
  <c r="I116" i="43"/>
  <c r="C132" i="43"/>
  <c r="D132" i="43"/>
  <c r="E132" i="43"/>
  <c r="F132" i="43"/>
  <c r="G132" i="43"/>
  <c r="H132" i="43"/>
  <c r="I132" i="43"/>
  <c r="J10" i="43"/>
  <c r="F10" i="43"/>
  <c r="G10" i="43"/>
  <c r="H10" i="43"/>
  <c r="I10" i="43"/>
  <c r="F26" i="43"/>
  <c r="G26" i="43"/>
  <c r="H26" i="43"/>
  <c r="I26" i="43"/>
  <c r="J26" i="43"/>
  <c r="F42" i="43"/>
  <c r="G42" i="43"/>
  <c r="H42" i="43"/>
  <c r="I42" i="43"/>
  <c r="J42" i="43"/>
  <c r="F58" i="43"/>
  <c r="G58" i="43"/>
  <c r="I58" i="43"/>
  <c r="J58" i="43"/>
  <c r="F74" i="43"/>
  <c r="G74" i="43"/>
  <c r="H74" i="43"/>
  <c r="I74" i="43"/>
  <c r="J74" i="43"/>
  <c r="F90" i="43"/>
  <c r="G90" i="43"/>
  <c r="H90" i="43"/>
  <c r="AC154" i="43"/>
  <c r="I90" i="43"/>
  <c r="J90" i="43"/>
  <c r="F106" i="43"/>
  <c r="G106" i="43"/>
  <c r="H106" i="43"/>
  <c r="I106" i="43"/>
  <c r="J106" i="43"/>
  <c r="F122" i="43"/>
  <c r="G122" i="43"/>
  <c r="H122" i="43"/>
  <c r="I122" i="43"/>
  <c r="J122" i="43"/>
  <c r="F138" i="43"/>
  <c r="G138" i="43"/>
  <c r="H138" i="43"/>
  <c r="I138" i="43"/>
  <c r="J138" i="43"/>
  <c r="C5" i="43"/>
  <c r="D5" i="43"/>
  <c r="E5" i="43"/>
  <c r="F5" i="43"/>
  <c r="G5" i="43"/>
  <c r="H5" i="43"/>
  <c r="I5" i="43"/>
  <c r="C21" i="43"/>
  <c r="D21" i="43"/>
  <c r="E21" i="43"/>
  <c r="F21" i="43"/>
  <c r="G21" i="43"/>
  <c r="H21" i="43"/>
  <c r="I21" i="43"/>
  <c r="C37" i="43"/>
  <c r="D37" i="43"/>
  <c r="E37" i="43"/>
  <c r="F37" i="43"/>
  <c r="G37" i="43"/>
  <c r="H37" i="43"/>
  <c r="I37" i="43"/>
  <c r="C53" i="43"/>
  <c r="D53" i="43"/>
  <c r="E53" i="43"/>
  <c r="F53" i="43"/>
  <c r="G53" i="43"/>
  <c r="H53" i="43"/>
  <c r="I53" i="43"/>
  <c r="C69" i="43"/>
  <c r="D69" i="43"/>
  <c r="E69" i="43"/>
  <c r="F69" i="43"/>
  <c r="G69" i="43"/>
  <c r="H69" i="43"/>
  <c r="I69" i="43"/>
  <c r="C85" i="43"/>
  <c r="D85" i="43"/>
  <c r="E85" i="43"/>
  <c r="F85" i="43"/>
  <c r="G85" i="43"/>
  <c r="H85" i="43"/>
  <c r="I85" i="43"/>
  <c r="C101" i="43"/>
  <c r="D101" i="43"/>
  <c r="E101" i="43"/>
  <c r="F101" i="43"/>
  <c r="G101" i="43"/>
  <c r="H101" i="43"/>
  <c r="I101" i="43"/>
  <c r="C117" i="43"/>
  <c r="D117" i="43"/>
  <c r="E117" i="43"/>
  <c r="F117" i="43"/>
  <c r="G117" i="43"/>
  <c r="H117" i="43"/>
  <c r="I117" i="43"/>
  <c r="C133" i="43"/>
  <c r="D133" i="43"/>
  <c r="E133" i="43"/>
  <c r="F133" i="43"/>
  <c r="G133" i="43"/>
  <c r="H133" i="43"/>
  <c r="I133" i="43"/>
  <c r="C6" i="43"/>
  <c r="D6" i="43"/>
  <c r="E6" i="43"/>
  <c r="F6" i="43"/>
  <c r="G6" i="43"/>
  <c r="H6" i="43"/>
  <c r="I6" i="43"/>
  <c r="C22" i="43"/>
  <c r="D22" i="43"/>
  <c r="E22" i="43"/>
  <c r="F22" i="43"/>
  <c r="G22" i="43"/>
  <c r="H22" i="43"/>
  <c r="I22" i="43"/>
  <c r="C38" i="43"/>
  <c r="D38" i="43"/>
  <c r="E38" i="43"/>
  <c r="F38" i="43"/>
  <c r="G38" i="43"/>
  <c r="H38" i="43"/>
  <c r="I38" i="43"/>
  <c r="C54" i="43"/>
  <c r="D54" i="43"/>
  <c r="E54" i="43"/>
  <c r="F54" i="43"/>
  <c r="G54" i="43"/>
  <c r="H54" i="43"/>
  <c r="I54" i="43"/>
  <c r="C70" i="43"/>
  <c r="D70" i="43"/>
  <c r="E70" i="43"/>
  <c r="F70" i="43"/>
  <c r="G70" i="43"/>
  <c r="H70" i="43"/>
  <c r="I70" i="43"/>
  <c r="C86" i="43"/>
  <c r="D86" i="43"/>
  <c r="E86" i="43"/>
  <c r="F86" i="43"/>
  <c r="G86" i="43"/>
  <c r="H86" i="43"/>
  <c r="I86" i="43"/>
  <c r="C102" i="43"/>
  <c r="D102" i="43"/>
  <c r="E102" i="43"/>
  <c r="F102" i="43"/>
  <c r="G102" i="43"/>
  <c r="H102" i="43"/>
  <c r="I102" i="43"/>
  <c r="C118" i="43"/>
  <c r="D118" i="43"/>
  <c r="E118" i="43"/>
  <c r="F118" i="43"/>
  <c r="G118" i="43"/>
  <c r="H118" i="43"/>
  <c r="I118" i="43"/>
  <c r="C134" i="43"/>
  <c r="D134" i="43"/>
  <c r="E134" i="43"/>
  <c r="F134" i="43"/>
  <c r="G134" i="43"/>
  <c r="H134" i="43"/>
  <c r="I134" i="43"/>
  <c r="C8" i="43"/>
  <c r="D8" i="43"/>
  <c r="E8" i="43"/>
  <c r="F8" i="43"/>
  <c r="G8" i="43"/>
  <c r="H8" i="43"/>
  <c r="I8" i="43"/>
  <c r="C24" i="43"/>
  <c r="D24" i="43"/>
  <c r="E24" i="43"/>
  <c r="F24" i="43"/>
  <c r="G24" i="43"/>
  <c r="H24" i="43"/>
  <c r="I24" i="43"/>
  <c r="C40" i="43"/>
  <c r="D40" i="43"/>
  <c r="E40" i="43"/>
  <c r="F40" i="43"/>
  <c r="G40" i="43"/>
  <c r="H40" i="43"/>
  <c r="I40" i="43"/>
  <c r="C56" i="43"/>
  <c r="D56" i="43"/>
  <c r="E56" i="43"/>
  <c r="F56" i="43"/>
  <c r="G56" i="43"/>
  <c r="H56" i="43"/>
  <c r="I56" i="43"/>
  <c r="C72" i="43"/>
  <c r="D72" i="43"/>
  <c r="E72" i="43"/>
  <c r="F72" i="43"/>
  <c r="G72" i="43"/>
  <c r="H72" i="43"/>
  <c r="I72" i="43"/>
  <c r="C88" i="43"/>
  <c r="D88" i="43"/>
  <c r="E88" i="43"/>
  <c r="F88" i="43"/>
  <c r="G88" i="43"/>
  <c r="H88" i="43"/>
  <c r="I88" i="43"/>
  <c r="C104" i="43"/>
  <c r="D104" i="43"/>
  <c r="E104" i="43"/>
  <c r="F104" i="43"/>
  <c r="G104" i="43"/>
  <c r="H104" i="43"/>
  <c r="I104" i="43"/>
  <c r="C120" i="43"/>
  <c r="D120" i="43"/>
  <c r="E120" i="43"/>
  <c r="F120" i="43"/>
  <c r="G120" i="43"/>
  <c r="H120" i="43"/>
  <c r="I120" i="43"/>
  <c r="C136" i="43"/>
  <c r="D136" i="43"/>
  <c r="E136" i="43"/>
  <c r="F136" i="43"/>
  <c r="G136" i="43"/>
  <c r="H136" i="43"/>
  <c r="I136" i="43"/>
  <c r="C41" i="43"/>
  <c r="D41" i="43"/>
  <c r="E41" i="43"/>
  <c r="F41" i="43"/>
  <c r="G41" i="43"/>
  <c r="H41" i="43"/>
  <c r="I41" i="43"/>
  <c r="C57" i="43"/>
  <c r="D57" i="43"/>
  <c r="E57" i="43"/>
  <c r="F57" i="43"/>
  <c r="G57" i="43"/>
  <c r="H57" i="43"/>
  <c r="I57" i="43"/>
  <c r="C73" i="43"/>
  <c r="D73" i="43"/>
  <c r="E73" i="43"/>
  <c r="F73" i="43"/>
  <c r="G73" i="43"/>
  <c r="H73" i="43"/>
  <c r="I73" i="43"/>
  <c r="C89" i="43"/>
  <c r="D89" i="43"/>
  <c r="E89" i="43"/>
  <c r="F89" i="43"/>
  <c r="G89" i="43"/>
  <c r="H89" i="43"/>
  <c r="I89" i="43"/>
  <c r="C105" i="43"/>
  <c r="D105" i="43"/>
  <c r="E105" i="43"/>
  <c r="F105" i="43"/>
  <c r="G105" i="43"/>
  <c r="H105" i="43"/>
  <c r="I105" i="43"/>
  <c r="C121" i="43"/>
  <c r="D121" i="43"/>
  <c r="E121" i="43"/>
  <c r="F121" i="43"/>
  <c r="G121" i="43"/>
  <c r="H121" i="43"/>
  <c r="I121" i="43"/>
  <c r="C137" i="43"/>
  <c r="D137" i="43"/>
  <c r="E137" i="43"/>
  <c r="F137" i="43"/>
  <c r="G137" i="43"/>
  <c r="H137" i="43"/>
  <c r="I137" i="43"/>
  <c r="C11" i="43"/>
  <c r="D11" i="43"/>
  <c r="E11" i="43"/>
  <c r="F11" i="43"/>
  <c r="G11" i="43"/>
  <c r="H11" i="43"/>
  <c r="I11" i="43"/>
  <c r="C27" i="43"/>
  <c r="D27" i="43"/>
  <c r="E27" i="43"/>
  <c r="F27" i="43"/>
  <c r="G27" i="43"/>
  <c r="H27" i="43"/>
  <c r="I27" i="43"/>
  <c r="C43" i="43"/>
  <c r="D43" i="43"/>
  <c r="E43" i="43"/>
  <c r="F43" i="43"/>
  <c r="G43" i="43"/>
  <c r="H43" i="43"/>
  <c r="I43" i="43"/>
  <c r="C59" i="43"/>
  <c r="D59" i="43"/>
  <c r="E59" i="43"/>
  <c r="F59" i="43"/>
  <c r="G59" i="43"/>
  <c r="H59" i="43"/>
  <c r="I59" i="43"/>
  <c r="C75" i="43"/>
  <c r="D75" i="43"/>
  <c r="E75" i="43"/>
  <c r="F75" i="43"/>
  <c r="G75" i="43"/>
  <c r="H75" i="43"/>
  <c r="I75" i="43"/>
  <c r="C91" i="43"/>
  <c r="D91" i="43"/>
  <c r="E91" i="43"/>
  <c r="F91" i="43"/>
  <c r="G91" i="43"/>
  <c r="H91" i="43"/>
  <c r="I91" i="43"/>
  <c r="C107" i="43"/>
  <c r="D107" i="43"/>
  <c r="E107" i="43"/>
  <c r="F107" i="43"/>
  <c r="G107" i="43"/>
  <c r="H107" i="43"/>
  <c r="I107" i="43"/>
  <c r="C123" i="43"/>
  <c r="D123" i="43"/>
  <c r="E123" i="43"/>
  <c r="F123" i="43"/>
  <c r="G123" i="43"/>
  <c r="H123" i="43"/>
  <c r="I123" i="43"/>
  <c r="C139" i="43"/>
  <c r="D139" i="43"/>
  <c r="E139" i="43"/>
  <c r="F139" i="43"/>
  <c r="G139" i="43"/>
  <c r="H139" i="43"/>
  <c r="I139" i="43"/>
  <c r="C12" i="43"/>
  <c r="D12" i="43"/>
  <c r="E12" i="43"/>
  <c r="F12" i="43"/>
  <c r="G12" i="43"/>
  <c r="H12" i="43"/>
  <c r="I12" i="43"/>
  <c r="C28" i="43"/>
  <c r="D28" i="43"/>
  <c r="E28" i="43"/>
  <c r="F28" i="43"/>
  <c r="G28" i="43"/>
  <c r="H28" i="43"/>
  <c r="I28" i="43"/>
  <c r="C44" i="43"/>
  <c r="D44" i="43"/>
  <c r="E44" i="43"/>
  <c r="F44" i="43"/>
  <c r="G44" i="43"/>
  <c r="H44" i="43"/>
  <c r="I44" i="43"/>
  <c r="C60" i="43"/>
  <c r="D60" i="43"/>
  <c r="E60" i="43"/>
  <c r="F60" i="43"/>
  <c r="G60" i="43"/>
  <c r="H60" i="43"/>
  <c r="I60" i="43"/>
  <c r="C76" i="43"/>
  <c r="D76" i="43"/>
  <c r="E76" i="43"/>
  <c r="F76" i="43"/>
  <c r="G76" i="43"/>
  <c r="H76" i="43"/>
  <c r="I76" i="43"/>
  <c r="C92" i="43"/>
  <c r="D92" i="43"/>
  <c r="E92" i="43"/>
  <c r="F92" i="43"/>
  <c r="G92" i="43"/>
  <c r="H92" i="43"/>
  <c r="I92" i="43"/>
  <c r="C108" i="43"/>
  <c r="D108" i="43"/>
  <c r="E108" i="43"/>
  <c r="F108" i="43"/>
  <c r="G108" i="43"/>
  <c r="H108" i="43"/>
  <c r="I108" i="43"/>
  <c r="C124" i="43"/>
  <c r="D124" i="43"/>
  <c r="E124" i="43"/>
  <c r="F124" i="43"/>
  <c r="G124" i="43"/>
  <c r="H124" i="43"/>
  <c r="I124" i="43"/>
  <c r="C140" i="43"/>
  <c r="D140" i="43"/>
  <c r="E140" i="43"/>
  <c r="F140" i="43"/>
  <c r="G140" i="43"/>
  <c r="H140" i="43"/>
  <c r="I140" i="43"/>
  <c r="C14" i="42"/>
  <c r="D14" i="42"/>
  <c r="E14" i="42"/>
  <c r="F14" i="42"/>
  <c r="G14" i="42"/>
  <c r="H14" i="42"/>
  <c r="I14" i="42"/>
  <c r="C37" i="42"/>
  <c r="D37" i="42"/>
  <c r="E37" i="42"/>
  <c r="F37" i="42"/>
  <c r="G37" i="42"/>
  <c r="H37" i="42"/>
  <c r="I37" i="42"/>
  <c r="C60" i="42"/>
  <c r="D60" i="42"/>
  <c r="E60" i="42"/>
  <c r="F60" i="42"/>
  <c r="G60" i="42"/>
  <c r="H60" i="42"/>
  <c r="I60" i="42"/>
  <c r="C83" i="42"/>
  <c r="D83" i="42"/>
  <c r="E83" i="42"/>
  <c r="F83" i="42"/>
  <c r="G83" i="42"/>
  <c r="H83" i="42"/>
  <c r="I83" i="42"/>
  <c r="C106" i="42"/>
  <c r="D106" i="42"/>
  <c r="E106" i="42"/>
  <c r="F106" i="42"/>
  <c r="G106" i="42"/>
  <c r="H106" i="42"/>
  <c r="I106" i="42"/>
  <c r="C129" i="42"/>
  <c r="D129" i="42"/>
  <c r="E129" i="42"/>
  <c r="F129" i="42"/>
  <c r="G129" i="42"/>
  <c r="H129" i="42"/>
  <c r="I129" i="42"/>
  <c r="C152" i="42"/>
  <c r="D152" i="42"/>
  <c r="E152" i="42"/>
  <c r="F152" i="42"/>
  <c r="G152" i="42"/>
  <c r="H152" i="42"/>
  <c r="I152" i="42"/>
  <c r="C175" i="42"/>
  <c r="D175" i="42"/>
  <c r="E175" i="42"/>
  <c r="F175" i="42"/>
  <c r="G175" i="42"/>
  <c r="H175" i="42"/>
  <c r="I175" i="42"/>
  <c r="C198" i="42"/>
  <c r="D198" i="42"/>
  <c r="E198" i="42"/>
  <c r="F198" i="42"/>
  <c r="G198" i="42"/>
  <c r="H198" i="42"/>
  <c r="I198" i="42"/>
  <c r="C221" i="42"/>
  <c r="D221" i="42"/>
  <c r="E221" i="42"/>
  <c r="F221" i="42"/>
  <c r="G221" i="42"/>
  <c r="H221" i="42"/>
  <c r="I221" i="42"/>
  <c r="C244" i="42"/>
  <c r="D244" i="42"/>
  <c r="E244" i="42"/>
  <c r="F244" i="42"/>
  <c r="G244" i="42"/>
  <c r="H244" i="42"/>
  <c r="I244" i="42"/>
  <c r="C267" i="42"/>
  <c r="D267" i="42"/>
  <c r="E267" i="42"/>
  <c r="F267" i="42"/>
  <c r="G267" i="42"/>
  <c r="H267" i="42"/>
  <c r="I267" i="42"/>
  <c r="C290" i="42"/>
  <c r="D290" i="42"/>
  <c r="E290" i="42"/>
  <c r="F290" i="42"/>
  <c r="G290" i="42"/>
  <c r="H290" i="42"/>
  <c r="I290" i="42"/>
  <c r="G13" i="42"/>
  <c r="H13" i="42"/>
  <c r="K13" i="42"/>
  <c r="L13" i="42"/>
  <c r="G36" i="42"/>
  <c r="H36" i="42"/>
  <c r="K36" i="42"/>
  <c r="L36" i="42"/>
  <c r="F59" i="42"/>
  <c r="H59" i="42"/>
  <c r="I59" i="42"/>
  <c r="J59" i="42"/>
  <c r="K59" i="42"/>
  <c r="L59" i="42"/>
  <c r="F82" i="42"/>
  <c r="G82" i="42"/>
  <c r="H82" i="42"/>
  <c r="I82" i="42"/>
  <c r="J82" i="42"/>
  <c r="K82" i="42"/>
  <c r="L82" i="42"/>
  <c r="F105" i="42"/>
  <c r="G105" i="42"/>
  <c r="H105" i="42"/>
  <c r="I105" i="42"/>
  <c r="J105" i="42"/>
  <c r="L105" i="42"/>
  <c r="F128" i="42"/>
  <c r="G128" i="42"/>
  <c r="H128" i="42"/>
  <c r="I128" i="42"/>
  <c r="J128" i="42"/>
  <c r="K128" i="42"/>
  <c r="L128" i="42"/>
  <c r="F151" i="42"/>
  <c r="G151" i="42"/>
  <c r="H151" i="42"/>
  <c r="I151" i="42"/>
  <c r="J151" i="42"/>
  <c r="K151" i="42"/>
  <c r="L151" i="42"/>
  <c r="F174" i="42"/>
  <c r="G174" i="42"/>
  <c r="H174" i="42"/>
  <c r="I174" i="42"/>
  <c r="J174" i="42"/>
  <c r="K174" i="42"/>
  <c r="L174" i="42"/>
  <c r="F197" i="42"/>
  <c r="G197" i="42"/>
  <c r="H197" i="42"/>
  <c r="I197" i="42"/>
  <c r="J197" i="42"/>
  <c r="K197" i="42"/>
  <c r="L197" i="42"/>
  <c r="F220" i="42"/>
  <c r="G220" i="42"/>
  <c r="H220" i="42"/>
  <c r="I220" i="42"/>
  <c r="J220" i="42"/>
  <c r="K220" i="42"/>
  <c r="L220" i="42"/>
  <c r="F243" i="42"/>
  <c r="G243" i="42"/>
  <c r="H243" i="42"/>
  <c r="I243" i="42"/>
  <c r="J243" i="42"/>
  <c r="K243" i="42"/>
  <c r="L243" i="42"/>
  <c r="F266" i="42"/>
  <c r="G266" i="42"/>
  <c r="H266" i="42"/>
  <c r="I266" i="42"/>
  <c r="J266" i="42"/>
  <c r="K266" i="42"/>
  <c r="L266" i="42"/>
  <c r="J288" i="42"/>
  <c r="C12" i="42"/>
  <c r="D12" i="42"/>
  <c r="E12" i="42"/>
  <c r="F12" i="42"/>
  <c r="G12" i="42"/>
  <c r="H12" i="42"/>
  <c r="I12" i="42"/>
  <c r="J12" i="42"/>
  <c r="C35" i="42"/>
  <c r="D35" i="42"/>
  <c r="E35" i="42"/>
  <c r="F35" i="42"/>
  <c r="G35" i="42"/>
  <c r="H35" i="42"/>
  <c r="I35" i="42"/>
  <c r="J35" i="42"/>
  <c r="C58" i="42"/>
  <c r="D58" i="42"/>
  <c r="E58" i="42"/>
  <c r="F58" i="42"/>
  <c r="G58" i="42"/>
  <c r="H58" i="42"/>
  <c r="I58" i="42"/>
  <c r="J58" i="42"/>
  <c r="C81" i="42"/>
  <c r="D81" i="42"/>
  <c r="E81" i="42"/>
  <c r="F81" i="42"/>
  <c r="G81" i="42"/>
  <c r="H81" i="42"/>
  <c r="I81" i="42"/>
  <c r="J81" i="42"/>
  <c r="C104" i="42"/>
  <c r="D104" i="42"/>
  <c r="E104" i="42"/>
  <c r="F104" i="42"/>
  <c r="G104" i="42"/>
  <c r="H104" i="42"/>
  <c r="I104" i="42"/>
  <c r="J104" i="42"/>
  <c r="C127" i="42"/>
  <c r="D127" i="42"/>
  <c r="E127" i="42"/>
  <c r="F127" i="42"/>
  <c r="G127" i="42"/>
  <c r="H127" i="42"/>
  <c r="I127" i="42"/>
  <c r="J127" i="42"/>
  <c r="C150" i="42"/>
  <c r="D150" i="42"/>
  <c r="E150" i="42"/>
  <c r="F150" i="42"/>
  <c r="G150" i="42"/>
  <c r="H150" i="42"/>
  <c r="I150" i="42"/>
  <c r="J150" i="42"/>
  <c r="C173" i="42"/>
  <c r="D173" i="42"/>
  <c r="E173" i="42"/>
  <c r="F173" i="42"/>
  <c r="G173" i="42"/>
  <c r="H173" i="42"/>
  <c r="I173" i="42"/>
  <c r="J173" i="42"/>
  <c r="C196" i="42"/>
  <c r="D196" i="42"/>
  <c r="E196" i="42"/>
  <c r="F196" i="42"/>
  <c r="G196" i="42"/>
  <c r="H196" i="42"/>
  <c r="I196" i="42"/>
  <c r="J196" i="42"/>
  <c r="C219" i="42"/>
  <c r="D219" i="42"/>
  <c r="E219" i="42"/>
  <c r="F219" i="42"/>
  <c r="G219" i="42"/>
  <c r="H219" i="42"/>
  <c r="I219" i="42"/>
  <c r="J219" i="42"/>
  <c r="C242" i="42"/>
  <c r="D242" i="42"/>
  <c r="E242" i="42"/>
  <c r="F242" i="42"/>
  <c r="G242" i="42"/>
  <c r="H242" i="42"/>
  <c r="I242" i="42"/>
  <c r="J242" i="42"/>
  <c r="C265" i="42"/>
  <c r="D265" i="42"/>
  <c r="E265" i="42"/>
  <c r="F265" i="42"/>
  <c r="G265" i="42"/>
  <c r="H265" i="42"/>
  <c r="I265" i="42"/>
  <c r="J265" i="42"/>
  <c r="C288" i="42"/>
  <c r="D288" i="42"/>
  <c r="E288" i="42"/>
  <c r="F288" i="42"/>
  <c r="G288" i="42"/>
  <c r="H288" i="42"/>
  <c r="I288" i="42"/>
  <c r="J287" i="42"/>
  <c r="F11" i="42"/>
  <c r="J11" i="42"/>
  <c r="F34" i="42"/>
  <c r="J34" i="42"/>
  <c r="F57" i="42"/>
  <c r="G57" i="42"/>
  <c r="H57" i="42"/>
  <c r="I57" i="42"/>
  <c r="F80" i="42"/>
  <c r="G80" i="42"/>
  <c r="H80" i="42"/>
  <c r="I80" i="42"/>
  <c r="J80" i="42"/>
  <c r="F103" i="42"/>
  <c r="G103" i="42"/>
  <c r="H103" i="42"/>
  <c r="I103" i="42"/>
  <c r="J103" i="42"/>
  <c r="F126" i="42"/>
  <c r="G126" i="42"/>
  <c r="H126" i="42"/>
  <c r="I126" i="42"/>
  <c r="J126" i="42"/>
  <c r="F149" i="42"/>
  <c r="G149" i="42"/>
  <c r="H149" i="42"/>
  <c r="I149" i="42"/>
  <c r="J149" i="42"/>
  <c r="G172" i="42"/>
  <c r="H172" i="42"/>
  <c r="I172" i="42"/>
  <c r="J172" i="42"/>
  <c r="F195" i="42"/>
  <c r="G195" i="42"/>
  <c r="H195" i="42"/>
  <c r="I195" i="42"/>
  <c r="J195" i="42"/>
  <c r="F218" i="42"/>
  <c r="G218" i="42"/>
  <c r="H218" i="42"/>
  <c r="I218" i="42"/>
  <c r="J218" i="42"/>
  <c r="F241" i="42"/>
  <c r="G241" i="42"/>
  <c r="H241" i="42"/>
  <c r="I241" i="42"/>
  <c r="J241" i="42"/>
  <c r="F264" i="42"/>
  <c r="G264" i="42"/>
  <c r="H264" i="42"/>
  <c r="I264" i="42"/>
  <c r="J264" i="42"/>
  <c r="F287" i="42"/>
  <c r="G287" i="42"/>
  <c r="H287" i="42"/>
  <c r="I287" i="42"/>
  <c r="C10" i="42"/>
  <c r="D10" i="42"/>
  <c r="E10" i="42"/>
  <c r="F10" i="42"/>
  <c r="G10" i="42"/>
  <c r="H10" i="42"/>
  <c r="I10" i="42"/>
  <c r="C33" i="42"/>
  <c r="D33" i="42"/>
  <c r="E33" i="42"/>
  <c r="F33" i="42"/>
  <c r="G33" i="42"/>
  <c r="H33" i="42"/>
  <c r="I33" i="42"/>
  <c r="C56" i="42"/>
  <c r="D56" i="42"/>
  <c r="E56" i="42"/>
  <c r="F56" i="42"/>
  <c r="G56" i="42"/>
  <c r="H56" i="42"/>
  <c r="I56" i="42"/>
  <c r="C79" i="42"/>
  <c r="D79" i="42"/>
  <c r="E79" i="42"/>
  <c r="F79" i="42"/>
  <c r="G79" i="42"/>
  <c r="H79" i="42"/>
  <c r="I79" i="42"/>
  <c r="C102" i="42"/>
  <c r="D102" i="42"/>
  <c r="E102" i="42"/>
  <c r="F102" i="42"/>
  <c r="G102" i="42"/>
  <c r="H102" i="42"/>
  <c r="I102" i="42"/>
  <c r="C125" i="42"/>
  <c r="D125" i="42"/>
  <c r="E125" i="42"/>
  <c r="F125" i="42"/>
  <c r="G125" i="42"/>
  <c r="H125" i="42"/>
  <c r="I125" i="42"/>
  <c r="C148" i="42"/>
  <c r="D148" i="42"/>
  <c r="E148" i="42"/>
  <c r="F148" i="42"/>
  <c r="G148" i="42"/>
  <c r="H148" i="42"/>
  <c r="I148" i="42"/>
  <c r="C171" i="42"/>
  <c r="D171" i="42"/>
  <c r="E171" i="42"/>
  <c r="F171" i="42"/>
  <c r="G171" i="42"/>
  <c r="H171" i="42"/>
  <c r="I171" i="42"/>
  <c r="C194" i="42"/>
  <c r="D194" i="42"/>
  <c r="E194" i="42"/>
  <c r="F194" i="42"/>
  <c r="G194" i="42"/>
  <c r="H194" i="42"/>
  <c r="I194" i="42"/>
  <c r="C217" i="42"/>
  <c r="D217" i="42"/>
  <c r="E217" i="42"/>
  <c r="F217" i="42"/>
  <c r="G217" i="42"/>
  <c r="H217" i="42"/>
  <c r="I217" i="42"/>
  <c r="C240" i="42"/>
  <c r="D240" i="42"/>
  <c r="E240" i="42"/>
  <c r="F240" i="42"/>
  <c r="G240" i="42"/>
  <c r="H240" i="42"/>
  <c r="I240" i="42"/>
  <c r="C263" i="42"/>
  <c r="D263" i="42"/>
  <c r="E263" i="42"/>
  <c r="F263" i="42"/>
  <c r="G263" i="42"/>
  <c r="H263" i="42"/>
  <c r="I263" i="42"/>
  <c r="C286" i="42"/>
  <c r="D286" i="42"/>
  <c r="E286" i="42"/>
  <c r="F286" i="42"/>
  <c r="G286" i="42"/>
  <c r="H286" i="42"/>
  <c r="I286" i="42"/>
  <c r="C9" i="42"/>
  <c r="D9" i="42"/>
  <c r="E9" i="42"/>
  <c r="F9" i="42"/>
  <c r="G9" i="42"/>
  <c r="H9" i="42"/>
  <c r="I9" i="42"/>
  <c r="C32" i="42"/>
  <c r="D32" i="42"/>
  <c r="E32" i="42"/>
  <c r="F32" i="42"/>
  <c r="G32" i="42"/>
  <c r="H32" i="42"/>
  <c r="I32" i="42"/>
  <c r="C55" i="42"/>
  <c r="D55" i="42"/>
  <c r="E55" i="42"/>
  <c r="F55" i="42"/>
  <c r="G55" i="42"/>
  <c r="H55" i="42"/>
  <c r="I55" i="42"/>
  <c r="C78" i="42"/>
  <c r="D78" i="42"/>
  <c r="E78" i="42"/>
  <c r="F78" i="42"/>
  <c r="G78" i="42"/>
  <c r="H78" i="42"/>
  <c r="I78" i="42"/>
  <c r="C101" i="42"/>
  <c r="D101" i="42"/>
  <c r="E101" i="42"/>
  <c r="F101" i="42"/>
  <c r="G101" i="42"/>
  <c r="H101" i="42"/>
  <c r="I101" i="42"/>
  <c r="C147" i="42"/>
  <c r="D147" i="42"/>
  <c r="E147" i="42"/>
  <c r="F147" i="42"/>
  <c r="G147" i="42"/>
  <c r="H147" i="42"/>
  <c r="I147" i="42"/>
  <c r="C170" i="42"/>
  <c r="D170" i="42"/>
  <c r="E170" i="42"/>
  <c r="F170" i="42"/>
  <c r="G170" i="42"/>
  <c r="H170" i="42"/>
  <c r="I170" i="42"/>
  <c r="C216" i="42"/>
  <c r="D216" i="42"/>
  <c r="E216" i="42"/>
  <c r="F216" i="42"/>
  <c r="G216" i="42"/>
  <c r="H216" i="42"/>
  <c r="I216" i="42"/>
  <c r="C239" i="42"/>
  <c r="D239" i="42"/>
  <c r="E239" i="42"/>
  <c r="F239" i="42"/>
  <c r="G239" i="42"/>
  <c r="H239" i="42"/>
  <c r="I239" i="42"/>
  <c r="C262" i="42"/>
  <c r="D262" i="42"/>
  <c r="E262" i="42"/>
  <c r="F262" i="42"/>
  <c r="G262" i="42"/>
  <c r="H262" i="42"/>
  <c r="I262" i="42"/>
  <c r="C285" i="42"/>
  <c r="D285" i="42"/>
  <c r="E285" i="42"/>
  <c r="F285" i="42"/>
  <c r="G285" i="42"/>
  <c r="H285" i="42"/>
  <c r="I285" i="42"/>
  <c r="J283" i="42"/>
  <c r="C7" i="42"/>
  <c r="D7" i="42"/>
  <c r="E7" i="42"/>
  <c r="F7" i="42"/>
  <c r="G7" i="42"/>
  <c r="H7" i="42"/>
  <c r="I7" i="42"/>
  <c r="J7" i="42"/>
  <c r="C30" i="42"/>
  <c r="D30" i="42"/>
  <c r="E30" i="42"/>
  <c r="F30" i="42"/>
  <c r="G30" i="42"/>
  <c r="H30" i="42"/>
  <c r="I30" i="42"/>
  <c r="J30" i="42"/>
  <c r="C53" i="42"/>
  <c r="D53" i="42"/>
  <c r="E53" i="42"/>
  <c r="F53" i="42"/>
  <c r="G53" i="42"/>
  <c r="H53" i="42"/>
  <c r="I53" i="42"/>
  <c r="J53" i="42"/>
  <c r="C76" i="42"/>
  <c r="D76" i="42"/>
  <c r="E76" i="42"/>
  <c r="F76" i="42"/>
  <c r="G76" i="42"/>
  <c r="H76" i="42"/>
  <c r="I76" i="42"/>
  <c r="J76" i="42"/>
  <c r="C99" i="42"/>
  <c r="D99" i="42"/>
  <c r="E99" i="42"/>
  <c r="F99" i="42"/>
  <c r="G99" i="42"/>
  <c r="H99" i="42"/>
  <c r="I99" i="42"/>
  <c r="J99" i="42"/>
  <c r="C122" i="42"/>
  <c r="D122" i="42"/>
  <c r="E122" i="42"/>
  <c r="F122" i="42"/>
  <c r="G122" i="42"/>
  <c r="H122" i="42"/>
  <c r="I122" i="42"/>
  <c r="J122" i="42"/>
  <c r="C145" i="42"/>
  <c r="D145" i="42"/>
  <c r="E145" i="42"/>
  <c r="F145" i="42"/>
  <c r="G145" i="42"/>
  <c r="H145" i="42"/>
  <c r="I145" i="42"/>
  <c r="J145" i="42"/>
  <c r="C168" i="42"/>
  <c r="D168" i="42"/>
  <c r="E168" i="42"/>
  <c r="F168" i="42"/>
  <c r="G168" i="42"/>
  <c r="H168" i="42"/>
  <c r="I168" i="42"/>
  <c r="J168" i="42"/>
  <c r="C191" i="42"/>
  <c r="D191" i="42"/>
  <c r="E191" i="42"/>
  <c r="F191" i="42"/>
  <c r="G191" i="42"/>
  <c r="H191" i="42"/>
  <c r="I191" i="42"/>
  <c r="J191" i="42"/>
  <c r="C214" i="42"/>
  <c r="D214" i="42"/>
  <c r="E214" i="42"/>
  <c r="F214" i="42"/>
  <c r="G214" i="42"/>
  <c r="H214" i="42"/>
  <c r="I214" i="42"/>
  <c r="J214" i="42"/>
  <c r="C237" i="42"/>
  <c r="D237" i="42"/>
  <c r="E237" i="42"/>
  <c r="F237" i="42"/>
  <c r="G237" i="42"/>
  <c r="H237" i="42"/>
  <c r="I237" i="42"/>
  <c r="J237" i="42"/>
  <c r="C260" i="42"/>
  <c r="D260" i="42"/>
  <c r="E260" i="42"/>
  <c r="F260" i="42"/>
  <c r="G260" i="42"/>
  <c r="H260" i="42"/>
  <c r="I260" i="42"/>
  <c r="J260" i="42"/>
  <c r="C283" i="42"/>
  <c r="D283" i="42"/>
  <c r="E283" i="42"/>
  <c r="F283" i="42"/>
  <c r="G283" i="42"/>
  <c r="H283" i="42"/>
  <c r="I283" i="42"/>
  <c r="C6" i="42"/>
  <c r="D6" i="42"/>
  <c r="E6" i="42"/>
  <c r="F6" i="42"/>
  <c r="G6" i="42"/>
  <c r="H6" i="42"/>
  <c r="I6" i="42"/>
  <c r="C29" i="42"/>
  <c r="D29" i="42"/>
  <c r="E29" i="42"/>
  <c r="F29" i="42"/>
  <c r="G29" i="42"/>
  <c r="H29" i="42"/>
  <c r="I29" i="42"/>
  <c r="C52" i="42"/>
  <c r="D52" i="42"/>
  <c r="E52" i="42"/>
  <c r="F52" i="42"/>
  <c r="G52" i="42"/>
  <c r="H52" i="42"/>
  <c r="I52" i="42"/>
  <c r="C75" i="42"/>
  <c r="D75" i="42"/>
  <c r="E75" i="42"/>
  <c r="F75" i="42"/>
  <c r="G75" i="42"/>
  <c r="H75" i="42"/>
  <c r="I75" i="42"/>
  <c r="C98" i="42"/>
  <c r="D98" i="42"/>
  <c r="E98" i="42"/>
  <c r="F98" i="42"/>
  <c r="G98" i="42"/>
  <c r="H98" i="42"/>
  <c r="I98" i="42"/>
  <c r="C121" i="42"/>
  <c r="D121" i="42"/>
  <c r="E121" i="42"/>
  <c r="F121" i="42"/>
  <c r="G121" i="42"/>
  <c r="H121" i="42"/>
  <c r="I121" i="42"/>
  <c r="C144" i="42"/>
  <c r="D144" i="42"/>
  <c r="E144" i="42"/>
  <c r="F144" i="42"/>
  <c r="G144" i="42"/>
  <c r="H144" i="42"/>
  <c r="I144" i="42"/>
  <c r="C167" i="42"/>
  <c r="D167" i="42"/>
  <c r="E167" i="42"/>
  <c r="F167" i="42"/>
  <c r="G167" i="42"/>
  <c r="H167" i="42"/>
  <c r="I167" i="42"/>
  <c r="C190" i="42"/>
  <c r="D190" i="42"/>
  <c r="E190" i="42"/>
  <c r="F190" i="42"/>
  <c r="G190" i="42"/>
  <c r="H190" i="42"/>
  <c r="I190" i="42"/>
  <c r="C213" i="42"/>
  <c r="D213" i="42"/>
  <c r="E213" i="42"/>
  <c r="F213" i="42"/>
  <c r="G213" i="42"/>
  <c r="H213" i="42"/>
  <c r="I213" i="42"/>
  <c r="C236" i="42"/>
  <c r="D236" i="42"/>
  <c r="E236" i="42"/>
  <c r="F236" i="42"/>
  <c r="G236" i="42"/>
  <c r="H236" i="42"/>
  <c r="I236" i="42"/>
  <c r="C259" i="42"/>
  <c r="D259" i="42"/>
  <c r="E259" i="42"/>
  <c r="F259" i="42"/>
  <c r="G259" i="42"/>
  <c r="H259" i="42"/>
  <c r="I259" i="42"/>
  <c r="C282" i="42"/>
  <c r="D282" i="42"/>
  <c r="E282" i="42"/>
  <c r="F282" i="42"/>
  <c r="G282" i="42"/>
  <c r="H282" i="42"/>
  <c r="I282" i="42"/>
  <c r="C5" i="42"/>
  <c r="D5" i="42"/>
  <c r="E5" i="42"/>
  <c r="F5" i="42"/>
  <c r="G5" i="42"/>
  <c r="H5" i="42"/>
  <c r="I5" i="42"/>
  <c r="C28" i="42"/>
  <c r="D28" i="42"/>
  <c r="E28" i="42"/>
  <c r="F28" i="42"/>
  <c r="G28" i="42"/>
  <c r="H28" i="42"/>
  <c r="I28" i="42"/>
  <c r="C51" i="42"/>
  <c r="D51" i="42"/>
  <c r="E51" i="42"/>
  <c r="F51" i="42"/>
  <c r="G51" i="42"/>
  <c r="H51" i="42"/>
  <c r="I51" i="42"/>
  <c r="C74" i="42"/>
  <c r="D74" i="42"/>
  <c r="E74" i="42"/>
  <c r="F74" i="42"/>
  <c r="G74" i="42"/>
  <c r="H74" i="42"/>
  <c r="I74" i="42"/>
  <c r="C97" i="42"/>
  <c r="D97" i="42"/>
  <c r="E97" i="42"/>
  <c r="F97" i="42"/>
  <c r="G97" i="42"/>
  <c r="H97" i="42"/>
  <c r="I97" i="42"/>
  <c r="C120" i="42"/>
  <c r="D120" i="42"/>
  <c r="E120" i="42"/>
  <c r="F120" i="42"/>
  <c r="G120" i="42"/>
  <c r="H120" i="42"/>
  <c r="I120" i="42"/>
  <c r="C143" i="42"/>
  <c r="D143" i="42"/>
  <c r="E143" i="42"/>
  <c r="F143" i="42"/>
  <c r="G143" i="42"/>
  <c r="H143" i="42"/>
  <c r="I143" i="42"/>
  <c r="C166" i="42"/>
  <c r="D166" i="42"/>
  <c r="E166" i="42"/>
  <c r="F166" i="42"/>
  <c r="G166" i="42"/>
  <c r="H166" i="42"/>
  <c r="I166" i="42"/>
  <c r="C189" i="42"/>
  <c r="D189" i="42"/>
  <c r="E189" i="42"/>
  <c r="F189" i="42"/>
  <c r="G189" i="42"/>
  <c r="H189" i="42"/>
  <c r="I189" i="42"/>
  <c r="C212" i="42"/>
  <c r="D212" i="42"/>
  <c r="E212" i="42"/>
  <c r="F212" i="42"/>
  <c r="G212" i="42"/>
  <c r="H212" i="42"/>
  <c r="I212" i="42"/>
  <c r="C235" i="42"/>
  <c r="D235" i="42"/>
  <c r="E235" i="42"/>
  <c r="F235" i="42"/>
  <c r="G235" i="42"/>
  <c r="H235" i="42"/>
  <c r="I235" i="42"/>
  <c r="C258" i="42"/>
  <c r="D258" i="42"/>
  <c r="E258" i="42"/>
  <c r="F258" i="42"/>
  <c r="G258" i="42"/>
  <c r="H258" i="42"/>
  <c r="I258" i="42"/>
  <c r="C281" i="42"/>
  <c r="D281" i="42"/>
  <c r="E281" i="42"/>
  <c r="F281" i="42"/>
  <c r="G281" i="42"/>
  <c r="H281" i="42"/>
  <c r="I281" i="42"/>
  <c r="C4" i="42"/>
  <c r="D4" i="42"/>
  <c r="E4" i="42"/>
  <c r="F4" i="42"/>
  <c r="G4" i="42"/>
  <c r="H4" i="42"/>
  <c r="I4" i="42"/>
  <c r="C27" i="42"/>
  <c r="D27" i="42"/>
  <c r="E27" i="42"/>
  <c r="F27" i="42"/>
  <c r="G27" i="42"/>
  <c r="H27" i="42"/>
  <c r="I27" i="42"/>
  <c r="C50" i="42"/>
  <c r="D50" i="42"/>
  <c r="E50" i="42"/>
  <c r="F50" i="42"/>
  <c r="G50" i="42"/>
  <c r="H50" i="42"/>
  <c r="I50" i="42"/>
  <c r="C73" i="42"/>
  <c r="D73" i="42"/>
  <c r="E73" i="42"/>
  <c r="F73" i="42"/>
  <c r="G73" i="42"/>
  <c r="H73" i="42"/>
  <c r="I73" i="42"/>
  <c r="C96" i="42"/>
  <c r="D96" i="42"/>
  <c r="E96" i="42"/>
  <c r="F96" i="42"/>
  <c r="G96" i="42"/>
  <c r="H96" i="42"/>
  <c r="I96" i="42"/>
  <c r="C119" i="42"/>
  <c r="D119" i="42"/>
  <c r="E119" i="42"/>
  <c r="F119" i="42"/>
  <c r="G119" i="42"/>
  <c r="H119" i="42"/>
  <c r="I119" i="42"/>
  <c r="C142" i="42"/>
  <c r="D142" i="42"/>
  <c r="E142" i="42"/>
  <c r="F142" i="42"/>
  <c r="G142" i="42"/>
  <c r="H142" i="42"/>
  <c r="I142" i="42"/>
  <c r="C165" i="42"/>
  <c r="D165" i="42"/>
  <c r="E165" i="42"/>
  <c r="F165" i="42"/>
  <c r="G165" i="42"/>
  <c r="H165" i="42"/>
  <c r="I165" i="42"/>
  <c r="C188" i="42"/>
  <c r="D188" i="42"/>
  <c r="E188" i="42"/>
  <c r="F188" i="42"/>
  <c r="G188" i="42"/>
  <c r="H188" i="42"/>
  <c r="I188" i="42"/>
  <c r="C211" i="42"/>
  <c r="D211" i="42"/>
  <c r="E211" i="42"/>
  <c r="F211" i="42"/>
  <c r="G211" i="42"/>
  <c r="H211" i="42"/>
  <c r="I211" i="42"/>
  <c r="C234" i="42"/>
  <c r="D234" i="42"/>
  <c r="E234" i="42"/>
  <c r="F234" i="42"/>
  <c r="G234" i="42"/>
  <c r="H234" i="42"/>
  <c r="I234" i="42"/>
  <c r="C257" i="42"/>
  <c r="D257" i="42"/>
  <c r="E257" i="42"/>
  <c r="F257" i="42"/>
  <c r="G257" i="42"/>
  <c r="H257" i="42"/>
  <c r="I257" i="42"/>
  <c r="C280" i="42"/>
  <c r="D280" i="42"/>
  <c r="E280" i="42"/>
  <c r="F280" i="42"/>
  <c r="G280" i="42"/>
  <c r="H280" i="42"/>
  <c r="I280" i="42"/>
  <c r="CS13" i="43"/>
  <c r="CR13" i="43"/>
  <c r="CQ13" i="43"/>
  <c r="CP13" i="43"/>
  <c r="CO13" i="43"/>
  <c r="CN13" i="43"/>
  <c r="CM13" i="43"/>
  <c r="CL13" i="43"/>
  <c r="C154" i="43"/>
  <c r="D154" i="43"/>
  <c r="E154" i="43"/>
  <c r="C9" i="43"/>
  <c r="I25" i="43"/>
  <c r="H25" i="43"/>
  <c r="G25" i="43"/>
  <c r="F25" i="43"/>
  <c r="E25" i="43"/>
  <c r="D25" i="43"/>
  <c r="C25" i="43"/>
  <c r="E9" i="43"/>
  <c r="D9" i="43"/>
  <c r="AN151" i="43"/>
  <c r="AO151" i="43"/>
  <c r="AP151" i="43"/>
  <c r="AQ151" i="43"/>
  <c r="AR151" i="43"/>
  <c r="AS151" i="43"/>
  <c r="AN152" i="43"/>
  <c r="AO152" i="43"/>
  <c r="AP152" i="43"/>
  <c r="AQ152" i="43"/>
  <c r="AR152" i="43"/>
  <c r="AS152" i="43"/>
  <c r="AN153" i="43"/>
  <c r="AO153" i="43"/>
  <c r="AP153" i="43"/>
  <c r="AQ153" i="43"/>
  <c r="AR153" i="43"/>
  <c r="AS153" i="43"/>
  <c r="AN154" i="43"/>
  <c r="AO154" i="43"/>
  <c r="AP154" i="43"/>
  <c r="AQ154" i="43"/>
  <c r="AR154" i="43"/>
  <c r="AS154" i="43"/>
  <c r="AN155" i="43"/>
  <c r="AO155" i="43"/>
  <c r="AP155" i="43"/>
  <c r="AQ155" i="43"/>
  <c r="AR155" i="43"/>
  <c r="AS155" i="43"/>
  <c r="AM151" i="43"/>
  <c r="AM152" i="43"/>
  <c r="AM153" i="43"/>
  <c r="AM154" i="43"/>
  <c r="AM155" i="43"/>
  <c r="W154" i="43"/>
  <c r="W153" i="43"/>
  <c r="W152" i="43"/>
  <c r="X154" i="43"/>
  <c r="X153" i="43"/>
  <c r="X152" i="43"/>
  <c r="Y154" i="43"/>
  <c r="Y153" i="43"/>
  <c r="Y152" i="43"/>
  <c r="BU155" i="43"/>
  <c r="BV155" i="43"/>
  <c r="BW155" i="43"/>
  <c r="BU156" i="43"/>
  <c r="BV156" i="43"/>
  <c r="BW156" i="43"/>
  <c r="BU157" i="43"/>
  <c r="BV157" i="43"/>
  <c r="BW157" i="43"/>
  <c r="BU158" i="43"/>
  <c r="BV158" i="43"/>
  <c r="BW158" i="43"/>
  <c r="BU160" i="43"/>
  <c r="BV160" i="43"/>
  <c r="BW160" i="43"/>
  <c r="BU148" i="43"/>
  <c r="BV148" i="43"/>
  <c r="BW148" i="43"/>
  <c r="BU149" i="43"/>
  <c r="BV149" i="43"/>
  <c r="BW149" i="43"/>
  <c r="BU150" i="43"/>
  <c r="BV150" i="43"/>
  <c r="BW150" i="43"/>
  <c r="BU151" i="43"/>
  <c r="BV151" i="43"/>
  <c r="BW151" i="43"/>
  <c r="BU153" i="43"/>
  <c r="BV153" i="43"/>
  <c r="BW153" i="43"/>
  <c r="I193" i="42"/>
  <c r="H193" i="42"/>
  <c r="G193" i="42"/>
  <c r="F193" i="42"/>
  <c r="E193" i="42"/>
  <c r="D193" i="42"/>
  <c r="C193" i="42"/>
  <c r="I124" i="42"/>
  <c r="H124" i="42"/>
  <c r="G124" i="42"/>
  <c r="F124" i="42"/>
  <c r="E124" i="42"/>
  <c r="D124" i="42"/>
  <c r="C124" i="42"/>
  <c r="AP303" i="42"/>
  <c r="W303" i="42"/>
  <c r="AQ303" i="42"/>
  <c r="AR303" i="42"/>
  <c r="AP304" i="42"/>
  <c r="AQ304" i="42"/>
  <c r="AR304" i="42"/>
  <c r="AP305" i="42"/>
  <c r="AQ305" i="42"/>
  <c r="AR305" i="42"/>
  <c r="AP306" i="42"/>
  <c r="AQ306" i="42"/>
  <c r="AR306" i="42"/>
  <c r="AP308" i="42"/>
  <c r="AQ308" i="42"/>
  <c r="AR308" i="42"/>
  <c r="AP309" i="42"/>
  <c r="AQ309" i="42"/>
  <c r="AR309" i="42"/>
  <c r="AP310" i="42"/>
  <c r="AQ310" i="42"/>
  <c r="AR310" i="42"/>
  <c r="AP311" i="42"/>
  <c r="AQ311" i="42"/>
  <c r="AR311" i="42"/>
  <c r="AP312" i="42"/>
  <c r="AQ312" i="42"/>
  <c r="AR312" i="42"/>
  <c r="AP313" i="42"/>
  <c r="AQ313" i="42"/>
  <c r="AR313" i="42"/>
  <c r="AP315" i="42"/>
  <c r="AQ315" i="42"/>
  <c r="AR315" i="42"/>
  <c r="AP316" i="42"/>
  <c r="AQ316" i="42"/>
  <c r="AR316" i="42"/>
  <c r="AP318" i="42"/>
  <c r="AQ318" i="42"/>
  <c r="AR318" i="42"/>
  <c r="AP319" i="42"/>
  <c r="AQ319" i="42"/>
  <c r="AR319" i="42"/>
  <c r="AP320" i="42"/>
  <c r="AQ320" i="42"/>
  <c r="AR320" i="42"/>
  <c r="AP322" i="42"/>
  <c r="AQ322" i="42"/>
  <c r="AR322" i="42"/>
  <c r="AP323" i="42"/>
  <c r="AQ323" i="42"/>
  <c r="AR323" i="42"/>
  <c r="AR317" i="42"/>
  <c r="AP317" i="42"/>
  <c r="AQ317" i="42"/>
  <c r="E289" i="42"/>
  <c r="D289" i="42"/>
  <c r="C289" i="42"/>
  <c r="E287" i="42"/>
  <c r="D287" i="42"/>
  <c r="C287" i="42"/>
  <c r="E266" i="42"/>
  <c r="D266" i="42"/>
  <c r="C266" i="42"/>
  <c r="E264" i="42"/>
  <c r="D264" i="42"/>
  <c r="C264" i="42"/>
  <c r="E243" i="42"/>
  <c r="D243" i="42"/>
  <c r="C243" i="42"/>
  <c r="E241" i="42"/>
  <c r="D241" i="42"/>
  <c r="C241" i="42"/>
  <c r="E220" i="42"/>
  <c r="D220" i="42"/>
  <c r="C220" i="42"/>
  <c r="E218" i="42"/>
  <c r="D218" i="42"/>
  <c r="C218" i="42"/>
  <c r="E197" i="42"/>
  <c r="D197" i="42"/>
  <c r="C197" i="42"/>
  <c r="E195" i="42"/>
  <c r="D195" i="42"/>
  <c r="C195" i="42"/>
  <c r="E174" i="42"/>
  <c r="D174" i="42"/>
  <c r="C174" i="42"/>
  <c r="E172" i="42"/>
  <c r="D172" i="42"/>
  <c r="C172" i="42"/>
  <c r="E151" i="42"/>
  <c r="D151" i="42"/>
  <c r="C151" i="42"/>
  <c r="E149" i="42"/>
  <c r="D149" i="42"/>
  <c r="C149" i="42"/>
  <c r="E128" i="42"/>
  <c r="D128" i="42"/>
  <c r="C128" i="42"/>
  <c r="E126" i="42"/>
  <c r="D126" i="42"/>
  <c r="C126" i="42"/>
  <c r="E105" i="42"/>
  <c r="D105" i="42"/>
  <c r="C105" i="42"/>
  <c r="E103" i="42"/>
  <c r="D103" i="42"/>
  <c r="C103" i="42"/>
  <c r="E82" i="42"/>
  <c r="D82" i="42"/>
  <c r="C82" i="42"/>
  <c r="E80" i="42"/>
  <c r="D80" i="42"/>
  <c r="C80" i="42"/>
  <c r="E59" i="42"/>
  <c r="D59" i="42"/>
  <c r="C59" i="42"/>
  <c r="E57" i="42"/>
  <c r="D57" i="42"/>
  <c r="C57" i="42"/>
  <c r="E36" i="42"/>
  <c r="D36" i="42"/>
  <c r="C36" i="42"/>
  <c r="E34" i="42"/>
  <c r="D34" i="42"/>
  <c r="C34" i="42"/>
  <c r="C11" i="42"/>
  <c r="D11" i="42"/>
  <c r="E11" i="42"/>
  <c r="C13" i="42"/>
  <c r="D13" i="42"/>
  <c r="E13" i="42"/>
  <c r="BK317" i="42"/>
  <c r="BI303" i="42"/>
  <c r="BJ303" i="42"/>
  <c r="BK303" i="42"/>
  <c r="BI304" i="42"/>
  <c r="BJ304" i="42"/>
  <c r="BK304" i="42"/>
  <c r="BI305" i="42"/>
  <c r="BJ305" i="42"/>
  <c r="BK305" i="42"/>
  <c r="BI306" i="42"/>
  <c r="BJ306" i="42"/>
  <c r="BK306" i="42"/>
  <c r="BI308" i="42"/>
  <c r="BJ308" i="42"/>
  <c r="BK308" i="42"/>
  <c r="BI309" i="42"/>
  <c r="BJ309" i="42"/>
  <c r="BK309" i="42"/>
  <c r="BI310" i="42"/>
  <c r="BJ310" i="42"/>
  <c r="BK310" i="42"/>
  <c r="BI311" i="42"/>
  <c r="BJ311" i="42"/>
  <c r="BK311" i="42"/>
  <c r="BI312" i="42"/>
  <c r="BJ312" i="42"/>
  <c r="BK312" i="42"/>
  <c r="BI313" i="42"/>
  <c r="BJ313" i="42"/>
  <c r="BK313" i="42"/>
  <c r="BI315" i="42"/>
  <c r="BJ315" i="42"/>
  <c r="BK315" i="42"/>
  <c r="BI316" i="42"/>
  <c r="BJ316" i="42"/>
  <c r="BK316" i="42"/>
  <c r="BI317" i="42"/>
  <c r="BJ317" i="42"/>
  <c r="BI318" i="42"/>
  <c r="BJ318" i="42"/>
  <c r="BK318" i="42"/>
  <c r="BI319" i="42"/>
  <c r="BJ319" i="42"/>
  <c r="BK319" i="42"/>
  <c r="BI320" i="42"/>
  <c r="BJ320" i="42"/>
  <c r="BK320" i="42"/>
  <c r="BI322" i="42"/>
  <c r="BJ322" i="42"/>
  <c r="BK322" i="42"/>
  <c r="BI323" i="42"/>
  <c r="BJ323" i="42"/>
  <c r="BK323" i="42"/>
  <c r="W313" i="42"/>
  <c r="W312" i="42"/>
  <c r="W311" i="42"/>
  <c r="W310" i="42"/>
  <c r="W309" i="42"/>
  <c r="W307" i="42"/>
  <c r="W306" i="42"/>
  <c r="W305" i="42"/>
  <c r="W304" i="42"/>
  <c r="X313" i="42"/>
  <c r="X312" i="42"/>
  <c r="X311" i="42"/>
  <c r="X310" i="42"/>
  <c r="X309" i="42"/>
  <c r="X307" i="42"/>
  <c r="X306" i="42"/>
  <c r="X305" i="42"/>
  <c r="X304" i="42"/>
  <c r="X303" i="42"/>
  <c r="Y313" i="42"/>
  <c r="Y312" i="42"/>
  <c r="Y311" i="42"/>
  <c r="Y310" i="42"/>
  <c r="Y309" i="42"/>
  <c r="Y307" i="42"/>
  <c r="Y306" i="42"/>
  <c r="Y305" i="42"/>
  <c r="Y304" i="42"/>
  <c r="Y303" i="42"/>
  <c r="I9" i="43"/>
  <c r="H9" i="43"/>
  <c r="G9" i="43"/>
  <c r="AB307" i="42"/>
  <c r="BN313" i="42"/>
  <c r="BN319" i="42"/>
  <c r="AB304" i="42"/>
  <c r="BN304" i="42"/>
  <c r="BN311" i="42"/>
  <c r="BN303" i="42"/>
  <c r="AS304" i="42"/>
  <c r="AT304" i="42"/>
  <c r="AU304" i="42"/>
  <c r="AV304" i="42"/>
  <c r="AS305" i="42"/>
  <c r="AT305" i="42"/>
  <c r="AU305" i="42"/>
  <c r="AV305" i="42"/>
  <c r="AS306" i="42"/>
  <c r="AT306" i="42"/>
  <c r="AU306" i="42"/>
  <c r="AV306" i="42"/>
  <c r="AS308" i="42"/>
  <c r="AT308" i="42"/>
  <c r="AU308" i="42"/>
  <c r="AV308" i="42"/>
  <c r="AS309" i="42"/>
  <c r="AT309" i="42"/>
  <c r="AU309" i="42"/>
  <c r="AV309" i="42"/>
  <c r="AS310" i="42"/>
  <c r="AT310" i="42"/>
  <c r="AU310" i="42"/>
  <c r="AV310" i="42"/>
  <c r="AS311" i="42"/>
  <c r="AT311" i="42"/>
  <c r="AU311" i="42"/>
  <c r="AV311" i="42"/>
  <c r="AS312" i="42"/>
  <c r="AT312" i="42"/>
  <c r="AU312" i="42"/>
  <c r="AV312" i="42"/>
  <c r="AS313" i="42"/>
  <c r="AT313" i="42"/>
  <c r="AU313" i="42"/>
  <c r="AV313" i="42"/>
  <c r="AS315" i="42"/>
  <c r="AT315" i="42"/>
  <c r="AU315" i="42"/>
  <c r="AV315" i="42"/>
  <c r="AS316" i="42"/>
  <c r="AT316" i="42"/>
  <c r="AU316" i="42"/>
  <c r="AV316" i="42"/>
  <c r="AS317" i="42"/>
  <c r="AT317" i="42"/>
  <c r="AU317" i="42"/>
  <c r="AV317" i="42"/>
  <c r="AS318" i="42"/>
  <c r="AT318" i="42"/>
  <c r="AU318" i="42"/>
  <c r="AV318" i="42"/>
  <c r="AS319" i="42"/>
  <c r="AT319" i="42"/>
  <c r="AU319" i="42"/>
  <c r="AV319" i="42"/>
  <c r="AS320" i="42"/>
  <c r="AT320" i="42"/>
  <c r="AU320" i="42"/>
  <c r="AV320" i="42"/>
  <c r="AS322" i="42"/>
  <c r="AT322" i="42"/>
  <c r="AU322" i="42"/>
  <c r="AV322" i="42"/>
  <c r="AS323" i="42"/>
  <c r="AT323" i="42"/>
  <c r="AU323" i="42"/>
  <c r="AV323" i="42"/>
  <c r="AT303" i="42"/>
  <c r="AU303" i="42"/>
  <c r="AV303" i="42"/>
  <c r="AS303" i="42"/>
  <c r="BY156" i="43"/>
  <c r="BN323" i="42"/>
  <c r="BN315" i="42"/>
  <c r="BN310" i="42"/>
  <c r="AB309" i="42"/>
  <c r="BN320" i="42"/>
  <c r="BN312" i="42"/>
  <c r="AB303" i="42"/>
  <c r="BN306" i="42"/>
  <c r="BM318" i="42"/>
  <c r="BM313" i="42"/>
  <c r="BM315" i="42"/>
  <c r="BM316" i="42"/>
  <c r="BO311" i="42"/>
  <c r="AC304" i="42"/>
  <c r="BO304" i="42"/>
  <c r="BL304" i="42"/>
  <c r="BO309" i="42"/>
  <c r="BO315" i="42"/>
  <c r="BO319" i="42"/>
  <c r="BM304" i="42"/>
  <c r="BM305" i="42"/>
  <c r="BY157" i="43"/>
  <c r="Z303" i="42"/>
  <c r="BL316" i="42"/>
  <c r="AA304" i="42"/>
  <c r="BM320" i="42"/>
  <c r="BM322" i="42"/>
  <c r="BM323" i="42"/>
  <c r="BN317" i="42"/>
  <c r="BM310" i="42"/>
  <c r="BM312" i="42"/>
  <c r="BM319" i="42"/>
  <c r="BM306" i="42"/>
  <c r="BM308" i="42"/>
  <c r="BM309" i="42"/>
  <c r="BO322" i="42"/>
  <c r="AC307" i="42"/>
  <c r="BZ150" i="43"/>
  <c r="BO312" i="42"/>
  <c r="BY150" i="43"/>
  <c r="BY158" i="43"/>
  <c r="BZ151" i="43"/>
  <c r="BZ160" i="43"/>
  <c r="BZ148" i="43"/>
  <c r="BO305" i="42"/>
  <c r="BY151" i="43"/>
  <c r="BZ157" i="43"/>
  <c r="BO310" i="42"/>
  <c r="BX160" i="43"/>
  <c r="BL305" i="42"/>
  <c r="BZ155" i="43"/>
  <c r="BZ149" i="43"/>
  <c r="AB306" i="42"/>
  <c r="CA157" i="43"/>
  <c r="Z153" i="43"/>
  <c r="AA305" i="42"/>
  <c r="BY155" i="43"/>
  <c r="AB152" i="43"/>
  <c r="BZ156" i="43"/>
  <c r="CA153" i="43"/>
  <c r="AB153" i="43"/>
  <c r="Z305" i="42"/>
  <c r="BO320" i="42"/>
  <c r="AC305" i="42"/>
  <c r="AC303" i="42"/>
  <c r="CA156" i="43"/>
  <c r="BO318" i="42"/>
  <c r="BO308" i="42"/>
  <c r="BN309" i="42"/>
  <c r="BN316" i="42"/>
  <c r="BY148" i="43"/>
  <c r="BY149" i="43"/>
  <c r="AA307" i="42"/>
  <c r="AA309" i="42"/>
  <c r="AA310" i="42"/>
  <c r="BO323" i="42"/>
  <c r="BY160" i="43"/>
  <c r="AA152" i="43"/>
  <c r="CA151" i="43"/>
  <c r="BN322" i="42"/>
  <c r="AB310" i="42"/>
  <c r="Z307" i="42"/>
  <c r="AA153" i="43"/>
  <c r="AC309" i="42"/>
  <c r="CA150" i="43"/>
  <c r="AA311" i="42"/>
  <c r="AC306" i="42"/>
  <c r="BY153" i="43"/>
  <c r="BN308" i="42"/>
  <c r="BO316" i="42"/>
  <c r="BO313" i="42"/>
  <c r="CA155" i="43"/>
  <c r="BO306" i="42"/>
  <c r="CA149" i="43"/>
  <c r="Z152" i="43"/>
  <c r="BO303" i="42"/>
  <c r="BX156" i="43"/>
  <c r="F9" i="43"/>
  <c r="CA158" i="43"/>
  <c r="AA306" i="42"/>
  <c r="AC310" i="42"/>
  <c r="AC329" i="42" s="1"/>
  <c r="BL313" i="42"/>
  <c r="BX157" i="43"/>
  <c r="BX149" i="43"/>
  <c r="BL319" i="42"/>
  <c r="BL312" i="42"/>
  <c r="Z306" i="42"/>
  <c r="BN305" i="42"/>
  <c r="BX153" i="43"/>
  <c r="BX155" i="43"/>
  <c r="BM303" i="42"/>
  <c r="BO317" i="42"/>
  <c r="BN318" i="42"/>
  <c r="BL309" i="42"/>
  <c r="BX150" i="43"/>
  <c r="BM317" i="42"/>
  <c r="Z310" i="42"/>
  <c r="CA160" i="43"/>
  <c r="CA148" i="43"/>
  <c r="BZ153" i="43"/>
  <c r="BM311" i="42"/>
  <c r="BX158" i="43"/>
  <c r="AC312" i="42"/>
  <c r="AB305" i="42"/>
  <c r="AB312" i="42"/>
  <c r="AA312" i="42"/>
  <c r="BZ158" i="43"/>
  <c r="BL310" i="42"/>
  <c r="Z304" i="42"/>
  <c r="BL318" i="42"/>
  <c r="BL323" i="42"/>
  <c r="BL303" i="42"/>
  <c r="AA303" i="42"/>
  <c r="AB313" i="42"/>
  <c r="AC152" i="43"/>
  <c r="Z312" i="42"/>
  <c r="AC153" i="43"/>
  <c r="Z154" i="43"/>
  <c r="BX148" i="43"/>
  <c r="BL308" i="42"/>
  <c r="BL311" i="42"/>
  <c r="BL315" i="42"/>
  <c r="BL322" i="42"/>
  <c r="BL320" i="42"/>
  <c r="Z309" i="42"/>
  <c r="BL317" i="42"/>
  <c r="Z313" i="42"/>
  <c r="BL306" i="42"/>
  <c r="BX151" i="43"/>
  <c r="CB17" i="42"/>
  <c r="CH17" i="42"/>
  <c r="CF17" i="42"/>
  <c r="CD17" i="42"/>
  <c r="CC17" i="42"/>
  <c r="CG17" i="42"/>
  <c r="CE17" i="42"/>
  <c r="CA17" i="42"/>
  <c r="R150" i="43"/>
  <c r="R151" i="43"/>
  <c r="S151" i="43" s="1"/>
  <c r="D24" i="62" s="1"/>
  <c r="R155" i="43"/>
  <c r="R153" i="43"/>
  <c r="R156" i="43"/>
  <c r="R152" i="43"/>
  <c r="R303" i="42"/>
  <c r="R305" i="42"/>
  <c r="R307" i="42"/>
  <c r="R308" i="42"/>
  <c r="R311" i="42"/>
  <c r="R306" i="42"/>
  <c r="R313" i="42"/>
  <c r="J13" i="42"/>
  <c r="I11" i="42"/>
  <c r="AC311" i="42"/>
  <c r="Z311" i="42"/>
  <c r="F172" i="42"/>
  <c r="G59" i="42"/>
  <c r="AA313" i="42"/>
  <c r="K105" i="42"/>
  <c r="I13" i="42"/>
  <c r="AC313" i="42"/>
  <c r="J57" i="42"/>
  <c r="H58" i="43"/>
  <c r="AB154" i="43"/>
  <c r="AA154" i="43"/>
  <c r="AB311" i="42"/>
  <c r="R148" i="43"/>
  <c r="R149" i="43"/>
  <c r="R304" i="42"/>
  <c r="R309" i="42"/>
  <c r="R312" i="42"/>
  <c r="R154" i="43"/>
  <c r="S154" i="43" s="1"/>
  <c r="D27" i="62" s="1"/>
  <c r="R310" i="42"/>
  <c r="J12" i="43"/>
  <c r="K12" i="43"/>
  <c r="L12" i="43"/>
  <c r="M12" i="43"/>
  <c r="M28" i="43"/>
  <c r="M44" i="43"/>
  <c r="M60" i="43"/>
  <c r="M76" i="43"/>
  <c r="M92" i="43"/>
  <c r="M108" i="43"/>
  <c r="M124" i="43"/>
  <c r="K140" i="43"/>
  <c r="J140" i="43"/>
  <c r="K108" i="43"/>
  <c r="L92" i="43"/>
  <c r="L60" i="43"/>
  <c r="L28" i="43"/>
  <c r="L44" i="43"/>
  <c r="L124" i="43"/>
  <c r="K124" i="43"/>
  <c r="K92" i="43"/>
  <c r="K60" i="43"/>
  <c r="K28" i="43"/>
  <c r="J28" i="43"/>
  <c r="J92" i="43"/>
  <c r="J60" i="43"/>
  <c r="L108" i="43"/>
  <c r="K44" i="43"/>
  <c r="L76" i="43"/>
  <c r="K76" i="43"/>
  <c r="J108" i="43"/>
  <c r="J76" i="43"/>
  <c r="J44" i="43"/>
  <c r="Z344" i="42" l="1"/>
  <c r="J22" i="53"/>
  <c r="J45" i="53" s="1"/>
  <c r="AH198" i="43"/>
  <c r="K22" i="53"/>
  <c r="K45" i="53" s="1"/>
  <c r="AH176" i="43"/>
  <c r="AH194" i="43"/>
  <c r="AH185" i="43"/>
  <c r="AH173" i="43"/>
  <c r="AH191" i="43"/>
  <c r="AH182" i="43"/>
  <c r="AH199" i="43"/>
  <c r="AA338" i="42"/>
  <c r="X342" i="42"/>
  <c r="AB189" i="43"/>
  <c r="H24" i="53"/>
  <c r="H47" i="53" s="1"/>
  <c r="G24" i="53"/>
  <c r="G47" i="53" s="1"/>
  <c r="H22" i="53"/>
  <c r="H45" i="53" s="1"/>
  <c r="E22" i="71"/>
  <c r="E45" i="71" s="1"/>
  <c r="E22" i="53"/>
  <c r="E45" i="53" s="1"/>
  <c r="I22" i="71"/>
  <c r="I45" i="71" s="1"/>
  <c r="I22" i="53"/>
  <c r="I45" i="53" s="1"/>
  <c r="F24" i="53"/>
  <c r="F47" i="53" s="1"/>
  <c r="I24" i="53"/>
  <c r="I47" i="53" s="1"/>
  <c r="E24" i="53"/>
  <c r="E47" i="53" s="1"/>
  <c r="F22" i="71"/>
  <c r="F45" i="71" s="1"/>
  <c r="F22" i="53"/>
  <c r="F45" i="53" s="1"/>
  <c r="J24" i="53"/>
  <c r="J47" i="53" s="1"/>
  <c r="D24" i="53"/>
  <c r="D47" i="53" s="1"/>
  <c r="G22" i="71"/>
  <c r="G45" i="71" s="1"/>
  <c r="G22" i="53"/>
  <c r="G45" i="53" s="1"/>
  <c r="AB352" i="42"/>
  <c r="AB343" i="42"/>
  <c r="AB334" i="42"/>
  <c r="AC324" i="42"/>
  <c r="F28" i="47"/>
  <c r="F55" i="47" s="1"/>
  <c r="J28" i="47"/>
  <c r="J55" i="47" s="1"/>
  <c r="N28" i="47"/>
  <c r="N55" i="47" s="1"/>
  <c r="D22" i="70"/>
  <c r="D49" i="70" s="1"/>
  <c r="G22" i="70"/>
  <c r="G49" i="70" s="1"/>
  <c r="G22" i="47"/>
  <c r="G49" i="47" s="1"/>
  <c r="K22" i="47"/>
  <c r="K49" i="47" s="1"/>
  <c r="M22" i="47"/>
  <c r="M49" i="47" s="1"/>
  <c r="O22" i="70"/>
  <c r="O49" i="70" s="1"/>
  <c r="O22" i="47"/>
  <c r="O49" i="47" s="1"/>
  <c r="F26" i="47"/>
  <c r="F53" i="47" s="1"/>
  <c r="J26" i="47"/>
  <c r="J53" i="47" s="1"/>
  <c r="O26" i="47"/>
  <c r="O53" i="47" s="1"/>
  <c r="G28" i="70"/>
  <c r="G55" i="70" s="1"/>
  <c r="G28" i="47"/>
  <c r="G55" i="47" s="1"/>
  <c r="K28" i="70"/>
  <c r="K55" i="70" s="1"/>
  <c r="K28" i="47"/>
  <c r="K55" i="47" s="1"/>
  <c r="O28" i="70"/>
  <c r="O55" i="70" s="1"/>
  <c r="O28" i="47"/>
  <c r="O55" i="47" s="1"/>
  <c r="E22" i="47"/>
  <c r="E49" i="47" s="1"/>
  <c r="G27" i="70"/>
  <c r="G54" i="70" s="1"/>
  <c r="G27" i="47"/>
  <c r="G54" i="47" s="1"/>
  <c r="I27" i="47"/>
  <c r="I54" i="47" s="1"/>
  <c r="K27" i="47"/>
  <c r="K54" i="47" s="1"/>
  <c r="M27" i="47"/>
  <c r="M54" i="47" s="1"/>
  <c r="O27" i="70"/>
  <c r="O54" i="70" s="1"/>
  <c r="O27" i="47"/>
  <c r="O54" i="47" s="1"/>
  <c r="E26" i="47"/>
  <c r="E53" i="47" s="1"/>
  <c r="I26" i="70"/>
  <c r="I53" i="70" s="1"/>
  <c r="I26" i="47"/>
  <c r="I53" i="47" s="1"/>
  <c r="N26" i="70"/>
  <c r="N53" i="70" s="1"/>
  <c r="N26" i="47"/>
  <c r="N53" i="47" s="1"/>
  <c r="D28" i="47"/>
  <c r="D55" i="47" s="1"/>
  <c r="H28" i="47"/>
  <c r="H55" i="47" s="1"/>
  <c r="L28" i="70"/>
  <c r="L55" i="70" s="1"/>
  <c r="L28" i="47"/>
  <c r="L55" i="47" s="1"/>
  <c r="H22" i="47"/>
  <c r="H49" i="47" s="1"/>
  <c r="J22" i="47"/>
  <c r="J49" i="47" s="1"/>
  <c r="L22" i="70"/>
  <c r="L49" i="70" s="1"/>
  <c r="L22" i="47"/>
  <c r="L49" i="47" s="1"/>
  <c r="N22" i="70"/>
  <c r="N49" i="70" s="1"/>
  <c r="N22" i="47"/>
  <c r="N49" i="47" s="1"/>
  <c r="D26" i="70"/>
  <c r="D53" i="70" s="1"/>
  <c r="D26" i="47"/>
  <c r="D53" i="47" s="1"/>
  <c r="H26" i="70"/>
  <c r="H53" i="70" s="1"/>
  <c r="H26" i="47"/>
  <c r="H53" i="47" s="1"/>
  <c r="M26" i="70"/>
  <c r="M53" i="70" s="1"/>
  <c r="M26" i="47"/>
  <c r="M53" i="47" s="1"/>
  <c r="E28" i="47"/>
  <c r="E55" i="47" s="1"/>
  <c r="I28" i="70"/>
  <c r="I55" i="70" s="1"/>
  <c r="I28" i="47"/>
  <c r="I55" i="47" s="1"/>
  <c r="M28" i="70"/>
  <c r="M55" i="70" s="1"/>
  <c r="M28" i="47"/>
  <c r="M55" i="47" s="1"/>
  <c r="C27" i="47"/>
  <c r="F27" i="70"/>
  <c r="F54" i="70" s="1"/>
  <c r="F27" i="47"/>
  <c r="F54" i="47" s="1"/>
  <c r="H27" i="47"/>
  <c r="H54" i="47" s="1"/>
  <c r="J27" i="70"/>
  <c r="J54" i="70" s="1"/>
  <c r="J27" i="47"/>
  <c r="J54" i="47" s="1"/>
  <c r="L27" i="47"/>
  <c r="L54" i="47" s="1"/>
  <c r="N27" i="70"/>
  <c r="N54" i="70" s="1"/>
  <c r="N27" i="47"/>
  <c r="N54" i="47" s="1"/>
  <c r="G26" i="70"/>
  <c r="G53" i="70" s="1"/>
  <c r="G26" i="47"/>
  <c r="G53" i="47" s="1"/>
  <c r="L26" i="70"/>
  <c r="L53" i="70" s="1"/>
  <c r="L26" i="47"/>
  <c r="L53" i="47" s="1"/>
  <c r="H22" i="71"/>
  <c r="H45" i="71" s="1"/>
  <c r="N28" i="70"/>
  <c r="N55" i="70" s="1"/>
  <c r="N84" i="70" s="1"/>
  <c r="J28" i="70"/>
  <c r="J55" i="70" s="1"/>
  <c r="J24" i="71"/>
  <c r="J47" i="71" s="1"/>
  <c r="I24" i="71"/>
  <c r="I47" i="71" s="1"/>
  <c r="H24" i="71"/>
  <c r="H47" i="71" s="1"/>
  <c r="E24" i="71"/>
  <c r="E47" i="71" s="1"/>
  <c r="D24" i="71"/>
  <c r="D47" i="71" s="1"/>
  <c r="H28" i="70"/>
  <c r="H55" i="70" s="1"/>
  <c r="D28" i="70"/>
  <c r="D55" i="70" s="1"/>
  <c r="E26" i="70"/>
  <c r="E53" i="70" s="1"/>
  <c r="E82" i="70" s="1"/>
  <c r="K22" i="71"/>
  <c r="K45" i="71" s="1"/>
  <c r="G24" i="71"/>
  <c r="G47" i="71" s="1"/>
  <c r="F24" i="71"/>
  <c r="F47" i="71" s="1"/>
  <c r="J22" i="71"/>
  <c r="J45" i="71" s="1"/>
  <c r="C24" i="71"/>
  <c r="C22" i="71"/>
  <c r="F26" i="70"/>
  <c r="F53" i="70" s="1"/>
  <c r="J26" i="70"/>
  <c r="J53" i="70" s="1"/>
  <c r="J82" i="70" s="1"/>
  <c r="O26" i="70"/>
  <c r="O53" i="70" s="1"/>
  <c r="C28" i="70"/>
  <c r="I22" i="70"/>
  <c r="I49" i="70" s="1"/>
  <c r="K22" i="70"/>
  <c r="K49" i="70" s="1"/>
  <c r="M22" i="70"/>
  <c r="M49" i="70" s="1"/>
  <c r="E28" i="70"/>
  <c r="E55" i="70" s="1"/>
  <c r="E27" i="70"/>
  <c r="E54" i="70" s="1"/>
  <c r="I27" i="70"/>
  <c r="I54" i="70" s="1"/>
  <c r="I83" i="70" s="1"/>
  <c r="K27" i="70"/>
  <c r="K54" i="70" s="1"/>
  <c r="K83" i="70" s="1"/>
  <c r="M27" i="70"/>
  <c r="M54" i="70" s="1"/>
  <c r="H27" i="70"/>
  <c r="H54" i="70" s="1"/>
  <c r="L27" i="70"/>
  <c r="L54" i="70" s="1"/>
  <c r="F28" i="70"/>
  <c r="F55" i="70" s="1"/>
  <c r="H22" i="70"/>
  <c r="H49" i="70" s="1"/>
  <c r="J22" i="70"/>
  <c r="J49" i="70" s="1"/>
  <c r="Z190" i="43"/>
  <c r="X189" i="43"/>
  <c r="S148" i="43"/>
  <c r="D21" i="62" s="1"/>
  <c r="S156" i="43"/>
  <c r="D29" i="62" s="1"/>
  <c r="AC192" i="43"/>
  <c r="C153" i="43"/>
  <c r="F71" i="43"/>
  <c r="D119" i="43"/>
  <c r="AC181" i="43"/>
  <c r="AB183" i="43"/>
  <c r="Y193" i="43"/>
  <c r="G87" i="43"/>
  <c r="BV161" i="43"/>
  <c r="D7" i="43"/>
  <c r="H103" i="43"/>
  <c r="D135" i="43"/>
  <c r="X193" i="43"/>
  <c r="I23" i="43"/>
  <c r="AB193" i="43"/>
  <c r="X175" i="43"/>
  <c r="AC183" i="43"/>
  <c r="D71" i="43"/>
  <c r="S150" i="43"/>
  <c r="D23" i="62" s="1"/>
  <c r="G148" i="43"/>
  <c r="F148" i="43"/>
  <c r="BV154" i="43"/>
  <c r="BW161" i="43"/>
  <c r="BX154" i="43"/>
  <c r="BY161" i="43"/>
  <c r="AA175" i="43"/>
  <c r="X174" i="43"/>
  <c r="F23" i="43"/>
  <c r="H39" i="43"/>
  <c r="F87" i="43"/>
  <c r="BZ161" i="43"/>
  <c r="E153" i="43"/>
  <c r="D156" i="43"/>
  <c r="G154" i="43"/>
  <c r="E71" i="43"/>
  <c r="F156" i="43"/>
  <c r="D155" i="43"/>
  <c r="G152" i="43"/>
  <c r="C55" i="43"/>
  <c r="I103" i="43"/>
  <c r="E156" i="43"/>
  <c r="C155" i="43"/>
  <c r="E150" i="43"/>
  <c r="I39" i="43"/>
  <c r="C119" i="43"/>
  <c r="H152" i="43"/>
  <c r="AC182" i="43"/>
  <c r="F7" i="43"/>
  <c r="H23" i="43"/>
  <c r="C39" i="43"/>
  <c r="D55" i="43"/>
  <c r="E55" i="43"/>
  <c r="H87" i="43"/>
  <c r="I87" i="43"/>
  <c r="F135" i="43"/>
  <c r="F154" i="43"/>
  <c r="H155" i="43"/>
  <c r="X192" i="43"/>
  <c r="AA184" i="43"/>
  <c r="AA202" i="43" s="1"/>
  <c r="E155" i="43"/>
  <c r="C156" i="43"/>
  <c r="H149" i="43"/>
  <c r="C148" i="43"/>
  <c r="Z189" i="43"/>
  <c r="G155" i="43"/>
  <c r="F155" i="43"/>
  <c r="F153" i="43"/>
  <c r="F152" i="43"/>
  <c r="H148" i="43"/>
  <c r="AB192" i="43"/>
  <c r="AC184" i="43"/>
  <c r="AB173" i="43"/>
  <c r="X182" i="43"/>
  <c r="Z181" i="43"/>
  <c r="X171" i="43"/>
  <c r="H7" i="43"/>
  <c r="D39" i="43"/>
  <c r="H71" i="43"/>
  <c r="H135" i="43"/>
  <c r="BU161" i="43"/>
  <c r="CA161" i="43"/>
  <c r="I155" i="43"/>
  <c r="I152" i="43"/>
  <c r="G149" i="43"/>
  <c r="AB155" i="43"/>
  <c r="AB184" i="43"/>
  <c r="AC174" i="43"/>
  <c r="W185" i="43"/>
  <c r="Y185" i="43"/>
  <c r="Z194" i="43"/>
  <c r="AB194" i="43"/>
  <c r="H119" i="43"/>
  <c r="BU154" i="43"/>
  <c r="BW154" i="43"/>
  <c r="BX161" i="43"/>
  <c r="BY154" i="43"/>
  <c r="S155" i="43"/>
  <c r="D28" i="62" s="1"/>
  <c r="S149" i="43"/>
  <c r="D22" i="62" s="1"/>
  <c r="S153" i="43"/>
  <c r="D26" i="62" s="1"/>
  <c r="AB182" i="43"/>
  <c r="I153" i="43"/>
  <c r="D152" i="43"/>
  <c r="C150" i="43"/>
  <c r="I154" i="43"/>
  <c r="BZ154" i="43"/>
  <c r="D153" i="43"/>
  <c r="C152" i="43"/>
  <c r="I149" i="43"/>
  <c r="H154" i="43"/>
  <c r="Y155" i="43"/>
  <c r="C103" i="43"/>
  <c r="D103" i="43"/>
  <c r="E119" i="43"/>
  <c r="F119" i="43"/>
  <c r="G135" i="43"/>
  <c r="CA154" i="43"/>
  <c r="I7" i="43"/>
  <c r="E103" i="43"/>
  <c r="G119" i="43"/>
  <c r="I150" i="43"/>
  <c r="AA171" i="43"/>
  <c r="X184" i="43"/>
  <c r="D87" i="43"/>
  <c r="H156" i="43"/>
  <c r="E149" i="43"/>
  <c r="W175" i="43"/>
  <c r="C135" i="43"/>
  <c r="F149" i="43"/>
  <c r="C87" i="43"/>
  <c r="I156" i="43"/>
  <c r="Y192" i="43"/>
  <c r="Y172" i="43"/>
  <c r="F103" i="43"/>
  <c r="S152" i="43"/>
  <c r="D25" i="62" s="1"/>
  <c r="G153" i="43"/>
  <c r="G156" i="43"/>
  <c r="F150" i="43"/>
  <c r="D149" i="43"/>
  <c r="I148" i="43"/>
  <c r="AB174" i="43"/>
  <c r="X183" i="43"/>
  <c r="Z173" i="43"/>
  <c r="Z171" i="43"/>
  <c r="C149" i="43"/>
  <c r="I135" i="43"/>
  <c r="G150" i="43"/>
  <c r="J154" i="43"/>
  <c r="AB175" i="43"/>
  <c r="Y183" i="43"/>
  <c r="Y181" i="43"/>
  <c r="H153" i="43"/>
  <c r="E152" i="43"/>
  <c r="H150" i="43"/>
  <c r="D150" i="43"/>
  <c r="E148" i="43"/>
  <c r="D148" i="43"/>
  <c r="W174" i="43"/>
  <c r="Z184" i="43"/>
  <c r="AA155" i="43"/>
  <c r="AC191" i="43"/>
  <c r="Y191" i="43"/>
  <c r="AA190" i="43"/>
  <c r="AC171" i="43"/>
  <c r="Y189" i="43"/>
  <c r="Y342" i="42"/>
  <c r="X354" i="42"/>
  <c r="W328" i="42"/>
  <c r="AC327" i="42"/>
  <c r="AB344" i="42"/>
  <c r="AB346" i="42"/>
  <c r="X337" i="42"/>
  <c r="Z347" i="42"/>
  <c r="Y334" i="42"/>
  <c r="AC352" i="42"/>
  <c r="AC345" i="42"/>
  <c r="AC336" i="42"/>
  <c r="AB326" i="42"/>
  <c r="AA344" i="42"/>
  <c r="Y345" i="42"/>
  <c r="W325" i="42"/>
  <c r="D312" i="42"/>
  <c r="X336" i="42"/>
  <c r="AC325" i="42"/>
  <c r="Z353" i="42"/>
  <c r="W336" i="42"/>
  <c r="AC347" i="42"/>
  <c r="S310" i="42"/>
  <c r="D13" i="62" s="1"/>
  <c r="Z351" i="42"/>
  <c r="Z337" i="42"/>
  <c r="X333" i="42"/>
  <c r="X334" i="42"/>
  <c r="Z335" i="42"/>
  <c r="S305" i="42"/>
  <c r="D8" i="62" s="1"/>
  <c r="AC343" i="42"/>
  <c r="AA328" i="42"/>
  <c r="S311" i="42"/>
  <c r="D14" i="62" s="1"/>
  <c r="W337" i="42"/>
  <c r="S304" i="42"/>
  <c r="D7" i="62" s="1"/>
  <c r="S307" i="42"/>
  <c r="D10" i="62" s="1"/>
  <c r="Z326" i="42"/>
  <c r="AA335" i="42"/>
  <c r="Y337" i="42"/>
  <c r="W335" i="42"/>
  <c r="S313" i="42"/>
  <c r="D16" i="62" s="1"/>
  <c r="AC334" i="42"/>
  <c r="AA333" i="42"/>
  <c r="AC346" i="42"/>
  <c r="X355" i="42"/>
  <c r="N151" i="43"/>
  <c r="Z334" i="42"/>
  <c r="Z333" i="42"/>
  <c r="AC353" i="42"/>
  <c r="AC344" i="42"/>
  <c r="AC335" i="42"/>
  <c r="AB314" i="42"/>
  <c r="H313" i="42" s="1"/>
  <c r="S306" i="42"/>
  <c r="D9" i="62" s="1"/>
  <c r="AA351" i="42"/>
  <c r="X347" i="42"/>
  <c r="Y344" i="42"/>
  <c r="Y333" i="42"/>
  <c r="I309" i="42"/>
  <c r="Z355" i="42"/>
  <c r="S303" i="42"/>
  <c r="D6" i="62" s="1"/>
  <c r="X356" i="42"/>
  <c r="Y353" i="42"/>
  <c r="Y346" i="42"/>
  <c r="W326" i="42"/>
  <c r="Y355" i="42"/>
  <c r="W353" i="42"/>
  <c r="Y343" i="42"/>
  <c r="W338" i="42"/>
  <c r="X335" i="42"/>
  <c r="Y352" i="42"/>
  <c r="W346" i="42"/>
  <c r="X343" i="42"/>
  <c r="C38" i="67"/>
  <c r="C32" i="67"/>
  <c r="C16" i="67"/>
  <c r="M119" i="43"/>
  <c r="K85" i="43"/>
  <c r="L69" i="43"/>
  <c r="L28" i="42"/>
  <c r="X329" i="42"/>
  <c r="AC355" i="42"/>
  <c r="W327" i="42"/>
  <c r="Z325" i="42"/>
  <c r="AB353" i="42"/>
  <c r="AB325" i="42"/>
  <c r="AA325" i="42"/>
  <c r="Z338" i="42"/>
  <c r="M96" i="42"/>
  <c r="L193" i="42"/>
  <c r="AA356" i="42"/>
  <c r="AC314" i="42"/>
  <c r="I313" i="42" s="1"/>
  <c r="AA314" i="42"/>
  <c r="G313" i="42" s="1"/>
  <c r="AA346" i="42"/>
  <c r="AB337" i="42"/>
  <c r="AB335" i="42"/>
  <c r="L75" i="42"/>
  <c r="AA355" i="42"/>
  <c r="J267" i="42"/>
  <c r="AC354" i="42"/>
  <c r="AC338" i="42"/>
  <c r="AA336" i="42"/>
  <c r="AC356" i="42"/>
  <c r="AC351" i="42"/>
  <c r="J175" i="42"/>
  <c r="AA185" i="43"/>
  <c r="F55" i="43"/>
  <c r="G71" i="43"/>
  <c r="E39" i="43"/>
  <c r="G55" i="43"/>
  <c r="Y194" i="43"/>
  <c r="AC194" i="43"/>
  <c r="X194" i="43"/>
  <c r="G39" i="43"/>
  <c r="I55" i="43"/>
  <c r="C71" i="43"/>
  <c r="H55" i="43"/>
  <c r="C23" i="43"/>
  <c r="I71" i="43"/>
  <c r="AA194" i="43"/>
  <c r="Z185" i="43"/>
  <c r="K38" i="43"/>
  <c r="M6" i="43"/>
  <c r="M134" i="43"/>
  <c r="M91" i="43"/>
  <c r="J75" i="43"/>
  <c r="J40" i="43"/>
  <c r="AC189" i="43"/>
  <c r="F39" i="43"/>
  <c r="E23" i="43"/>
  <c r="J36" i="43"/>
  <c r="D23" i="43"/>
  <c r="W172" i="43"/>
  <c r="X155" i="43"/>
  <c r="Z191" i="43"/>
  <c r="AB190" i="43"/>
  <c r="X172" i="43"/>
  <c r="Z180" i="43"/>
  <c r="W189" i="43"/>
  <c r="BL149" i="43"/>
  <c r="J37" i="43"/>
  <c r="J84" i="43"/>
  <c r="G7" i="43"/>
  <c r="W192" i="43"/>
  <c r="AC175" i="43"/>
  <c r="Z192" i="43"/>
  <c r="AB191" i="43"/>
  <c r="X173" i="43"/>
  <c r="Z172" i="43"/>
  <c r="AB180" i="43"/>
  <c r="X180" i="43"/>
  <c r="Y174" i="43"/>
  <c r="CT13" i="43"/>
  <c r="CC160" i="43"/>
  <c r="CE160" i="43"/>
  <c r="J24" i="43"/>
  <c r="AB201" i="43"/>
  <c r="W182" i="43"/>
  <c r="AA182" i="43"/>
  <c r="AC172" i="43"/>
  <c r="Y190" i="43"/>
  <c r="AA189" i="43"/>
  <c r="K21" i="43"/>
  <c r="L5" i="43"/>
  <c r="L133" i="43"/>
  <c r="J102" i="43"/>
  <c r="AC173" i="43"/>
  <c r="Y173" i="43"/>
  <c r="Z174" i="43"/>
  <c r="AA183" i="43"/>
  <c r="AA192" i="43"/>
  <c r="K56" i="43"/>
  <c r="AA172" i="43"/>
  <c r="Z193" i="43"/>
  <c r="Z175" i="43"/>
  <c r="W184" i="43"/>
  <c r="CE153" i="43"/>
  <c r="K57" i="43"/>
  <c r="L73" i="43"/>
  <c r="M88" i="43"/>
  <c r="L89" i="43"/>
  <c r="K103" i="43"/>
  <c r="M104" i="43"/>
  <c r="K120" i="43"/>
  <c r="M121" i="43"/>
  <c r="L139" i="43"/>
  <c r="K136" i="43"/>
  <c r="M137" i="43"/>
  <c r="Z155" i="43"/>
  <c r="AA181" i="43"/>
  <c r="Z183" i="43"/>
  <c r="M24" i="43"/>
  <c r="AC155" i="43"/>
  <c r="W193" i="43"/>
  <c r="Y182" i="43"/>
  <c r="W183" i="43"/>
  <c r="Y175" i="43"/>
  <c r="AA174" i="43"/>
  <c r="K22" i="43"/>
  <c r="K116" i="43"/>
  <c r="L6" i="43"/>
  <c r="L53" i="43"/>
  <c r="L100" i="43"/>
  <c r="L134" i="43"/>
  <c r="M37" i="43"/>
  <c r="M84" i="43"/>
  <c r="M118" i="43"/>
  <c r="K133" i="43"/>
  <c r="M101" i="43"/>
  <c r="J53" i="43"/>
  <c r="J100" i="43"/>
  <c r="J134" i="43"/>
  <c r="J89" i="43"/>
  <c r="M40" i="43"/>
  <c r="K72" i="43"/>
  <c r="M89" i="43"/>
  <c r="K105" i="43"/>
  <c r="L120" i="43"/>
  <c r="W155" i="43"/>
  <c r="J9" i="43"/>
  <c r="X191" i="43"/>
  <c r="L104" i="43"/>
  <c r="AC193" i="43"/>
  <c r="AB171" i="43"/>
  <c r="Y184" i="43"/>
  <c r="K70" i="43"/>
  <c r="L54" i="43"/>
  <c r="M38" i="43"/>
  <c r="J54" i="43"/>
  <c r="J43" i="43"/>
  <c r="J136" i="43"/>
  <c r="J105" i="43"/>
  <c r="M120" i="43"/>
  <c r="Y171" i="43"/>
  <c r="K37" i="43"/>
  <c r="K84" i="43"/>
  <c r="M5" i="43"/>
  <c r="K20" i="43"/>
  <c r="K102" i="43"/>
  <c r="L4" i="43"/>
  <c r="X190" i="43"/>
  <c r="W171" i="43"/>
  <c r="AB172" i="43"/>
  <c r="CC157" i="43"/>
  <c r="CD155" i="43"/>
  <c r="BL156" i="43"/>
  <c r="BL148" i="43"/>
  <c r="BL150" i="43"/>
  <c r="K100" i="43"/>
  <c r="L38" i="43"/>
  <c r="M22" i="43"/>
  <c r="M86" i="43"/>
  <c r="L135" i="43"/>
  <c r="W180" i="43"/>
  <c r="AC180" i="43"/>
  <c r="Y180" i="43"/>
  <c r="AC190" i="43"/>
  <c r="AA173" i="43"/>
  <c r="CC148" i="43"/>
  <c r="K36" i="43"/>
  <c r="L20" i="43"/>
  <c r="K6" i="43"/>
  <c r="K52" i="43"/>
  <c r="K134" i="43"/>
  <c r="L36" i="43"/>
  <c r="M20" i="43"/>
  <c r="M69" i="43"/>
  <c r="M102" i="43"/>
  <c r="J20" i="43"/>
  <c r="J101" i="43"/>
  <c r="CU13" i="43"/>
  <c r="K123" i="43"/>
  <c r="CC153" i="43"/>
  <c r="CD153" i="43"/>
  <c r="L9" i="43"/>
  <c r="K40" i="43"/>
  <c r="M41" i="43"/>
  <c r="M57" i="43"/>
  <c r="K73" i="43"/>
  <c r="L88" i="43"/>
  <c r="K89" i="43"/>
  <c r="M123" i="43"/>
  <c r="M136" i="43"/>
  <c r="L137" i="43"/>
  <c r="Z182" i="43"/>
  <c r="X181" i="43"/>
  <c r="AU155" i="43"/>
  <c r="AB181" i="43"/>
  <c r="AA191" i="43"/>
  <c r="W173" i="43"/>
  <c r="AA180" i="43"/>
  <c r="L22" i="43"/>
  <c r="J68" i="43"/>
  <c r="J59" i="43"/>
  <c r="W190" i="43"/>
  <c r="J69" i="43"/>
  <c r="AV152" i="43"/>
  <c r="J21" i="43"/>
  <c r="L43" i="43"/>
  <c r="W181" i="43"/>
  <c r="W191" i="43"/>
  <c r="L132" i="43"/>
  <c r="M116" i="43"/>
  <c r="M53" i="43"/>
  <c r="J38" i="43"/>
  <c r="J118" i="43"/>
  <c r="AV153" i="43"/>
  <c r="J116" i="43"/>
  <c r="M70" i="43"/>
  <c r="M117" i="43"/>
  <c r="BL157" i="43"/>
  <c r="K53" i="43"/>
  <c r="K68" i="43"/>
  <c r="K86" i="43"/>
  <c r="K132" i="43"/>
  <c r="L37" i="43"/>
  <c r="L52" i="43"/>
  <c r="L116" i="43"/>
  <c r="J5" i="43"/>
  <c r="J52" i="43"/>
  <c r="J86" i="43"/>
  <c r="J133" i="43"/>
  <c r="K107" i="43"/>
  <c r="M139" i="43"/>
  <c r="M21" i="43"/>
  <c r="CE151" i="43"/>
  <c r="L8" i="43"/>
  <c r="M8" i="43"/>
  <c r="L25" i="43"/>
  <c r="L75" i="43"/>
  <c r="M73" i="43"/>
  <c r="J123" i="43"/>
  <c r="J104" i="43"/>
  <c r="J88" i="43"/>
  <c r="J73" i="43"/>
  <c r="AV148" i="43"/>
  <c r="L11" i="43"/>
  <c r="AU152" i="43"/>
  <c r="L27" i="43"/>
  <c r="K25" i="43"/>
  <c r="AU153" i="43"/>
  <c r="L40" i="43"/>
  <c r="AV151" i="43"/>
  <c r="AU154" i="43"/>
  <c r="K91" i="43"/>
  <c r="CD158" i="43"/>
  <c r="K117" i="43"/>
  <c r="AF149" i="43"/>
  <c r="L21" i="43"/>
  <c r="L102" i="43"/>
  <c r="M132" i="43"/>
  <c r="K5" i="43"/>
  <c r="AV150" i="43"/>
  <c r="K11" i="43"/>
  <c r="K69" i="43"/>
  <c r="CC149" i="43"/>
  <c r="CD149" i="43"/>
  <c r="J22" i="43"/>
  <c r="AU150" i="43"/>
  <c r="K27" i="43"/>
  <c r="J27" i="43"/>
  <c r="J23" i="43"/>
  <c r="M27" i="43"/>
  <c r="L101" i="43"/>
  <c r="AU151" i="43"/>
  <c r="K118" i="43"/>
  <c r="AV155" i="43"/>
  <c r="AV154" i="43"/>
  <c r="L118" i="43"/>
  <c r="L59" i="43"/>
  <c r="K43" i="43"/>
  <c r="K139" i="43"/>
  <c r="CD156" i="43"/>
  <c r="CD150" i="43"/>
  <c r="L84" i="43"/>
  <c r="M54" i="43"/>
  <c r="K4" i="43"/>
  <c r="L70" i="43"/>
  <c r="M36" i="43"/>
  <c r="M100" i="43"/>
  <c r="M133" i="43"/>
  <c r="J70" i="43"/>
  <c r="J117" i="43"/>
  <c r="L91" i="43"/>
  <c r="J8" i="43"/>
  <c r="AE156" i="43"/>
  <c r="AE150" i="43"/>
  <c r="K54" i="43"/>
  <c r="K101" i="43"/>
  <c r="AF148" i="43"/>
  <c r="L85" i="43"/>
  <c r="M68" i="43"/>
  <c r="BM155" i="43"/>
  <c r="L68" i="43"/>
  <c r="L86" i="43"/>
  <c r="L117" i="43"/>
  <c r="CC156" i="43"/>
  <c r="CC150" i="43"/>
  <c r="BM156" i="43"/>
  <c r="BM148" i="43"/>
  <c r="BM150" i="43"/>
  <c r="J85" i="43"/>
  <c r="J132" i="43"/>
  <c r="J55" i="43"/>
  <c r="CE156" i="43"/>
  <c r="CE148" i="43"/>
  <c r="M107" i="43"/>
  <c r="CD160" i="43"/>
  <c r="J121" i="43"/>
  <c r="K24" i="43"/>
  <c r="L72" i="43"/>
  <c r="BM160" i="43"/>
  <c r="J72" i="43"/>
  <c r="J41" i="43"/>
  <c r="K9" i="43"/>
  <c r="L24" i="43"/>
  <c r="L41" i="43"/>
  <c r="M56" i="43"/>
  <c r="L57" i="43"/>
  <c r="K88" i="43"/>
  <c r="K104" i="43"/>
  <c r="M105" i="43"/>
  <c r="K121" i="43"/>
  <c r="L136" i="43"/>
  <c r="K137" i="43"/>
  <c r="M165" i="42"/>
  <c r="M236" i="42"/>
  <c r="M124" i="42"/>
  <c r="M102" i="42"/>
  <c r="L124" i="42"/>
  <c r="L171" i="42"/>
  <c r="L262" i="42"/>
  <c r="K56" i="42"/>
  <c r="J125" i="42"/>
  <c r="L50" i="42"/>
  <c r="J79" i="42"/>
  <c r="AB355" i="42"/>
  <c r="Y324" i="42"/>
  <c r="AA354" i="42"/>
  <c r="AA343" i="42"/>
  <c r="AA327" i="42"/>
  <c r="AA347" i="42"/>
  <c r="X344" i="42"/>
  <c r="E304" i="42"/>
  <c r="L98" i="42"/>
  <c r="W334" i="42"/>
  <c r="W352" i="42"/>
  <c r="Y351" i="42"/>
  <c r="X328" i="42"/>
  <c r="S308" i="42"/>
  <c r="D11" i="62" s="1"/>
  <c r="Y314" i="42"/>
  <c r="E313" i="42" s="1"/>
  <c r="Z328" i="42"/>
  <c r="AB329" i="42"/>
  <c r="Z356" i="42"/>
  <c r="Z354" i="42"/>
  <c r="Z345" i="42"/>
  <c r="Z329" i="42"/>
  <c r="Z336" i="42"/>
  <c r="E310" i="42"/>
  <c r="E312" i="42"/>
  <c r="D310" i="42"/>
  <c r="W356" i="42"/>
  <c r="X353" i="42"/>
  <c r="Y328" i="42"/>
  <c r="X338" i="42"/>
  <c r="C303" i="42"/>
  <c r="D311" i="42"/>
  <c r="G312" i="42"/>
  <c r="M51" i="42"/>
  <c r="K281" i="42"/>
  <c r="L143" i="42"/>
  <c r="L51" i="42"/>
  <c r="L167" i="42"/>
  <c r="M9" i="42"/>
  <c r="AB328" i="42"/>
  <c r="W344" i="42"/>
  <c r="Y354" i="42"/>
  <c r="AA353" i="42"/>
  <c r="AA342" i="42"/>
  <c r="AA337" i="42"/>
  <c r="Y325" i="42"/>
  <c r="C310" i="42"/>
  <c r="X351" i="42"/>
  <c r="W355" i="42"/>
  <c r="Y327" i="42"/>
  <c r="W343" i="42"/>
  <c r="J306" i="42"/>
  <c r="D309" i="42"/>
  <c r="J310" i="42"/>
  <c r="K282" i="42"/>
  <c r="J83" i="42"/>
  <c r="W354" i="42"/>
  <c r="D306" i="42"/>
  <c r="G311" i="42"/>
  <c r="Y336" i="42"/>
  <c r="J10" i="42"/>
  <c r="M125" i="42"/>
  <c r="M147" i="42"/>
  <c r="K194" i="42"/>
  <c r="C311" i="42"/>
  <c r="I312" i="42"/>
  <c r="S309" i="42"/>
  <c r="D12" i="62" s="1"/>
  <c r="W345" i="42"/>
  <c r="H306" i="42"/>
  <c r="C308" i="42"/>
  <c r="S312" i="42"/>
  <c r="D15" i="62" s="1"/>
  <c r="W314" i="42"/>
  <c r="C313" i="42" s="1"/>
  <c r="H310" i="42"/>
  <c r="M281" i="42"/>
  <c r="M73" i="42"/>
  <c r="I310" i="42"/>
  <c r="C306" i="42"/>
  <c r="F312" i="42"/>
  <c r="G310" i="42"/>
  <c r="L257" i="42"/>
  <c r="J73" i="42"/>
  <c r="Z346" i="42"/>
  <c r="Z327" i="42"/>
  <c r="Z314" i="42"/>
  <c r="F313" i="42" s="1"/>
  <c r="AA352" i="42"/>
  <c r="AA345" i="42"/>
  <c r="AA329" i="42"/>
  <c r="AA334" i="42"/>
  <c r="C312" i="42"/>
  <c r="W347" i="42"/>
  <c r="X324" i="42"/>
  <c r="E306" i="42"/>
  <c r="I306" i="42"/>
  <c r="L235" i="42"/>
  <c r="L120" i="42"/>
  <c r="K189" i="42"/>
  <c r="K259" i="42"/>
  <c r="J6" i="42"/>
  <c r="J98" i="42"/>
  <c r="J190" i="42"/>
  <c r="J282" i="42"/>
  <c r="J74" i="42"/>
  <c r="J166" i="42"/>
  <c r="K121" i="42"/>
  <c r="J75" i="42"/>
  <c r="J244" i="42"/>
  <c r="Z343" i="42"/>
  <c r="X314" i="42"/>
  <c r="D313" i="42" s="1"/>
  <c r="Y326" i="42"/>
  <c r="Y335" i="42"/>
  <c r="H311" i="42"/>
  <c r="AC333" i="42"/>
  <c r="AC342" i="42"/>
  <c r="AC337" i="42"/>
  <c r="AC328" i="42"/>
  <c r="AB345" i="42"/>
  <c r="AB327" i="42"/>
  <c r="X326" i="42"/>
  <c r="W333" i="42"/>
  <c r="E305" i="42"/>
  <c r="F306" i="42"/>
  <c r="H312" i="42"/>
  <c r="J259" i="42"/>
  <c r="Y347" i="42"/>
  <c r="Y329" i="42"/>
  <c r="Y356" i="42"/>
  <c r="W324" i="42"/>
  <c r="W342" i="42"/>
  <c r="W351" i="42"/>
  <c r="K312" i="42"/>
  <c r="Y338" i="42"/>
  <c r="M234" i="42"/>
  <c r="AC326" i="42"/>
  <c r="AB336" i="42"/>
  <c r="X346" i="42"/>
  <c r="AB354" i="42"/>
  <c r="X327" i="42"/>
  <c r="AA324" i="42"/>
  <c r="F310" i="42"/>
  <c r="F311" i="42"/>
  <c r="L96" i="42"/>
  <c r="J167" i="42"/>
  <c r="J60" i="42"/>
  <c r="AB356" i="42"/>
  <c r="AB338" i="42"/>
  <c r="AB347" i="42"/>
  <c r="Z352" i="42"/>
  <c r="X345" i="42"/>
  <c r="Z324" i="42"/>
  <c r="Z342" i="42"/>
  <c r="AB324" i="42"/>
  <c r="AB342" i="42"/>
  <c r="AB351" i="42"/>
  <c r="AB333" i="42"/>
  <c r="AA326" i="42"/>
  <c r="W329" i="42"/>
  <c r="X325" i="42"/>
  <c r="X352" i="42"/>
  <c r="H303" i="42"/>
  <c r="E311" i="42"/>
  <c r="K51" i="42"/>
  <c r="L282" i="42"/>
  <c r="G307" i="42"/>
  <c r="D307" i="42"/>
  <c r="C307" i="42"/>
  <c r="J285" i="42"/>
  <c r="K60" i="42"/>
  <c r="M56" i="42"/>
  <c r="L10" i="42"/>
  <c r="L32" i="42"/>
  <c r="L125" i="42"/>
  <c r="L194" i="42"/>
  <c r="L216" i="42"/>
  <c r="K79" i="42"/>
  <c r="K101" i="42"/>
  <c r="K263" i="42"/>
  <c r="K285" i="42"/>
  <c r="J101" i="42"/>
  <c r="J263" i="42"/>
  <c r="K171" i="42"/>
  <c r="M33" i="42"/>
  <c r="L102" i="42"/>
  <c r="K9" i="42"/>
  <c r="J78" i="42"/>
  <c r="M211" i="42"/>
  <c r="J188" i="42"/>
  <c r="F304" i="42"/>
  <c r="G306" i="42"/>
  <c r="I308" i="42"/>
  <c r="H308" i="42"/>
  <c r="G308" i="42"/>
  <c r="G309" i="42"/>
  <c r="F309" i="42"/>
  <c r="C309" i="42"/>
  <c r="I307" i="42"/>
  <c r="K258" i="42"/>
  <c r="K14" i="42"/>
  <c r="K240" i="42"/>
  <c r="L9" i="42"/>
  <c r="M286" i="42"/>
  <c r="L78" i="42"/>
  <c r="K78" i="42"/>
  <c r="K125" i="42"/>
  <c r="K147" i="42"/>
  <c r="K262" i="42"/>
  <c r="J147" i="42"/>
  <c r="J194" i="42"/>
  <c r="K239" i="42"/>
  <c r="L56" i="42"/>
  <c r="M217" i="42"/>
  <c r="J262" i="42"/>
  <c r="BQ310" i="42"/>
  <c r="BS310" i="42"/>
  <c r="K27" i="42"/>
  <c r="L119" i="42"/>
  <c r="J165" i="42"/>
  <c r="J280" i="42"/>
  <c r="J211" i="42"/>
  <c r="D304" i="42"/>
  <c r="I305" i="42"/>
  <c r="D308" i="42"/>
  <c r="J311" i="42"/>
  <c r="K236" i="42"/>
  <c r="K28" i="42"/>
  <c r="K190" i="42"/>
  <c r="AX318" i="42"/>
  <c r="M97" i="42"/>
  <c r="M189" i="42"/>
  <c r="L258" i="42"/>
  <c r="AE305" i="42"/>
  <c r="K213" i="42"/>
  <c r="J29" i="42"/>
  <c r="J121" i="42"/>
  <c r="J213" i="42"/>
  <c r="J28" i="42"/>
  <c r="J97" i="42"/>
  <c r="J120" i="42"/>
  <c r="J143" i="42"/>
  <c r="J189" i="42"/>
  <c r="J212" i="42"/>
  <c r="J235" i="42"/>
  <c r="J281" i="42"/>
  <c r="J170" i="42"/>
  <c r="L240" i="42"/>
  <c r="M262" i="42"/>
  <c r="L286" i="42"/>
  <c r="K193" i="42"/>
  <c r="J56" i="42"/>
  <c r="L142" i="42"/>
  <c r="K73" i="42"/>
  <c r="L188" i="42"/>
  <c r="M257" i="42"/>
  <c r="J142" i="42"/>
  <c r="H305" i="42"/>
  <c r="I311" i="42"/>
  <c r="L6" i="42"/>
  <c r="M28" i="42"/>
  <c r="M120" i="42"/>
  <c r="M212" i="42"/>
  <c r="L97" i="42"/>
  <c r="L52" i="42"/>
  <c r="K74" i="42"/>
  <c r="J27" i="42"/>
  <c r="D305" i="42"/>
  <c r="F307" i="42"/>
  <c r="K143" i="42"/>
  <c r="AZ310" i="42"/>
  <c r="J312" i="42"/>
  <c r="E308" i="42"/>
  <c r="M142" i="42"/>
  <c r="K96" i="42"/>
  <c r="K211" i="42"/>
  <c r="D303" i="42"/>
  <c r="G304" i="42"/>
  <c r="F305" i="42"/>
  <c r="AZ304" i="42"/>
  <c r="K5" i="42"/>
  <c r="M121" i="42"/>
  <c r="AG303" i="42"/>
  <c r="M27" i="42"/>
  <c r="J234" i="42"/>
  <c r="J50" i="42"/>
  <c r="E309" i="42"/>
  <c r="AX305" i="42"/>
  <c r="L189" i="42"/>
  <c r="L259" i="42"/>
  <c r="K244" i="42"/>
  <c r="J148" i="42"/>
  <c r="J216" i="42"/>
  <c r="J290" i="42"/>
  <c r="K148" i="42"/>
  <c r="K216" i="42"/>
  <c r="K290" i="42"/>
  <c r="L101" i="42"/>
  <c r="L217" i="42"/>
  <c r="L285" i="42"/>
  <c r="M239" i="42"/>
  <c r="AZ323" i="42"/>
  <c r="M32" i="42"/>
  <c r="M79" i="42"/>
  <c r="M101" i="42"/>
  <c r="M148" i="42"/>
  <c r="M170" i="42"/>
  <c r="M194" i="42"/>
  <c r="M216" i="42"/>
  <c r="M263" i="42"/>
  <c r="M285" i="42"/>
  <c r="L55" i="42"/>
  <c r="L79" i="42"/>
  <c r="L148" i="42"/>
  <c r="L170" i="42"/>
  <c r="L239" i="42"/>
  <c r="L263" i="42"/>
  <c r="K33" i="42"/>
  <c r="K55" i="42"/>
  <c r="K102" i="42"/>
  <c r="K124" i="42"/>
  <c r="K170" i="42"/>
  <c r="K217" i="42"/>
  <c r="K286" i="42"/>
  <c r="J33" i="42"/>
  <c r="J55" i="42"/>
  <c r="J102" i="42"/>
  <c r="J124" i="42"/>
  <c r="J171" i="42"/>
  <c r="J193" i="42"/>
  <c r="J217" i="42"/>
  <c r="J239" i="42"/>
  <c r="BQ306" i="42"/>
  <c r="BQ323" i="42"/>
  <c r="BQ309" i="42"/>
  <c r="BR313" i="42"/>
  <c r="E307" i="42"/>
  <c r="F308" i="42"/>
  <c r="AE312" i="42"/>
  <c r="C304" i="42"/>
  <c r="M144" i="42"/>
  <c r="M193" i="42"/>
  <c r="G305" i="42"/>
  <c r="H307" i="42"/>
  <c r="J129" i="42"/>
  <c r="J198" i="42"/>
  <c r="J240" i="42"/>
  <c r="K129" i="42"/>
  <c r="M240" i="42"/>
  <c r="L147" i="42"/>
  <c r="K10" i="42"/>
  <c r="AG304" i="42"/>
  <c r="M5" i="42"/>
  <c r="L212" i="42"/>
  <c r="BS304" i="42"/>
  <c r="I303" i="42"/>
  <c r="K311" i="42"/>
  <c r="K4" i="42"/>
  <c r="L73" i="42"/>
  <c r="J119" i="42"/>
  <c r="G303" i="42"/>
  <c r="F303" i="42"/>
  <c r="H304" i="42"/>
  <c r="I304" i="42"/>
  <c r="M76" i="42"/>
  <c r="J258" i="42"/>
  <c r="L74" i="42"/>
  <c r="AG305" i="42"/>
  <c r="M75" i="42"/>
  <c r="C305" i="42"/>
  <c r="H309" i="42"/>
  <c r="L310" i="42"/>
  <c r="BR303" i="42"/>
  <c r="K280" i="42"/>
  <c r="M312" i="42"/>
  <c r="L53" i="42"/>
  <c r="J286" i="42"/>
  <c r="M78" i="42"/>
  <c r="M310" i="42"/>
  <c r="L165" i="42"/>
  <c r="AX317" i="42"/>
  <c r="L211" i="42"/>
  <c r="E303" i="42"/>
  <c r="L312" i="42"/>
  <c r="L121" i="42"/>
  <c r="BR312" i="42"/>
  <c r="K97" i="42"/>
  <c r="K167" i="42"/>
  <c r="M190" i="42"/>
  <c r="BS320" i="42"/>
  <c r="K75" i="42"/>
  <c r="K29" i="42"/>
  <c r="K144" i="42"/>
  <c r="BS312" i="42"/>
  <c r="K166" i="42"/>
  <c r="BR319" i="42"/>
  <c r="K52" i="42"/>
  <c r="AZ311" i="42"/>
  <c r="L190" i="42"/>
  <c r="K235" i="42"/>
  <c r="M52" i="42"/>
  <c r="M143" i="42"/>
  <c r="L281" i="42"/>
  <c r="L166" i="42"/>
  <c r="M166" i="42"/>
  <c r="BR311" i="42"/>
  <c r="M235" i="42"/>
  <c r="BR305" i="42"/>
  <c r="M6" i="42"/>
  <c r="K212" i="42"/>
  <c r="K98" i="42"/>
  <c r="L236" i="42"/>
  <c r="M98" i="42"/>
  <c r="K6" i="42"/>
  <c r="AE304" i="42"/>
  <c r="M258" i="42"/>
  <c r="AG311" i="42"/>
  <c r="BR318" i="42"/>
  <c r="M50" i="42"/>
  <c r="L4" i="42"/>
  <c r="J52" i="42"/>
  <c r="J144" i="42"/>
  <c r="J236" i="42"/>
  <c r="K83" i="42"/>
  <c r="K267" i="42"/>
  <c r="K175" i="42"/>
  <c r="BR304" i="42"/>
  <c r="BS311" i="42"/>
  <c r="BQ303" i="42"/>
  <c r="K50" i="42"/>
  <c r="L234" i="42"/>
  <c r="BQ305" i="42"/>
  <c r="M10" i="42"/>
  <c r="BR310" i="42"/>
  <c r="AZ303" i="42"/>
  <c r="M119" i="42"/>
  <c r="K234" i="42"/>
  <c r="K156" i="43"/>
  <c r="M140" i="43"/>
  <c r="K24" i="53" s="1"/>
  <c r="K47" i="53" s="1"/>
  <c r="CV13" i="43"/>
  <c r="M11" i="43"/>
  <c r="CE158" i="43"/>
  <c r="AE309" i="42"/>
  <c r="K32" i="42"/>
  <c r="L33" i="42"/>
  <c r="AG309" i="42"/>
  <c r="M55" i="42"/>
  <c r="M171" i="42"/>
  <c r="AG310" i="42"/>
  <c r="AZ306" i="42"/>
  <c r="BS317" i="42"/>
  <c r="K119" i="42"/>
  <c r="J124" i="43"/>
  <c r="J106" i="42"/>
  <c r="AX320" i="42"/>
  <c r="AZ317" i="42"/>
  <c r="AF156" i="43"/>
  <c r="L140" i="43"/>
  <c r="J32" i="42"/>
  <c r="J37" i="42"/>
  <c r="K106" i="42"/>
  <c r="J9" i="42"/>
  <c r="AX310" i="42"/>
  <c r="BS303" i="42"/>
  <c r="AE303" i="42"/>
  <c r="J4" i="42"/>
  <c r="K257" i="42"/>
  <c r="AX303" i="42"/>
  <c r="J5" i="42"/>
  <c r="J51" i="42"/>
  <c r="L27" i="42"/>
  <c r="K188" i="42"/>
  <c r="J96" i="42"/>
  <c r="BR317" i="42"/>
  <c r="K165" i="42"/>
  <c r="L280" i="42"/>
  <c r="M280" i="42"/>
  <c r="M188" i="42"/>
  <c r="M4" i="42"/>
  <c r="J257" i="42"/>
  <c r="L5" i="42"/>
  <c r="K306" i="42"/>
  <c r="J4" i="43"/>
  <c r="BQ317" i="42"/>
  <c r="K142" i="42"/>
  <c r="K310" i="42"/>
  <c r="M35" i="42"/>
  <c r="AG312" i="42"/>
  <c r="L12" i="42"/>
  <c r="AE154" i="43"/>
  <c r="K10" i="43"/>
  <c r="L29" i="42"/>
  <c r="M213" i="42"/>
  <c r="AZ305" i="42"/>
  <c r="L144" i="42"/>
  <c r="AX311" i="42"/>
  <c r="K120" i="42"/>
  <c r="J6" i="43"/>
  <c r="J221" i="42"/>
  <c r="K37" i="42"/>
  <c r="K221" i="42"/>
  <c r="AZ322" i="42"/>
  <c r="AX316" i="42"/>
  <c r="BQ322" i="42"/>
  <c r="BR309" i="42"/>
  <c r="BS316" i="42"/>
  <c r="CI17" i="42"/>
  <c r="CC151" i="43"/>
  <c r="CD151" i="43"/>
  <c r="AX306" i="42"/>
  <c r="J152" i="42"/>
  <c r="AE310" i="42"/>
  <c r="K152" i="42"/>
  <c r="AZ320" i="42"/>
  <c r="AZ316" i="42"/>
  <c r="AX315" i="42"/>
  <c r="AX313" i="42"/>
  <c r="BQ320" i="42"/>
  <c r="BQ316" i="42"/>
  <c r="BR308" i="42"/>
  <c r="BR306" i="42"/>
  <c r="BR323" i="42"/>
  <c r="BS315" i="42"/>
  <c r="BS313" i="42"/>
  <c r="M29" i="42"/>
  <c r="AZ319" i="42"/>
  <c r="AX319" i="42"/>
  <c r="L213" i="42"/>
  <c r="J14" i="42"/>
  <c r="AE307" i="42"/>
  <c r="K198" i="42"/>
  <c r="AG307" i="42"/>
  <c r="AZ315" i="42"/>
  <c r="AZ313" i="42"/>
  <c r="AZ309" i="42"/>
  <c r="AZ308" i="42"/>
  <c r="AX309" i="42"/>
  <c r="AX308" i="42"/>
  <c r="AX323" i="42"/>
  <c r="AX322" i="42"/>
  <c r="BQ315" i="42"/>
  <c r="BQ313" i="42"/>
  <c r="BQ308" i="42"/>
  <c r="BR322" i="42"/>
  <c r="BR320" i="42"/>
  <c r="BR316" i="42"/>
  <c r="BR315" i="42"/>
  <c r="BS309" i="42"/>
  <c r="BS308" i="42"/>
  <c r="BS306" i="42"/>
  <c r="BS323" i="42"/>
  <c r="BS322" i="42"/>
  <c r="BM149" i="43"/>
  <c r="M167" i="42"/>
  <c r="L107" i="43"/>
  <c r="BM151" i="43"/>
  <c r="BQ318" i="42"/>
  <c r="CE155" i="43"/>
  <c r="BM157" i="43"/>
  <c r="M74" i="42"/>
  <c r="M259" i="42"/>
  <c r="BL151" i="43"/>
  <c r="BM158" i="43"/>
  <c r="BL153" i="43"/>
  <c r="J107" i="43"/>
  <c r="M39" i="43"/>
  <c r="M43" i="43"/>
  <c r="K59" i="43"/>
  <c r="AU148" i="43"/>
  <c r="K71" i="43"/>
  <c r="K75" i="43"/>
  <c r="M72" i="43"/>
  <c r="L123" i="43"/>
  <c r="BL155" i="43"/>
  <c r="AE149" i="43"/>
  <c r="AF154" i="43"/>
  <c r="L26" i="43"/>
  <c r="J91" i="43"/>
  <c r="M154" i="43"/>
  <c r="CC155" i="43"/>
  <c r="CE157" i="43"/>
  <c r="CE149" i="43"/>
  <c r="BS305" i="42"/>
  <c r="AX312" i="42"/>
  <c r="BM153" i="43"/>
  <c r="J11" i="43"/>
  <c r="J135" i="43"/>
  <c r="J139" i="43"/>
  <c r="M55" i="43"/>
  <c r="M59" i="43"/>
  <c r="M75" i="43"/>
  <c r="CD148" i="43"/>
  <c r="CE150" i="43"/>
  <c r="AE306" i="42"/>
  <c r="AF150" i="43"/>
  <c r="AZ318" i="42"/>
  <c r="BS318" i="42"/>
  <c r="BQ312" i="42"/>
  <c r="CD157" i="43"/>
  <c r="AE148" i="43"/>
  <c r="AX304" i="42"/>
  <c r="AZ312" i="42"/>
  <c r="BS319" i="42"/>
  <c r="BQ319" i="42"/>
  <c r="M282" i="42"/>
  <c r="J56" i="43"/>
  <c r="J137" i="43"/>
  <c r="BQ304" i="42"/>
  <c r="BL158" i="43"/>
  <c r="J119" i="43"/>
  <c r="J57" i="43"/>
  <c r="L121" i="43"/>
  <c r="BQ311" i="42"/>
  <c r="BL160" i="43"/>
  <c r="AE311" i="42"/>
  <c r="CC158" i="43"/>
  <c r="J25" i="43"/>
  <c r="M25" i="43"/>
  <c r="K41" i="43"/>
  <c r="L56" i="43"/>
  <c r="M71" i="43"/>
  <c r="L105" i="43"/>
  <c r="AB198" i="43" l="1"/>
  <c r="AE155" i="43"/>
  <c r="AB361" i="42"/>
  <c r="J84" i="70"/>
  <c r="D84" i="70"/>
  <c r="M83" i="70"/>
  <c r="F84" i="70"/>
  <c r="O82" i="70"/>
  <c r="H71" i="71"/>
  <c r="J71" i="71"/>
  <c r="F22" i="47"/>
  <c r="F49" i="47" s="1"/>
  <c r="D22" i="71"/>
  <c r="D45" i="71" s="1"/>
  <c r="L11" i="53"/>
  <c r="AH203" i="43"/>
  <c r="AH200" i="43"/>
  <c r="F82" i="70"/>
  <c r="Z199" i="43"/>
  <c r="X198" i="43"/>
  <c r="J78" i="70"/>
  <c r="M78" i="70"/>
  <c r="K78" i="70"/>
  <c r="H78" i="70"/>
  <c r="K71" i="71"/>
  <c r="E84" i="70"/>
  <c r="G82" i="70"/>
  <c r="O84" i="70"/>
  <c r="F83" i="70"/>
  <c r="I82" i="70"/>
  <c r="E71" i="71"/>
  <c r="F71" i="71"/>
  <c r="I71" i="71"/>
  <c r="G19" i="53"/>
  <c r="G42" i="53" s="1"/>
  <c r="F23" i="53"/>
  <c r="F46" i="53" s="1"/>
  <c r="E23" i="53"/>
  <c r="E46" i="53" s="1"/>
  <c r="K17" i="53"/>
  <c r="K40" i="53" s="1"/>
  <c r="K16" i="53"/>
  <c r="K39" i="53" s="1"/>
  <c r="D17" i="53"/>
  <c r="D40" i="53" s="1"/>
  <c r="J17" i="53"/>
  <c r="J40" i="53" s="1"/>
  <c r="J16" i="53"/>
  <c r="J39" i="53" s="1"/>
  <c r="I18" i="53"/>
  <c r="I41" i="53" s="1"/>
  <c r="H18" i="53"/>
  <c r="H41" i="53" s="1"/>
  <c r="J20" i="53"/>
  <c r="J43" i="53" s="1"/>
  <c r="I17" i="53"/>
  <c r="I40" i="53" s="1"/>
  <c r="E17" i="53"/>
  <c r="E40" i="53" s="1"/>
  <c r="H23" i="71"/>
  <c r="H46" i="71" s="1"/>
  <c r="H23" i="53"/>
  <c r="H46" i="53" s="1"/>
  <c r="G71" i="71"/>
  <c r="I21" i="53"/>
  <c r="I44" i="53" s="1"/>
  <c r="G16" i="53"/>
  <c r="G39" i="53" s="1"/>
  <c r="I16" i="53"/>
  <c r="I39" i="53" s="1"/>
  <c r="D23" i="53"/>
  <c r="D46" i="53" s="1"/>
  <c r="I18" i="71"/>
  <c r="I41" i="71" s="1"/>
  <c r="G21" i="53"/>
  <c r="G44" i="53" s="1"/>
  <c r="K23" i="53"/>
  <c r="K46" i="53" s="1"/>
  <c r="G18" i="53"/>
  <c r="G41" i="53" s="1"/>
  <c r="K20" i="53"/>
  <c r="K43" i="53" s="1"/>
  <c r="G17" i="53"/>
  <c r="G40" i="53" s="1"/>
  <c r="E18" i="53"/>
  <c r="E41" i="53" s="1"/>
  <c r="H21" i="53"/>
  <c r="H44" i="53" s="1"/>
  <c r="D20" i="53"/>
  <c r="D43" i="53" s="1"/>
  <c r="J21" i="71"/>
  <c r="J44" i="71" s="1"/>
  <c r="J21" i="53"/>
  <c r="J44" i="53" s="1"/>
  <c r="K18" i="71"/>
  <c r="K41" i="71" s="1"/>
  <c r="K18" i="53"/>
  <c r="K41" i="53" s="1"/>
  <c r="J19" i="53"/>
  <c r="J42" i="53" s="1"/>
  <c r="F20" i="71"/>
  <c r="F43" i="71" s="1"/>
  <c r="F19" i="53"/>
  <c r="F42" i="53" s="1"/>
  <c r="F20" i="53"/>
  <c r="F43" i="53" s="1"/>
  <c r="I23" i="53"/>
  <c r="I46" i="53" s="1"/>
  <c r="J23" i="71"/>
  <c r="J46" i="71" s="1"/>
  <c r="J23" i="53"/>
  <c r="J46" i="53" s="1"/>
  <c r="F21" i="53"/>
  <c r="F44" i="53" s="1"/>
  <c r="D16" i="53"/>
  <c r="D39" i="53" s="1"/>
  <c r="J18" i="53"/>
  <c r="J41" i="53" s="1"/>
  <c r="K21" i="53"/>
  <c r="K44" i="53" s="1"/>
  <c r="H20" i="53"/>
  <c r="H43" i="53" s="1"/>
  <c r="C22" i="53"/>
  <c r="C24" i="53"/>
  <c r="L13" i="53"/>
  <c r="M13" i="53"/>
  <c r="I21" i="71"/>
  <c r="I44" i="71" s="1"/>
  <c r="D21" i="53"/>
  <c r="D44" i="53" s="1"/>
  <c r="G23" i="53"/>
  <c r="G46" i="53" s="1"/>
  <c r="G20" i="53"/>
  <c r="G43" i="53" s="1"/>
  <c r="K20" i="71"/>
  <c r="K43" i="71" s="1"/>
  <c r="E16" i="53"/>
  <c r="E39" i="53" s="1"/>
  <c r="F18" i="53"/>
  <c r="F41" i="53" s="1"/>
  <c r="H17" i="53"/>
  <c r="H40" i="53" s="1"/>
  <c r="F17" i="53"/>
  <c r="F40" i="53" s="1"/>
  <c r="E21" i="53"/>
  <c r="E44" i="53" s="1"/>
  <c r="F16" i="53"/>
  <c r="F39" i="53" s="1"/>
  <c r="E20" i="53"/>
  <c r="E43" i="53" s="1"/>
  <c r="H16" i="71"/>
  <c r="H39" i="71" s="1"/>
  <c r="H16" i="53"/>
  <c r="H39" i="53" s="1"/>
  <c r="I20" i="71"/>
  <c r="I43" i="71" s="1"/>
  <c r="I20" i="53"/>
  <c r="I43" i="53" s="1"/>
  <c r="L83" i="70"/>
  <c r="L82" i="70"/>
  <c r="M82" i="70"/>
  <c r="H82" i="70"/>
  <c r="H84" i="70"/>
  <c r="N83" i="70"/>
  <c r="J83" i="70"/>
  <c r="M84" i="70"/>
  <c r="N78" i="70"/>
  <c r="L84" i="70"/>
  <c r="O83" i="70"/>
  <c r="G83" i="70"/>
  <c r="G84" i="70"/>
  <c r="I84" i="70"/>
  <c r="D82" i="70"/>
  <c r="L78" i="70"/>
  <c r="N82" i="70"/>
  <c r="K84" i="70"/>
  <c r="O78" i="70"/>
  <c r="G78" i="70"/>
  <c r="P14" i="47"/>
  <c r="D27" i="47"/>
  <c r="D54" i="47" s="1"/>
  <c r="L21" i="70"/>
  <c r="L48" i="70" s="1"/>
  <c r="L21" i="47"/>
  <c r="L48" i="47" s="1"/>
  <c r="I20" i="47"/>
  <c r="I47" i="47" s="1"/>
  <c r="G24" i="70"/>
  <c r="G51" i="70" s="1"/>
  <c r="G24" i="47"/>
  <c r="G51" i="47" s="1"/>
  <c r="M24" i="47"/>
  <c r="M51" i="47" s="1"/>
  <c r="D20" i="70"/>
  <c r="D47" i="70" s="1"/>
  <c r="D20" i="47"/>
  <c r="D47" i="47" s="1"/>
  <c r="O21" i="70"/>
  <c r="O48" i="70" s="1"/>
  <c r="O21" i="47"/>
  <c r="O48" i="47" s="1"/>
  <c r="K19" i="70"/>
  <c r="K46" i="70" s="1"/>
  <c r="K19" i="47"/>
  <c r="J25" i="47"/>
  <c r="J52" i="47" s="1"/>
  <c r="H19" i="70"/>
  <c r="H46" i="70" s="1"/>
  <c r="H19" i="47"/>
  <c r="N20" i="47"/>
  <c r="N47" i="47" s="1"/>
  <c r="J20" i="47"/>
  <c r="J47" i="47" s="1"/>
  <c r="E21" i="47"/>
  <c r="E48" i="47" s="1"/>
  <c r="K21" i="70"/>
  <c r="K48" i="70" s="1"/>
  <c r="K21" i="47"/>
  <c r="K48" i="47" s="1"/>
  <c r="F24" i="47"/>
  <c r="F51" i="47" s="1"/>
  <c r="K25" i="70"/>
  <c r="K52" i="70" s="1"/>
  <c r="K25" i="47"/>
  <c r="K52" i="47" s="1"/>
  <c r="F25" i="47"/>
  <c r="F52" i="47" s="1"/>
  <c r="D19" i="70"/>
  <c r="D46" i="70" s="1"/>
  <c r="D19" i="47"/>
  <c r="D46" i="47" s="1"/>
  <c r="N19" i="47"/>
  <c r="L19" i="70"/>
  <c r="L46" i="70" s="1"/>
  <c r="L19" i="47"/>
  <c r="D25" i="47"/>
  <c r="D52" i="47" s="1"/>
  <c r="J19" i="70"/>
  <c r="J46" i="70" s="1"/>
  <c r="J19" i="47"/>
  <c r="Q14" i="47"/>
  <c r="E27" i="47"/>
  <c r="E54" i="47" s="1"/>
  <c r="D22" i="47"/>
  <c r="D49" i="47" s="1"/>
  <c r="N21" i="70"/>
  <c r="N48" i="70" s="1"/>
  <c r="N21" i="47"/>
  <c r="N48" i="47" s="1"/>
  <c r="D21" i="47"/>
  <c r="D48" i="47" s="1"/>
  <c r="O19" i="47"/>
  <c r="E24" i="47"/>
  <c r="E51" i="47" s="1"/>
  <c r="E19" i="70"/>
  <c r="E46" i="70" s="1"/>
  <c r="E19" i="47"/>
  <c r="M20" i="47"/>
  <c r="M47" i="47" s="1"/>
  <c r="L20" i="70"/>
  <c r="L47" i="70" s="1"/>
  <c r="K24" i="70"/>
  <c r="K51" i="70" s="1"/>
  <c r="K24" i="47"/>
  <c r="K51" i="47" s="1"/>
  <c r="J24" i="70"/>
  <c r="J51" i="70" s="1"/>
  <c r="O24" i="70"/>
  <c r="O51" i="70" s="1"/>
  <c r="O24" i="47"/>
  <c r="O51" i="47" s="1"/>
  <c r="J24" i="47"/>
  <c r="J51" i="47" s="1"/>
  <c r="D24" i="70"/>
  <c r="D51" i="70" s="1"/>
  <c r="D24" i="47"/>
  <c r="D51" i="47" s="1"/>
  <c r="L20" i="47"/>
  <c r="L47" i="47" s="1"/>
  <c r="K20" i="70"/>
  <c r="K47" i="70" s="1"/>
  <c r="K20" i="47"/>
  <c r="K47" i="47" s="1"/>
  <c r="O25" i="47"/>
  <c r="O52" i="47" s="1"/>
  <c r="E25" i="70"/>
  <c r="E52" i="70" s="1"/>
  <c r="E25" i="47"/>
  <c r="E52" i="47" s="1"/>
  <c r="M19" i="47"/>
  <c r="G25" i="70"/>
  <c r="G52" i="70" s="1"/>
  <c r="G25" i="47"/>
  <c r="G52" i="47" s="1"/>
  <c r="F21" i="47"/>
  <c r="F48" i="47" s="1"/>
  <c r="M25" i="70"/>
  <c r="M52" i="70" s="1"/>
  <c r="M25" i="47"/>
  <c r="M52" i="47" s="1"/>
  <c r="I21" i="70"/>
  <c r="I48" i="70" s="1"/>
  <c r="I21" i="47"/>
  <c r="I48" i="47" s="1"/>
  <c r="I25" i="70"/>
  <c r="I52" i="70" s="1"/>
  <c r="N25" i="70"/>
  <c r="N52" i="70" s="1"/>
  <c r="N25" i="47"/>
  <c r="N52" i="47" s="1"/>
  <c r="I25" i="47"/>
  <c r="I52" i="47" s="1"/>
  <c r="H21" i="70"/>
  <c r="H48" i="70" s="1"/>
  <c r="H21" i="47"/>
  <c r="H48" i="47" s="1"/>
  <c r="I19" i="70"/>
  <c r="I46" i="70" s="1"/>
  <c r="I19" i="47"/>
  <c r="H20" i="47"/>
  <c r="H47" i="47" s="1"/>
  <c r="G20" i="47"/>
  <c r="G47" i="47" s="1"/>
  <c r="F19" i="47"/>
  <c r="I24" i="47"/>
  <c r="I51" i="47" s="1"/>
  <c r="C24" i="70"/>
  <c r="H24" i="70"/>
  <c r="H51" i="70" s="1"/>
  <c r="H24" i="47"/>
  <c r="H51" i="47" s="1"/>
  <c r="C26" i="47"/>
  <c r="P13" i="47"/>
  <c r="Q13" i="47"/>
  <c r="C54" i="47"/>
  <c r="C22" i="47"/>
  <c r="P15" i="47"/>
  <c r="C28" i="47"/>
  <c r="Q15" i="47"/>
  <c r="F20" i="47"/>
  <c r="F47" i="47" s="1"/>
  <c r="J21" i="47"/>
  <c r="J48" i="47" s="1"/>
  <c r="G21" i="47"/>
  <c r="G48" i="47" s="1"/>
  <c r="C21" i="70"/>
  <c r="L24" i="47"/>
  <c r="L51" i="47" s="1"/>
  <c r="N24" i="70"/>
  <c r="N51" i="70" s="1"/>
  <c r="N24" i="47"/>
  <c r="N51" i="47" s="1"/>
  <c r="L25" i="47"/>
  <c r="L52" i="47" s="1"/>
  <c r="O20" i="70"/>
  <c r="O47" i="70" s="1"/>
  <c r="O20" i="47"/>
  <c r="O47" i="47" s="1"/>
  <c r="H25" i="47"/>
  <c r="H52" i="47" s="1"/>
  <c r="E20" i="70"/>
  <c r="E47" i="70" s="1"/>
  <c r="E20" i="47"/>
  <c r="E47" i="47" s="1"/>
  <c r="M21" i="47"/>
  <c r="M48" i="47" s="1"/>
  <c r="G19" i="47"/>
  <c r="H83" i="70"/>
  <c r="I73" i="71"/>
  <c r="F73" i="71"/>
  <c r="D73" i="71"/>
  <c r="J73" i="71"/>
  <c r="G73" i="71"/>
  <c r="E73" i="71"/>
  <c r="H73" i="71"/>
  <c r="K21" i="71"/>
  <c r="K44" i="71" s="1"/>
  <c r="F21" i="71"/>
  <c r="F44" i="71" s="1"/>
  <c r="E21" i="71"/>
  <c r="E44" i="71" s="1"/>
  <c r="E20" i="71"/>
  <c r="E43" i="71" s="1"/>
  <c r="D20" i="71"/>
  <c r="D43" i="71" s="1"/>
  <c r="D25" i="70"/>
  <c r="D52" i="70" s="1"/>
  <c r="I24" i="70"/>
  <c r="I51" i="70" s="1"/>
  <c r="O25" i="70"/>
  <c r="O52" i="70" s="1"/>
  <c r="M24" i="70"/>
  <c r="M51" i="70" s="1"/>
  <c r="H18" i="71"/>
  <c r="H41" i="71" s="1"/>
  <c r="I17" i="71"/>
  <c r="I40" i="71" s="1"/>
  <c r="H17" i="71"/>
  <c r="H40" i="71" s="1"/>
  <c r="H66" i="71" s="1"/>
  <c r="M156" i="43"/>
  <c r="E17" i="71"/>
  <c r="E40" i="71" s="1"/>
  <c r="J16" i="71"/>
  <c r="J39" i="71" s="1"/>
  <c r="J65" i="71" s="1"/>
  <c r="F16" i="71"/>
  <c r="F39" i="71" s="1"/>
  <c r="D16" i="71"/>
  <c r="D39" i="71" s="1"/>
  <c r="D65" i="71" s="1"/>
  <c r="M311" i="42"/>
  <c r="D27" i="70"/>
  <c r="D54" i="70" s="1"/>
  <c r="P9" i="70"/>
  <c r="F19" i="70"/>
  <c r="F46" i="70" s="1"/>
  <c r="F75" i="70" s="1"/>
  <c r="I23" i="71"/>
  <c r="I46" i="71" s="1"/>
  <c r="H20" i="71"/>
  <c r="H43" i="71" s="1"/>
  <c r="J20" i="71"/>
  <c r="J43" i="71" s="1"/>
  <c r="J17" i="71"/>
  <c r="J40" i="71" s="1"/>
  <c r="J66" i="71" s="1"/>
  <c r="J18" i="71"/>
  <c r="J41" i="71" s="1"/>
  <c r="J67" i="71" s="1"/>
  <c r="G18" i="71"/>
  <c r="G41" i="71" s="1"/>
  <c r="G16" i="71"/>
  <c r="G39" i="71" s="1"/>
  <c r="G65" i="71" s="1"/>
  <c r="K24" i="71"/>
  <c r="K47" i="71" s="1"/>
  <c r="F23" i="71"/>
  <c r="F46" i="71" s="1"/>
  <c r="D21" i="71"/>
  <c r="D44" i="71" s="1"/>
  <c r="K16" i="71"/>
  <c r="K39" i="71" s="1"/>
  <c r="D18" i="71"/>
  <c r="D41" i="71" s="1"/>
  <c r="E18" i="71"/>
  <c r="E41" i="71" s="1"/>
  <c r="F18" i="71"/>
  <c r="F41" i="71" s="1"/>
  <c r="I16" i="71"/>
  <c r="I39" i="71" s="1"/>
  <c r="C45" i="71"/>
  <c r="G20" i="71"/>
  <c r="G43" i="71" s="1"/>
  <c r="G69" i="71" s="1"/>
  <c r="E16" i="71"/>
  <c r="E39" i="71" s="1"/>
  <c r="E65" i="71" s="1"/>
  <c r="F17" i="71"/>
  <c r="F40" i="71" s="1"/>
  <c r="G21" i="71"/>
  <c r="G44" i="71" s="1"/>
  <c r="L11" i="71"/>
  <c r="M13" i="71"/>
  <c r="D17" i="71"/>
  <c r="D40" i="71" s="1"/>
  <c r="C18" i="71"/>
  <c r="K17" i="71"/>
  <c r="K40" i="71" s="1"/>
  <c r="K66" i="71" s="1"/>
  <c r="M11" i="71"/>
  <c r="C20" i="71"/>
  <c r="H21" i="71"/>
  <c r="H44" i="71" s="1"/>
  <c r="G17" i="71"/>
  <c r="G40" i="71" s="1"/>
  <c r="G66" i="71" s="1"/>
  <c r="C47" i="71"/>
  <c r="D23" i="71"/>
  <c r="D46" i="71" s="1"/>
  <c r="K23" i="71"/>
  <c r="K46" i="71" s="1"/>
  <c r="L12" i="71"/>
  <c r="G23" i="71"/>
  <c r="G46" i="71" s="1"/>
  <c r="E23" i="71"/>
  <c r="E46" i="71" s="1"/>
  <c r="J20" i="70"/>
  <c r="J47" i="70" s="1"/>
  <c r="J76" i="70" s="1"/>
  <c r="M19" i="70"/>
  <c r="M46" i="70" s="1"/>
  <c r="M75" i="70" s="1"/>
  <c r="G20" i="70"/>
  <c r="G47" i="70" s="1"/>
  <c r="D21" i="70"/>
  <c r="D48" i="70" s="1"/>
  <c r="AE314" i="42"/>
  <c r="K313" i="42" s="1"/>
  <c r="F20" i="70"/>
  <c r="F47" i="70" s="1"/>
  <c r="E24" i="70"/>
  <c r="E51" i="70" s="1"/>
  <c r="N20" i="70"/>
  <c r="N47" i="70" s="1"/>
  <c r="N76" i="70" s="1"/>
  <c r="J21" i="70"/>
  <c r="J48" i="70" s="1"/>
  <c r="J25" i="70"/>
  <c r="J52" i="70" s="1"/>
  <c r="F21" i="70"/>
  <c r="F48" i="70" s="1"/>
  <c r="M20" i="70"/>
  <c r="M47" i="70" s="1"/>
  <c r="P15" i="70"/>
  <c r="L25" i="70"/>
  <c r="L52" i="70" s="1"/>
  <c r="F24" i="70"/>
  <c r="F51" i="70" s="1"/>
  <c r="L24" i="70"/>
  <c r="L51" i="70" s="1"/>
  <c r="G19" i="70"/>
  <c r="G46" i="70" s="1"/>
  <c r="G21" i="70"/>
  <c r="G48" i="70" s="1"/>
  <c r="C26" i="70"/>
  <c r="P13" i="70"/>
  <c r="Q13" i="70"/>
  <c r="P28" i="70"/>
  <c r="C55" i="70"/>
  <c r="C20" i="70"/>
  <c r="E22" i="70"/>
  <c r="E49" i="70" s="1"/>
  <c r="E78" i="70" s="1"/>
  <c r="N19" i="70"/>
  <c r="N46" i="70" s="1"/>
  <c r="I20" i="70"/>
  <c r="I47" i="70" s="1"/>
  <c r="F22" i="70"/>
  <c r="F49" i="70" s="1"/>
  <c r="O19" i="70"/>
  <c r="O46" i="70" s="1"/>
  <c r="O75" i="70" s="1"/>
  <c r="M21" i="70"/>
  <c r="M48" i="70" s="1"/>
  <c r="F25" i="70"/>
  <c r="F52" i="70" s="1"/>
  <c r="E21" i="70"/>
  <c r="E48" i="70" s="1"/>
  <c r="E77" i="70" s="1"/>
  <c r="H25" i="70"/>
  <c r="H52" i="70" s="1"/>
  <c r="H20" i="70"/>
  <c r="H47" i="70" s="1"/>
  <c r="C22" i="70"/>
  <c r="Q15" i="70"/>
  <c r="AF155" i="43"/>
  <c r="AG324" i="42"/>
  <c r="AC201" i="43"/>
  <c r="Y199" i="43"/>
  <c r="AC200" i="43"/>
  <c r="Y202" i="43"/>
  <c r="AB202" i="43"/>
  <c r="AC199" i="43"/>
  <c r="AA198" i="43"/>
  <c r="Z198" i="43"/>
  <c r="W176" i="43"/>
  <c r="Z200" i="43"/>
  <c r="AB200" i="43"/>
  <c r="Z203" i="43"/>
  <c r="G151" i="43"/>
  <c r="Z201" i="43"/>
  <c r="X202" i="43"/>
  <c r="AB176" i="43"/>
  <c r="AA200" i="43"/>
  <c r="Y198" i="43"/>
  <c r="AB199" i="43"/>
  <c r="AC198" i="43"/>
  <c r="AA199" i="43"/>
  <c r="AA176" i="43"/>
  <c r="X176" i="43"/>
  <c r="I151" i="43"/>
  <c r="F151" i="43"/>
  <c r="Y200" i="43"/>
  <c r="AB185" i="43"/>
  <c r="AB203" i="43" s="1"/>
  <c r="AC202" i="43"/>
  <c r="Y201" i="43"/>
  <c r="E151" i="43"/>
  <c r="X200" i="43"/>
  <c r="C151" i="43"/>
  <c r="X201" i="43"/>
  <c r="D151" i="43"/>
  <c r="H151" i="43"/>
  <c r="M135" i="43"/>
  <c r="K19" i="53" s="1"/>
  <c r="K42" i="53" s="1"/>
  <c r="X199" i="43"/>
  <c r="Z176" i="43"/>
  <c r="W199" i="43"/>
  <c r="Y176" i="43"/>
  <c r="Z202" i="43"/>
  <c r="Z362" i="42"/>
  <c r="X363" i="42"/>
  <c r="AC361" i="42"/>
  <c r="Y362" i="42"/>
  <c r="Z360" i="42"/>
  <c r="AC363" i="42"/>
  <c r="AA360" i="42"/>
  <c r="W364" i="42"/>
  <c r="Y361" i="42"/>
  <c r="Y364" i="42"/>
  <c r="X364" i="42"/>
  <c r="AC364" i="42"/>
  <c r="W362" i="42"/>
  <c r="X360" i="42"/>
  <c r="AC362" i="42"/>
  <c r="AC365" i="42"/>
  <c r="X365" i="42"/>
  <c r="W363" i="42"/>
  <c r="AA364" i="42"/>
  <c r="AB362" i="42"/>
  <c r="Z364" i="42"/>
  <c r="X361" i="42"/>
  <c r="AA363" i="42"/>
  <c r="AA362" i="42"/>
  <c r="Y360" i="42"/>
  <c r="L103" i="43"/>
  <c r="K55" i="43"/>
  <c r="M103" i="43"/>
  <c r="L55" i="43"/>
  <c r="M87" i="43"/>
  <c r="K135" i="43"/>
  <c r="L119" i="43"/>
  <c r="L39" i="43"/>
  <c r="E19" i="71" s="1"/>
  <c r="E42" i="71" s="1"/>
  <c r="L87" i="43"/>
  <c r="M23" i="43"/>
  <c r="K119" i="43"/>
  <c r="C40" i="67"/>
  <c r="D35" i="67" s="1"/>
  <c r="AE335" i="42"/>
  <c r="AF192" i="43"/>
  <c r="J71" i="43"/>
  <c r="AE192" i="43"/>
  <c r="L156" i="43"/>
  <c r="L306" i="42"/>
  <c r="AE355" i="42"/>
  <c r="AE345" i="42"/>
  <c r="AE337" i="42"/>
  <c r="AA365" i="42"/>
  <c r="W365" i="42"/>
  <c r="Z365" i="42"/>
  <c r="L303" i="42"/>
  <c r="Y363" i="42"/>
  <c r="AB364" i="42"/>
  <c r="X362" i="42"/>
  <c r="W194" i="43"/>
  <c r="W203" i="43" s="1"/>
  <c r="AC176" i="43"/>
  <c r="AF189" i="43"/>
  <c r="CC161" i="43"/>
  <c r="AA203" i="43"/>
  <c r="AC185" i="43"/>
  <c r="AC203" i="43" s="1"/>
  <c r="X185" i="43"/>
  <c r="X203" i="43" s="1"/>
  <c r="AF180" i="43"/>
  <c r="Y203" i="43"/>
  <c r="CE161" i="43"/>
  <c r="CD161" i="43"/>
  <c r="AE181" i="43"/>
  <c r="J149" i="43"/>
  <c r="W201" i="43"/>
  <c r="W202" i="43"/>
  <c r="W200" i="43"/>
  <c r="W198" i="43"/>
  <c r="L23" i="43"/>
  <c r="M150" i="43"/>
  <c r="AA201" i="43"/>
  <c r="M149" i="43"/>
  <c r="L149" i="43"/>
  <c r="CC154" i="43"/>
  <c r="J87" i="43"/>
  <c r="CE154" i="43"/>
  <c r="AE182" i="43"/>
  <c r="AE151" i="43"/>
  <c r="K39" i="43"/>
  <c r="M148" i="43"/>
  <c r="J103" i="43"/>
  <c r="AF193" i="43"/>
  <c r="L71" i="43"/>
  <c r="G19" i="71" s="1"/>
  <c r="G42" i="71" s="1"/>
  <c r="L155" i="43"/>
  <c r="L150" i="43"/>
  <c r="K149" i="43"/>
  <c r="J156" i="43"/>
  <c r="J39" i="43"/>
  <c r="L152" i="43"/>
  <c r="AF191" i="43"/>
  <c r="AE191" i="43"/>
  <c r="AE173" i="43"/>
  <c r="K148" i="43"/>
  <c r="J152" i="43"/>
  <c r="L148" i="43"/>
  <c r="AE193" i="43"/>
  <c r="AF171" i="43"/>
  <c r="CD154" i="43"/>
  <c r="K150" i="43"/>
  <c r="AF190" i="43"/>
  <c r="K87" i="43"/>
  <c r="AE356" i="42"/>
  <c r="W361" i="42"/>
  <c r="AE338" i="42"/>
  <c r="AE346" i="42"/>
  <c r="AE352" i="42"/>
  <c r="Y365" i="42"/>
  <c r="AG353" i="42"/>
  <c r="M308" i="42"/>
  <c r="Z361" i="42"/>
  <c r="AB360" i="42"/>
  <c r="Z363" i="42"/>
  <c r="K305" i="42"/>
  <c r="AB363" i="42"/>
  <c r="AA361" i="42"/>
  <c r="AE344" i="42"/>
  <c r="AG329" i="42"/>
  <c r="K309" i="42"/>
  <c r="AB365" i="42"/>
  <c r="AE342" i="42"/>
  <c r="J309" i="42"/>
  <c r="AG326" i="42"/>
  <c r="AE343" i="42"/>
  <c r="W360" i="42"/>
  <c r="M307" i="42"/>
  <c r="AE353" i="42"/>
  <c r="AE336" i="42"/>
  <c r="L307" i="42"/>
  <c r="AC360" i="42"/>
  <c r="AG342" i="42"/>
  <c r="AG335" i="42"/>
  <c r="AE326" i="42"/>
  <c r="L308" i="42"/>
  <c r="AG343" i="42"/>
  <c r="AG334" i="42"/>
  <c r="M305" i="42"/>
  <c r="AG355" i="42"/>
  <c r="K304" i="42"/>
  <c r="AE333" i="42"/>
  <c r="AG333" i="42"/>
  <c r="AG346" i="42"/>
  <c r="AG337" i="42"/>
  <c r="L305" i="42"/>
  <c r="J305" i="42"/>
  <c r="AG351" i="42"/>
  <c r="AG344" i="42"/>
  <c r="AE347" i="42"/>
  <c r="AE171" i="43"/>
  <c r="AE180" i="43"/>
  <c r="M7" i="43"/>
  <c r="J150" i="43"/>
  <c r="L311" i="42"/>
  <c r="K23" i="43"/>
  <c r="AG338" i="42"/>
  <c r="J153" i="43"/>
  <c r="J303" i="42"/>
  <c r="J308" i="42"/>
  <c r="AG356" i="42"/>
  <c r="M152" i="43"/>
  <c r="AE172" i="43"/>
  <c r="AE190" i="43"/>
  <c r="AE183" i="43"/>
  <c r="AG345" i="42"/>
  <c r="AE329" i="42"/>
  <c r="L304" i="42"/>
  <c r="M303" i="42"/>
  <c r="J304" i="42"/>
  <c r="AE324" i="42"/>
  <c r="AE328" i="42"/>
  <c r="AE351" i="42"/>
  <c r="J307" i="42"/>
  <c r="M155" i="43"/>
  <c r="K308" i="42"/>
  <c r="L7" i="43"/>
  <c r="AG327" i="42"/>
  <c r="AE184" i="43"/>
  <c r="AE175" i="43"/>
  <c r="AF151" i="43"/>
  <c r="K303" i="42"/>
  <c r="K153" i="43"/>
  <c r="AE189" i="43"/>
  <c r="AE174" i="43"/>
  <c r="AG347" i="42"/>
  <c r="J148" i="43"/>
  <c r="M9" i="43"/>
  <c r="AE334" i="42"/>
  <c r="AE325" i="42"/>
  <c r="AG352" i="42"/>
  <c r="AG325" i="42"/>
  <c r="J155" i="43"/>
  <c r="K155" i="43"/>
  <c r="AF152" i="43"/>
  <c r="AE327" i="42"/>
  <c r="AG354" i="42"/>
  <c r="L309" i="42"/>
  <c r="K307" i="42"/>
  <c r="M309" i="42"/>
  <c r="J313" i="42"/>
  <c r="AF174" i="43"/>
  <c r="AF183" i="43"/>
  <c r="M304" i="42"/>
  <c r="AG336" i="42"/>
  <c r="L154" i="43"/>
  <c r="AE153" i="43"/>
  <c r="J7" i="43"/>
  <c r="K154" i="43"/>
  <c r="AE152" i="43"/>
  <c r="K8" i="43"/>
  <c r="K7" i="43"/>
  <c r="AF173" i="43"/>
  <c r="AF182" i="43"/>
  <c r="AF175" i="43"/>
  <c r="AF184" i="43"/>
  <c r="AF153" i="43"/>
  <c r="AF172" i="43"/>
  <c r="AF181" i="43"/>
  <c r="AE354" i="42"/>
  <c r="AG328" i="42"/>
  <c r="L153" i="43"/>
  <c r="E72" i="71" l="1"/>
  <c r="J69" i="71"/>
  <c r="J81" i="70"/>
  <c r="G70" i="71"/>
  <c r="K70" i="71"/>
  <c r="E69" i="71"/>
  <c r="D69" i="71"/>
  <c r="H69" i="71"/>
  <c r="I70" i="71"/>
  <c r="E70" i="71"/>
  <c r="D72" i="71"/>
  <c r="M22" i="71"/>
  <c r="F65" i="71"/>
  <c r="F67" i="71"/>
  <c r="G67" i="71"/>
  <c r="G72" i="71"/>
  <c r="H70" i="71"/>
  <c r="I72" i="71"/>
  <c r="E66" i="71"/>
  <c r="F81" i="70"/>
  <c r="F80" i="70"/>
  <c r="F77" i="70"/>
  <c r="G76" i="70"/>
  <c r="N75" i="70"/>
  <c r="M11" i="53"/>
  <c r="D22" i="53"/>
  <c r="D45" i="53" s="1"/>
  <c r="F78" i="70"/>
  <c r="L22" i="71"/>
  <c r="H65" i="71"/>
  <c r="J72" i="71"/>
  <c r="I65" i="71"/>
  <c r="D66" i="71"/>
  <c r="F66" i="71"/>
  <c r="E67" i="71"/>
  <c r="F72" i="71"/>
  <c r="H67" i="71"/>
  <c r="F70" i="71"/>
  <c r="O76" i="70"/>
  <c r="K75" i="70"/>
  <c r="N81" i="70"/>
  <c r="G81" i="70"/>
  <c r="N77" i="70"/>
  <c r="J75" i="70"/>
  <c r="H81" i="70"/>
  <c r="I80" i="70"/>
  <c r="I77" i="70"/>
  <c r="D80" i="70"/>
  <c r="K81" i="70"/>
  <c r="H75" i="70"/>
  <c r="D75" i="70"/>
  <c r="K69" i="71"/>
  <c r="J70" i="71"/>
  <c r="I76" i="70"/>
  <c r="E80" i="70"/>
  <c r="H77" i="70"/>
  <c r="K80" i="70"/>
  <c r="L75" i="70"/>
  <c r="G80" i="70"/>
  <c r="I69" i="71"/>
  <c r="G68" i="71"/>
  <c r="K72" i="71"/>
  <c r="D70" i="71"/>
  <c r="I66" i="71"/>
  <c r="I67" i="71"/>
  <c r="K65" i="71"/>
  <c r="K67" i="71"/>
  <c r="H72" i="71"/>
  <c r="H19" i="71"/>
  <c r="H42" i="71" s="1"/>
  <c r="H19" i="53"/>
  <c r="H42" i="53" s="1"/>
  <c r="F48" i="53"/>
  <c r="C18" i="53"/>
  <c r="L7" i="53"/>
  <c r="M7" i="53"/>
  <c r="D18" i="53"/>
  <c r="D41" i="53" s="1"/>
  <c r="D67" i="71" s="1"/>
  <c r="G48" i="53"/>
  <c r="L6" i="53"/>
  <c r="M6" i="53"/>
  <c r="C17" i="53"/>
  <c r="K48" i="53"/>
  <c r="L12" i="53"/>
  <c r="C23" i="53"/>
  <c r="M12" i="53"/>
  <c r="C45" i="53"/>
  <c r="I19" i="53"/>
  <c r="I42" i="53" s="1"/>
  <c r="L5" i="53"/>
  <c r="M5" i="53"/>
  <c r="F69" i="71"/>
  <c r="M9" i="53"/>
  <c r="C20" i="53"/>
  <c r="L9" i="53"/>
  <c r="E19" i="53"/>
  <c r="E42" i="53" s="1"/>
  <c r="J48" i="53"/>
  <c r="M10" i="53"/>
  <c r="L10" i="53"/>
  <c r="C21" i="53"/>
  <c r="D19" i="53"/>
  <c r="D42" i="53" s="1"/>
  <c r="M24" i="53"/>
  <c r="C47" i="53"/>
  <c r="L24" i="53"/>
  <c r="E81" i="70"/>
  <c r="O80" i="70"/>
  <c r="G77" i="70"/>
  <c r="L81" i="70"/>
  <c r="F76" i="70"/>
  <c r="M81" i="70"/>
  <c r="H80" i="70"/>
  <c r="I75" i="70"/>
  <c r="O77" i="70"/>
  <c r="E75" i="70"/>
  <c r="K76" i="70"/>
  <c r="M80" i="70"/>
  <c r="C19" i="47"/>
  <c r="Q6" i="47"/>
  <c r="P6" i="47"/>
  <c r="C49" i="47"/>
  <c r="C24" i="47"/>
  <c r="P11" i="47"/>
  <c r="Q11" i="47"/>
  <c r="H76" i="70"/>
  <c r="M77" i="70"/>
  <c r="D76" i="70"/>
  <c r="L80" i="70"/>
  <c r="K77" i="70"/>
  <c r="M76" i="70"/>
  <c r="D77" i="70"/>
  <c r="L77" i="70"/>
  <c r="D83" i="70"/>
  <c r="O81" i="70"/>
  <c r="E83" i="70"/>
  <c r="C21" i="47"/>
  <c r="P8" i="47"/>
  <c r="Q8" i="47"/>
  <c r="C25" i="47"/>
  <c r="P12" i="47"/>
  <c r="Q12" i="47"/>
  <c r="I81" i="70"/>
  <c r="E76" i="70"/>
  <c r="D81" i="70"/>
  <c r="C55" i="47"/>
  <c r="P28" i="47"/>
  <c r="P27" i="47"/>
  <c r="C53" i="47"/>
  <c r="P26" i="47"/>
  <c r="P7" i="47"/>
  <c r="C20" i="47"/>
  <c r="Q7" i="47"/>
  <c r="L76" i="70"/>
  <c r="N80" i="70"/>
  <c r="G75" i="70"/>
  <c r="J77" i="70"/>
  <c r="P54" i="47"/>
  <c r="J80" i="70"/>
  <c r="D78" i="70"/>
  <c r="C73" i="71"/>
  <c r="K73" i="71"/>
  <c r="D19" i="71"/>
  <c r="D42" i="71" s="1"/>
  <c r="L24" i="71"/>
  <c r="M24" i="71"/>
  <c r="K19" i="71"/>
  <c r="K42" i="71" s="1"/>
  <c r="K68" i="71" s="1"/>
  <c r="C23" i="71"/>
  <c r="L23" i="71" s="1"/>
  <c r="M12" i="71"/>
  <c r="M7" i="71"/>
  <c r="L9" i="71"/>
  <c r="M9" i="71"/>
  <c r="F19" i="71"/>
  <c r="F42" i="71" s="1"/>
  <c r="F68" i="71" s="1"/>
  <c r="L7" i="71"/>
  <c r="L13" i="71"/>
  <c r="J19" i="71"/>
  <c r="J42" i="71" s="1"/>
  <c r="J68" i="71" s="1"/>
  <c r="G48" i="71"/>
  <c r="C43" i="71"/>
  <c r="L20" i="71"/>
  <c r="M20" i="71"/>
  <c r="M5" i="71"/>
  <c r="C16" i="71"/>
  <c r="L5" i="71"/>
  <c r="C19" i="71"/>
  <c r="I19" i="71"/>
  <c r="I42" i="71" s="1"/>
  <c r="E48" i="71"/>
  <c r="M47" i="71"/>
  <c r="L47" i="71"/>
  <c r="C17" i="71"/>
  <c r="M6" i="71"/>
  <c r="L6" i="71"/>
  <c r="M18" i="71"/>
  <c r="L18" i="71"/>
  <c r="C41" i="71"/>
  <c r="M45" i="71"/>
  <c r="L45" i="71"/>
  <c r="Q9" i="70"/>
  <c r="C51" i="70"/>
  <c r="P24" i="70"/>
  <c r="Q7" i="70"/>
  <c r="P55" i="70"/>
  <c r="C53" i="70"/>
  <c r="C82" i="70" s="1"/>
  <c r="P26" i="70"/>
  <c r="C49" i="70"/>
  <c r="P22" i="70"/>
  <c r="P14" i="70"/>
  <c r="Q14" i="70"/>
  <c r="C27" i="70"/>
  <c r="C48" i="70"/>
  <c r="C77" i="70" s="1"/>
  <c r="P21" i="70"/>
  <c r="P7" i="70"/>
  <c r="Q11" i="70"/>
  <c r="P8" i="70"/>
  <c r="C47" i="70"/>
  <c r="C76" i="70" s="1"/>
  <c r="P20" i="70"/>
  <c r="P12" i="70"/>
  <c r="C25" i="70"/>
  <c r="Q12" i="70"/>
  <c r="P11" i="70"/>
  <c r="Q6" i="70"/>
  <c r="C19" i="70"/>
  <c r="C46" i="70" s="1"/>
  <c r="C75" i="70" s="1"/>
  <c r="P6" i="70"/>
  <c r="Q8" i="70"/>
  <c r="D10" i="67"/>
  <c r="D28" i="67"/>
  <c r="AF194" i="43"/>
  <c r="M151" i="43"/>
  <c r="D13" i="67"/>
  <c r="D15" i="67"/>
  <c r="D29" i="67"/>
  <c r="D11" i="67"/>
  <c r="D26" i="67"/>
  <c r="D30" i="67"/>
  <c r="D25" i="67"/>
  <c r="D36" i="67"/>
  <c r="D12" i="67"/>
  <c r="D21" i="67"/>
  <c r="D31" i="67"/>
  <c r="D14" i="67"/>
  <c r="D20" i="67"/>
  <c r="D23" i="67"/>
  <c r="D27" i="67"/>
  <c r="D24" i="67"/>
  <c r="D37" i="67"/>
  <c r="D19" i="67"/>
  <c r="D22" i="67"/>
  <c r="AE199" i="43"/>
  <c r="AF201" i="43"/>
  <c r="AE201" i="43"/>
  <c r="AF198" i="43"/>
  <c r="AE364" i="42"/>
  <c r="AG362" i="42"/>
  <c r="AE362" i="42"/>
  <c r="AF185" i="43"/>
  <c r="AF199" i="43"/>
  <c r="AF202" i="43"/>
  <c r="AE194" i="43"/>
  <c r="AE185" i="43"/>
  <c r="AE200" i="43"/>
  <c r="AF200" i="43"/>
  <c r="L151" i="43"/>
  <c r="AE202" i="43"/>
  <c r="AE176" i="43"/>
  <c r="AG361" i="42"/>
  <c r="AG364" i="42"/>
  <c r="AG360" i="42"/>
  <c r="AE365" i="42"/>
  <c r="AG363" i="42"/>
  <c r="AE361" i="42"/>
  <c r="AE360" i="42"/>
  <c r="AE363" i="42"/>
  <c r="J151" i="43"/>
  <c r="AG365" i="42"/>
  <c r="K151" i="43"/>
  <c r="AF176" i="43"/>
  <c r="AE198" i="43"/>
  <c r="M153" i="43"/>
  <c r="K152" i="43"/>
  <c r="C78" i="70" l="1"/>
  <c r="C84" i="70"/>
  <c r="J56" i="53"/>
  <c r="E68" i="71"/>
  <c r="C71" i="71"/>
  <c r="K54" i="53"/>
  <c r="F55" i="53"/>
  <c r="D71" i="71"/>
  <c r="H48" i="53"/>
  <c r="M22" i="53"/>
  <c r="L22" i="53"/>
  <c r="K52" i="53"/>
  <c r="G58" i="53"/>
  <c r="C10" i="61"/>
  <c r="G55" i="53"/>
  <c r="F51" i="53"/>
  <c r="C33" i="61"/>
  <c r="J54" i="53"/>
  <c r="C13" i="61"/>
  <c r="K56" i="53"/>
  <c r="C34" i="61"/>
  <c r="G54" i="53"/>
  <c r="G53" i="53"/>
  <c r="J51" i="53"/>
  <c r="I68" i="71"/>
  <c r="F56" i="53"/>
  <c r="F52" i="53"/>
  <c r="D68" i="71"/>
  <c r="F54" i="53"/>
  <c r="F58" i="53"/>
  <c r="F53" i="53"/>
  <c r="H68" i="71"/>
  <c r="H48" i="71"/>
  <c r="H57" i="71" s="1"/>
  <c r="C19" i="53"/>
  <c r="L8" i="53"/>
  <c r="E48" i="53"/>
  <c r="K51" i="53"/>
  <c r="G57" i="53"/>
  <c r="G59" i="53"/>
  <c r="H55" i="53"/>
  <c r="K57" i="53"/>
  <c r="K59" i="53"/>
  <c r="K55" i="53"/>
  <c r="L21" i="53"/>
  <c r="C44" i="53"/>
  <c r="M21" i="53"/>
  <c r="J57" i="53"/>
  <c r="J59" i="53"/>
  <c r="J55" i="53"/>
  <c r="G51" i="53"/>
  <c r="G56" i="53"/>
  <c r="D48" i="53"/>
  <c r="M47" i="53"/>
  <c r="L47" i="53"/>
  <c r="L73" i="71" s="1"/>
  <c r="M8" i="53"/>
  <c r="L20" i="53"/>
  <c r="M20" i="53"/>
  <c r="C43" i="53"/>
  <c r="G52" i="53"/>
  <c r="C39" i="53"/>
  <c r="L16" i="53"/>
  <c r="M16" i="53"/>
  <c r="J53" i="53"/>
  <c r="I48" i="53"/>
  <c r="K53" i="53"/>
  <c r="M45" i="53"/>
  <c r="L45" i="53"/>
  <c r="C46" i="53"/>
  <c r="L23" i="53"/>
  <c r="M23" i="53"/>
  <c r="J52" i="53"/>
  <c r="M17" i="53"/>
  <c r="L17" i="53"/>
  <c r="C40" i="53"/>
  <c r="K58" i="53"/>
  <c r="J58" i="53"/>
  <c r="C41" i="53"/>
  <c r="L18" i="53"/>
  <c r="M18" i="53"/>
  <c r="F57" i="53"/>
  <c r="F59" i="53"/>
  <c r="P53" i="47"/>
  <c r="C46" i="47"/>
  <c r="P19" i="47"/>
  <c r="P21" i="47"/>
  <c r="C48" i="47"/>
  <c r="C47" i="47"/>
  <c r="P20" i="47"/>
  <c r="P55" i="47"/>
  <c r="C52" i="47"/>
  <c r="P25" i="47"/>
  <c r="P24" i="47"/>
  <c r="C51" i="47"/>
  <c r="E58" i="71"/>
  <c r="G58" i="71"/>
  <c r="G74" i="71"/>
  <c r="D48" i="71"/>
  <c r="D8" i="72" s="1"/>
  <c r="M23" i="71"/>
  <c r="C46" i="71"/>
  <c r="D12" i="72"/>
  <c r="E57" i="71"/>
  <c r="G54" i="71"/>
  <c r="E51" i="71"/>
  <c r="E55" i="71"/>
  <c r="G55" i="71"/>
  <c r="G57" i="71"/>
  <c r="G51" i="71"/>
  <c r="G53" i="71"/>
  <c r="G59" i="71"/>
  <c r="D10" i="72"/>
  <c r="G52" i="71"/>
  <c r="G56" i="71"/>
  <c r="E59" i="71"/>
  <c r="E54" i="71"/>
  <c r="E53" i="71"/>
  <c r="E56" i="71"/>
  <c r="E52" i="71"/>
  <c r="M17" i="71"/>
  <c r="C40" i="71"/>
  <c r="C66" i="71" s="1"/>
  <c r="L17" i="71"/>
  <c r="L8" i="71"/>
  <c r="M16" i="71"/>
  <c r="C39" i="71"/>
  <c r="C65" i="71" s="1"/>
  <c r="L16" i="71"/>
  <c r="M43" i="71"/>
  <c r="L43" i="71"/>
  <c r="J48" i="71"/>
  <c r="M8" i="71"/>
  <c r="C21" i="71"/>
  <c r="L10" i="71"/>
  <c r="M10" i="71"/>
  <c r="C42" i="71"/>
  <c r="M19" i="71"/>
  <c r="L19" i="71"/>
  <c r="K48" i="71"/>
  <c r="F48" i="71"/>
  <c r="M41" i="71"/>
  <c r="L41" i="71"/>
  <c r="I48" i="71"/>
  <c r="P19" i="70"/>
  <c r="P47" i="70"/>
  <c r="P27" i="70"/>
  <c r="C54" i="70"/>
  <c r="C83" i="70" s="1"/>
  <c r="P51" i="70"/>
  <c r="C52" i="70"/>
  <c r="P25" i="70"/>
  <c r="P49" i="70"/>
  <c r="P53" i="70"/>
  <c r="P48" i="70"/>
  <c r="D38" i="67"/>
  <c r="AF203" i="43"/>
  <c r="D16" i="67"/>
  <c r="D32" i="67"/>
  <c r="AE203" i="43"/>
  <c r="C80" i="70" l="1"/>
  <c r="C9" i="61"/>
  <c r="D53" i="53"/>
  <c r="H51" i="53"/>
  <c r="H53" i="53"/>
  <c r="C81" i="70"/>
  <c r="H54" i="53"/>
  <c r="H57" i="53"/>
  <c r="C69" i="71"/>
  <c r="H58" i="53"/>
  <c r="H59" i="53"/>
  <c r="C11" i="61"/>
  <c r="H52" i="53"/>
  <c r="H56" i="53"/>
  <c r="E74" i="71"/>
  <c r="C12" i="61"/>
  <c r="D54" i="53"/>
  <c r="C8" i="61"/>
  <c r="P82" i="70"/>
  <c r="J60" i="53"/>
  <c r="E54" i="53"/>
  <c r="D9" i="72"/>
  <c r="H56" i="71"/>
  <c r="H58" i="71"/>
  <c r="F60" i="53"/>
  <c r="H52" i="71"/>
  <c r="H51" i="71"/>
  <c r="H53" i="71"/>
  <c r="H54" i="71"/>
  <c r="H74" i="71"/>
  <c r="H59" i="71"/>
  <c r="H55" i="71"/>
  <c r="M41" i="53"/>
  <c r="L41" i="53"/>
  <c r="M44" i="53"/>
  <c r="L44" i="53"/>
  <c r="D55" i="71"/>
  <c r="L40" i="53"/>
  <c r="M40" i="53"/>
  <c r="I57" i="53"/>
  <c r="I59" i="53"/>
  <c r="I52" i="53"/>
  <c r="I55" i="53"/>
  <c r="I51" i="53"/>
  <c r="I58" i="53"/>
  <c r="I53" i="53"/>
  <c r="I56" i="53"/>
  <c r="M39" i="53"/>
  <c r="L39" i="53"/>
  <c r="L71" i="71"/>
  <c r="G60" i="53"/>
  <c r="C42" i="53"/>
  <c r="L19" i="53"/>
  <c r="M19" i="53"/>
  <c r="K74" i="71"/>
  <c r="J74" i="71"/>
  <c r="I54" i="53"/>
  <c r="C67" i="71"/>
  <c r="K60" i="53"/>
  <c r="F74" i="71"/>
  <c r="I74" i="71"/>
  <c r="L67" i="71"/>
  <c r="L46" i="53"/>
  <c r="M46" i="53"/>
  <c r="L43" i="53"/>
  <c r="M43" i="53"/>
  <c r="D59" i="53"/>
  <c r="D52" i="53"/>
  <c r="D57" i="53"/>
  <c r="D51" i="53"/>
  <c r="D55" i="53"/>
  <c r="D56" i="53"/>
  <c r="D58" i="53"/>
  <c r="E59" i="53"/>
  <c r="E57" i="53"/>
  <c r="E51" i="53"/>
  <c r="E55" i="53"/>
  <c r="E53" i="53"/>
  <c r="E58" i="53"/>
  <c r="E56" i="53"/>
  <c r="E52" i="53"/>
  <c r="P46" i="47"/>
  <c r="P51" i="47"/>
  <c r="P47" i="47"/>
  <c r="P52" i="47"/>
  <c r="P84" i="70"/>
  <c r="P48" i="47"/>
  <c r="P77" i="70" s="1"/>
  <c r="M46" i="71"/>
  <c r="C72" i="71"/>
  <c r="D58" i="71"/>
  <c r="D74" i="71"/>
  <c r="L46" i="71"/>
  <c r="D54" i="71"/>
  <c r="D53" i="71"/>
  <c r="D51" i="71"/>
  <c r="D56" i="71"/>
  <c r="D57" i="71"/>
  <c r="D59" i="71"/>
  <c r="D52" i="71"/>
  <c r="G60" i="71"/>
  <c r="E60" i="71"/>
  <c r="K53" i="71"/>
  <c r="K59" i="71"/>
  <c r="D34" i="72"/>
  <c r="K52" i="71"/>
  <c r="K54" i="71"/>
  <c r="K55" i="71"/>
  <c r="K56" i="71"/>
  <c r="K58" i="71"/>
  <c r="K57" i="71"/>
  <c r="K51" i="71"/>
  <c r="L42" i="71"/>
  <c r="M42" i="71"/>
  <c r="I59" i="71"/>
  <c r="I56" i="71"/>
  <c r="I52" i="71"/>
  <c r="I53" i="71"/>
  <c r="I57" i="71"/>
  <c r="I55" i="71"/>
  <c r="D11" i="72"/>
  <c r="I51" i="71"/>
  <c r="I54" i="71"/>
  <c r="I58" i="71"/>
  <c r="J58" i="71"/>
  <c r="J52" i="71"/>
  <c r="J59" i="71"/>
  <c r="D13" i="72"/>
  <c r="J55" i="71"/>
  <c r="J54" i="71"/>
  <c r="J57" i="71"/>
  <c r="J56" i="71"/>
  <c r="J51" i="71"/>
  <c r="J53" i="71"/>
  <c r="F58" i="71"/>
  <c r="F51" i="71"/>
  <c r="D33" i="72"/>
  <c r="F52" i="71"/>
  <c r="F57" i="71"/>
  <c r="F59" i="71"/>
  <c r="F53" i="71"/>
  <c r="F55" i="71"/>
  <c r="F56" i="71"/>
  <c r="F54" i="71"/>
  <c r="M21" i="71"/>
  <c r="L21" i="71"/>
  <c r="C44" i="71"/>
  <c r="C70" i="71" s="1"/>
  <c r="M39" i="71"/>
  <c r="L39" i="71"/>
  <c r="L65" i="71" s="1"/>
  <c r="L40" i="71"/>
  <c r="M40" i="71"/>
  <c r="P52" i="70"/>
  <c r="P54" i="70"/>
  <c r="P83" i="70" s="1"/>
  <c r="P46" i="70"/>
  <c r="D40" i="67"/>
  <c r="H60" i="53" l="1"/>
  <c r="L69" i="71"/>
  <c r="P80" i="70"/>
  <c r="H60" i="71"/>
  <c r="L66" i="71"/>
  <c r="L72" i="71"/>
  <c r="E60" i="53"/>
  <c r="L42" i="53"/>
  <c r="M42" i="53"/>
  <c r="I60" i="53"/>
  <c r="C14" i="61"/>
  <c r="C48" i="53"/>
  <c r="D60" i="53"/>
  <c r="C68" i="71"/>
  <c r="P75" i="70"/>
  <c r="P81" i="70"/>
  <c r="P76" i="70"/>
  <c r="D60" i="71"/>
  <c r="D14" i="72"/>
  <c r="I60" i="71"/>
  <c r="K60" i="71"/>
  <c r="J60" i="71"/>
  <c r="F60" i="71"/>
  <c r="M44" i="71"/>
  <c r="L44" i="71"/>
  <c r="L70" i="71" s="1"/>
  <c r="C48" i="71"/>
  <c r="C35" i="61" l="1"/>
  <c r="L68" i="71"/>
  <c r="M48" i="53"/>
  <c r="L48" i="53"/>
  <c r="C59" i="53"/>
  <c r="C57" i="53"/>
  <c r="C53" i="53"/>
  <c r="C56" i="53"/>
  <c r="C52" i="53"/>
  <c r="C51" i="53"/>
  <c r="C58" i="53"/>
  <c r="C55" i="53"/>
  <c r="C54" i="53"/>
  <c r="C74" i="71"/>
  <c r="C36" i="61"/>
  <c r="C58" i="71"/>
  <c r="C53" i="71"/>
  <c r="D35" i="72"/>
  <c r="D36" i="72" s="1"/>
  <c r="L48" i="71"/>
  <c r="C51" i="71"/>
  <c r="C57" i="71"/>
  <c r="C54" i="71"/>
  <c r="C59" i="71"/>
  <c r="M48" i="71"/>
  <c r="C55" i="71"/>
  <c r="C52" i="71"/>
  <c r="C56" i="71"/>
  <c r="L54" i="53" l="1"/>
  <c r="C60" i="53"/>
  <c r="L57" i="53"/>
  <c r="L59" i="53"/>
  <c r="L56" i="53"/>
  <c r="L51" i="53"/>
  <c r="L55" i="53"/>
  <c r="L52" i="53"/>
  <c r="L53" i="53"/>
  <c r="L58" i="53"/>
  <c r="L56" i="71"/>
  <c r="L74" i="71"/>
  <c r="C60" i="71"/>
  <c r="L55" i="71"/>
  <c r="L54" i="71"/>
  <c r="L53" i="71"/>
  <c r="L51" i="71"/>
  <c r="L59" i="71"/>
  <c r="L58" i="71"/>
  <c r="L57" i="71"/>
  <c r="L52" i="71"/>
  <c r="L60" i="53" l="1"/>
  <c r="L60" i="71"/>
  <c r="N14" i="42" l="1"/>
  <c r="C16" i="70" s="1"/>
  <c r="CL17" i="42"/>
  <c r="AH314" i="42" s="1"/>
  <c r="N313" i="42" s="1"/>
  <c r="CK17" i="42"/>
  <c r="M14" i="42"/>
  <c r="L14" i="42"/>
  <c r="CJ17" i="42"/>
  <c r="C29" i="47" l="1"/>
  <c r="L221" i="42"/>
  <c r="N175" i="42"/>
  <c r="J16" i="70" s="1"/>
  <c r="N152" i="42"/>
  <c r="I16" i="70" s="1"/>
  <c r="N198" i="42"/>
  <c r="K16" i="70" s="1"/>
  <c r="L106" i="42"/>
  <c r="M244" i="42"/>
  <c r="N37" i="42"/>
  <c r="D16" i="70" s="1"/>
  <c r="N83" i="42"/>
  <c r="F16" i="70" s="1"/>
  <c r="M83" i="42"/>
  <c r="M37" i="42"/>
  <c r="L152" i="42"/>
  <c r="M221" i="42"/>
  <c r="N106" i="42"/>
  <c r="G16" i="70" s="1"/>
  <c r="M106" i="42"/>
  <c r="N290" i="42"/>
  <c r="O16" i="70" s="1"/>
  <c r="M152" i="42"/>
  <c r="I29" i="47" s="1"/>
  <c r="I56" i="47" s="1"/>
  <c r="L198" i="42"/>
  <c r="L60" i="42"/>
  <c r="L290" i="42"/>
  <c r="M290" i="42"/>
  <c r="O29" i="47" s="1"/>
  <c r="O56" i="47" s="1"/>
  <c r="L175" i="42"/>
  <c r="M175" i="42"/>
  <c r="L83" i="42"/>
  <c r="M267" i="42"/>
  <c r="N60" i="42"/>
  <c r="E16" i="70" s="1"/>
  <c r="N129" i="42"/>
  <c r="H16" i="70" s="1"/>
  <c r="L37" i="42"/>
  <c r="M129" i="42"/>
  <c r="N221" i="42"/>
  <c r="L16" i="70" s="1"/>
  <c r="M198" i="42"/>
  <c r="M60" i="42"/>
  <c r="L267" i="42"/>
  <c r="L129" i="42"/>
  <c r="N267" i="42"/>
  <c r="N16" i="70" s="1"/>
  <c r="N244" i="42"/>
  <c r="M16" i="70" s="1"/>
  <c r="L244" i="42"/>
  <c r="AG314" i="42"/>
  <c r="M313" i="42" s="1"/>
  <c r="F29" i="47" l="1"/>
  <c r="F56" i="47" s="1"/>
  <c r="N29" i="47"/>
  <c r="N56" i="47" s="1"/>
  <c r="H29" i="47"/>
  <c r="H56" i="47" s="1"/>
  <c r="L29" i="47"/>
  <c r="L56" i="47" s="1"/>
  <c r="E29" i="47"/>
  <c r="E56" i="47" s="1"/>
  <c r="O57" i="47"/>
  <c r="K29" i="47"/>
  <c r="K56" i="47" s="1"/>
  <c r="J29" i="70"/>
  <c r="J56" i="70" s="1"/>
  <c r="J29" i="47"/>
  <c r="J56" i="47" s="1"/>
  <c r="G29" i="47"/>
  <c r="G56" i="47" s="1"/>
  <c r="M29" i="47"/>
  <c r="M56" i="47" s="1"/>
  <c r="C56" i="47"/>
  <c r="D29" i="70"/>
  <c r="D56" i="70" s="1"/>
  <c r="E29" i="70"/>
  <c r="E56" i="70" s="1"/>
  <c r="K29" i="70"/>
  <c r="K56" i="70" s="1"/>
  <c r="M29" i="70"/>
  <c r="M56" i="70" s="1"/>
  <c r="H29" i="70"/>
  <c r="H56" i="70" s="1"/>
  <c r="O29" i="70"/>
  <c r="O56" i="70" s="1"/>
  <c r="O85" i="70" s="1"/>
  <c r="I29" i="70"/>
  <c r="I56" i="70" s="1"/>
  <c r="I85" i="70" s="1"/>
  <c r="L29" i="70"/>
  <c r="L56" i="70" s="1"/>
  <c r="N29" i="70"/>
  <c r="N56" i="70" s="1"/>
  <c r="F29" i="70"/>
  <c r="F56" i="70" s="1"/>
  <c r="G29" i="70"/>
  <c r="G56" i="70" s="1"/>
  <c r="C29" i="70"/>
  <c r="L313" i="42"/>
  <c r="N85" i="70" l="1"/>
  <c r="F85" i="70"/>
  <c r="F57" i="47"/>
  <c r="H85" i="70"/>
  <c r="N57" i="47"/>
  <c r="G85" i="70"/>
  <c r="O70" i="47"/>
  <c r="C29" i="61"/>
  <c r="E85" i="70"/>
  <c r="J85" i="70"/>
  <c r="H57" i="47"/>
  <c r="L85" i="70"/>
  <c r="M57" i="47"/>
  <c r="J57" i="47"/>
  <c r="P16" i="47"/>
  <c r="D29" i="47"/>
  <c r="Q16" i="47"/>
  <c r="L57" i="47"/>
  <c r="M85" i="70"/>
  <c r="G57" i="47"/>
  <c r="K57" i="47"/>
  <c r="E57" i="47"/>
  <c r="K85" i="70"/>
  <c r="C57" i="47"/>
  <c r="O64" i="47"/>
  <c r="O63" i="47"/>
  <c r="O69" i="47"/>
  <c r="O67" i="47"/>
  <c r="O68" i="47"/>
  <c r="O62" i="47"/>
  <c r="O61" i="47"/>
  <c r="O60" i="47"/>
  <c r="O66" i="47"/>
  <c r="O65" i="47"/>
  <c r="H57" i="70"/>
  <c r="D22" i="72" s="1"/>
  <c r="J57" i="70"/>
  <c r="D24" i="72" s="1"/>
  <c r="D57" i="70"/>
  <c r="D18" i="72" s="1"/>
  <c r="O57" i="70"/>
  <c r="F57" i="70"/>
  <c r="P16" i="70"/>
  <c r="G57" i="70"/>
  <c r="D21" i="72" s="1"/>
  <c r="N57" i="70"/>
  <c r="K57" i="70"/>
  <c r="D25" i="72" s="1"/>
  <c r="E57" i="70"/>
  <c r="I57" i="70"/>
  <c r="D23" i="72" s="1"/>
  <c r="Q16" i="70"/>
  <c r="P29" i="70"/>
  <c r="C56" i="70"/>
  <c r="C85" i="70" s="1"/>
  <c r="M57" i="70"/>
  <c r="D27" i="72" s="1"/>
  <c r="L57" i="70"/>
  <c r="D26" i="72" s="1"/>
  <c r="C21" i="61" l="1"/>
  <c r="H69" i="47"/>
  <c r="C20" i="61"/>
  <c r="C26" i="61"/>
  <c r="C24" i="61"/>
  <c r="C25" i="61"/>
  <c r="C27" i="61"/>
  <c r="C28" i="61"/>
  <c r="N70" i="47"/>
  <c r="N62" i="47"/>
  <c r="F60" i="47"/>
  <c r="F67" i="47"/>
  <c r="N67" i="47"/>
  <c r="F62" i="47"/>
  <c r="F61" i="47"/>
  <c r="F64" i="47"/>
  <c r="F66" i="47"/>
  <c r="F68" i="47"/>
  <c r="F70" i="47"/>
  <c r="F65" i="47"/>
  <c r="F69" i="47"/>
  <c r="N66" i="47"/>
  <c r="N64" i="47"/>
  <c r="N65" i="47"/>
  <c r="N69" i="47"/>
  <c r="F63" i="47"/>
  <c r="N61" i="47"/>
  <c r="N63" i="47"/>
  <c r="N60" i="47"/>
  <c r="N68" i="47"/>
  <c r="H60" i="47"/>
  <c r="H63" i="47"/>
  <c r="H65" i="47"/>
  <c r="H62" i="47"/>
  <c r="H61" i="47"/>
  <c r="H70" i="47"/>
  <c r="C22" i="61"/>
  <c r="H66" i="47"/>
  <c r="H64" i="47"/>
  <c r="E70" i="47"/>
  <c r="C19" i="61"/>
  <c r="C70" i="47"/>
  <c r="C17" i="61"/>
  <c r="O86" i="70"/>
  <c r="D29" i="72"/>
  <c r="N86" i="70"/>
  <c r="D28" i="72"/>
  <c r="F86" i="70"/>
  <c r="D20" i="72"/>
  <c r="E86" i="70"/>
  <c r="D19" i="72"/>
  <c r="H68" i="47"/>
  <c r="J86" i="70"/>
  <c r="H67" i="47"/>
  <c r="M86" i="70"/>
  <c r="L64" i="47"/>
  <c r="L67" i="47"/>
  <c r="L68" i="47"/>
  <c r="L63" i="47"/>
  <c r="L69" i="47"/>
  <c r="L66" i="47"/>
  <c r="L61" i="47"/>
  <c r="L65" i="47"/>
  <c r="L60" i="47"/>
  <c r="L62" i="47"/>
  <c r="D56" i="47"/>
  <c r="P29" i="47"/>
  <c r="O71" i="47"/>
  <c r="G64" i="47"/>
  <c r="G68" i="47"/>
  <c r="G67" i="47"/>
  <c r="G63" i="47"/>
  <c r="G69" i="47"/>
  <c r="G65" i="47"/>
  <c r="G61" i="47"/>
  <c r="G66" i="47"/>
  <c r="G60" i="47"/>
  <c r="G62" i="47"/>
  <c r="L70" i="47"/>
  <c r="M64" i="47"/>
  <c r="M68" i="47"/>
  <c r="M69" i="47"/>
  <c r="M63" i="47"/>
  <c r="M67" i="47"/>
  <c r="M61" i="47"/>
  <c r="M62" i="47"/>
  <c r="M66" i="47"/>
  <c r="M65" i="47"/>
  <c r="M60" i="47"/>
  <c r="C64" i="47"/>
  <c r="C68" i="47"/>
  <c r="C63" i="47"/>
  <c r="C67" i="47"/>
  <c r="C69" i="47"/>
  <c r="C60" i="47"/>
  <c r="C62" i="47"/>
  <c r="C61" i="47"/>
  <c r="C66" i="47"/>
  <c r="C65" i="47"/>
  <c r="K67" i="47"/>
  <c r="K64" i="47"/>
  <c r="K68" i="47"/>
  <c r="K69" i="47"/>
  <c r="K63" i="47"/>
  <c r="K66" i="47"/>
  <c r="K60" i="47"/>
  <c r="K65" i="47"/>
  <c r="K62" i="47"/>
  <c r="K61" i="47"/>
  <c r="G70" i="47"/>
  <c r="J64" i="47"/>
  <c r="J69" i="47"/>
  <c r="J68" i="47"/>
  <c r="J63" i="47"/>
  <c r="J67" i="47"/>
  <c r="J60" i="47"/>
  <c r="J62" i="47"/>
  <c r="J66" i="47"/>
  <c r="J65" i="47"/>
  <c r="J61" i="47"/>
  <c r="M70" i="47"/>
  <c r="E64" i="47"/>
  <c r="E69" i="47"/>
  <c r="E63" i="47"/>
  <c r="E67" i="47"/>
  <c r="E61" i="47"/>
  <c r="E66" i="47"/>
  <c r="E68" i="47"/>
  <c r="E60" i="47"/>
  <c r="E62" i="47"/>
  <c r="E65" i="47"/>
  <c r="K70" i="47"/>
  <c r="J70" i="47"/>
  <c r="L70" i="70"/>
  <c r="L86" i="70"/>
  <c r="I70" i="70"/>
  <c r="G70" i="70"/>
  <c r="G86" i="70"/>
  <c r="D63" i="70"/>
  <c r="K70" i="70"/>
  <c r="K86" i="70"/>
  <c r="H67" i="70"/>
  <c r="H86" i="70"/>
  <c r="F61" i="70"/>
  <c r="F70" i="70"/>
  <c r="O61" i="70"/>
  <c r="J70" i="70"/>
  <c r="J66" i="70"/>
  <c r="H61" i="70"/>
  <c r="H62" i="70"/>
  <c r="F63" i="70"/>
  <c r="F69" i="70"/>
  <c r="F65" i="70"/>
  <c r="F68" i="70"/>
  <c r="F66" i="70"/>
  <c r="F67" i="70"/>
  <c r="F64" i="70"/>
  <c r="F62" i="70"/>
  <c r="D64" i="70"/>
  <c r="O63" i="70"/>
  <c r="J62" i="70"/>
  <c r="J63" i="70"/>
  <c r="J65" i="70"/>
  <c r="H60" i="70"/>
  <c r="H65" i="70"/>
  <c r="H66" i="70"/>
  <c r="H69" i="70"/>
  <c r="H70" i="70"/>
  <c r="H63" i="70"/>
  <c r="D61" i="70"/>
  <c r="D62" i="70"/>
  <c r="D67" i="70"/>
  <c r="D70" i="70"/>
  <c r="D65" i="70"/>
  <c r="J67" i="70"/>
  <c r="J69" i="70"/>
  <c r="J68" i="70"/>
  <c r="H68" i="70"/>
  <c r="H64" i="70"/>
  <c r="O65" i="70"/>
  <c r="O69" i="70"/>
  <c r="J61" i="70"/>
  <c r="J64" i="70"/>
  <c r="J60" i="70"/>
  <c r="D66" i="70"/>
  <c r="D69" i="70"/>
  <c r="D60" i="70"/>
  <c r="D68" i="70"/>
  <c r="O60" i="70"/>
  <c r="O68" i="70"/>
  <c r="O67" i="70"/>
  <c r="O64" i="70"/>
  <c r="O70" i="70"/>
  <c r="O66" i="70"/>
  <c r="O62" i="70"/>
  <c r="F60" i="70"/>
  <c r="P56" i="70"/>
  <c r="C57" i="70"/>
  <c r="E64" i="70"/>
  <c r="E67" i="70"/>
  <c r="E65" i="70"/>
  <c r="E69" i="70"/>
  <c r="E66" i="70"/>
  <c r="E68" i="70"/>
  <c r="E60" i="70"/>
  <c r="E61" i="70"/>
  <c r="E63" i="70"/>
  <c r="E62" i="70"/>
  <c r="M64" i="70"/>
  <c r="M67" i="70"/>
  <c r="M63" i="70"/>
  <c r="M65" i="70"/>
  <c r="M60" i="70"/>
  <c r="M69" i="70"/>
  <c r="M68" i="70"/>
  <c r="M66" i="70"/>
  <c r="M62" i="70"/>
  <c r="M61" i="70"/>
  <c r="I64" i="70"/>
  <c r="I67" i="70"/>
  <c r="I65" i="70"/>
  <c r="I62" i="70"/>
  <c r="I69" i="70"/>
  <c r="I66" i="70"/>
  <c r="I63" i="70"/>
  <c r="I68" i="70"/>
  <c r="I60" i="70"/>
  <c r="I61" i="70"/>
  <c r="E70" i="70"/>
  <c r="G64" i="70"/>
  <c r="G69" i="70"/>
  <c r="G65" i="70"/>
  <c r="G61" i="70"/>
  <c r="G66" i="70"/>
  <c r="G67" i="70"/>
  <c r="G63" i="70"/>
  <c r="G68" i="70"/>
  <c r="G62" i="70"/>
  <c r="G60" i="70"/>
  <c r="L64" i="70"/>
  <c r="L69" i="70"/>
  <c r="L62" i="70"/>
  <c r="L63" i="70"/>
  <c r="L61" i="70"/>
  <c r="L68" i="70"/>
  <c r="L60" i="70"/>
  <c r="L67" i="70"/>
  <c r="L65" i="70"/>
  <c r="L66" i="70"/>
  <c r="N64" i="70"/>
  <c r="N69" i="70"/>
  <c r="N67" i="70"/>
  <c r="N61" i="70"/>
  <c r="N68" i="70"/>
  <c r="N63" i="70"/>
  <c r="N60" i="70"/>
  <c r="N65" i="70"/>
  <c r="N66" i="70"/>
  <c r="N62" i="70"/>
  <c r="M70" i="70"/>
  <c r="K67" i="70"/>
  <c r="K64" i="70"/>
  <c r="K69" i="70"/>
  <c r="K63" i="70"/>
  <c r="K61" i="70"/>
  <c r="K68" i="70"/>
  <c r="K65" i="70"/>
  <c r="K62" i="70"/>
  <c r="K66" i="70"/>
  <c r="K60" i="70"/>
  <c r="N70" i="70"/>
  <c r="D17" i="72" l="1"/>
  <c r="C86" i="70"/>
  <c r="F71" i="47"/>
  <c r="N71" i="47"/>
  <c r="H71" i="47"/>
  <c r="E71" i="47"/>
  <c r="L71" i="47"/>
  <c r="M71" i="47"/>
  <c r="K71" i="47"/>
  <c r="C71" i="47"/>
  <c r="G71" i="47"/>
  <c r="D57" i="47"/>
  <c r="D85" i="70"/>
  <c r="P56" i="47"/>
  <c r="J71" i="47"/>
  <c r="O71" i="70"/>
  <c r="F71" i="70"/>
  <c r="H71" i="70"/>
  <c r="J71" i="70"/>
  <c r="D71" i="70"/>
  <c r="C64" i="70"/>
  <c r="C69" i="70"/>
  <c r="C61" i="70"/>
  <c r="C65" i="70"/>
  <c r="C67" i="70"/>
  <c r="C63" i="70"/>
  <c r="C62" i="70"/>
  <c r="C66" i="70"/>
  <c r="C60" i="70"/>
  <c r="C68" i="70"/>
  <c r="K71" i="70"/>
  <c r="L71" i="70"/>
  <c r="P57" i="70"/>
  <c r="N71" i="70"/>
  <c r="C70" i="70"/>
  <c r="G71" i="70"/>
  <c r="I71" i="70"/>
  <c r="M71" i="70"/>
  <c r="E71" i="70"/>
  <c r="C18" i="61" l="1"/>
  <c r="D64" i="47"/>
  <c r="D69" i="47"/>
  <c r="D67" i="47"/>
  <c r="D65" i="47"/>
  <c r="D63" i="47"/>
  <c r="D66" i="47"/>
  <c r="D62" i="47"/>
  <c r="D60" i="47"/>
  <c r="D68" i="47"/>
  <c r="D61" i="47"/>
  <c r="D86" i="70"/>
  <c r="D70" i="47"/>
  <c r="P85" i="70"/>
  <c r="P70" i="70"/>
  <c r="C71" i="70"/>
  <c r="P64" i="70"/>
  <c r="P69" i="70"/>
  <c r="P67" i="70"/>
  <c r="P63" i="70"/>
  <c r="P62" i="70"/>
  <c r="P65" i="70"/>
  <c r="P61" i="70"/>
  <c r="P66" i="70"/>
  <c r="P60" i="70"/>
  <c r="P68" i="70"/>
  <c r="D71" i="47" l="1"/>
  <c r="P71" i="70"/>
  <c r="D30" i="72"/>
  <c r="D38" i="72" s="1"/>
  <c r="O10" i="67" l="1"/>
  <c r="M145" i="42" l="1"/>
  <c r="M306" i="42" l="1"/>
  <c r="Q9" i="47" l="1"/>
  <c r="P9" i="47"/>
  <c r="I22" i="47"/>
  <c r="P22" i="47" l="1"/>
  <c r="I49" i="47"/>
  <c r="P49" i="47" l="1"/>
  <c r="I78" i="70"/>
  <c r="I57" i="47"/>
  <c r="I63" i="47" l="1"/>
  <c r="I61" i="47"/>
  <c r="I70" i="47"/>
  <c r="I64" i="47"/>
  <c r="I68" i="47"/>
  <c r="I66" i="47"/>
  <c r="I60" i="47"/>
  <c r="I86" i="70"/>
  <c r="I69" i="47"/>
  <c r="C23" i="61"/>
  <c r="C30" i="61" s="1"/>
  <c r="C38" i="61" s="1"/>
  <c r="I65" i="47"/>
  <c r="I67" i="47"/>
  <c r="I62" i="47"/>
  <c r="P78" i="70"/>
  <c r="P57" i="47"/>
  <c r="I71" i="47" l="1"/>
  <c r="P63" i="47"/>
  <c r="P65" i="47"/>
  <c r="P68" i="47"/>
  <c r="P64" i="47"/>
  <c r="P66" i="47"/>
  <c r="P69" i="47"/>
  <c r="P70" i="47"/>
  <c r="P67" i="47"/>
  <c r="P62" i="47"/>
  <c r="P61" i="47"/>
  <c r="P60" i="47"/>
  <c r="P86" i="70"/>
  <c r="F9" i="61"/>
  <c r="G9" i="61" s="1"/>
  <c r="I9" i="61" s="1"/>
  <c r="J9" i="61" s="1"/>
  <c r="C9" i="72" s="1"/>
  <c r="F25" i="61"/>
  <c r="G25" i="61" s="1"/>
  <c r="I25" i="61" s="1"/>
  <c r="J25" i="61" s="1"/>
  <c r="C25" i="72" s="1"/>
  <c r="F35" i="61"/>
  <c r="G35" i="61" s="1"/>
  <c r="I35" i="61" s="1"/>
  <c r="J35" i="61" s="1"/>
  <c r="C35" i="72" s="1"/>
  <c r="F17" i="61"/>
  <c r="F24" i="61"/>
  <c r="G24" i="61" s="1"/>
  <c r="I24" i="61" s="1"/>
  <c r="J24" i="61" s="1"/>
  <c r="C24" i="72" s="1"/>
  <c r="F29" i="61"/>
  <c r="G29" i="61" s="1"/>
  <c r="I29" i="61" s="1"/>
  <c r="J29" i="61" s="1"/>
  <c r="C29" i="72" s="1"/>
  <c r="F28" i="61"/>
  <c r="G28" i="61" s="1"/>
  <c r="I28" i="61" s="1"/>
  <c r="J28" i="61" s="1"/>
  <c r="C28" i="72" s="1"/>
  <c r="F11" i="61"/>
  <c r="G11" i="61" s="1"/>
  <c r="F8" i="61"/>
  <c r="F34" i="61"/>
  <c r="G34" i="61" s="1"/>
  <c r="I34" i="61" s="1"/>
  <c r="J34" i="61" s="1"/>
  <c r="C34" i="72" s="1"/>
  <c r="F18" i="61"/>
  <c r="G18" i="61" s="1"/>
  <c r="I18" i="61" s="1"/>
  <c r="J18" i="61" s="1"/>
  <c r="C18" i="72" s="1"/>
  <c r="F20" i="61"/>
  <c r="G20" i="61" s="1"/>
  <c r="I20" i="61" s="1"/>
  <c r="J20" i="61" s="1"/>
  <c r="C20" i="72" s="1"/>
  <c r="F33" i="61"/>
  <c r="F10" i="61"/>
  <c r="G10" i="61" s="1"/>
  <c r="I10" i="61" s="1"/>
  <c r="J10" i="61" s="1"/>
  <c r="C10" i="72" s="1"/>
  <c r="F22" i="61"/>
  <c r="G22" i="61" s="1"/>
  <c r="I22" i="61" s="1"/>
  <c r="J22" i="61" s="1"/>
  <c r="C22" i="72" s="1"/>
  <c r="F13" i="61"/>
  <c r="G13" i="61" s="1"/>
  <c r="I13" i="61" s="1"/>
  <c r="J13" i="61" s="1"/>
  <c r="C13" i="72" s="1"/>
  <c r="F19" i="61"/>
  <c r="G19" i="61" s="1"/>
  <c r="I19" i="61" s="1"/>
  <c r="J19" i="61" s="1"/>
  <c r="C19" i="72" s="1"/>
  <c r="F12" i="61"/>
  <c r="G12" i="61" s="1"/>
  <c r="I12" i="61" s="1"/>
  <c r="J12" i="61" s="1"/>
  <c r="C12" i="72" s="1"/>
  <c r="F21" i="61"/>
  <c r="G21" i="61" s="1"/>
  <c r="I21" i="61" s="1"/>
  <c r="J21" i="61" s="1"/>
  <c r="C21" i="72" s="1"/>
  <c r="F26" i="61"/>
  <c r="G26" i="61" s="1"/>
  <c r="I26" i="61" s="1"/>
  <c r="J26" i="61" s="1"/>
  <c r="C26" i="72" s="1"/>
  <c r="F23" i="61"/>
  <c r="G23" i="61" s="1"/>
  <c r="I23" i="61" s="1"/>
  <c r="J23" i="61" s="1"/>
  <c r="C23" i="72" s="1"/>
  <c r="F27" i="61"/>
  <c r="G27" i="61" s="1"/>
  <c r="I27" i="61" s="1"/>
  <c r="J27" i="61" s="1"/>
  <c r="C27" i="72" s="1"/>
  <c r="P71" i="47" l="1"/>
  <c r="F36" i="61"/>
  <c r="G33" i="61"/>
  <c r="G8" i="61"/>
  <c r="F14" i="61"/>
  <c r="I11" i="61"/>
  <c r="J11" i="61" s="1"/>
  <c r="C11" i="72" s="1"/>
  <c r="F30" i="61"/>
  <c r="G17" i="61"/>
  <c r="F38" i="61" l="1"/>
  <c r="I8" i="61"/>
  <c r="I14" i="61" s="1"/>
  <c r="G14" i="61"/>
  <c r="G36" i="61"/>
  <c r="I33" i="61"/>
  <c r="I17" i="61"/>
  <c r="I30" i="61" s="1"/>
  <c r="G30" i="61"/>
  <c r="J17" i="61" l="1"/>
  <c r="J30" i="61" s="1"/>
  <c r="J8" i="61"/>
  <c r="C8" i="72" s="1"/>
  <c r="I36" i="61"/>
  <c r="I38" i="61" s="1"/>
  <c r="J33" i="61"/>
  <c r="G38" i="61"/>
  <c r="C17" i="72" l="1"/>
  <c r="C30" i="72" s="1"/>
  <c r="J14" i="61"/>
  <c r="C14" i="72"/>
  <c r="C33" i="72"/>
  <c r="J36" i="61"/>
  <c r="J38" i="61" l="1"/>
  <c r="C36" i="72"/>
  <c r="C38" i="72" l="1"/>
  <c r="E36" i="72" l="1"/>
  <c r="E14" i="72"/>
  <c r="E30" i="72"/>
  <c r="E38" i="72" l="1"/>
  <c r="F9" i="72" l="1"/>
  <c r="G9" i="72" s="1"/>
  <c r="H9" i="72" s="1"/>
  <c r="J9" i="72" s="1"/>
  <c r="K9" i="72" s="1"/>
  <c r="L9" i="72" s="1"/>
  <c r="F20" i="72"/>
  <c r="G20" i="72" s="1"/>
  <c r="H20" i="72" s="1"/>
  <c r="J20" i="72" s="1"/>
  <c r="K20" i="72" s="1"/>
  <c r="L20" i="72" s="1"/>
  <c r="F33" i="72"/>
  <c r="F27" i="72"/>
  <c r="G27" i="72" s="1"/>
  <c r="H27" i="72" s="1"/>
  <c r="J27" i="72" s="1"/>
  <c r="K27" i="72" s="1"/>
  <c r="L27" i="72" s="1"/>
  <c r="F17" i="72"/>
  <c r="F29" i="72"/>
  <c r="G29" i="72" s="1"/>
  <c r="H29" i="72" s="1"/>
  <c r="J29" i="72" s="1"/>
  <c r="K29" i="72" s="1"/>
  <c r="L29" i="72" s="1"/>
  <c r="F35" i="72"/>
  <c r="G35" i="72" s="1"/>
  <c r="H35" i="72" s="1"/>
  <c r="J35" i="72" s="1"/>
  <c r="K35" i="72" s="1"/>
  <c r="L35" i="72" s="1"/>
  <c r="F26" i="72"/>
  <c r="G26" i="72" s="1"/>
  <c r="H26" i="72" s="1"/>
  <c r="J26" i="72" s="1"/>
  <c r="K26" i="72" s="1"/>
  <c r="L26" i="72" s="1"/>
  <c r="F25" i="72"/>
  <c r="G25" i="72" s="1"/>
  <c r="H25" i="72" s="1"/>
  <c r="J25" i="72" s="1"/>
  <c r="K25" i="72" s="1"/>
  <c r="L25" i="72" s="1"/>
  <c r="F19" i="72"/>
  <c r="G19" i="72" s="1"/>
  <c r="H19" i="72" s="1"/>
  <c r="J19" i="72" s="1"/>
  <c r="K19" i="72" s="1"/>
  <c r="L19" i="72" s="1"/>
  <c r="F24" i="72"/>
  <c r="G24" i="72" s="1"/>
  <c r="H24" i="72" s="1"/>
  <c r="J24" i="72" s="1"/>
  <c r="K24" i="72" s="1"/>
  <c r="L24" i="72" s="1"/>
  <c r="F28" i="72"/>
  <c r="G28" i="72" s="1"/>
  <c r="H28" i="72" s="1"/>
  <c r="J28" i="72" s="1"/>
  <c r="K28" i="72" s="1"/>
  <c r="L28" i="72" s="1"/>
  <c r="F8" i="72"/>
  <c r="F34" i="72"/>
  <c r="G34" i="72" s="1"/>
  <c r="H34" i="72" s="1"/>
  <c r="J34" i="72" s="1"/>
  <c r="K34" i="72" s="1"/>
  <c r="L34" i="72" s="1"/>
  <c r="F11" i="72"/>
  <c r="G11" i="72" s="1"/>
  <c r="H11" i="72" s="1"/>
  <c r="J11" i="72" s="1"/>
  <c r="K11" i="72" s="1"/>
  <c r="L11" i="72" s="1"/>
  <c r="F23" i="72"/>
  <c r="G23" i="72" s="1"/>
  <c r="H23" i="72" s="1"/>
  <c r="J23" i="72" s="1"/>
  <c r="K23" i="72" s="1"/>
  <c r="L23" i="72" s="1"/>
  <c r="F22" i="72"/>
  <c r="G22" i="72" s="1"/>
  <c r="H22" i="72" s="1"/>
  <c r="J22" i="72" s="1"/>
  <c r="K22" i="72" s="1"/>
  <c r="L22" i="72" s="1"/>
  <c r="F12" i="72"/>
  <c r="G12" i="72" s="1"/>
  <c r="H12" i="72" s="1"/>
  <c r="J12" i="72" s="1"/>
  <c r="K12" i="72" s="1"/>
  <c r="L12" i="72" s="1"/>
  <c r="F10" i="72"/>
  <c r="G10" i="72" s="1"/>
  <c r="H10" i="72" s="1"/>
  <c r="J10" i="72" s="1"/>
  <c r="K10" i="72" s="1"/>
  <c r="L10" i="72" s="1"/>
  <c r="F18" i="72"/>
  <c r="G18" i="72" s="1"/>
  <c r="H18" i="72" s="1"/>
  <c r="J18" i="72" s="1"/>
  <c r="K18" i="72" s="1"/>
  <c r="L18" i="72" s="1"/>
  <c r="F21" i="72"/>
  <c r="G21" i="72" s="1"/>
  <c r="H21" i="72" s="1"/>
  <c r="J21" i="72" s="1"/>
  <c r="K21" i="72" s="1"/>
  <c r="L21" i="72" s="1"/>
  <c r="F13" i="72"/>
  <c r="G13" i="72" s="1"/>
  <c r="H13" i="72" s="1"/>
  <c r="J13" i="72" s="1"/>
  <c r="K13" i="72" s="1"/>
  <c r="L13" i="72" s="1"/>
  <c r="E36" i="67" l="1"/>
  <c r="E23" i="67"/>
  <c r="E27" i="67"/>
  <c r="F30" i="72"/>
  <c r="G17" i="72"/>
  <c r="E11" i="67"/>
  <c r="E14" i="67"/>
  <c r="E22" i="67"/>
  <c r="E20" i="67"/>
  <c r="E25" i="67"/>
  <c r="E30" i="67"/>
  <c r="E28" i="67"/>
  <c r="E29" i="67"/>
  <c r="E15" i="67"/>
  <c r="E21" i="67"/>
  <c r="E31" i="67"/>
  <c r="E24" i="67"/>
  <c r="F14" i="72"/>
  <c r="G8" i="72"/>
  <c r="E12" i="67"/>
  <c r="E13" i="67"/>
  <c r="E26" i="67"/>
  <c r="E37" i="67"/>
  <c r="G33" i="72"/>
  <c r="F36" i="72"/>
  <c r="G14" i="72" l="1"/>
  <c r="H8" i="72"/>
  <c r="G30" i="72"/>
  <c r="H17" i="72"/>
  <c r="G36" i="72"/>
  <c r="H33" i="72"/>
  <c r="F38" i="72"/>
  <c r="G38" i="72" l="1"/>
  <c r="H36" i="72"/>
  <c r="J33" i="72"/>
  <c r="J36" i="72" s="1"/>
  <c r="H30" i="72"/>
  <c r="J17" i="72"/>
  <c r="J30" i="72" s="1"/>
  <c r="J8" i="72"/>
  <c r="J14" i="72" s="1"/>
  <c r="H14" i="72"/>
  <c r="J38" i="72" l="1"/>
  <c r="K17" i="72"/>
  <c r="L17" i="72" s="1"/>
  <c r="H38" i="72"/>
  <c r="K8" i="72"/>
  <c r="K14" i="72" s="1"/>
  <c r="L14" i="72" s="1"/>
  <c r="K33" i="72"/>
  <c r="K30" i="72" l="1"/>
  <c r="L30" i="72" s="1"/>
  <c r="L8" i="72"/>
  <c r="E10" i="67" s="1"/>
  <c r="K36" i="72"/>
  <c r="L33" i="72"/>
  <c r="E19" i="67"/>
  <c r="E32" i="67" s="1"/>
  <c r="E35" i="67" l="1"/>
  <c r="E16" i="67"/>
  <c r="L36" i="72"/>
  <c r="K38" i="72"/>
  <c r="L38" i="72" l="1"/>
  <c r="E38" i="67"/>
  <c r="E40" i="67" s="1"/>
  <c r="F19" i="67" l="1"/>
  <c r="F12" i="67"/>
  <c r="F20" i="67"/>
  <c r="F30" i="67"/>
  <c r="F31" i="67"/>
  <c r="F36" i="67"/>
  <c r="F15" i="67"/>
  <c r="F11" i="67"/>
  <c r="F21" i="67"/>
  <c r="F26" i="67"/>
  <c r="F37" i="67"/>
  <c r="F29" i="67"/>
  <c r="F22" i="67"/>
  <c r="F13" i="67"/>
  <c r="F23" i="67"/>
  <c r="F14" i="67"/>
  <c r="F28" i="67"/>
  <c r="F24" i="67"/>
  <c r="F25" i="67"/>
  <c r="F27" i="67"/>
  <c r="F10" i="67"/>
  <c r="F35" i="67"/>
  <c r="F16" i="67" l="1"/>
  <c r="F38" i="67"/>
  <c r="F32" i="67"/>
  <c r="F40" i="67" l="1"/>
  <c r="G19" i="67" l="1"/>
  <c r="H19" i="67" s="1"/>
  <c r="G21" i="67"/>
  <c r="H21" i="67" s="1"/>
  <c r="G25" i="67"/>
  <c r="H25" i="67" s="1"/>
  <c r="G28" i="67"/>
  <c r="H28" i="67" s="1"/>
  <c r="G14" i="67"/>
  <c r="H14" i="67" s="1"/>
  <c r="G31" i="67"/>
  <c r="H31" i="67" s="1"/>
  <c r="G13" i="67"/>
  <c r="H13" i="67" s="1"/>
  <c r="G15" i="67"/>
  <c r="H15" i="67" s="1"/>
  <c r="G11" i="67"/>
  <c r="H11" i="67" s="1"/>
  <c r="G29" i="67"/>
  <c r="H29" i="67" s="1"/>
  <c r="G20" i="67"/>
  <c r="H20" i="67" s="1"/>
  <c r="G24" i="67"/>
  <c r="H24" i="67" s="1"/>
  <c r="G30" i="67"/>
  <c r="H30" i="67" s="1"/>
  <c r="G26" i="67"/>
  <c r="H26" i="67" s="1"/>
  <c r="G36" i="67"/>
  <c r="H36" i="67" s="1"/>
  <c r="G35" i="67"/>
  <c r="H35" i="67" s="1"/>
  <c r="G22" i="67"/>
  <c r="H22" i="67" s="1"/>
  <c r="G37" i="67"/>
  <c r="H37" i="67" s="1"/>
  <c r="G23" i="67"/>
  <c r="H23" i="67" s="1"/>
  <c r="G27" i="67"/>
  <c r="H27" i="67" s="1"/>
  <c r="G10" i="67"/>
  <c r="H10" i="67" s="1"/>
  <c r="G12" i="67"/>
  <c r="H12" i="67" s="1"/>
  <c r="I27" i="67" l="1"/>
  <c r="G38" i="67"/>
  <c r="I24" i="67"/>
  <c r="I15" i="67"/>
  <c r="I28" i="67"/>
  <c r="I23" i="67"/>
  <c r="I36" i="67"/>
  <c r="I20" i="67"/>
  <c r="I13" i="67"/>
  <c r="I25" i="67"/>
  <c r="I12" i="67"/>
  <c r="I37" i="67"/>
  <c r="I26" i="67"/>
  <c r="I29" i="67"/>
  <c r="I31" i="67"/>
  <c r="I21" i="67"/>
  <c r="G16" i="67"/>
  <c r="I22" i="67"/>
  <c r="I30" i="67"/>
  <c r="I11" i="67"/>
  <c r="I14" i="67"/>
  <c r="G32" i="67"/>
  <c r="H32" i="67" l="1"/>
  <c r="I19" i="67"/>
  <c r="H38" i="67"/>
  <c r="I35" i="67"/>
  <c r="H16" i="67"/>
  <c r="I10" i="67"/>
  <c r="G40" i="67"/>
  <c r="I16" i="67" l="1"/>
  <c r="H40" i="67"/>
  <c r="I38" i="67"/>
  <c r="I32" i="67"/>
  <c r="I40" i="67" l="1"/>
</calcChain>
</file>

<file path=xl/comments1.xml><?xml version="1.0" encoding="utf-8"?>
<comments xmlns="http://schemas.openxmlformats.org/spreadsheetml/2006/main">
  <authors>
    <author>Crystal Collins</author>
  </authors>
  <commentList>
    <comment ref="B9" authorId="0">
      <text>
        <r>
          <rPr>
            <b/>
            <sz val="9"/>
            <color indexed="81"/>
            <rFont val="Tahoma"/>
            <family val="2"/>
          </rPr>
          <t>Crystal Collins:</t>
        </r>
        <r>
          <rPr>
            <sz val="9"/>
            <color indexed="81"/>
            <rFont val="Tahoma"/>
            <family val="2"/>
          </rPr>
          <t xml:space="preserve">
As part of a larger discussion about the Dual Enrollment outcome metric, including the Dual enrollment Task Force called by the General assembly in 2018, THEC undertook a review of the dual enrollment metric with the assistance of TBR. During this process, it was discovered that the table provided by TBR to THEC for the dual enrollment outcome included many duplicate students. these duplicates were identified and removed. All four years of data were re-pulled using this new definition. To ensure funding only moves due to performance, the base year was also reset using the revised data pulled without duplicates.</t>
        </r>
      </text>
    </comment>
    <comment ref="B31" authorId="0">
      <text>
        <r>
          <rPr>
            <b/>
            <sz val="9"/>
            <color indexed="81"/>
            <rFont val="Tahoma"/>
            <family val="2"/>
          </rPr>
          <t>Crystal Collins:</t>
        </r>
        <r>
          <rPr>
            <sz val="9"/>
            <color indexed="81"/>
            <rFont val="Tahoma"/>
            <family val="2"/>
          </rPr>
          <t xml:space="preserve">
As part of the 2018 Dual Enrollment Task Force created by the 2018 General Assembly, community colleges were given the opportunity to decrease the weight applied to the dual enrollment metric and place that decreased weight on any of the three remaining institutional mission based weights (transfer, job placements, or workforce training. Three institutions, CLSCC, DSCC, STCC, and VSCC requested to change their weights as part of this process. To ensure that funding moves only due to performance, these revised weights have been applied to both the base 2018-19 year and new 2019-20 year.</t>
        </r>
      </text>
    </comment>
  </commentList>
</comments>
</file>

<file path=xl/comments2.xml><?xml version="1.0" encoding="utf-8"?>
<comments xmlns="http://schemas.openxmlformats.org/spreadsheetml/2006/main">
  <authors>
    <author>Crystal Collins</author>
  </authors>
  <commentList>
    <comment ref="B11" authorId="0">
      <text>
        <r>
          <rPr>
            <b/>
            <sz val="9"/>
            <color indexed="81"/>
            <rFont val="Tahoma"/>
            <family val="2"/>
          </rPr>
          <t>Crystal Collins:</t>
        </r>
        <r>
          <rPr>
            <sz val="9"/>
            <color indexed="81"/>
            <rFont val="Tahoma"/>
            <family val="2"/>
          </rPr>
          <t xml:space="preserve">
Over a six month period in 2018, THEC convened a RSSP Task Force to investigate whether a better measure for the research and service outcome was available. As a result of that Task Force, a definition change was made to the Research, Service and Sponsored Program outcome that combines an external source (NSF) for the research and sponsored program parts and self-reported information (based on a DOE definition) for the public service portion.
Due to the use of the NSF, the outcome now must be lagged one year. In order to ensure that funding moves only due to performance, the base year has been reset to recognize the definition change and data lag.</t>
        </r>
      </text>
    </comment>
  </commentList>
</comments>
</file>

<file path=xl/comments3.xml><?xml version="1.0" encoding="utf-8"?>
<comments xmlns="http://schemas.openxmlformats.org/spreadsheetml/2006/main">
  <authors>
    <author>Steven Gentile</author>
    <author>Crystal Collins</author>
  </authors>
  <commentList>
    <comment ref="R124" authorId="0">
      <text>
        <r>
          <rPr>
            <b/>
            <sz val="9"/>
            <color indexed="81"/>
            <rFont val="Tahoma"/>
            <family val="2"/>
          </rPr>
          <t>Steven Gentile:</t>
        </r>
        <r>
          <rPr>
            <sz val="9"/>
            <color indexed="81"/>
            <rFont val="Tahoma"/>
            <family val="2"/>
          </rPr>
          <t xml:space="preserve">
Not included in scale calculation since Motlow effectively does not offer long-term certificates.</t>
        </r>
      </text>
    </comment>
    <comment ref="AG129" authorId="1">
      <text>
        <r>
          <rPr>
            <b/>
            <sz val="9"/>
            <color indexed="81"/>
            <rFont val="Tahoma"/>
            <family val="2"/>
          </rPr>
          <t>Crystal Collins:</t>
        </r>
        <r>
          <rPr>
            <sz val="9"/>
            <color indexed="81"/>
            <rFont val="Tahoma"/>
            <family val="2"/>
          </rPr>
          <t xml:space="preserve">
In June 2018, THEC received a CCTA Internal Audit report dated October 14, 2016 from TBR. This audit included one finding related to Workforce Training. It was determined that workforce training hours in 2014-15 were over-reported by 96 hours. The original amount reported was 3,273 hours. Due to the timing of this finding, no changes to the funding formula should be made. The base should be frozen at previous reported levels. Any growth will be measured off of that three-year average.</t>
        </r>
      </text>
    </comment>
    <comment ref="R193" authorId="0">
      <text>
        <r>
          <rPr>
            <b/>
            <sz val="9"/>
            <color indexed="81"/>
            <rFont val="Tahoma"/>
            <family val="2"/>
          </rPr>
          <t>Steven Gentile:</t>
        </r>
        <r>
          <rPr>
            <sz val="9"/>
            <color indexed="81"/>
            <rFont val="Tahoma"/>
            <family val="2"/>
          </rPr>
          <t xml:space="preserve">
Not included in scale calculation since Pellissippi effectively does not offer long-term certificates.
</t>
        </r>
      </text>
    </comment>
    <comment ref="S301" authorId="0">
      <text>
        <r>
          <rPr>
            <b/>
            <sz val="9"/>
            <color indexed="81"/>
            <rFont val="Tahoma"/>
            <family val="2"/>
          </rPr>
          <t>Steven Gentile:</t>
        </r>
        <r>
          <rPr>
            <sz val="9"/>
            <color indexed="81"/>
            <rFont val="Tahoma"/>
            <family val="2"/>
          </rPr>
          <t xml:space="preserve">
Scale for Associates set to 1.5, to reflect 2010-15's Associates scale. All other scales are change to reflect same relative proportion as shown in the "Average" column.
</t>
        </r>
      </text>
    </comment>
    <comment ref="R308" authorId="0">
      <text>
        <r>
          <rPr>
            <b/>
            <sz val="9"/>
            <color indexed="81"/>
            <rFont val="Tahoma"/>
            <family val="2"/>
          </rPr>
          <t>Steven Gentile:</t>
        </r>
        <r>
          <rPr>
            <sz val="9"/>
            <color indexed="81"/>
            <rFont val="Tahoma"/>
            <family val="2"/>
          </rPr>
          <t xml:space="preserve">
Does not include Motlow or Pellissippi since they effectively do not offer long-term certificates.</t>
        </r>
      </text>
    </comment>
  </commentList>
</comments>
</file>

<file path=xl/comments4.xml><?xml version="1.0" encoding="utf-8"?>
<comments xmlns="http://schemas.openxmlformats.org/spreadsheetml/2006/main">
  <authors>
    <author>Steven Gentile</author>
  </authors>
  <commentList>
    <comment ref="R9" authorId="0">
      <text>
        <r>
          <rPr>
            <b/>
            <sz val="9"/>
            <color indexed="81"/>
            <rFont val="Tahoma"/>
            <family val="2"/>
          </rPr>
          <t>Steven Gentile:</t>
        </r>
        <r>
          <rPr>
            <sz val="9"/>
            <color indexed="81"/>
            <rFont val="Tahoma"/>
            <family val="2"/>
          </rPr>
          <t xml:space="preserve">
Not included in scale calculation since UTM does not offer doctoral/law degrees.</t>
        </r>
      </text>
    </comment>
    <comment ref="R25" authorId="0">
      <text>
        <r>
          <rPr>
            <b/>
            <sz val="9"/>
            <color indexed="81"/>
            <rFont val="Tahoma"/>
            <family val="2"/>
          </rPr>
          <t>Steven Gentile:</t>
        </r>
        <r>
          <rPr>
            <sz val="9"/>
            <color indexed="81"/>
            <rFont val="Tahoma"/>
            <family val="2"/>
          </rPr>
          <t xml:space="preserve">
Not included in scale calculation since APSU does not offer doctoral/law degrees.</t>
        </r>
      </text>
    </comment>
    <comment ref="AN137" authorId="0">
      <text>
        <r>
          <rPr>
            <b/>
            <sz val="9"/>
            <color indexed="81"/>
            <rFont val="Tahoma"/>
            <family val="2"/>
          </rPr>
          <t>Steven Gentile:</t>
        </r>
        <r>
          <rPr>
            <sz val="9"/>
            <color indexed="81"/>
            <rFont val="Tahoma"/>
            <family val="2"/>
          </rPr>
          <t xml:space="preserve">
Includes DVM. Data did not differentiate in this year. -7/7/2015</t>
        </r>
      </text>
    </comment>
    <comment ref="AO137" authorId="0">
      <text>
        <r>
          <rPr>
            <b/>
            <sz val="9"/>
            <color indexed="81"/>
            <rFont val="Tahoma"/>
            <family val="2"/>
          </rPr>
          <t>Steven Gentile:</t>
        </r>
        <r>
          <rPr>
            <sz val="9"/>
            <color indexed="81"/>
            <rFont val="Tahoma"/>
            <family val="2"/>
          </rPr>
          <t xml:space="preserve">
Includes DVM. Data did not differentiate in this year. -7/7/2015</t>
        </r>
      </text>
    </comment>
    <comment ref="AP137" authorId="0">
      <text>
        <r>
          <rPr>
            <b/>
            <sz val="9"/>
            <color indexed="81"/>
            <rFont val="Tahoma"/>
            <family val="2"/>
          </rPr>
          <t>Steven Gentile:</t>
        </r>
        <r>
          <rPr>
            <sz val="9"/>
            <color indexed="81"/>
            <rFont val="Tahoma"/>
            <family val="2"/>
          </rPr>
          <t xml:space="preserve">
Includes DVM. Data did not differentiate in this year. -7/7/2015</t>
        </r>
      </text>
    </comment>
    <comment ref="R153" authorId="0">
      <text>
        <r>
          <rPr>
            <b/>
            <sz val="9"/>
            <color indexed="81"/>
            <rFont val="Tahoma"/>
            <family val="2"/>
          </rPr>
          <t>Steven Gentile:</t>
        </r>
        <r>
          <rPr>
            <sz val="9"/>
            <color indexed="81"/>
            <rFont val="Tahoma"/>
            <family val="2"/>
          </rPr>
          <t xml:space="preserve">
Does not include APSU and UTM since they do not provide doctorates.</t>
        </r>
      </text>
    </comment>
  </commentList>
</comments>
</file>

<file path=xl/comments5.xml><?xml version="1.0" encoding="utf-8"?>
<comments xmlns="http://schemas.openxmlformats.org/spreadsheetml/2006/main">
  <authors>
    <author>Crystal Collins</author>
    <author>Steven Gentile</author>
  </authors>
  <commentList>
    <comment ref="B9" authorId="0">
      <text>
        <r>
          <rPr>
            <b/>
            <sz val="9"/>
            <color indexed="81"/>
            <rFont val="Tahoma"/>
            <family val="2"/>
          </rPr>
          <t>Crystal Collins:</t>
        </r>
        <r>
          <rPr>
            <sz val="9"/>
            <color indexed="81"/>
            <rFont val="Tahoma"/>
            <family val="2"/>
          </rPr>
          <t xml:space="preserve">
As part of a larger discussion about the Dual Enrollment outcome metric, including the Dual enrollment Task Force called by the General Assembly in 2018, THEC undertook a review of the dual enrollment metric with the assistance of TBR. During this process, it was discovered that the table provided by TBR to THEC for the dual enrollment outcome included many duplicate students. These duplicates were identified and removed. All four years of data were re-pulled using this new definition. To ensure funding only moves due to performance, the base year was also reset using the revised data pulled without duplicates.</t>
        </r>
      </text>
    </comment>
    <comment ref="B10" authorId="0">
      <text>
        <r>
          <rPr>
            <b/>
            <sz val="9"/>
            <color indexed="81"/>
            <rFont val="Tahoma"/>
            <family val="2"/>
          </rPr>
          <t>Crystal Collins:</t>
        </r>
        <r>
          <rPr>
            <sz val="9"/>
            <color indexed="81"/>
            <rFont val="Tahoma"/>
            <family val="2"/>
          </rPr>
          <t xml:space="preserve">
As part of the 2019-20 data review process, THEC fiscal division discovered several duplicated awards in the data provided by P&amp;R. These duplicates occurred when a student with the same THEC ID, same award level, same academic year, same institution and same first major was awarded two degrees/certificates. These degrees/certificates were marked as duplicates and removed, resulting in one distinct degree/certificate for that student. In order to ensure any change in the formula is due to performance and not changes to the data related to findings like this, the base has been reset with counts based on the unduplicated counts of the 2018-19 formula degree/certificate and subpopulation counts. All awards data, including Awards per 100 FTE reflect this change.</t>
        </r>
      </text>
    </comment>
    <comment ref="B11" authorId="0">
      <text>
        <r>
          <rPr>
            <b/>
            <sz val="9"/>
            <color indexed="81"/>
            <rFont val="Tahoma"/>
            <family val="2"/>
          </rPr>
          <t>Crystal Collins:</t>
        </r>
        <r>
          <rPr>
            <sz val="9"/>
            <color indexed="81"/>
            <rFont val="Tahoma"/>
            <family val="2"/>
          </rPr>
          <t xml:space="preserve">
As part of the 2019-20 data review process, THEC fiscal division discovered several duplicated awards in the data provided by P&amp;R. These duplicates occurred when a student with the same THEC ID, same award level, same academic year, same institution and same first major was awarded two degrees/certificates. These degrees/certificates were marked as duplicates and removed, resulting in one distinct degree/certificate for that student. In order to ensure any change in the formula is due to performance and not changes to the data related to findings like this, the base has been reset with counts based on the unduplicated counts of the 2018-19 formula degree/certificate and subpopulation counts. All awards data, including Awards per 100 FTE reflect this change.</t>
        </r>
      </text>
    </comment>
    <comment ref="B12" authorId="0">
      <text>
        <r>
          <rPr>
            <b/>
            <sz val="9"/>
            <color indexed="81"/>
            <rFont val="Tahoma"/>
            <family val="2"/>
          </rPr>
          <t>Crystal Collins:</t>
        </r>
        <r>
          <rPr>
            <sz val="9"/>
            <color indexed="81"/>
            <rFont val="Tahoma"/>
            <family val="2"/>
          </rPr>
          <t xml:space="preserve">
As part of the 2019-20 data review process, THEC fiscal division discovered several duplicated awards in the data provided by P&amp;R. These duplicates occurred when a student with the same THEC ID, same award level, same academic year, same institution and same first major was awarded two degrees/certificates. These degrees/certificates were marked as duplicates and removed, resulting in one distinct degree/certificate for that student. In order to ensure any change in the formula is due to performance and not changes to the data related to findings like this, the base has been reset with counts based on the unduplicated counts of the 2018-19 formula degree/certificate and subpopulation counts. All awards data, including Awards per 100 FTE reflect this change.</t>
        </r>
      </text>
    </comment>
    <comment ref="B16" authorId="0">
      <text>
        <r>
          <rPr>
            <b/>
            <sz val="9"/>
            <color indexed="81"/>
            <rFont val="Tahoma"/>
            <family val="2"/>
          </rPr>
          <t>Crystal Collins:</t>
        </r>
        <r>
          <rPr>
            <sz val="9"/>
            <color indexed="81"/>
            <rFont val="Tahoma"/>
            <family val="2"/>
          </rPr>
          <t xml:space="preserve">
As part of the 2019-20 data review process, THEC fiscal division discovered several duplicated awards in the data provided by P&amp;R. These duplicates occurred when a student with the same THEC ID, same award level, same academic year, same institution and same first major was awarded two degrees/certificates. These degrees/certificates were marked as duplicates and removed, resulting in one distinct degree/certificate for that student. In order to ensure any change in the formula is due to performance and not changes to the data related to findings like this, the base has been reset with counts based on the unduplicated counts of the 2018-19 formula degree/certificate and subpopulation counts. All awards data, including Awards per 100 FTE reflect this change.</t>
        </r>
      </text>
    </comment>
    <comment ref="B31" authorId="0">
      <text>
        <r>
          <rPr>
            <b/>
            <sz val="9"/>
            <color indexed="81"/>
            <rFont val="Tahoma"/>
            <family val="2"/>
          </rPr>
          <t>Crystal Collins:</t>
        </r>
        <r>
          <rPr>
            <sz val="9"/>
            <color indexed="81"/>
            <rFont val="Tahoma"/>
            <family val="2"/>
          </rPr>
          <t xml:space="preserve">
As part of the 2018 Dual Enrollment Task Force created by the 2018 General Assembly, community colleges were given the opportunity to decrease the weight applied to the dual enrollment metric and place that decreased weight on any of the three remaining institutional mission based weights (transfer, job placements, or workforce training. Three institutions, CLSCC, DSCC, STCC, and VSCC requested to change their weights as part of this process. To ensure that funding moves only due to performance, these revised weights have been applied to the base 2018-19 year.</t>
        </r>
      </text>
    </comment>
    <comment ref="AH124" authorId="1">
      <text>
        <r>
          <rPr>
            <b/>
            <sz val="9"/>
            <color indexed="81"/>
            <rFont val="Tahoma"/>
            <family val="2"/>
          </rPr>
          <t>Steven Gentile:</t>
        </r>
        <r>
          <rPr>
            <sz val="9"/>
            <color indexed="81"/>
            <rFont val="Tahoma"/>
            <family val="2"/>
          </rPr>
          <t xml:space="preserve">
Not included in scale calculation since Motlow effectively does not offer long-term certificates.</t>
        </r>
      </text>
    </comment>
    <comment ref="AH193" authorId="1">
      <text>
        <r>
          <rPr>
            <b/>
            <sz val="9"/>
            <color indexed="81"/>
            <rFont val="Tahoma"/>
            <family val="2"/>
          </rPr>
          <t>Steven Gentile:</t>
        </r>
        <r>
          <rPr>
            <sz val="9"/>
            <color indexed="81"/>
            <rFont val="Tahoma"/>
            <family val="2"/>
          </rPr>
          <t xml:space="preserve">
Not included in scale calculation since Pellissippi effectively does not offer long-term certificates.
</t>
        </r>
      </text>
    </comment>
    <comment ref="AH308" authorId="1">
      <text>
        <r>
          <rPr>
            <b/>
            <sz val="9"/>
            <color indexed="81"/>
            <rFont val="Tahoma"/>
            <family val="2"/>
          </rPr>
          <t>Steven Gentile:</t>
        </r>
        <r>
          <rPr>
            <sz val="9"/>
            <color indexed="81"/>
            <rFont val="Tahoma"/>
            <family val="2"/>
          </rPr>
          <t xml:space="preserve">
Does not include Motlow or Pellissippi since they effectively to not offer long-term certificates.</t>
        </r>
      </text>
    </comment>
  </commentList>
</comments>
</file>

<file path=xl/comments6.xml><?xml version="1.0" encoding="utf-8"?>
<comments xmlns="http://schemas.openxmlformats.org/spreadsheetml/2006/main">
  <authors>
    <author>Crystal Collins</author>
    <author>Steven Gentile</author>
  </authors>
  <commentList>
    <comment ref="B8" authorId="0">
      <text>
        <r>
          <rPr>
            <b/>
            <sz val="9"/>
            <color indexed="81"/>
            <rFont val="Tahoma"/>
            <family val="2"/>
          </rPr>
          <t>Crystal Collins:</t>
        </r>
        <r>
          <rPr>
            <sz val="9"/>
            <color indexed="81"/>
            <rFont val="Tahoma"/>
            <family val="2"/>
          </rPr>
          <t xml:space="preserve">
As part of the 2019-20 data review process, THEC fiscal division discovered several duplicated awards in the data provided by P&amp;R. These duplicates occurred when a student with the same THEC ID, same award level, same academic year, same institution and same first major was awarded two degrees. These degrees were marked as duplicates and removed, resulting in one distinct degree for that student. In order to ensure any change in the formula is due to performance and not changes to the data related to findings like this, the base has been reset, with counts based on the unduplicated counts of the 2018-19 formula degree and subpopulation counts. All degree data, including Degrees per 100 FTE reflect this change.</t>
        </r>
      </text>
    </comment>
    <comment ref="B9" authorId="0">
      <text>
        <r>
          <rPr>
            <b/>
            <sz val="9"/>
            <color indexed="81"/>
            <rFont val="Tahoma"/>
            <family val="2"/>
          </rPr>
          <t>Crystal Collins:</t>
        </r>
        <r>
          <rPr>
            <sz val="9"/>
            <color indexed="81"/>
            <rFont val="Tahoma"/>
            <family val="2"/>
          </rPr>
          <t xml:space="preserve">
As part of the 2019-20 data review process, THEC fiscal division discovered several duplicated awards in the data provided by P&amp;R. These duplicates occurred when a student with the same THEC ID, same award level, same academic year, same institution and same first major was awarded two degrees. These degrees were marked as duplicates and removed, resulting in one distinct degree for that student. In order to ensure any change in the formula is due to performance and not changes to the data related to findings like this, the base has been reset, with counts based on the unduplicated counts of the 2018-19 formula degree and subpopulation counts. All degree data, including Degrees per 100 FTE reflect this change.</t>
        </r>
      </text>
    </comment>
    <comment ref="AE9" authorId="1">
      <text>
        <r>
          <rPr>
            <b/>
            <sz val="9"/>
            <color indexed="81"/>
            <rFont val="Tahoma"/>
            <family val="2"/>
          </rPr>
          <t>Steven Gentile:</t>
        </r>
        <r>
          <rPr>
            <sz val="9"/>
            <color indexed="81"/>
            <rFont val="Tahoma"/>
            <family val="2"/>
          </rPr>
          <t xml:space="preserve">
Not included in scale calculation since UTM does not offer doctoral/law degrees.</t>
        </r>
      </text>
    </comment>
    <comment ref="B10" authorId="0">
      <text>
        <r>
          <rPr>
            <b/>
            <sz val="9"/>
            <color indexed="81"/>
            <rFont val="Tahoma"/>
            <family val="2"/>
          </rPr>
          <t>Crystal Collins:</t>
        </r>
        <r>
          <rPr>
            <sz val="9"/>
            <color indexed="81"/>
            <rFont val="Tahoma"/>
            <family val="2"/>
          </rPr>
          <t xml:space="preserve">
As part of the 2019-20 data review process, THEC fiscal division discovered several duplicated awards in the data provided by P&amp;R. These duplicates occurred when a student with the same THEC ID, same award level, same academic year, same institution and same first major was awarded two degrees. These degrees were marked as duplicates and removed, resulting in one distinct degree for that student. In order to ensure any change in the formula is due to performance and not changes to the data related to findings like this, the base has been reset, with counts based on the unduplicated counts of the 2018-19 formula degree and subpopulation counts. All degree data, including Degrees per 100 FTE reflect this change.</t>
        </r>
      </text>
    </comment>
    <comment ref="B11" authorId="0">
      <text>
        <r>
          <rPr>
            <b/>
            <sz val="9"/>
            <color indexed="81"/>
            <rFont val="Tahoma"/>
            <family val="2"/>
          </rPr>
          <t>Crystal Collins:</t>
        </r>
        <r>
          <rPr>
            <sz val="9"/>
            <color indexed="81"/>
            <rFont val="Tahoma"/>
            <family val="2"/>
          </rPr>
          <t xml:space="preserve">
Over a six month period in 2018, THEC convened a RSSP Task Force to investigate whether a better measure for the research and service outcome was available. As a result of that Task Force, a definition change was made to the Research, Service and Sponsored Program outcome that combines an external source (NSF) for the research and sponsored program parts and self-reported information (based on a DOE definition) for the public service portion.
Due to the use of the NSF, the outcome now must be lagged one year. In order to ensure that funding moves only due to performance, the base year has been reset to recognize the definition change and data lag.</t>
        </r>
      </text>
    </comment>
    <comment ref="B12" authorId="0">
      <text>
        <r>
          <rPr>
            <b/>
            <sz val="9"/>
            <color indexed="81"/>
            <rFont val="Tahoma"/>
            <family val="2"/>
          </rPr>
          <t>Crystal Collins:</t>
        </r>
        <r>
          <rPr>
            <sz val="9"/>
            <color indexed="81"/>
            <rFont val="Tahoma"/>
            <family val="2"/>
          </rPr>
          <t xml:space="preserve">
As part of the 2019-20 data review process, THEC fiscal division discovered several duplicated awards in the data provided by P&amp;R. These duplicates occurred when a student with the same THEC ID, same award level, same academic year, same institution and same first major was awarded two degrees. These degrees were marked as duplicates and removed, resulting in one distinct degree for that student. In order to ensure any change in the formula is due to performance and not changes to the data related to findings like this, the base has been reset, with counts based on the unduplicated counts of the 2018-19 formula degree and subpopulation counts. All degree data, including Degrees per 100 FTE reflect this change.</t>
        </r>
      </text>
    </comment>
    <comment ref="AE25" authorId="1">
      <text>
        <r>
          <rPr>
            <b/>
            <sz val="9"/>
            <color indexed="81"/>
            <rFont val="Tahoma"/>
            <family val="2"/>
          </rPr>
          <t>Steven Gentile:</t>
        </r>
        <r>
          <rPr>
            <sz val="9"/>
            <color indexed="81"/>
            <rFont val="Tahoma"/>
            <family val="2"/>
          </rPr>
          <t xml:space="preserve">
Not included in scale calculation since APSU does not offer doctoral/law degrees.</t>
        </r>
      </text>
    </comment>
    <comment ref="AZ137" authorId="1">
      <text>
        <r>
          <rPr>
            <b/>
            <sz val="9"/>
            <color indexed="81"/>
            <rFont val="Tahoma"/>
            <family val="2"/>
          </rPr>
          <t>Steven Gentile:</t>
        </r>
        <r>
          <rPr>
            <sz val="9"/>
            <color indexed="81"/>
            <rFont val="Tahoma"/>
            <family val="2"/>
          </rPr>
          <t xml:space="preserve">
Includes DVM. Data did not differentiate in this year. -7/7/2015</t>
        </r>
      </text>
    </comment>
    <comment ref="BA137" authorId="1">
      <text>
        <r>
          <rPr>
            <b/>
            <sz val="9"/>
            <color indexed="81"/>
            <rFont val="Tahoma"/>
            <family val="2"/>
          </rPr>
          <t>Steven Gentile:</t>
        </r>
        <r>
          <rPr>
            <sz val="9"/>
            <color indexed="81"/>
            <rFont val="Tahoma"/>
            <family val="2"/>
          </rPr>
          <t xml:space="preserve">
Includes DVM. Data did not differentiate in this year. -7/7/2015</t>
        </r>
      </text>
    </comment>
    <comment ref="BB137" authorId="1">
      <text>
        <r>
          <rPr>
            <b/>
            <sz val="9"/>
            <color indexed="81"/>
            <rFont val="Tahoma"/>
            <family val="2"/>
          </rPr>
          <t>Steven Gentile:</t>
        </r>
        <r>
          <rPr>
            <sz val="9"/>
            <color indexed="81"/>
            <rFont val="Tahoma"/>
            <family val="2"/>
          </rPr>
          <t xml:space="preserve">
Includes DVM. Data did not differentiate in this year. -7/7/2015</t>
        </r>
      </text>
    </comment>
    <comment ref="AE153" authorId="1">
      <text>
        <r>
          <rPr>
            <b/>
            <sz val="9"/>
            <color indexed="81"/>
            <rFont val="Tahoma"/>
            <family val="2"/>
          </rPr>
          <t>Steven Gentile:</t>
        </r>
        <r>
          <rPr>
            <sz val="9"/>
            <color indexed="81"/>
            <rFont val="Tahoma"/>
            <family val="2"/>
          </rPr>
          <t xml:space="preserve">
Does not include APSU and UTM since they do not provide doctorates.</t>
        </r>
      </text>
    </comment>
  </commentList>
</comments>
</file>

<file path=xl/comments7.xml><?xml version="1.0" encoding="utf-8"?>
<comments xmlns="http://schemas.openxmlformats.org/spreadsheetml/2006/main">
  <authors>
    <author>Crystal Collins</author>
  </authors>
  <commentList>
    <comment ref="C11" authorId="0">
      <text>
        <r>
          <rPr>
            <b/>
            <sz val="9"/>
            <color indexed="81"/>
            <rFont val="Tahoma"/>
            <family val="2"/>
          </rPr>
          <t>Crystal Collins:</t>
        </r>
        <r>
          <rPr>
            <sz val="9"/>
            <color indexed="81"/>
            <rFont val="Tahoma"/>
            <family val="2"/>
          </rPr>
          <t xml:space="preserve">
Backs out $350K in legislative initiative for the Gray Fossil Site.</t>
        </r>
      </text>
    </comment>
    <comment ref="C14" authorId="0">
      <text>
        <r>
          <rPr>
            <b/>
            <sz val="9"/>
            <color indexed="81"/>
            <rFont val="Tahoma"/>
            <family val="2"/>
          </rPr>
          <t>Crystal Collins:</t>
        </r>
        <r>
          <rPr>
            <sz val="9"/>
            <color indexed="81"/>
            <rFont val="Tahoma"/>
            <family val="2"/>
          </rPr>
          <t xml:space="preserve">
Backs out $1.2M in recurring funding for the operations of the recognition of the Carnegie class change. Year 1 and 2 of 3. (FY18 and FY19 funding year). Also excludes $3M for College of Engineering.</t>
        </r>
      </text>
    </comment>
    <comment ref="C36" authorId="0">
      <text>
        <r>
          <rPr>
            <b/>
            <sz val="9"/>
            <color indexed="81"/>
            <rFont val="Tahoma"/>
            <family val="2"/>
          </rPr>
          <t>Crystal Collins:</t>
        </r>
        <r>
          <rPr>
            <sz val="9"/>
            <color indexed="81"/>
            <rFont val="Tahoma"/>
            <family val="2"/>
          </rPr>
          <t xml:space="preserve">
Backs out the $3M in recurring approp for the engineering school.</t>
        </r>
      </text>
    </comment>
    <comment ref="C37" authorId="0">
      <text>
        <r>
          <rPr>
            <b/>
            <sz val="9"/>
            <color indexed="81"/>
            <rFont val="Tahoma"/>
            <family val="2"/>
          </rPr>
          <t>Crystal Collins:</t>
        </r>
        <r>
          <rPr>
            <sz val="9"/>
            <color indexed="81"/>
            <rFont val="Tahoma"/>
            <family val="2"/>
          </rPr>
          <t xml:space="preserve">
Backs out the $200K appropriated to the Parsons Center and $250K appropriated to Somerville Center.</t>
        </r>
      </text>
    </comment>
  </commentList>
</comments>
</file>

<file path=xl/sharedStrings.xml><?xml version="1.0" encoding="utf-8"?>
<sst xmlns="http://schemas.openxmlformats.org/spreadsheetml/2006/main" count="6891" uniqueCount="187">
  <si>
    <t>UTM</t>
  </si>
  <si>
    <t>APSU</t>
  </si>
  <si>
    <t>TTU</t>
  </si>
  <si>
    <t>UTC</t>
  </si>
  <si>
    <t>MTSU</t>
  </si>
  <si>
    <t>ETSU</t>
  </si>
  <si>
    <t>TSU</t>
  </si>
  <si>
    <t>UM</t>
  </si>
  <si>
    <t>UTK</t>
  </si>
  <si>
    <t>Students Accumulating 24 hrs</t>
  </si>
  <si>
    <t>Bachelors and Associates</t>
  </si>
  <si>
    <t>Masters/Ed Specialist Degrees</t>
  </si>
  <si>
    <t>Doctoral / Law Degrees</t>
  </si>
  <si>
    <t>Research and Service</t>
  </si>
  <si>
    <t xml:space="preserve"> </t>
  </si>
  <si>
    <t>Transfers Out with 12 hrs</t>
  </si>
  <si>
    <t>Degrees per 100 FTE</t>
  </si>
  <si>
    <t>Six-Year Graduation Rate</t>
  </si>
  <si>
    <t>Weights Based on Institutional Mission</t>
  </si>
  <si>
    <t>A</t>
  </si>
  <si>
    <t>Chattanooga</t>
  </si>
  <si>
    <t>Cleveland</t>
  </si>
  <si>
    <t>Columbia</t>
  </si>
  <si>
    <t>Dyersburg</t>
  </si>
  <si>
    <t>Jackson</t>
  </si>
  <si>
    <t>Motlow</t>
  </si>
  <si>
    <t>Nashville</t>
  </si>
  <si>
    <t>Northeast</t>
  </si>
  <si>
    <t>Pellissippi</t>
  </si>
  <si>
    <t>Roane</t>
  </si>
  <si>
    <t>Southwest</t>
  </si>
  <si>
    <t>Volunteer</t>
  </si>
  <si>
    <t>Walters</t>
  </si>
  <si>
    <t>Students Accumulating 12 hrs</t>
  </si>
  <si>
    <t>Students Accumulating 36 hrs</t>
  </si>
  <si>
    <t>Dual Enrollment</t>
  </si>
  <si>
    <t>Associates</t>
  </si>
  <si>
    <t>1-2 Year Certificates</t>
  </si>
  <si>
    <t>&lt;1yr Certificates</t>
  </si>
  <si>
    <t>Job Placements</t>
  </si>
  <si>
    <t>Workforce Training (Contact Hours)</t>
  </si>
  <si>
    <t>Awards per 100 FTE</t>
  </si>
  <si>
    <t>Community Colleges</t>
  </si>
  <si>
    <t>2013-14</t>
  </si>
  <si>
    <t>2012-13</t>
  </si>
  <si>
    <t>2011-12</t>
  </si>
  <si>
    <t>2010-11</t>
  </si>
  <si>
    <t>2009-10</t>
  </si>
  <si>
    <t>2008-09</t>
  </si>
  <si>
    <t>2007-08</t>
  </si>
  <si>
    <t>TOTAL</t>
  </si>
  <si>
    <t>Adults</t>
  </si>
  <si>
    <t>Low-Income</t>
  </si>
  <si>
    <t>Bach &amp; Assoc</t>
  </si>
  <si>
    <t>TBR Universities</t>
  </si>
  <si>
    <t>Austin Peay</t>
  </si>
  <si>
    <t>East Tennessee</t>
  </si>
  <si>
    <t>Middle Tennessee</t>
  </si>
  <si>
    <t>Tennessee State</t>
  </si>
  <si>
    <t>Tennessee Tech</t>
  </si>
  <si>
    <t>University of Memphis</t>
  </si>
  <si>
    <t xml:space="preserve">Northeast </t>
  </si>
  <si>
    <t>UT Universities</t>
  </si>
  <si>
    <t>UT Chattanooga</t>
  </si>
  <si>
    <t>UT Knoxville</t>
  </si>
  <si>
    <t>Total</t>
  </si>
  <si>
    <t>Percent</t>
  </si>
  <si>
    <t>Academic Formula Units</t>
  </si>
  <si>
    <t>UT Martin</t>
  </si>
  <si>
    <t>2015-16</t>
  </si>
  <si>
    <t>Academically Underprepared</t>
  </si>
  <si>
    <t>Bachelors</t>
  </si>
  <si>
    <t>Students Accumulating 30 hrs</t>
  </si>
  <si>
    <t>Students Accumulating 60 hrs</t>
  </si>
  <si>
    <t>Students Accumulating 90 hrs</t>
  </si>
  <si>
    <t>Combined Outcomes</t>
  </si>
  <si>
    <t>Changes</t>
  </si>
  <si>
    <t>2016-17</t>
  </si>
  <si>
    <t>For Reference</t>
  </si>
  <si>
    <t>Total Appropriation Request</t>
  </si>
  <si>
    <t>Change</t>
  </si>
  <si>
    <t>All CC</t>
  </si>
  <si>
    <t>Avg All CC</t>
  </si>
  <si>
    <t>Actual Scales</t>
  </si>
  <si>
    <t>Average</t>
  </si>
  <si>
    <t>Weighted Outcomes</t>
  </si>
  <si>
    <t>Fixed Costs</t>
  </si>
  <si>
    <t>Subtotal</t>
  </si>
  <si>
    <t>Weighted Outcomes Breakdown</t>
  </si>
  <si>
    <t>All Univ</t>
  </si>
  <si>
    <t>Avg All Univ</t>
  </si>
  <si>
    <t>Students Accumulating 48 hrs</t>
  </si>
  <si>
    <t>Students Accumulating 72 hrs</t>
  </si>
  <si>
    <t>Masters / Ed Specialists</t>
  </si>
  <si>
    <t>Doctoral / Law Degree</t>
  </si>
  <si>
    <t>All Univs</t>
  </si>
  <si>
    <t>2014-15</t>
  </si>
  <si>
    <t>Focus Population Overlap</t>
  </si>
  <si>
    <t>Focus Premium</t>
  </si>
  <si>
    <t>One Focus Pop Only</t>
  </si>
  <si>
    <t>Two Focus Pops Only</t>
  </si>
  <si>
    <t>All Three Focus Pops</t>
  </si>
  <si>
    <t>Community College Subtotal</t>
  </si>
  <si>
    <t>Appropriation</t>
  </si>
  <si>
    <t>Fixed Cost Points</t>
  </si>
  <si>
    <t>Point Subtotal</t>
  </si>
  <si>
    <t>Point Total</t>
  </si>
  <si>
    <t>Fixed  Cost Constant</t>
  </si>
  <si>
    <t>Quality Assurance Constant</t>
  </si>
  <si>
    <t>Colleges and Universities Total</t>
  </si>
  <si>
    <t>Standard Dev.</t>
  </si>
  <si>
    <t>Universities</t>
  </si>
  <si>
    <t>Scale Calculation</t>
  </si>
  <si>
    <t>2010-15 Scale Comparison</t>
  </si>
  <si>
    <t>C = Adjusted by Point Total Annual Percent Change</t>
  </si>
  <si>
    <t>D = E x Total Rec</t>
  </si>
  <si>
    <t>E = D - A</t>
  </si>
  <si>
    <t>F = E / A</t>
  </si>
  <si>
    <t>Fixed Cost Share</t>
  </si>
  <si>
    <t>2006-07</t>
  </si>
  <si>
    <t>2005-06</t>
  </si>
  <si>
    <t>2004-05</t>
  </si>
  <si>
    <t>General Count</t>
  </si>
  <si>
    <t>Percent that Meet Just Two Focus Criteria</t>
  </si>
  <si>
    <t>Percent that Meet Any Focus Criteria</t>
  </si>
  <si>
    <t>Full-time Enrollment for Formula</t>
  </si>
  <si>
    <t>FOR REFERENCE</t>
  </si>
  <si>
    <t>Associate</t>
  </si>
  <si>
    <t>Masters</t>
  </si>
  <si>
    <t>Education Specialist</t>
  </si>
  <si>
    <t>Law Degrees</t>
  </si>
  <si>
    <t>Doctoral</t>
  </si>
  <si>
    <t>Percent that Meet No Focus Criteria</t>
  </si>
  <si>
    <t>Percent that Meet All Three Focus Criteria</t>
  </si>
  <si>
    <t>Mathematically</t>
  </si>
  <si>
    <t>Derived Scales</t>
  </si>
  <si>
    <t>Scales</t>
  </si>
  <si>
    <t>Mathematically Derived Scales</t>
  </si>
  <si>
    <t>2010-15</t>
  </si>
  <si>
    <t>2015-20</t>
  </si>
  <si>
    <t>Proposed Scales</t>
  </si>
  <si>
    <t>Percent that Meet Just One Focus Criterion</t>
  </si>
  <si>
    <t>Total Points</t>
  </si>
  <si>
    <t>Scale Comparisons</t>
  </si>
  <si>
    <t>2015-2020 Outcomes-based Funding Formula Tabs Flow Chart</t>
  </si>
  <si>
    <t>NA</t>
  </si>
  <si>
    <t>Percent Change</t>
  </si>
  <si>
    <r>
      <t>B = A</t>
    </r>
    <r>
      <rPr>
        <b/>
        <vertAlign val="subscript"/>
        <sz val="14"/>
        <color theme="1"/>
        <rFont val="Open Sans"/>
        <family val="2"/>
      </rPr>
      <t>i</t>
    </r>
    <r>
      <rPr>
        <b/>
        <sz val="14"/>
        <color theme="1"/>
        <rFont val="Open Sans"/>
        <family val="2"/>
      </rPr>
      <t xml:space="preserve"> / A</t>
    </r>
    <r>
      <rPr>
        <b/>
        <vertAlign val="subscript"/>
        <sz val="14"/>
        <color theme="1"/>
        <rFont val="Open Sans"/>
        <family val="2"/>
      </rPr>
      <t>TOT</t>
    </r>
  </si>
  <si>
    <t>2017-18</t>
  </si>
  <si>
    <t>Reverse Articulated Associates</t>
  </si>
  <si>
    <t>R.A. Assoc. Credit</t>
  </si>
  <si>
    <t>Research, Service and Sponsored Programs</t>
  </si>
  <si>
    <t>Degrees of Veterinary Medicine</t>
  </si>
  <si>
    <t>2018-19 Formula Weighted Outcomes Calculation</t>
  </si>
  <si>
    <t>Combined Outcomes (14-15 to 16-17 Data)</t>
  </si>
  <si>
    <t>Scaled Outcomes (14-15 to 16-17 Data)</t>
  </si>
  <si>
    <t>2018-19</t>
  </si>
  <si>
    <t>2018-19 Total Point Calculation</t>
  </si>
  <si>
    <t>2018-19 Fixed Costs</t>
  </si>
  <si>
    <t>2018-19 Quality Assurance</t>
  </si>
  <si>
    <t>2018-19 Formula Calculation</t>
  </si>
  <si>
    <t>LGI Universities</t>
  </si>
  <si>
    <t>W.O. % Change from 17-18</t>
  </si>
  <si>
    <t>18-19 Percent Funded</t>
  </si>
  <si>
    <t>2019-20 Total Point Calculation</t>
  </si>
  <si>
    <t>2019-20 Formula Weighted Outcomes Calculation</t>
  </si>
  <si>
    <t>2019-20</t>
  </si>
  <si>
    <t>2019-20 State Appropriations Distribution Recommendation</t>
  </si>
  <si>
    <t>2018-19 Salary, Benefits &amp; Adj Increases</t>
  </si>
  <si>
    <t>2018-19 Recurring Approp (less Leg Initiatives)</t>
  </si>
  <si>
    <t xml:space="preserve">      2019-20 OBF Point Growth</t>
  </si>
  <si>
    <t xml:space="preserve">      2019-20 OBF Fixed Cost Growth</t>
  </si>
  <si>
    <t xml:space="preserve">      2019-20 Operating Inflation</t>
  </si>
  <si>
    <t>2019-20 Formula Calculation</t>
  </si>
  <si>
    <t>2019-20 New Funding Rec</t>
  </si>
  <si>
    <t>Combined Outcomes (15-16 to 17-18 Data)</t>
  </si>
  <si>
    <t>Scaled Outcomes (15-16 to 17-18 Data)</t>
  </si>
  <si>
    <t>W.O. % Change from 18-19</t>
  </si>
  <si>
    <t>2019-20 Fixed Costs</t>
  </si>
  <si>
    <t>2019-20 Quality Assurance</t>
  </si>
  <si>
    <t>QA Score</t>
  </si>
  <si>
    <t>QA Points</t>
  </si>
  <si>
    <t>Approp Share</t>
  </si>
  <si>
    <t>Approp Share Growth</t>
  </si>
  <si>
    <t>2019-20 Total OBF Appropriation Request</t>
  </si>
  <si>
    <t>NEW RSSP DEFINITION STARTS HERE</t>
  </si>
  <si>
    <t>Overall Grad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</si>
</sst>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000_);_(* \(#,##0.000\);_(* &quot;-&quot;??_);_(@_)"/>
    <numFmt numFmtId="165" formatCode="0.0%"/>
    <numFmt numFmtId="166" formatCode="_(* #,##0_);_(* \(#,##0\);_(* &quot;-&quot;??_);_(@_)"/>
    <numFmt numFmtId="167" formatCode="#,##0.0"/>
    <numFmt numFmtId="168" formatCode="_(&quot;$&quot;* #,##0_);_(&quot;$&quot;* \(#,##0\);_(&quot;$&quot;* &quot;-&quot;??_);_(@_)"/>
    <numFmt numFmtId="169" formatCode="_(* #,##0.0_);_(* \(#,##0.0\);_(* &quot;-&quot;??_);_(@_)"/>
    <numFmt numFmtId="170" formatCode="_(* #,##0.0_);_(* \(#,##0.0\);_(* &quot;-&quot;?_);_(@_)"/>
    <numFmt numFmtId="171" formatCode="0.000000"/>
    <numFmt numFmtId="172" formatCode="0.0"/>
    <numFmt numFmtId="173" formatCode="General_)"/>
    <numFmt numFmtId="174" formatCode="&quot;$&quot;\ \ \ \ \ \ \ #,##0_);\(&quot;$&quot;#,##0\)"/>
    <numFmt numFmtId="175" formatCode="&quot;$&quot;* #,##0;&quot;$&quot;* \-#,##0"/>
    <numFmt numFmtId="176" formatCode="0.0000000%"/>
    <numFmt numFmtId="177" formatCode="_(* #,##0.0000_);_(* \(#,##0.0000\);_(* &quot;-&quot;??_);_(@_)"/>
    <numFmt numFmtId="178" formatCode="&quot;$&quot;#,##0.00"/>
    <numFmt numFmtId="179" formatCode="&quot;$&quot;#,##0"/>
  </numFmts>
  <fonts count="59">
    <font>
      <sz val="11"/>
      <color theme="1"/>
      <name val="Calibri"/>
      <family val="2"/>
      <scheme val="minor"/>
    </font>
    <font>
      <sz val="11"/>
      <color theme="1"/>
      <name val="Calibri"/>
      <family val="2"/>
      <scheme val="minor"/>
    </font>
    <font>
      <sz val="12"/>
      <name val="Calibri"/>
      <family val="2"/>
    </font>
    <font>
      <b/>
      <sz val="9"/>
      <color indexed="81"/>
      <name val="Tahoma"/>
      <family val="2"/>
    </font>
    <font>
      <sz val="9"/>
      <color indexed="81"/>
      <name val="Tahoma"/>
      <family val="2"/>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sz val="10"/>
      <color theme="1"/>
      <name val="Arial"/>
      <family val="2"/>
    </font>
    <font>
      <sz val="10"/>
      <name val="Helv"/>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MT"/>
    </font>
    <font>
      <sz val="8"/>
      <name val="Arial"/>
      <family val="2"/>
    </font>
    <font>
      <sz val="8"/>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Open Sans"/>
      <family val="2"/>
    </font>
    <font>
      <b/>
      <sz val="22"/>
      <name val="Open Sans"/>
      <family val="2"/>
    </font>
    <font>
      <sz val="22"/>
      <name val="Open Sans"/>
      <family val="2"/>
    </font>
    <font>
      <b/>
      <sz val="12"/>
      <name val="Open Sans"/>
      <family val="2"/>
    </font>
    <font>
      <sz val="12"/>
      <color rgb="FFFF0000"/>
      <name val="Open Sans"/>
      <family val="2"/>
    </font>
    <font>
      <sz val="12"/>
      <color indexed="12"/>
      <name val="Open Sans"/>
      <family val="2"/>
    </font>
    <font>
      <b/>
      <sz val="12"/>
      <color rgb="FFFF0000"/>
      <name val="Open Sans"/>
      <family val="2"/>
    </font>
    <font>
      <sz val="10"/>
      <color rgb="FFFF0000"/>
      <name val="Open Sans"/>
      <family val="2"/>
    </font>
    <font>
      <sz val="12"/>
      <color rgb="FF0000FF"/>
      <name val="Open Sans"/>
      <family val="2"/>
    </font>
    <font>
      <b/>
      <sz val="22"/>
      <color theme="1"/>
      <name val="Open Sans"/>
      <family val="2"/>
    </font>
    <font>
      <sz val="11"/>
      <color theme="1"/>
      <name val="Open Sans"/>
      <family val="2"/>
    </font>
    <font>
      <b/>
      <sz val="16"/>
      <color theme="1"/>
      <name val="Open Sans"/>
      <family val="2"/>
    </font>
    <font>
      <b/>
      <sz val="12"/>
      <color theme="1"/>
      <name val="Open Sans"/>
      <family val="2"/>
    </font>
    <font>
      <b/>
      <sz val="11"/>
      <color theme="1"/>
      <name val="Open Sans"/>
      <family val="2"/>
    </font>
    <font>
      <b/>
      <sz val="11"/>
      <color rgb="FF0000FF"/>
      <name val="Open Sans"/>
      <family val="2"/>
    </font>
    <font>
      <sz val="12"/>
      <color theme="1"/>
      <name val="Open Sans"/>
      <family val="2"/>
    </font>
    <font>
      <b/>
      <sz val="12"/>
      <color rgb="FF0000FF"/>
      <name val="Open Sans"/>
      <family val="2"/>
    </font>
    <font>
      <b/>
      <sz val="18"/>
      <color theme="1"/>
      <name val="Open Sans"/>
      <family val="2"/>
    </font>
    <font>
      <sz val="11"/>
      <color rgb="FFFF0000"/>
      <name val="Open Sans"/>
      <family val="2"/>
    </font>
    <font>
      <sz val="12"/>
      <color rgb="FF000000"/>
      <name val="Open Sans"/>
      <family val="2"/>
    </font>
    <font>
      <b/>
      <sz val="14"/>
      <color theme="1"/>
      <name val="Open Sans"/>
      <family val="2"/>
    </font>
    <font>
      <b/>
      <sz val="11"/>
      <name val="Open Sans"/>
      <family val="2"/>
    </font>
    <font>
      <b/>
      <sz val="20"/>
      <color theme="1"/>
      <name val="Open Sans"/>
      <family val="2"/>
    </font>
    <font>
      <b/>
      <vertAlign val="subscript"/>
      <sz val="14"/>
      <color theme="1"/>
      <name val="Open Sans"/>
      <family val="2"/>
    </font>
    <font>
      <sz val="11"/>
      <name val="Open Sans"/>
      <family val="2"/>
    </font>
    <font>
      <b/>
      <sz val="16"/>
      <name val="Open Sans"/>
      <family val="2"/>
    </font>
    <font>
      <b/>
      <sz val="10"/>
      <color theme="1"/>
      <name val="Open Sans"/>
      <family val="2"/>
    </font>
    <font>
      <sz val="10"/>
      <color theme="1"/>
      <name val="Open Sans"/>
      <family val="2"/>
    </font>
    <font>
      <b/>
      <sz val="10"/>
      <name val="Open Sans"/>
      <family val="2"/>
    </font>
    <font>
      <b/>
      <sz val="14"/>
      <name val="Open Sans"/>
      <family val="2"/>
    </font>
  </fonts>
  <fills count="34">
    <fill>
      <patternFill patternType="none"/>
    </fill>
    <fill>
      <patternFill patternType="gray125"/>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0" tint="-0.14999847407452621"/>
        <bgColor indexed="64"/>
      </patternFill>
    </fill>
    <fill>
      <patternFill patternType="solid">
        <fgColor rgb="FF8DB4E2"/>
        <bgColor rgb="FF000000"/>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bgColor indexed="64"/>
      </patternFill>
    </fill>
  </fills>
  <borders count="7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ashDotDot">
        <color indexed="64"/>
      </left>
      <right style="medium">
        <color indexed="64"/>
      </right>
      <top style="medium">
        <color indexed="64"/>
      </top>
      <bottom/>
      <diagonal/>
    </border>
    <border>
      <left style="dashDotDot">
        <color indexed="64"/>
      </left>
      <right style="medium">
        <color indexed="64"/>
      </right>
      <top/>
      <bottom style="thin">
        <color indexed="64"/>
      </bottom>
      <diagonal/>
    </border>
    <border>
      <left style="dashDotDot">
        <color indexed="64"/>
      </left>
      <right style="medium">
        <color indexed="64"/>
      </right>
      <top/>
      <bottom/>
      <diagonal/>
    </border>
    <border>
      <left style="dashDotDot">
        <color indexed="64"/>
      </left>
      <right style="medium">
        <color indexed="64"/>
      </right>
      <top/>
      <bottom style="medium">
        <color indexed="64"/>
      </bottom>
      <diagonal/>
    </border>
    <border>
      <left/>
      <right style="dashDotDot">
        <color indexed="64"/>
      </right>
      <top/>
      <bottom style="thin">
        <color indexed="64"/>
      </bottom>
      <diagonal/>
    </border>
    <border>
      <left/>
      <right style="dashDotDot">
        <color indexed="64"/>
      </right>
      <top style="thin">
        <color indexed="64"/>
      </top>
      <bottom/>
      <diagonal/>
    </border>
    <border>
      <left/>
      <right style="dashDotDot">
        <color indexed="64"/>
      </right>
      <top/>
      <bottom/>
      <diagonal/>
    </border>
    <border>
      <left/>
      <right style="dashDotDot">
        <color indexed="64"/>
      </right>
      <top/>
      <bottom style="medium">
        <color indexed="64"/>
      </bottom>
      <diagonal/>
    </border>
    <border>
      <left style="dashDotDot">
        <color indexed="64"/>
      </left>
      <right style="medium">
        <color indexed="64"/>
      </right>
      <top style="thin">
        <color indexed="64"/>
      </top>
      <bottom/>
      <diagonal/>
    </border>
    <border>
      <left/>
      <right style="dashDotDot">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diagonal/>
    </border>
  </borders>
  <cellStyleXfs count="1186">
    <xf numFmtId="0" fontId="0" fillId="0" borderId="0"/>
    <xf numFmtId="43" fontId="1" fillId="0" borderId="0" applyFont="0" applyFill="0" applyBorder="0" applyAlignment="0" applyProtection="0"/>
    <xf numFmtId="9" fontId="1"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9" fillId="21" borderId="38"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0" fontId="10" fillId="22" borderId="39" applyNumberFormat="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0" fontId="11"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0" fontId="11"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8" fontId="11"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8" fontId="11" fillId="0" borderId="0" applyFont="0" applyFill="0" applyBorder="0" applyAlignment="0" applyProtection="0"/>
    <xf numFmtId="44" fontId="5" fillId="0" borderId="0" applyFont="0" applyFill="0" applyBorder="0" applyAlignment="0" applyProtection="0"/>
    <xf numFmtId="44" fontId="6" fillId="0" borderId="0" applyFont="0" applyFill="0" applyBorder="0" applyAlignment="0" applyProtection="0"/>
    <xf numFmtId="173" fontId="11" fillId="0" borderId="0" applyFont="0" applyFill="0" applyBorder="0" applyAlignment="0" applyProtection="0"/>
    <xf numFmtId="174"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5" fontId="1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6" fillId="0" borderId="40"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7" fillId="0" borderId="41"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42"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19" fillId="8" borderId="38" applyNumberFormat="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0" fillId="0" borderId="43" applyNumberFormat="0" applyFill="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2" fillId="0" borderId="0"/>
    <xf numFmtId="0" fontId="22"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22" fillId="0" borderId="0"/>
    <xf numFmtId="0" fontId="6" fillId="0" borderId="0"/>
    <xf numFmtId="0" fontId="11"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173" fontId="13" fillId="0" borderId="0"/>
    <xf numFmtId="0" fontId="6" fillId="0" borderId="0"/>
    <xf numFmtId="0" fontId="11" fillId="0" borderId="0"/>
    <xf numFmtId="0" fontId="11" fillId="0" borderId="0"/>
    <xf numFmtId="0" fontId="11" fillId="0" borderId="0"/>
    <xf numFmtId="0" fontId="11" fillId="0" borderId="0"/>
    <xf numFmtId="0" fontId="23" fillId="0" borderId="0"/>
    <xf numFmtId="0" fontId="6" fillId="0" borderId="0"/>
    <xf numFmtId="3" fontId="24" fillId="0" borderId="0"/>
    <xf numFmtId="0" fontId="23" fillId="0" borderId="0"/>
    <xf numFmtId="0" fontId="6" fillId="0" borderId="0"/>
    <xf numFmtId="0" fontId="6" fillId="0" borderId="0"/>
    <xf numFmtId="0" fontId="22" fillId="0" borderId="0"/>
    <xf numFmtId="0" fontId="6" fillId="0" borderId="0"/>
    <xf numFmtId="0" fontId="22" fillId="0" borderId="0"/>
    <xf numFmtId="0" fontId="1" fillId="0" borderId="0"/>
    <xf numFmtId="0" fontId="22" fillId="0" borderId="0"/>
    <xf numFmtId="0" fontId="1" fillId="0" borderId="0"/>
    <xf numFmtId="0" fontId="1" fillId="0" borderId="0"/>
    <xf numFmtId="0" fontId="22" fillId="0" borderId="0"/>
    <xf numFmtId="0" fontId="22" fillId="0" borderId="0"/>
    <xf numFmtId="0" fontId="22" fillId="0" borderId="0"/>
    <xf numFmtId="0" fontId="22" fillId="0" borderId="0"/>
    <xf numFmtId="0" fontId="11" fillId="0" borderId="0"/>
    <xf numFmtId="0" fontId="22" fillId="0" borderId="0"/>
    <xf numFmtId="0" fontId="6" fillId="0" borderId="0"/>
    <xf numFmtId="0" fontId="6" fillId="0" borderId="0"/>
    <xf numFmtId="0" fontId="1" fillId="0" borderId="0"/>
    <xf numFmtId="0" fontId="6" fillId="0" borderId="0"/>
    <xf numFmtId="0" fontId="1" fillId="0" borderId="0"/>
    <xf numFmtId="0" fontId="1" fillId="0" borderId="0"/>
    <xf numFmtId="0" fontId="6" fillId="0" borderId="0"/>
    <xf numFmtId="3" fontId="24" fillId="0" borderId="0"/>
    <xf numFmtId="173" fontId="13" fillId="0" borderId="0"/>
    <xf numFmtId="0" fontId="6" fillId="0" borderId="0"/>
    <xf numFmtId="173" fontId="13" fillId="0" borderId="0"/>
    <xf numFmtId="37" fontId="13" fillId="0" borderId="0"/>
    <xf numFmtId="0" fontId="6" fillId="0" borderId="0"/>
    <xf numFmtId="173" fontId="13" fillId="0" borderId="0"/>
    <xf numFmtId="3" fontId="24" fillId="0" borderId="0"/>
    <xf numFmtId="37" fontId="13" fillId="0" borderId="0"/>
    <xf numFmtId="0" fontId="11" fillId="0" borderId="0"/>
    <xf numFmtId="173" fontId="13" fillId="0" borderId="0"/>
    <xf numFmtId="0" fontId="6" fillId="0" borderId="0"/>
    <xf numFmtId="0" fontId="22" fillId="0" borderId="0"/>
    <xf numFmtId="3" fontId="24" fillId="0" borderId="0"/>
    <xf numFmtId="0" fontId="11" fillId="0" borderId="0"/>
    <xf numFmtId="0" fontId="22" fillId="0" borderId="0"/>
    <xf numFmtId="0" fontId="6" fillId="0" borderId="0"/>
    <xf numFmtId="0" fontId="22" fillId="0" borderId="0"/>
    <xf numFmtId="0" fontId="6"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22" fillId="24" borderId="44" applyNumberFormat="0" applyFont="0" applyAlignment="0" applyProtection="0"/>
    <xf numFmtId="0" fontId="6" fillId="24" borderId="44" applyNumberFormat="0" applyFon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0" fontId="25" fillId="21" borderId="45" applyNumberFormat="0" applyAlignment="0" applyProtection="0"/>
    <xf numFmtId="9" fontId="6"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7" fillId="0" borderId="46"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44" fontId="1" fillId="0" borderId="0" applyFont="0" applyFill="0" applyBorder="0" applyAlignment="0" applyProtection="0"/>
  </cellStyleXfs>
  <cellXfs count="751">
    <xf numFmtId="0" fontId="0" fillId="0" borderId="0" xfId="0"/>
    <xf numFmtId="0" fontId="0" fillId="0" borderId="0" xfId="0" applyAlignment="1"/>
    <xf numFmtId="0" fontId="2" fillId="0" borderId="0" xfId="6" applyFont="1" applyFill="1" applyAlignment="1">
      <alignment horizontal="right"/>
    </xf>
    <xf numFmtId="0" fontId="2" fillId="0" borderId="0" xfId="6" applyFont="1" applyFill="1" applyBorder="1" applyAlignment="1">
      <alignment horizontal="right"/>
    </xf>
    <xf numFmtId="0" fontId="0" fillId="29" borderId="0" xfId="0" applyFill="1"/>
    <xf numFmtId="0" fontId="29" fillId="0" borderId="0" xfId="6" applyFont="1" applyFill="1"/>
    <xf numFmtId="0" fontId="29" fillId="0" borderId="0" xfId="6" applyFont="1"/>
    <xf numFmtId="0" fontId="29" fillId="0" borderId="0" xfId="6" applyFont="1" applyFill="1" applyAlignment="1">
      <alignment horizontal="right"/>
    </xf>
    <xf numFmtId="0" fontId="32" fillId="0" borderId="0" xfId="6" applyFont="1" applyBorder="1" applyAlignment="1">
      <alignment horizontal="center"/>
    </xf>
    <xf numFmtId="0" fontId="32" fillId="0" borderId="1" xfId="6" applyFont="1" applyFill="1" applyBorder="1" applyAlignment="1">
      <alignment horizontal="right"/>
    </xf>
    <xf numFmtId="0" fontId="32" fillId="0" borderId="1" xfId="6" applyFont="1" applyBorder="1" applyAlignment="1">
      <alignment horizontal="center"/>
    </xf>
    <xf numFmtId="3" fontId="29" fillId="0" borderId="0" xfId="6" applyNumberFormat="1" applyFont="1"/>
    <xf numFmtId="167" fontId="29" fillId="0" borderId="0" xfId="6" applyNumberFormat="1" applyFont="1" applyFill="1"/>
    <xf numFmtId="0" fontId="29" fillId="0" borderId="0" xfId="6" applyFont="1" applyFill="1" applyBorder="1"/>
    <xf numFmtId="0" fontId="29" fillId="0" borderId="0" xfId="6" applyFont="1" applyFill="1" applyBorder="1" applyAlignment="1">
      <alignment horizontal="right"/>
    </xf>
    <xf numFmtId="0" fontId="29" fillId="0" borderId="0" xfId="6" applyFont="1" applyBorder="1"/>
    <xf numFmtId="9" fontId="29" fillId="0" borderId="0" xfId="7" applyFont="1"/>
    <xf numFmtId="0" fontId="29" fillId="2" borderId="0" xfId="6" applyFont="1" applyFill="1"/>
    <xf numFmtId="9" fontId="29" fillId="2" borderId="0" xfId="7" applyFont="1" applyFill="1"/>
    <xf numFmtId="3" fontId="29" fillId="0" borderId="0" xfId="6" applyNumberFormat="1" applyFont="1" applyFill="1"/>
    <xf numFmtId="0" fontId="29" fillId="0" borderId="1" xfId="6" applyFont="1" applyFill="1" applyBorder="1" applyAlignment="1">
      <alignment horizontal="right"/>
    </xf>
    <xf numFmtId="4" fontId="29" fillId="0" borderId="1" xfId="6" applyNumberFormat="1" applyFont="1" applyFill="1" applyBorder="1"/>
    <xf numFmtId="167" fontId="29" fillId="0" borderId="1" xfId="6" applyNumberFormat="1" applyFont="1" applyFill="1" applyBorder="1"/>
    <xf numFmtId="0" fontId="33" fillId="0" borderId="0" xfId="6" applyFont="1" applyFill="1" applyBorder="1" applyAlignment="1">
      <alignment horizontal="right"/>
    </xf>
    <xf numFmtId="3" fontId="33" fillId="0" borderId="0" xfId="6" applyNumberFormat="1" applyFont="1" applyFill="1" applyBorder="1"/>
    <xf numFmtId="0" fontId="33" fillId="0" borderId="0" xfId="6" applyFont="1" applyFill="1"/>
    <xf numFmtId="0" fontId="32" fillId="0" borderId="0" xfId="6" applyFont="1" applyFill="1" applyAlignment="1">
      <alignment horizontal="center"/>
    </xf>
    <xf numFmtId="0" fontId="32" fillId="0" borderId="1" xfId="6" applyFont="1" applyFill="1" applyBorder="1" applyAlignment="1">
      <alignment horizontal="center"/>
    </xf>
    <xf numFmtId="2" fontId="34" fillId="0" borderId="0" xfId="6" applyNumberFormat="1" applyFont="1" applyFill="1"/>
    <xf numFmtId="3" fontId="29" fillId="0" borderId="1" xfId="6" applyNumberFormat="1" applyFont="1" applyFill="1" applyBorder="1"/>
    <xf numFmtId="0" fontId="35" fillId="0" borderId="0" xfId="6" applyFont="1" applyFill="1" applyAlignment="1">
      <alignment horizontal="right"/>
    </xf>
    <xf numFmtId="9" fontId="35" fillId="0" borderId="0" xfId="7" applyFont="1" applyFill="1"/>
    <xf numFmtId="171" fontId="35" fillId="0" borderId="0" xfId="6" applyNumberFormat="1" applyFont="1" applyFill="1"/>
    <xf numFmtId="1" fontId="35" fillId="0" borderId="0" xfId="6" applyNumberFormat="1" applyFont="1" applyFill="1"/>
    <xf numFmtId="165" fontId="29" fillId="0" borderId="0" xfId="7" applyNumberFormat="1" applyFont="1" applyFill="1" applyBorder="1"/>
    <xf numFmtId="9" fontId="29" fillId="0" borderId="0" xfId="7" applyFont="1" applyFill="1" applyBorder="1"/>
    <xf numFmtId="165" fontId="29" fillId="0" borderId="0" xfId="7" applyNumberFormat="1" applyFont="1" applyFill="1"/>
    <xf numFmtId="9" fontId="29" fillId="0" borderId="0" xfId="7" applyFont="1" applyFill="1" applyBorder="1" applyAlignment="1">
      <alignment horizontal="right"/>
    </xf>
    <xf numFmtId="9" fontId="29" fillId="0" borderId="0" xfId="7" applyFont="1" applyFill="1"/>
    <xf numFmtId="9" fontId="29" fillId="0" borderId="1" xfId="7" applyFont="1" applyFill="1" applyBorder="1"/>
    <xf numFmtId="165" fontId="32" fillId="0" borderId="0" xfId="7" applyNumberFormat="1" applyFont="1" applyFill="1"/>
    <xf numFmtId="9" fontId="32" fillId="0" borderId="0" xfId="7" applyFont="1" applyFill="1" applyBorder="1"/>
    <xf numFmtId="0" fontId="33" fillId="0" borderId="0" xfId="6" applyFont="1" applyFill="1" applyAlignment="1">
      <alignment horizontal="right"/>
    </xf>
    <xf numFmtId="166" fontId="29" fillId="0" borderId="0" xfId="8" applyNumberFormat="1" applyFont="1" applyFill="1"/>
    <xf numFmtId="166" fontId="29" fillId="0" borderId="0" xfId="8" applyNumberFormat="1" applyFont="1"/>
    <xf numFmtId="166" fontId="29" fillId="0" borderId="1" xfId="8" applyNumberFormat="1" applyFont="1" applyBorder="1"/>
    <xf numFmtId="0" fontId="32" fillId="0" borderId="0" xfId="6" applyFont="1" applyFill="1" applyAlignment="1">
      <alignment horizontal="right"/>
    </xf>
    <xf numFmtId="166" fontId="32" fillId="0" borderId="0" xfId="8" applyNumberFormat="1" applyFont="1"/>
    <xf numFmtId="0" fontId="32" fillId="0" borderId="0" xfId="6" applyFont="1"/>
    <xf numFmtId="165" fontId="33" fillId="0" borderId="0" xfId="7" applyNumberFormat="1" applyFont="1"/>
    <xf numFmtId="165" fontId="29" fillId="0" borderId="0" xfId="2" applyNumberFormat="1" applyFont="1" applyBorder="1"/>
    <xf numFmtId="0" fontId="33" fillId="0" borderId="0" xfId="6" applyFont="1" applyAlignment="1"/>
    <xf numFmtId="0" fontId="36" fillId="0" borderId="0" xfId="6" applyFont="1" applyAlignment="1"/>
    <xf numFmtId="0" fontId="33" fillId="0" borderId="0" xfId="6" applyFont="1" applyAlignment="1">
      <alignment horizontal="center" vertical="center"/>
    </xf>
    <xf numFmtId="0" fontId="33" fillId="0" borderId="0" xfId="6" applyFont="1"/>
    <xf numFmtId="164" fontId="33" fillId="0" borderId="0" xfId="686" applyNumberFormat="1" applyFont="1"/>
    <xf numFmtId="0" fontId="29" fillId="0" borderId="0" xfId="6" applyFont="1" applyAlignment="1">
      <alignment horizontal="right"/>
    </xf>
    <xf numFmtId="4" fontId="29" fillId="0" borderId="0" xfId="6" applyNumberFormat="1" applyFont="1"/>
    <xf numFmtId="0" fontId="29" fillId="0" borderId="1" xfId="6" applyFont="1" applyBorder="1" applyAlignment="1">
      <alignment horizontal="right"/>
    </xf>
    <xf numFmtId="0" fontId="35" fillId="0" borderId="0" xfId="6" applyFont="1" applyAlignment="1">
      <alignment horizontal="right"/>
    </xf>
    <xf numFmtId="3" fontId="33" fillId="0" borderId="0" xfId="6" applyNumberFormat="1" applyFont="1"/>
    <xf numFmtId="43" fontId="37" fillId="0" borderId="0" xfId="1" applyFont="1" applyFill="1"/>
    <xf numFmtId="3" fontId="29" fillId="0" borderId="0" xfId="6" applyNumberFormat="1" applyFont="1" applyAlignment="1">
      <alignment horizontal="right"/>
    </xf>
    <xf numFmtId="3" fontId="29" fillId="0" borderId="1" xfId="6" applyNumberFormat="1" applyFont="1" applyBorder="1" applyAlignment="1">
      <alignment horizontal="right"/>
    </xf>
    <xf numFmtId="0" fontId="32" fillId="0" borderId="1" xfId="6" applyFont="1" applyBorder="1" applyAlignment="1">
      <alignment horizontal="right"/>
    </xf>
    <xf numFmtId="0" fontId="33" fillId="0" borderId="0" xfId="6" applyFont="1" applyBorder="1" applyAlignment="1">
      <alignment horizontal="center"/>
    </xf>
    <xf numFmtId="0" fontId="33" fillId="0" borderId="0" xfId="6" applyFont="1" applyFill="1" applyBorder="1" applyAlignment="1">
      <alignment horizontal="center"/>
    </xf>
    <xf numFmtId="0" fontId="33" fillId="0" borderId="0" xfId="6" applyFont="1" applyBorder="1"/>
    <xf numFmtId="165" fontId="29" fillId="0" borderId="0" xfId="1104" applyNumberFormat="1" applyFont="1" applyFill="1"/>
    <xf numFmtId="165" fontId="29" fillId="0" borderId="0" xfId="1104" applyNumberFormat="1" applyFont="1"/>
    <xf numFmtId="9" fontId="29" fillId="0" borderId="0" xfId="1104" applyFont="1" applyFill="1" applyBorder="1"/>
    <xf numFmtId="9" fontId="33" fillId="0" borderId="0" xfId="1104" applyNumberFormat="1" applyFont="1" applyBorder="1" applyAlignment="1">
      <alignment horizontal="center"/>
    </xf>
    <xf numFmtId="172" fontId="33" fillId="0" borderId="0" xfId="6" applyNumberFormat="1" applyFont="1" applyBorder="1"/>
    <xf numFmtId="165" fontId="29" fillId="0" borderId="1" xfId="1104" applyNumberFormat="1" applyFont="1" applyFill="1" applyBorder="1"/>
    <xf numFmtId="165" fontId="29" fillId="0" borderId="1" xfId="1104" applyNumberFormat="1" applyFont="1" applyBorder="1"/>
    <xf numFmtId="9" fontId="29" fillId="0" borderId="1" xfId="1104" applyFont="1" applyFill="1" applyBorder="1"/>
    <xf numFmtId="165" fontId="32" fillId="0" borderId="0" xfId="1104" applyNumberFormat="1" applyFont="1"/>
    <xf numFmtId="1" fontId="35" fillId="0" borderId="0" xfId="6" applyNumberFormat="1" applyFont="1"/>
    <xf numFmtId="0" fontId="33" fillId="0" borderId="0" xfId="6" applyFont="1" applyAlignment="1">
      <alignment horizontal="center"/>
    </xf>
    <xf numFmtId="172" fontId="33" fillId="0" borderId="0" xfId="6" applyNumberFormat="1" applyFont="1" applyAlignment="1">
      <alignment horizontal="center"/>
    </xf>
    <xf numFmtId="0" fontId="32" fillId="0" borderId="0" xfId="6" applyFont="1" applyAlignment="1">
      <alignment horizontal="right"/>
    </xf>
    <xf numFmtId="166" fontId="32" fillId="0" borderId="0" xfId="686" applyNumberFormat="1" applyFont="1"/>
    <xf numFmtId="0" fontId="35" fillId="0" borderId="0" xfId="6" applyFont="1"/>
    <xf numFmtId="0" fontId="33" fillId="0" borderId="0" xfId="6" applyFont="1" applyAlignment="1">
      <alignment horizontal="right"/>
    </xf>
    <xf numFmtId="9" fontId="29" fillId="0" borderId="0" xfId="2" applyFont="1" applyBorder="1"/>
    <xf numFmtId="0" fontId="29" fillId="0" borderId="0" xfId="6" applyFont="1" applyBorder="1" applyAlignment="1">
      <alignment horizontal="right"/>
    </xf>
    <xf numFmtId="0" fontId="33" fillId="0" borderId="0" xfId="6" applyFont="1" applyBorder="1" applyAlignment="1">
      <alignment horizontal="right"/>
    </xf>
    <xf numFmtId="0" fontId="36" fillId="0" borderId="0" xfId="6" applyFont="1"/>
    <xf numFmtId="0" fontId="39" fillId="0" borderId="0" xfId="0" applyFont="1" applyAlignment="1"/>
    <xf numFmtId="0" fontId="39" fillId="0" borderId="0" xfId="0" applyFont="1"/>
    <xf numFmtId="0" fontId="40" fillId="0" borderId="0" xfId="0" applyFont="1" applyAlignment="1">
      <alignment horizontal="center"/>
    </xf>
    <xf numFmtId="0" fontId="41" fillId="0" borderId="15" xfId="0" applyFont="1" applyBorder="1" applyAlignment="1">
      <alignment horizontal="center"/>
    </xf>
    <xf numFmtId="0" fontId="32" fillId="0" borderId="50" xfId="0" applyFont="1" applyBorder="1" applyAlignment="1">
      <alignment horizontal="center"/>
    </xf>
    <xf numFmtId="0" fontId="42" fillId="0" borderId="15" xfId="0" applyFont="1" applyBorder="1" applyAlignment="1">
      <alignment horizontal="center"/>
    </xf>
    <xf numFmtId="0" fontId="32" fillId="0" borderId="36" xfId="0" applyFont="1" applyBorder="1"/>
    <xf numFmtId="0" fontId="32" fillId="0" borderId="36" xfId="0" applyFont="1" applyBorder="1" applyAlignment="1">
      <alignment horizontal="center"/>
    </xf>
    <xf numFmtId="0" fontId="32" fillId="0" borderId="26" xfId="0" applyFont="1" applyBorder="1" applyAlignment="1">
      <alignment horizontal="center"/>
    </xf>
    <xf numFmtId="0" fontId="32" fillId="0" borderId="28" xfId="0" applyFont="1" applyFill="1" applyBorder="1" applyAlignment="1">
      <alignment horizontal="center"/>
    </xf>
    <xf numFmtId="165" fontId="43" fillId="0" borderId="36" xfId="0" applyNumberFormat="1" applyFont="1" applyBorder="1" applyAlignment="1">
      <alignment horizontal="center"/>
    </xf>
    <xf numFmtId="0" fontId="29" fillId="0" borderId="36" xfId="0" applyFont="1" applyBorder="1"/>
    <xf numFmtId="166" fontId="44" fillId="0" borderId="36" xfId="686" applyNumberFormat="1" applyFont="1" applyBorder="1"/>
    <xf numFmtId="10" fontId="44" fillId="0" borderId="2" xfId="1104" applyNumberFormat="1" applyFont="1" applyBorder="1"/>
    <xf numFmtId="166" fontId="44" fillId="0" borderId="2" xfId="686" applyNumberFormat="1" applyFont="1" applyBorder="1"/>
    <xf numFmtId="166" fontId="44" fillId="0" borderId="28" xfId="686" applyNumberFormat="1" applyFont="1" applyBorder="1"/>
    <xf numFmtId="10" fontId="43" fillId="0" borderId="16" xfId="0" applyNumberFormat="1" applyFont="1" applyBorder="1" applyAlignment="1">
      <alignment horizontal="center"/>
    </xf>
    <xf numFmtId="0" fontId="29" fillId="0" borderId="50" xfId="0" applyFont="1" applyBorder="1"/>
    <xf numFmtId="0" fontId="32" fillId="26" borderId="51" xfId="0" applyFont="1" applyFill="1" applyBorder="1" applyAlignment="1">
      <alignment horizontal="right"/>
    </xf>
    <xf numFmtId="166" fontId="41" fillId="26" borderId="51" xfId="686" applyNumberFormat="1" applyFont="1" applyFill="1" applyBorder="1"/>
    <xf numFmtId="10" fontId="41" fillId="26" borderId="13" xfId="1104" applyNumberFormat="1" applyFont="1" applyFill="1" applyBorder="1"/>
    <xf numFmtId="166" fontId="41" fillId="26" borderId="13" xfId="686" applyNumberFormat="1" applyFont="1" applyFill="1" applyBorder="1"/>
    <xf numFmtId="166" fontId="41" fillId="26" borderId="18" xfId="686" applyNumberFormat="1" applyFont="1" applyFill="1" applyBorder="1"/>
    <xf numFmtId="0" fontId="44" fillId="0" borderId="2" xfId="0" applyFont="1" applyBorder="1"/>
    <xf numFmtId="0" fontId="32" fillId="0" borderId="36" xfId="0" applyFont="1" applyFill="1" applyBorder="1" applyAlignment="1">
      <alignment horizontal="right"/>
    </xf>
    <xf numFmtId="166" fontId="39" fillId="0" borderId="36" xfId="686" applyNumberFormat="1" applyFont="1" applyBorder="1"/>
    <xf numFmtId="5" fontId="32" fillId="0" borderId="26" xfId="0" applyNumberFormat="1" applyFont="1" applyFill="1" applyBorder="1"/>
    <xf numFmtId="10" fontId="39" fillId="0" borderId="2" xfId="1104" applyNumberFormat="1" applyFont="1" applyBorder="1"/>
    <xf numFmtId="166" fontId="39" fillId="0" borderId="2" xfId="686" applyNumberFormat="1" applyFont="1" applyBorder="1"/>
    <xf numFmtId="166" fontId="39" fillId="0" borderId="28" xfId="686" applyNumberFormat="1" applyFont="1" applyBorder="1"/>
    <xf numFmtId="0" fontId="41" fillId="0" borderId="2" xfId="0" applyFont="1" applyBorder="1"/>
    <xf numFmtId="5" fontId="29" fillId="0" borderId="26" xfId="0" applyNumberFormat="1" applyFont="1" applyBorder="1"/>
    <xf numFmtId="166" fontId="44" fillId="0" borderId="36" xfId="686" applyNumberFormat="1" applyFont="1" applyFill="1" applyBorder="1"/>
    <xf numFmtId="0" fontId="39" fillId="0" borderId="36" xfId="0" applyFont="1" applyBorder="1"/>
    <xf numFmtId="0" fontId="32" fillId="26" borderId="52" xfId="0" applyFont="1" applyFill="1" applyBorder="1" applyAlignment="1">
      <alignment horizontal="right"/>
    </xf>
    <xf numFmtId="166" fontId="41" fillId="26" borderId="52" xfId="686" applyNumberFormat="1" applyFont="1" applyFill="1" applyBorder="1"/>
    <xf numFmtId="10" fontId="41" fillId="26" borderId="48" xfId="1104" applyNumberFormat="1" applyFont="1" applyFill="1" applyBorder="1"/>
    <xf numFmtId="166" fontId="41" fillId="26" borderId="48" xfId="686" applyNumberFormat="1" applyFont="1" applyFill="1" applyBorder="1"/>
    <xf numFmtId="166" fontId="41" fillId="26" borderId="23" xfId="686" applyNumberFormat="1" applyFont="1" applyFill="1" applyBorder="1"/>
    <xf numFmtId="9" fontId="41" fillId="0" borderId="0" xfId="2" applyFont="1" applyBorder="1" applyAlignment="1">
      <alignment horizontal="center"/>
    </xf>
    <xf numFmtId="0" fontId="39" fillId="0" borderId="0" xfId="0" applyNumberFormat="1" applyFont="1"/>
    <xf numFmtId="0" fontId="44" fillId="0" borderId="0" xfId="0" applyFont="1"/>
    <xf numFmtId="0" fontId="46" fillId="0" borderId="0" xfId="0" applyFont="1" applyAlignment="1">
      <alignment horizontal="center"/>
    </xf>
    <xf numFmtId="0" fontId="41" fillId="0" borderId="0" xfId="0" applyFont="1" applyBorder="1" applyAlignment="1">
      <alignment horizontal="center"/>
    </xf>
    <xf numFmtId="0" fontId="44" fillId="0" borderId="0" xfId="0" applyFont="1" applyFill="1"/>
    <xf numFmtId="0" fontId="32" fillId="0" borderId="1" xfId="0" applyFont="1" applyBorder="1" applyAlignment="1">
      <alignment horizontal="right"/>
    </xf>
    <xf numFmtId="0" fontId="32" fillId="0" borderId="0" xfId="0" applyFont="1" applyFill="1" applyBorder="1" applyAlignment="1">
      <alignment horizontal="right"/>
    </xf>
    <xf numFmtId="0" fontId="32" fillId="0" borderId="0" xfId="0" applyFont="1" applyBorder="1" applyAlignment="1">
      <alignment horizontal="right"/>
    </xf>
    <xf numFmtId="0" fontId="32" fillId="0" borderId="0" xfId="0" applyFont="1" applyBorder="1" applyAlignment="1">
      <alignment horizontal="center"/>
    </xf>
    <xf numFmtId="0" fontId="32" fillId="0" borderId="1" xfId="0" applyFont="1" applyFill="1" applyBorder="1" applyAlignment="1">
      <alignment horizontal="right"/>
    </xf>
    <xf numFmtId="0" fontId="47" fillId="0" borderId="0" xfId="0" applyFont="1" applyFill="1"/>
    <xf numFmtId="0" fontId="44" fillId="0" borderId="1" xfId="0" applyFont="1" applyBorder="1"/>
    <xf numFmtId="0" fontId="41" fillId="0" borderId="1" xfId="0" applyFont="1" applyBorder="1"/>
    <xf numFmtId="0" fontId="29" fillId="0" borderId="0" xfId="0" applyFont="1" applyFill="1" applyBorder="1" applyAlignment="1">
      <alignment horizontal="right"/>
    </xf>
    <xf numFmtId="166" fontId="29" fillId="0" borderId="5" xfId="3" applyNumberFormat="1" applyFont="1" applyBorder="1" applyAlignment="1">
      <alignment horizontal="right"/>
    </xf>
    <xf numFmtId="166" fontId="29" fillId="0" borderId="0" xfId="3" applyNumberFormat="1" applyFont="1" applyBorder="1" applyAlignment="1">
      <alignment horizontal="right"/>
    </xf>
    <xf numFmtId="166" fontId="37" fillId="0" borderId="0" xfId="3" applyNumberFormat="1" applyFont="1" applyBorder="1" applyAlignment="1">
      <alignment horizontal="center"/>
    </xf>
    <xf numFmtId="0" fontId="41" fillId="0" borderId="35" xfId="0" applyFont="1" applyBorder="1" applyAlignment="1">
      <alignment horizontal="center"/>
    </xf>
    <xf numFmtId="166" fontId="29" fillId="0" borderId="0" xfId="3" applyNumberFormat="1" applyFont="1" applyFill="1" applyBorder="1" applyAlignment="1">
      <alignment horizontal="right"/>
    </xf>
    <xf numFmtId="166" fontId="37" fillId="0" borderId="0" xfId="3" applyNumberFormat="1" applyFont="1" applyFill="1" applyBorder="1" applyAlignment="1">
      <alignment horizontal="right"/>
    </xf>
    <xf numFmtId="0" fontId="29" fillId="0" borderId="4" xfId="0" applyFont="1" applyFill="1" applyBorder="1" applyAlignment="1">
      <alignment horizontal="right"/>
    </xf>
    <xf numFmtId="166" fontId="29" fillId="0" borderId="5" xfId="3" applyNumberFormat="1" applyFont="1" applyFill="1" applyBorder="1" applyAlignment="1">
      <alignment horizontal="center"/>
    </xf>
    <xf numFmtId="166" fontId="29" fillId="0" borderId="0" xfId="3" applyNumberFormat="1" applyFont="1" applyFill="1" applyBorder="1" applyAlignment="1">
      <alignment horizontal="center"/>
    </xf>
    <xf numFmtId="0" fontId="41" fillId="0" borderId="0" xfId="0" applyFont="1"/>
    <xf numFmtId="166" fontId="44" fillId="0" borderId="0" xfId="1" applyNumberFormat="1" applyFont="1"/>
    <xf numFmtId="0" fontId="44" fillId="0" borderId="49" xfId="0" applyFont="1" applyBorder="1" applyAlignment="1">
      <alignment horizontal="center"/>
    </xf>
    <xf numFmtId="0" fontId="29" fillId="0" borderId="2" xfId="0" applyFont="1" applyFill="1" applyBorder="1" applyAlignment="1">
      <alignment horizontal="right"/>
    </xf>
    <xf numFmtId="9" fontId="37" fillId="0" borderId="50" xfId="0" applyNumberFormat="1" applyFont="1" applyBorder="1" applyAlignment="1">
      <alignment horizontal="center"/>
    </xf>
    <xf numFmtId="166" fontId="37" fillId="0" borderId="0" xfId="3" applyNumberFormat="1" applyFont="1" applyBorder="1" applyAlignment="1">
      <alignment horizontal="right"/>
    </xf>
    <xf numFmtId="0" fontId="29" fillId="0" borderId="7" xfId="0" applyFont="1" applyFill="1" applyBorder="1" applyAlignment="1">
      <alignment horizontal="right"/>
    </xf>
    <xf numFmtId="166" fontId="29" fillId="0" borderId="1" xfId="3" applyNumberFormat="1" applyFont="1" applyFill="1" applyBorder="1" applyAlignment="1">
      <alignment horizontal="right"/>
    </xf>
    <xf numFmtId="166" fontId="29" fillId="0" borderId="1" xfId="3" applyNumberFormat="1" applyFont="1" applyFill="1" applyBorder="1" applyAlignment="1">
      <alignment horizontal="center"/>
    </xf>
    <xf numFmtId="9" fontId="37" fillId="0" borderId="16" xfId="0" applyNumberFormat="1" applyFont="1" applyBorder="1" applyAlignment="1">
      <alignment horizontal="center"/>
    </xf>
    <xf numFmtId="0" fontId="29" fillId="0" borderId="1" xfId="0" applyFont="1" applyFill="1" applyBorder="1" applyAlignment="1">
      <alignment horizontal="right"/>
    </xf>
    <xf numFmtId="43" fontId="29" fillId="0" borderId="1" xfId="3" applyNumberFormat="1" applyFont="1" applyBorder="1" applyAlignment="1">
      <alignment horizontal="right"/>
    </xf>
    <xf numFmtId="43" fontId="29" fillId="0" borderId="0" xfId="3" applyNumberFormat="1" applyFont="1" applyBorder="1" applyAlignment="1">
      <alignment horizontal="right"/>
    </xf>
    <xf numFmtId="43" fontId="29" fillId="0" borderId="1" xfId="3" applyNumberFormat="1" applyFont="1" applyFill="1" applyBorder="1" applyAlignment="1">
      <alignment horizontal="right"/>
    </xf>
    <xf numFmtId="0" fontId="44" fillId="0" borderId="0" xfId="0" applyFont="1" applyBorder="1"/>
    <xf numFmtId="43" fontId="32" fillId="0" borderId="0" xfId="0" applyNumberFormat="1" applyFont="1" applyBorder="1" applyAlignment="1"/>
    <xf numFmtId="0" fontId="32" fillId="0" borderId="0" xfId="0" applyFont="1" applyBorder="1" applyAlignment="1"/>
    <xf numFmtId="166" fontId="32" fillId="0" borderId="0" xfId="0" applyNumberFormat="1" applyFont="1" applyBorder="1" applyAlignment="1"/>
    <xf numFmtId="0" fontId="32" fillId="0" borderId="36" xfId="0" applyFont="1" applyBorder="1" applyAlignment="1"/>
    <xf numFmtId="0" fontId="44" fillId="0" borderId="0" xfId="0" applyFont="1" applyFill="1" applyBorder="1"/>
    <xf numFmtId="43" fontId="32" fillId="0" borderId="0" xfId="0" applyNumberFormat="1" applyFont="1" applyFill="1" applyBorder="1" applyAlignment="1"/>
    <xf numFmtId="0" fontId="32" fillId="0" borderId="0" xfId="0" applyFont="1" applyFill="1" applyBorder="1" applyAlignment="1"/>
    <xf numFmtId="166" fontId="32" fillId="0" borderId="0" xfId="0" applyNumberFormat="1" applyFont="1" applyFill="1" applyBorder="1" applyAlignment="1"/>
    <xf numFmtId="0" fontId="41" fillId="0" borderId="5" xfId="0" applyFont="1" applyBorder="1"/>
    <xf numFmtId="166" fontId="41" fillId="0" borderId="5" xfId="1" applyNumberFormat="1" applyFont="1" applyBorder="1"/>
    <xf numFmtId="170" fontId="44" fillId="0" borderId="0" xfId="0" applyNumberFormat="1" applyFont="1"/>
    <xf numFmtId="170" fontId="44" fillId="0" borderId="0" xfId="0" applyNumberFormat="1" applyFont="1" applyFill="1"/>
    <xf numFmtId="43" fontId="29" fillId="0" borderId="0" xfId="3" applyNumberFormat="1" applyFont="1" applyFill="1" applyBorder="1" applyAlignment="1">
      <alignment horizontal="right"/>
    </xf>
    <xf numFmtId="0" fontId="32" fillId="0" borderId="20" xfId="0" applyFont="1" applyBorder="1" applyAlignment="1">
      <alignment horizontal="center"/>
    </xf>
    <xf numFmtId="166" fontId="29" fillId="0" borderId="5" xfId="3" applyNumberFormat="1" applyFont="1" applyFill="1" applyBorder="1" applyAlignment="1">
      <alignment horizontal="right"/>
    </xf>
    <xf numFmtId="43" fontId="37" fillId="0" borderId="0" xfId="0" applyNumberFormat="1" applyFont="1" applyBorder="1"/>
    <xf numFmtId="166" fontId="29" fillId="0" borderId="6" xfId="3" applyNumberFormat="1" applyFont="1" applyFill="1" applyBorder="1" applyAlignment="1">
      <alignment horizontal="center"/>
    </xf>
    <xf numFmtId="166" fontId="29" fillId="0" borderId="12" xfId="3" applyNumberFormat="1" applyFont="1" applyFill="1" applyBorder="1" applyAlignment="1">
      <alignment horizontal="center"/>
    </xf>
    <xf numFmtId="43" fontId="45" fillId="0" borderId="0" xfId="0" applyNumberFormat="1" applyFont="1" applyBorder="1"/>
    <xf numFmtId="166" fontId="29" fillId="0" borderId="8" xfId="3" applyNumberFormat="1" applyFont="1" applyFill="1" applyBorder="1" applyAlignment="1">
      <alignment horizontal="center"/>
    </xf>
    <xf numFmtId="166" fontId="29" fillId="0" borderId="0" xfId="0" applyNumberFormat="1" applyFont="1" applyFill="1" applyBorder="1" applyAlignment="1">
      <alignment horizontal="right"/>
    </xf>
    <xf numFmtId="0" fontId="44" fillId="0" borderId="2" xfId="0" applyFont="1" applyFill="1" applyBorder="1"/>
    <xf numFmtId="0" fontId="32" fillId="0" borderId="8" xfId="0" applyFont="1" applyFill="1" applyBorder="1" applyAlignment="1">
      <alignment horizontal="right"/>
    </xf>
    <xf numFmtId="9" fontId="44" fillId="0" borderId="0" xfId="2" applyFont="1" applyBorder="1"/>
    <xf numFmtId="9" fontId="44" fillId="0" borderId="12" xfId="2" applyFont="1" applyBorder="1"/>
    <xf numFmtId="0" fontId="44" fillId="0" borderId="12" xfId="0" applyFont="1" applyBorder="1"/>
    <xf numFmtId="9" fontId="44" fillId="0" borderId="1" xfId="2" applyFont="1" applyBorder="1"/>
    <xf numFmtId="166" fontId="29" fillId="0" borderId="0" xfId="1" applyNumberFormat="1" applyFont="1"/>
    <xf numFmtId="166" fontId="29" fillId="0" borderId="0" xfId="1" applyNumberFormat="1" applyFont="1" applyFill="1" applyBorder="1"/>
    <xf numFmtId="0" fontId="44" fillId="0" borderId="0" xfId="0" applyFont="1" applyAlignment="1">
      <alignment horizontal="right"/>
    </xf>
    <xf numFmtId="0" fontId="44" fillId="0" borderId="0" xfId="0" applyFont="1" applyBorder="1" applyAlignment="1">
      <alignment horizontal="right"/>
    </xf>
    <xf numFmtId="0" fontId="46" fillId="0" borderId="0" xfId="0" applyFont="1" applyBorder="1" applyAlignment="1">
      <alignment horizontal="center"/>
    </xf>
    <xf numFmtId="0" fontId="41" fillId="0" borderId="37" xfId="0" applyFont="1" applyBorder="1" applyAlignment="1">
      <alignment horizontal="center"/>
    </xf>
    <xf numFmtId="0" fontId="44" fillId="0" borderId="0" xfId="0" applyFont="1" applyBorder="1" applyAlignment="1">
      <alignment horizontal="center"/>
    </xf>
    <xf numFmtId="0" fontId="33" fillId="0" borderId="0" xfId="0" applyFont="1" applyBorder="1"/>
    <xf numFmtId="0" fontId="29" fillId="0" borderId="0" xfId="0" applyFont="1" applyBorder="1" applyAlignment="1">
      <alignment horizontal="right"/>
    </xf>
    <xf numFmtId="1" fontId="29" fillId="0" borderId="0" xfId="3" applyNumberFormat="1" applyFont="1" applyBorder="1" applyAlignment="1">
      <alignment horizontal="right"/>
    </xf>
    <xf numFmtId="9" fontId="37" fillId="0" borderId="0" xfId="0" applyNumberFormat="1" applyFont="1" applyBorder="1" applyAlignment="1">
      <alignment horizontal="center"/>
    </xf>
    <xf numFmtId="0" fontId="29" fillId="0" borderId="5" xfId="0" applyFont="1" applyBorder="1" applyAlignment="1">
      <alignment horizontal="right"/>
    </xf>
    <xf numFmtId="0" fontId="32" fillId="0" borderId="0" xfId="0" applyFont="1" applyAlignment="1">
      <alignment horizontal="center"/>
    </xf>
    <xf numFmtId="0" fontId="32" fillId="0" borderId="7" xfId="0" applyFont="1" applyBorder="1" applyAlignment="1">
      <alignment horizontal="right"/>
    </xf>
    <xf numFmtId="166" fontId="32" fillId="0" borderId="1" xfId="3" applyNumberFormat="1" applyFont="1" applyBorder="1" applyAlignment="1">
      <alignment horizontal="center"/>
    </xf>
    <xf numFmtId="166" fontId="32" fillId="0" borderId="1" xfId="3" applyNumberFormat="1" applyFont="1" applyFill="1" applyBorder="1" applyAlignment="1">
      <alignment horizontal="center"/>
    </xf>
    <xf numFmtId="166" fontId="32" fillId="0" borderId="1" xfId="3" applyNumberFormat="1" applyFont="1" applyBorder="1"/>
    <xf numFmtId="168" fontId="29" fillId="0" borderId="0" xfId="4" applyNumberFormat="1" applyFont="1" applyBorder="1" applyAlignment="1">
      <alignment horizontal="right"/>
    </xf>
    <xf numFmtId="168" fontId="37" fillId="0" borderId="0" xfId="4" applyNumberFormat="1" applyFont="1" applyBorder="1" applyAlignment="1">
      <alignment horizontal="right"/>
    </xf>
    <xf numFmtId="0" fontId="29" fillId="0" borderId="1" xfId="0" applyFont="1" applyBorder="1" applyAlignment="1">
      <alignment horizontal="right"/>
    </xf>
    <xf numFmtId="166" fontId="29" fillId="0" borderId="1" xfId="3" applyNumberFormat="1" applyFont="1" applyBorder="1" applyAlignment="1">
      <alignment horizontal="right"/>
    </xf>
    <xf numFmtId="169" fontId="29" fillId="0" borderId="0" xfId="3" applyNumberFormat="1" applyFont="1" applyBorder="1" applyAlignment="1">
      <alignment horizontal="right"/>
    </xf>
    <xf numFmtId="0" fontId="44" fillId="0" borderId="1" xfId="0" applyFont="1" applyBorder="1" applyAlignment="1">
      <alignment horizontal="right"/>
    </xf>
    <xf numFmtId="165" fontId="29" fillId="0" borderId="1" xfId="5" applyNumberFormat="1" applyFont="1" applyBorder="1" applyAlignment="1">
      <alignment horizontal="right"/>
    </xf>
    <xf numFmtId="165" fontId="29" fillId="0" borderId="0" xfId="5" applyNumberFormat="1" applyFont="1" applyBorder="1" applyAlignment="1">
      <alignment horizontal="right"/>
    </xf>
    <xf numFmtId="2" fontId="29" fillId="0" borderId="0" xfId="2" applyNumberFormat="1" applyFont="1" applyBorder="1" applyAlignment="1">
      <alignment horizontal="right"/>
    </xf>
    <xf numFmtId="166" fontId="29" fillId="0" borderId="36" xfId="3" applyNumberFormat="1" applyFont="1" applyBorder="1" applyAlignment="1">
      <alignment horizontal="right"/>
    </xf>
    <xf numFmtId="166" fontId="44" fillId="0" borderId="0" xfId="0" applyNumberFormat="1" applyFont="1"/>
    <xf numFmtId="166" fontId="44" fillId="0" borderId="0" xfId="0" applyNumberFormat="1" applyFont="1" applyBorder="1"/>
    <xf numFmtId="0" fontId="32" fillId="0" borderId="2" xfId="0" applyFont="1" applyBorder="1" applyAlignment="1">
      <alignment horizontal="right"/>
    </xf>
    <xf numFmtId="0" fontId="44" fillId="0" borderId="5" xfId="0" applyFont="1" applyBorder="1"/>
    <xf numFmtId="166" fontId="48" fillId="0" borderId="0" xfId="1" applyNumberFormat="1" applyFont="1" applyFill="1" applyBorder="1"/>
    <xf numFmtId="43" fontId="44" fillId="0" borderId="0" xfId="0" applyNumberFormat="1" applyFont="1"/>
    <xf numFmtId="43" fontId="44" fillId="0" borderId="0" xfId="0" applyNumberFormat="1" applyFont="1" applyBorder="1"/>
    <xf numFmtId="166" fontId="32" fillId="0" borderId="0" xfId="3" applyNumberFormat="1" applyFont="1" applyBorder="1" applyAlignment="1">
      <alignment horizontal="center"/>
    </xf>
    <xf numFmtId="166" fontId="32" fillId="0" borderId="0" xfId="3" applyNumberFormat="1" applyFont="1" applyFill="1" applyBorder="1" applyAlignment="1">
      <alignment horizontal="center"/>
    </xf>
    <xf numFmtId="168" fontId="29" fillId="0" borderId="36" xfId="4" applyNumberFormat="1" applyFont="1" applyBorder="1" applyAlignment="1">
      <alignment horizontal="right"/>
    </xf>
    <xf numFmtId="166" fontId="48" fillId="27" borderId="0" xfId="1" applyNumberFormat="1" applyFont="1" applyFill="1" applyBorder="1"/>
    <xf numFmtId="168" fontId="29" fillId="0" borderId="19" xfId="4" applyNumberFormat="1" applyFont="1" applyBorder="1" applyAlignment="1">
      <alignment horizontal="right"/>
    </xf>
    <xf numFmtId="165" fontId="29" fillId="0" borderId="1" xfId="2" applyNumberFormat="1" applyFont="1" applyBorder="1" applyAlignment="1">
      <alignment horizontal="right"/>
    </xf>
    <xf numFmtId="0" fontId="29" fillId="0" borderId="0" xfId="0" applyFont="1" applyFill="1" applyBorder="1" applyAlignment="1">
      <alignment vertical="center" textRotation="90" wrapText="1"/>
    </xf>
    <xf numFmtId="0" fontId="41" fillId="0" borderId="0" xfId="0" applyFont="1" applyBorder="1" applyAlignment="1"/>
    <xf numFmtId="0" fontId="29" fillId="0" borderId="4" xfId="0" applyFont="1" applyBorder="1" applyAlignment="1">
      <alignment horizontal="right"/>
    </xf>
    <xf numFmtId="9" fontId="29" fillId="0" borderId="5" xfId="2" applyFont="1" applyBorder="1" applyAlignment="1">
      <alignment horizontal="right"/>
    </xf>
    <xf numFmtId="0" fontId="29" fillId="0" borderId="2" xfId="0" applyFont="1" applyBorder="1" applyAlignment="1">
      <alignment horizontal="right"/>
    </xf>
    <xf numFmtId="9" fontId="29" fillId="0" borderId="0" xfId="2" applyFont="1" applyBorder="1" applyAlignment="1">
      <alignment horizontal="right"/>
    </xf>
    <xf numFmtId="9" fontId="48" fillId="0" borderId="0" xfId="2" applyFont="1" applyFill="1" applyBorder="1"/>
    <xf numFmtId="9" fontId="32" fillId="0" borderId="0" xfId="2" applyFont="1" applyBorder="1" applyAlignment="1">
      <alignment horizontal="right"/>
    </xf>
    <xf numFmtId="166" fontId="32" fillId="0" borderId="0" xfId="3" applyNumberFormat="1" applyFont="1" applyBorder="1"/>
    <xf numFmtId="166" fontId="32" fillId="0" borderId="12" xfId="3" applyNumberFormat="1" applyFont="1" applyFill="1" applyBorder="1" applyAlignment="1">
      <alignment horizontal="center"/>
    </xf>
    <xf numFmtId="9" fontId="32" fillId="0" borderId="1" xfId="2" applyFont="1" applyBorder="1" applyAlignment="1">
      <alignment horizontal="right"/>
    </xf>
    <xf numFmtId="9" fontId="44" fillId="0" borderId="0" xfId="0" applyNumberFormat="1" applyFont="1"/>
    <xf numFmtId="0" fontId="39" fillId="0" borderId="0" xfId="0" applyFont="1" applyBorder="1"/>
    <xf numFmtId="176" fontId="39" fillId="0" borderId="0" xfId="2" applyNumberFormat="1" applyFont="1" applyBorder="1"/>
    <xf numFmtId="179" fontId="37" fillId="0" borderId="0" xfId="1185" applyNumberFormat="1" applyFont="1" applyBorder="1"/>
    <xf numFmtId="179" fontId="39" fillId="0" borderId="0" xfId="0" applyNumberFormat="1" applyFont="1" applyBorder="1"/>
    <xf numFmtId="0" fontId="41" fillId="0" borderId="15" xfId="0" applyFont="1" applyBorder="1" applyAlignment="1">
      <alignment horizontal="center"/>
    </xf>
    <xf numFmtId="167" fontId="29" fillId="0" borderId="1" xfId="6" applyNumberFormat="1" applyFont="1" applyBorder="1"/>
    <xf numFmtId="169" fontId="32" fillId="26" borderId="14" xfId="686" applyNumberFormat="1" applyFont="1" applyFill="1" applyBorder="1" applyAlignment="1">
      <alignment horizontal="right"/>
    </xf>
    <xf numFmtId="169" fontId="32" fillId="26" borderId="53" xfId="686" applyNumberFormat="1" applyFont="1" applyFill="1" applyBorder="1" applyAlignment="1">
      <alignment horizontal="right"/>
    </xf>
    <xf numFmtId="5" fontId="32" fillId="26" borderId="17" xfId="0" applyNumberFormat="1" applyFont="1" applyFill="1" applyBorder="1"/>
    <xf numFmtId="169" fontId="29" fillId="0" borderId="12" xfId="686" applyNumberFormat="1" applyFont="1" applyBorder="1" applyAlignment="1">
      <alignment horizontal="right"/>
    </xf>
    <xf numFmtId="5" fontId="32" fillId="26" borderId="22" xfId="0" applyNumberFormat="1" applyFont="1" applyFill="1" applyBorder="1"/>
    <xf numFmtId="0" fontId="41" fillId="0" borderId="15" xfId="0" applyFont="1" applyBorder="1" applyAlignment="1">
      <alignment horizontal="center" vertical="center"/>
    </xf>
    <xf numFmtId="166" fontId="37" fillId="0" borderId="0" xfId="1" applyNumberFormat="1" applyFont="1" applyFill="1"/>
    <xf numFmtId="0" fontId="32" fillId="0" borderId="4" xfId="0" applyFont="1" applyBorder="1" applyAlignment="1">
      <alignment horizontal="center" vertical="center"/>
    </xf>
    <xf numFmtId="165" fontId="32" fillId="0" borderId="9" xfId="2" applyNumberFormat="1" applyFont="1" applyBorder="1" applyAlignment="1">
      <alignment horizontal="center" vertical="center"/>
    </xf>
    <xf numFmtId="0" fontId="32" fillId="0" borderId="7" xfId="0" applyFont="1" applyBorder="1" applyAlignment="1">
      <alignment horizontal="center" vertical="center"/>
    </xf>
    <xf numFmtId="165" fontId="32" fillId="0" borderId="7" xfId="2" applyNumberFormat="1" applyFont="1" applyBorder="1" applyAlignment="1">
      <alignment horizontal="center" vertical="center"/>
    </xf>
    <xf numFmtId="165" fontId="32" fillId="0" borderId="11" xfId="2" applyNumberFormat="1" applyFont="1" applyBorder="1" applyAlignment="1">
      <alignment horizontal="center" vertical="center"/>
    </xf>
    <xf numFmtId="0" fontId="29" fillId="0" borderId="2" xfId="0" applyFont="1" applyBorder="1" applyAlignment="1">
      <alignment horizontal="center" vertical="center"/>
    </xf>
    <xf numFmtId="165" fontId="29" fillId="0" borderId="2" xfId="2" applyNumberFormat="1" applyFont="1" applyBorder="1" applyAlignment="1">
      <alignment horizontal="center" vertical="center"/>
    </xf>
    <xf numFmtId="165" fontId="29" fillId="0" borderId="10" xfId="2" applyNumberFormat="1" applyFont="1" applyBorder="1" applyAlignment="1">
      <alignment horizontal="center" vertical="center"/>
    </xf>
    <xf numFmtId="0" fontId="29" fillId="0" borderId="10" xfId="0" applyFont="1" applyBorder="1"/>
    <xf numFmtId="5" fontId="29" fillId="0" borderId="10" xfId="0" applyNumberFormat="1" applyFont="1" applyBorder="1"/>
    <xf numFmtId="10" fontId="29" fillId="0" borderId="2" xfId="2" applyNumberFormat="1" applyFont="1" applyBorder="1"/>
    <xf numFmtId="166" fontId="29" fillId="0" borderId="10" xfId="686" applyNumberFormat="1" applyFont="1" applyBorder="1"/>
    <xf numFmtId="0" fontId="29" fillId="0" borderId="11" xfId="0" applyFont="1" applyBorder="1"/>
    <xf numFmtId="166" fontId="29" fillId="0" borderId="11" xfId="686" applyNumberFormat="1" applyFont="1" applyBorder="1"/>
    <xf numFmtId="5" fontId="32" fillId="26" borderId="3" xfId="0" applyNumberFormat="1" applyFont="1" applyFill="1" applyBorder="1"/>
    <xf numFmtId="10" fontId="32" fillId="26" borderId="3" xfId="2" applyNumberFormat="1" applyFont="1" applyFill="1" applyBorder="1"/>
    <xf numFmtId="5" fontId="32" fillId="0" borderId="10" xfId="0" applyNumberFormat="1" applyFont="1" applyBorder="1"/>
    <xf numFmtId="5" fontId="32" fillId="0" borderId="10" xfId="0" applyNumberFormat="1" applyFont="1" applyFill="1" applyBorder="1"/>
    <xf numFmtId="166" fontId="29" fillId="0" borderId="10" xfId="686" applyNumberFormat="1" applyFont="1" applyFill="1" applyBorder="1"/>
    <xf numFmtId="5" fontId="39" fillId="0" borderId="9" xfId="0" applyNumberFormat="1" applyFont="1" applyBorder="1"/>
    <xf numFmtId="0" fontId="38" fillId="25" borderId="0" xfId="0" applyFont="1" applyFill="1" applyAlignment="1">
      <alignment horizontal="center"/>
    </xf>
    <xf numFmtId="43" fontId="29" fillId="0" borderId="1" xfId="0" applyNumberFormat="1" applyFont="1" applyFill="1" applyBorder="1" applyAlignment="1">
      <alignment horizontal="right"/>
    </xf>
    <xf numFmtId="0" fontId="31" fillId="28" borderId="0" xfId="6" applyFont="1" applyFill="1" applyAlignment="1"/>
    <xf numFmtId="3" fontId="29" fillId="0" borderId="0" xfId="6" applyNumberFormat="1" applyFont="1" applyFill="1" applyBorder="1"/>
    <xf numFmtId="169" fontId="29" fillId="0" borderId="0" xfId="8" applyNumberFormat="1" applyFont="1" applyFill="1"/>
    <xf numFmtId="169" fontId="29" fillId="0" borderId="0" xfId="8" applyNumberFormat="1" applyFont="1"/>
    <xf numFmtId="169" fontId="29" fillId="0" borderId="1" xfId="8" applyNumberFormat="1" applyFont="1" applyBorder="1"/>
    <xf numFmtId="165" fontId="29" fillId="0" borderId="0" xfId="7" applyNumberFormat="1" applyFont="1" applyBorder="1"/>
    <xf numFmtId="165" fontId="29" fillId="0" borderId="1" xfId="7" applyNumberFormat="1" applyFont="1" applyBorder="1"/>
    <xf numFmtId="165" fontId="32" fillId="0" borderId="0" xfId="7" applyNumberFormat="1" applyFont="1"/>
    <xf numFmtId="169" fontId="29" fillId="0" borderId="0" xfId="686" applyNumberFormat="1" applyFont="1"/>
    <xf numFmtId="169" fontId="29" fillId="0" borderId="1" xfId="686" applyNumberFormat="1" applyFont="1" applyBorder="1"/>
    <xf numFmtId="0" fontId="33" fillId="0" borderId="0" xfId="6" applyFont="1" applyBorder="1" applyAlignment="1">
      <alignment horizontal="center" vertical="center"/>
    </xf>
    <xf numFmtId="0" fontId="36" fillId="0" borderId="0" xfId="6" applyFont="1" applyBorder="1"/>
    <xf numFmtId="0" fontId="46" fillId="0" borderId="0" xfId="0" applyFont="1" applyAlignment="1"/>
    <xf numFmtId="0" fontId="49" fillId="0" borderId="0" xfId="0" applyFont="1" applyAlignment="1">
      <alignment horizontal="center" vertical="center"/>
    </xf>
    <xf numFmtId="0" fontId="42" fillId="0" borderId="0" xfId="0" applyFont="1"/>
    <xf numFmtId="0" fontId="49" fillId="0" borderId="0" xfId="0" applyFont="1" applyBorder="1" applyAlignment="1">
      <alignment horizontal="center" vertical="center"/>
    </xf>
    <xf numFmtId="165" fontId="32" fillId="0" borderId="0" xfId="2" applyNumberFormat="1" applyFont="1" applyBorder="1" applyAlignment="1">
      <alignment horizontal="center" vertical="center"/>
    </xf>
    <xf numFmtId="0" fontId="29" fillId="0" borderId="0" xfId="0" applyFont="1" applyBorder="1" applyAlignment="1">
      <alignment horizontal="center" vertical="center"/>
    </xf>
    <xf numFmtId="0" fontId="32" fillId="0" borderId="2" xfId="0" applyFont="1" applyBorder="1"/>
    <xf numFmtId="165" fontId="29" fillId="0" borderId="0" xfId="2" applyNumberFormat="1" applyFont="1" applyBorder="1" applyAlignment="1">
      <alignment horizontal="center" vertical="center"/>
    </xf>
    <xf numFmtId="9" fontId="41" fillId="0" borderId="19" xfId="0" applyNumberFormat="1" applyFont="1" applyBorder="1" applyAlignment="1">
      <alignment horizontal="center"/>
    </xf>
    <xf numFmtId="0" fontId="29" fillId="0" borderId="2" xfId="0" applyFont="1" applyBorder="1"/>
    <xf numFmtId="10" fontId="29" fillId="0" borderId="10" xfId="2" applyNumberFormat="1" applyFont="1" applyBorder="1"/>
    <xf numFmtId="10" fontId="29" fillId="0" borderId="0" xfId="2" applyNumberFormat="1" applyFont="1" applyBorder="1"/>
    <xf numFmtId="5" fontId="29" fillId="0" borderId="0" xfId="2" applyNumberFormat="1" applyFont="1" applyBorder="1"/>
    <xf numFmtId="165" fontId="41" fillId="0" borderId="0" xfId="2" applyNumberFormat="1" applyFont="1" applyAlignment="1">
      <alignment horizontal="center"/>
    </xf>
    <xf numFmtId="5" fontId="29" fillId="0" borderId="0" xfId="0" applyNumberFormat="1" applyFont="1" applyBorder="1"/>
    <xf numFmtId="5" fontId="39" fillId="0" borderId="0" xfId="0" applyNumberFormat="1" applyFont="1" applyBorder="1"/>
    <xf numFmtId="166" fontId="29" fillId="0" borderId="0" xfId="686" applyNumberFormat="1" applyFont="1" applyBorder="1"/>
    <xf numFmtId="5" fontId="32" fillId="0" borderId="19" xfId="0" applyNumberFormat="1" applyFont="1" applyBorder="1"/>
    <xf numFmtId="0" fontId="32" fillId="26" borderId="13" xfId="0" applyFont="1" applyFill="1" applyBorder="1" applyAlignment="1">
      <alignment horizontal="right"/>
    </xf>
    <xf numFmtId="5" fontId="32" fillId="0" borderId="0" xfId="0" applyNumberFormat="1" applyFont="1" applyFill="1" applyBorder="1"/>
    <xf numFmtId="10" fontId="32" fillId="26" borderId="0" xfId="2" applyNumberFormat="1" applyFont="1" applyFill="1" applyBorder="1"/>
    <xf numFmtId="1" fontId="29" fillId="0" borderId="0" xfId="2" applyNumberFormat="1" applyFont="1" applyBorder="1"/>
    <xf numFmtId="5" fontId="32" fillId="26" borderId="0" xfId="0" applyNumberFormat="1" applyFont="1" applyFill="1" applyBorder="1"/>
    <xf numFmtId="5" fontId="32" fillId="0" borderId="0" xfId="0" applyNumberFormat="1" applyFont="1" applyBorder="1"/>
    <xf numFmtId="0" fontId="32" fillId="0" borderId="2" xfId="0" applyFont="1" applyBorder="1" applyAlignment="1">
      <alignment vertical="center"/>
    </xf>
    <xf numFmtId="165" fontId="29" fillId="0" borderId="0" xfId="2" applyNumberFormat="1" applyFont="1" applyBorder="1" applyAlignment="1">
      <alignment horizontal="center"/>
    </xf>
    <xf numFmtId="166" fontId="29" fillId="0" borderId="0" xfId="686" applyNumberFormat="1" applyFont="1" applyFill="1" applyBorder="1"/>
    <xf numFmtId="166" fontId="29" fillId="0" borderId="0" xfId="2" applyNumberFormat="1" applyFont="1" applyBorder="1"/>
    <xf numFmtId="1" fontId="29" fillId="0" borderId="0" xfId="2" applyNumberFormat="1" applyFont="1" applyFill="1" applyBorder="1"/>
    <xf numFmtId="0" fontId="29" fillId="0" borderId="2" xfId="0" applyFont="1" applyFill="1" applyBorder="1"/>
    <xf numFmtId="165" fontId="39" fillId="0" borderId="0" xfId="0" applyNumberFormat="1" applyFont="1"/>
    <xf numFmtId="166" fontId="32" fillId="0" borderId="0" xfId="1" applyNumberFormat="1" applyFont="1" applyBorder="1"/>
    <xf numFmtId="7" fontId="39" fillId="0" borderId="0" xfId="0" applyNumberFormat="1" applyFont="1" applyBorder="1"/>
    <xf numFmtId="0" fontId="29" fillId="0" borderId="11" xfId="0" applyFont="1" applyFill="1" applyBorder="1"/>
    <xf numFmtId="0" fontId="29" fillId="0" borderId="0" xfId="0" applyFont="1" applyFill="1" applyBorder="1"/>
    <xf numFmtId="0" fontId="29" fillId="0" borderId="0" xfId="0" applyFont="1" applyBorder="1"/>
    <xf numFmtId="166" fontId="29" fillId="0" borderId="11" xfId="686" applyNumberFormat="1" applyFont="1" applyFill="1" applyBorder="1"/>
    <xf numFmtId="0" fontId="39" fillId="0" borderId="0" xfId="0" applyFont="1" applyBorder="1" applyAlignment="1">
      <alignment wrapText="1"/>
    </xf>
    <xf numFmtId="0" fontId="39" fillId="0" borderId="0" xfId="0" applyFont="1" applyAlignment="1">
      <alignment wrapText="1"/>
    </xf>
    <xf numFmtId="0" fontId="39" fillId="0" borderId="5" xfId="0" applyFont="1" applyBorder="1" applyAlignment="1">
      <alignment wrapText="1"/>
    </xf>
    <xf numFmtId="9" fontId="39" fillId="0" borderId="0" xfId="0" applyNumberFormat="1" applyFont="1" applyBorder="1"/>
    <xf numFmtId="10" fontId="39" fillId="0" borderId="0" xfId="0" applyNumberFormat="1" applyFont="1" applyBorder="1"/>
    <xf numFmtId="178" fontId="39" fillId="0" borderId="0" xfId="0" applyNumberFormat="1" applyFont="1" applyBorder="1"/>
    <xf numFmtId="0" fontId="39" fillId="0" borderId="0" xfId="0" applyFont="1" applyAlignment="1">
      <alignment horizontal="left" wrapText="1"/>
    </xf>
    <xf numFmtId="7" fontId="39" fillId="0" borderId="0" xfId="0" applyNumberFormat="1" applyFont="1" applyAlignment="1">
      <alignment horizontal="left" wrapText="1"/>
    </xf>
    <xf numFmtId="167" fontId="29" fillId="0" borderId="0" xfId="0" applyNumberFormat="1" applyFont="1" applyFill="1" applyBorder="1"/>
    <xf numFmtId="0" fontId="44" fillId="0" borderId="0" xfId="0" applyFont="1" applyBorder="1" applyAlignment="1"/>
    <xf numFmtId="0" fontId="41" fillId="0" borderId="4" xfId="0" applyFont="1" applyBorder="1" applyAlignment="1">
      <alignment horizontal="center" wrapText="1"/>
    </xf>
    <xf numFmtId="0" fontId="41" fillId="0" borderId="9" xfId="0" applyFont="1" applyBorder="1" applyAlignment="1">
      <alignment horizontal="center" wrapText="1"/>
    </xf>
    <xf numFmtId="0" fontId="41" fillId="0" borderId="9" xfId="0" applyFont="1" applyBorder="1" applyAlignment="1">
      <alignment horizontal="center"/>
    </xf>
    <xf numFmtId="0" fontId="32" fillId="0" borderId="0" xfId="6" applyFont="1" applyFill="1" applyBorder="1" applyAlignment="1">
      <alignment horizontal="center"/>
    </xf>
    <xf numFmtId="0" fontId="41" fillId="0" borderId="7" xfId="0" applyFont="1" applyBorder="1" applyAlignment="1">
      <alignment horizontal="center" wrapText="1"/>
    </xf>
    <xf numFmtId="0" fontId="41" fillId="0" borderId="11" xfId="0" applyFont="1" applyBorder="1" applyAlignment="1">
      <alignment horizontal="center" wrapText="1"/>
    </xf>
    <xf numFmtId="0" fontId="41" fillId="0" borderId="11" xfId="0" applyFont="1" applyBorder="1" applyAlignment="1">
      <alignment horizontal="center"/>
    </xf>
    <xf numFmtId="0" fontId="41" fillId="0" borderId="0" xfId="0" applyFont="1" applyBorder="1"/>
    <xf numFmtId="0" fontId="29" fillId="0" borderId="9" xfId="6" applyFont="1" applyFill="1" applyBorder="1" applyAlignment="1">
      <alignment horizontal="right"/>
    </xf>
    <xf numFmtId="43" fontId="29" fillId="0" borderId="5" xfId="1" applyFont="1" applyBorder="1"/>
    <xf numFmtId="43" fontId="29" fillId="0" borderId="9" xfId="1" applyFont="1" applyBorder="1"/>
    <xf numFmtId="43" fontId="44" fillId="0" borderId="9" xfId="1" applyFont="1" applyBorder="1"/>
    <xf numFmtId="0" fontId="29" fillId="0" borderId="10" xfId="6" applyFont="1" applyFill="1" applyBorder="1" applyAlignment="1">
      <alignment horizontal="right"/>
    </xf>
    <xf numFmtId="43" fontId="29" fillId="0" borderId="0" xfId="1" applyFont="1" applyBorder="1"/>
    <xf numFmtId="43" fontId="29" fillId="0" borderId="10" xfId="1" applyFont="1" applyBorder="1"/>
    <xf numFmtId="43" fontId="44" fillId="0" borderId="10" xfId="1" applyFont="1" applyBorder="1"/>
    <xf numFmtId="43" fontId="45" fillId="0" borderId="0" xfId="1" applyFont="1" applyBorder="1"/>
    <xf numFmtId="43" fontId="45" fillId="0" borderId="10" xfId="1" applyFont="1" applyBorder="1"/>
    <xf numFmtId="2" fontId="37" fillId="0" borderId="2" xfId="0" applyNumberFormat="1" applyFont="1" applyBorder="1"/>
    <xf numFmtId="43" fontId="44" fillId="25" borderId="10" xfId="1" applyFont="1" applyFill="1" applyBorder="1"/>
    <xf numFmtId="2" fontId="44" fillId="0" borderId="2" xfId="0" applyNumberFormat="1" applyFont="1" applyBorder="1"/>
    <xf numFmtId="169" fontId="44" fillId="0" borderId="10" xfId="1" applyNumberFormat="1" applyFont="1" applyBorder="1"/>
    <xf numFmtId="0" fontId="29" fillId="0" borderId="11" xfId="6" applyFont="1" applyFill="1" applyBorder="1" applyAlignment="1">
      <alignment horizontal="right"/>
    </xf>
    <xf numFmtId="43" fontId="29" fillId="0" borderId="1" xfId="1" applyFont="1" applyBorder="1"/>
    <xf numFmtId="43" fontId="29" fillId="0" borderId="11" xfId="1" applyFont="1" applyBorder="1"/>
    <xf numFmtId="43" fontId="44" fillId="25" borderId="11" xfId="1" applyFont="1" applyFill="1" applyBorder="1"/>
    <xf numFmtId="2" fontId="29" fillId="0" borderId="0" xfId="6" applyNumberFormat="1" applyFont="1" applyFill="1"/>
    <xf numFmtId="2" fontId="44" fillId="0" borderId="5" xfId="0" applyNumberFormat="1" applyFont="1" applyBorder="1"/>
    <xf numFmtId="43" fontId="29" fillId="0" borderId="9" xfId="1" applyFont="1" applyFill="1" applyBorder="1"/>
    <xf numFmtId="2" fontId="44" fillId="25" borderId="9" xfId="0" applyNumberFormat="1" applyFont="1" applyFill="1" applyBorder="1"/>
    <xf numFmtId="2" fontId="44" fillId="0" borderId="0" xfId="0" applyNumberFormat="1" applyFont="1" applyBorder="1"/>
    <xf numFmtId="43" fontId="29" fillId="0" borderId="10" xfId="1" applyFont="1" applyFill="1" applyBorder="1"/>
    <xf numFmtId="2" fontId="44" fillId="25" borderId="10" xfId="0" applyNumberFormat="1" applyFont="1" applyFill="1" applyBorder="1"/>
    <xf numFmtId="2" fontId="45" fillId="0" borderId="0" xfId="0" applyNumberFormat="1" applyFont="1" applyBorder="1"/>
    <xf numFmtId="43" fontId="45" fillId="0" borderId="10" xfId="1" applyFont="1" applyFill="1" applyBorder="1"/>
    <xf numFmtId="2" fontId="45" fillId="0" borderId="10" xfId="0" applyNumberFormat="1" applyFont="1" applyBorder="1"/>
    <xf numFmtId="2" fontId="44" fillId="0" borderId="10" xfId="0" applyNumberFormat="1" applyFont="1" applyBorder="1"/>
    <xf numFmtId="2" fontId="44" fillId="0" borderId="0" xfId="1" applyNumberFormat="1" applyFont="1" applyBorder="1"/>
    <xf numFmtId="43" fontId="44" fillId="0" borderId="2" xfId="1" applyFont="1" applyBorder="1"/>
    <xf numFmtId="177" fontId="29" fillId="0" borderId="10" xfId="1" applyNumberFormat="1" applyFont="1" applyFill="1" applyBorder="1"/>
    <xf numFmtId="2" fontId="44" fillId="0" borderId="1" xfId="0" applyNumberFormat="1" applyFont="1" applyBorder="1"/>
    <xf numFmtId="43" fontId="29" fillId="0" borderId="11" xfId="1" applyFont="1" applyFill="1" applyBorder="1"/>
    <xf numFmtId="2" fontId="44" fillId="0" borderId="11" xfId="0" applyNumberFormat="1" applyFont="1" applyBorder="1"/>
    <xf numFmtId="165" fontId="29" fillId="0" borderId="0" xfId="2" applyNumberFormat="1" applyFont="1" applyFill="1" applyBorder="1"/>
    <xf numFmtId="0" fontId="41" fillId="0" borderId="0" xfId="0" applyFont="1" applyAlignment="1">
      <alignment horizontal="center"/>
    </xf>
    <xf numFmtId="0" fontId="41" fillId="0" borderId="0" xfId="0" applyFont="1" applyFill="1" applyAlignment="1">
      <alignment horizontal="center"/>
    </xf>
    <xf numFmtId="0" fontId="29" fillId="0" borderId="0" xfId="0" applyFont="1"/>
    <xf numFmtId="0" fontId="29" fillId="0" borderId="0" xfId="0" applyFont="1" applyAlignment="1">
      <alignment horizontal="right"/>
    </xf>
    <xf numFmtId="9" fontId="29" fillId="0" borderId="0" xfId="0" applyNumberFormat="1" applyFont="1"/>
    <xf numFmtId="0" fontId="29" fillId="0" borderId="5" xfId="0" applyFont="1" applyBorder="1"/>
    <xf numFmtId="0" fontId="32" fillId="0" borderId="1" xfId="0" applyFont="1" applyBorder="1"/>
    <xf numFmtId="166" fontId="32" fillId="0" borderId="5" xfId="1" applyNumberFormat="1" applyFont="1" applyBorder="1"/>
    <xf numFmtId="166" fontId="33" fillId="0" borderId="0" xfId="3" applyNumberFormat="1" applyFont="1" applyFill="1" applyBorder="1" applyAlignment="1">
      <alignment horizontal="center"/>
    </xf>
    <xf numFmtId="0" fontId="29" fillId="0" borderId="0" xfId="0" applyFont="1" applyFill="1"/>
    <xf numFmtId="9" fontId="29" fillId="0" borderId="1" xfId="2" applyFont="1" applyBorder="1"/>
    <xf numFmtId="166" fontId="32" fillId="0" borderId="36" xfId="1" applyNumberFormat="1" applyFont="1" applyBorder="1"/>
    <xf numFmtId="166" fontId="32" fillId="0" borderId="49" xfId="1" applyNumberFormat="1" applyFont="1" applyBorder="1"/>
    <xf numFmtId="0" fontId="32" fillId="0" borderId="69" xfId="0" applyFont="1" applyFill="1" applyBorder="1" applyAlignment="1">
      <alignment horizontal="center"/>
    </xf>
    <xf numFmtId="166" fontId="44" fillId="0" borderId="26" xfId="686" applyNumberFormat="1" applyFont="1" applyBorder="1"/>
    <xf numFmtId="166" fontId="41" fillId="26" borderId="17" xfId="686" applyNumberFormat="1" applyFont="1" applyFill="1" applyBorder="1"/>
    <xf numFmtId="166" fontId="39" fillId="0" borderId="26" xfId="686" applyNumberFormat="1" applyFont="1" applyBorder="1"/>
    <xf numFmtId="166" fontId="41" fillId="26" borderId="22" xfId="686" applyNumberFormat="1" applyFont="1" applyFill="1" applyBorder="1"/>
    <xf numFmtId="0" fontId="32" fillId="0" borderId="15" xfId="0" applyFont="1" applyBorder="1" applyAlignment="1">
      <alignment horizontal="center"/>
    </xf>
    <xf numFmtId="166" fontId="29" fillId="0" borderId="36" xfId="3" applyNumberFormat="1" applyFont="1" applyBorder="1" applyAlignment="1"/>
    <xf numFmtId="43" fontId="29" fillId="0" borderId="36" xfId="3" applyNumberFormat="1" applyFont="1" applyBorder="1" applyAlignment="1"/>
    <xf numFmtId="166" fontId="29" fillId="0" borderId="36" xfId="3" applyNumberFormat="1" applyFont="1" applyBorder="1" applyAlignment="1">
      <alignment horizontal="center"/>
    </xf>
    <xf numFmtId="0" fontId="29" fillId="0" borderId="19" xfId="0" applyFont="1" applyBorder="1"/>
    <xf numFmtId="166" fontId="29" fillId="0" borderId="19" xfId="3" applyNumberFormat="1" applyFont="1" applyBorder="1" applyAlignment="1">
      <alignment horizontal="center"/>
    </xf>
    <xf numFmtId="166" fontId="29" fillId="0" borderId="19" xfId="3" applyNumberFormat="1" applyFont="1" applyBorder="1" applyAlignment="1">
      <alignment horizontal="right"/>
    </xf>
    <xf numFmtId="43" fontId="29" fillId="0" borderId="31" xfId="3" applyNumberFormat="1" applyFont="1" applyBorder="1" applyAlignment="1">
      <alignment horizontal="center"/>
    </xf>
    <xf numFmtId="0" fontId="32" fillId="0" borderId="35" xfId="0" applyFont="1" applyBorder="1" applyAlignment="1">
      <alignment horizontal="center"/>
    </xf>
    <xf numFmtId="0" fontId="29" fillId="0" borderId="49" xfId="0" applyFont="1" applyBorder="1" applyAlignment="1">
      <alignment horizontal="center"/>
    </xf>
    <xf numFmtId="166" fontId="29" fillId="0" borderId="0" xfId="3" applyNumberFormat="1" applyFont="1" applyBorder="1" applyAlignment="1">
      <alignment horizontal="center"/>
    </xf>
    <xf numFmtId="43" fontId="29" fillId="0" borderId="56" xfId="0" applyNumberFormat="1" applyFont="1" applyBorder="1"/>
    <xf numFmtId="43" fontId="29" fillId="0" borderId="57" xfId="0" applyNumberFormat="1" applyFont="1" applyBorder="1"/>
    <xf numFmtId="0" fontId="53" fillId="0" borderId="0" xfId="0" applyFont="1"/>
    <xf numFmtId="166" fontId="29" fillId="0" borderId="36" xfId="1" applyNumberFormat="1" applyFont="1" applyBorder="1"/>
    <xf numFmtId="166" fontId="37" fillId="0" borderId="0" xfId="3" applyNumberFormat="1" applyFont="1" applyFill="1" applyBorder="1" applyAlignment="1">
      <alignment horizontal="center"/>
    </xf>
    <xf numFmtId="0" fontId="37" fillId="0" borderId="0" xfId="0" applyFont="1"/>
    <xf numFmtId="0" fontId="37" fillId="0" borderId="0" xfId="0" applyFont="1" applyBorder="1"/>
    <xf numFmtId="43" fontId="29" fillId="0" borderId="36" xfId="3" applyNumberFormat="1" applyFont="1" applyBorder="1" applyAlignment="1">
      <alignment horizontal="right"/>
    </xf>
    <xf numFmtId="43" fontId="29" fillId="0" borderId="50" xfId="3" applyNumberFormat="1" applyFont="1" applyBorder="1" applyAlignment="1">
      <alignment horizontal="right"/>
    </xf>
    <xf numFmtId="0" fontId="29" fillId="0" borderId="36" xfId="0" applyFont="1" applyBorder="1" applyAlignment="1">
      <alignment horizontal="right"/>
    </xf>
    <xf numFmtId="43" fontId="29" fillId="0" borderId="59" xfId="3" applyNumberFormat="1" applyFont="1" applyBorder="1" applyAlignment="1">
      <alignment horizontal="right"/>
    </xf>
    <xf numFmtId="43" fontId="29" fillId="0" borderId="60" xfId="3" applyNumberFormat="1" applyFont="1" applyBorder="1" applyAlignment="1">
      <alignment horizontal="right"/>
    </xf>
    <xf numFmtId="43" fontId="29" fillId="0" borderId="19" xfId="3" applyNumberFormat="1" applyFont="1" applyBorder="1" applyAlignment="1">
      <alignment horizontal="right"/>
    </xf>
    <xf numFmtId="177" fontId="29" fillId="0" borderId="60" xfId="3" applyNumberFormat="1" applyFont="1" applyBorder="1" applyAlignment="1">
      <alignment horizontal="right"/>
    </xf>
    <xf numFmtId="43" fontId="29" fillId="0" borderId="31" xfId="3" applyNumberFormat="1" applyFont="1" applyBorder="1" applyAlignment="1">
      <alignment horizontal="right"/>
    </xf>
    <xf numFmtId="43" fontId="29" fillId="0" borderId="61" xfId="2" applyNumberFormat="1" applyFont="1" applyBorder="1" applyAlignment="1">
      <alignment horizontal="right"/>
    </xf>
    <xf numFmtId="43" fontId="29" fillId="0" borderId="62" xfId="3" applyNumberFormat="1" applyFont="1" applyBorder="1" applyAlignment="1">
      <alignment horizontal="right"/>
    </xf>
    <xf numFmtId="43" fontId="29" fillId="0" borderId="56" xfId="3" applyNumberFormat="1" applyFont="1" applyBorder="1" applyAlignment="1">
      <alignment horizontal="right"/>
    </xf>
    <xf numFmtId="43" fontId="29" fillId="0" borderId="57" xfId="2" applyNumberFormat="1" applyFont="1" applyBorder="1" applyAlignment="1">
      <alignment horizontal="right"/>
    </xf>
    <xf numFmtId="43" fontId="29" fillId="0" borderId="0" xfId="0" applyNumberFormat="1" applyFont="1" applyBorder="1"/>
    <xf numFmtId="43" fontId="29" fillId="0" borderId="37" xfId="0" applyNumberFormat="1" applyFont="1" applyBorder="1"/>
    <xf numFmtId="0" fontId="29" fillId="0" borderId="5" xfId="0" applyFont="1" applyFill="1" applyBorder="1" applyAlignment="1">
      <alignment vertical="center" textRotation="90"/>
    </xf>
    <xf numFmtId="0" fontId="29" fillId="0" borderId="1" xfId="0" applyFont="1" applyFill="1" applyBorder="1" applyAlignment="1">
      <alignment vertical="center" textRotation="90"/>
    </xf>
    <xf numFmtId="0" fontId="29" fillId="0" borderId="5" xfId="0" applyFont="1" applyFill="1" applyBorder="1" applyAlignment="1">
      <alignment horizontal="right"/>
    </xf>
    <xf numFmtId="0" fontId="47" fillId="0" borderId="0" xfId="0" applyFont="1" applyFill="1" applyBorder="1"/>
    <xf numFmtId="0" fontId="29" fillId="0" borderId="0" xfId="0" applyFont="1" applyBorder="1" applyAlignment="1">
      <alignment horizontal="center"/>
    </xf>
    <xf numFmtId="1" fontId="29" fillId="0" borderId="0" xfId="0" applyNumberFormat="1" applyFont="1" applyFill="1" applyBorder="1" applyAlignment="1">
      <alignment horizontal="right"/>
    </xf>
    <xf numFmtId="0" fontId="29" fillId="0" borderId="0" xfId="0" applyFont="1" applyBorder="1" applyAlignment="1">
      <alignment vertical="center" textRotation="90" wrapText="1"/>
    </xf>
    <xf numFmtId="0" fontId="29" fillId="0" borderId="5" xfId="0" applyFont="1" applyFill="1" applyBorder="1" applyAlignment="1">
      <alignment vertical="center" textRotation="90" wrapText="1"/>
    </xf>
    <xf numFmtId="166" fontId="32" fillId="0" borderId="8" xfId="3" applyNumberFormat="1" applyFont="1" applyBorder="1" applyAlignment="1">
      <alignment horizontal="right"/>
    </xf>
    <xf numFmtId="167" fontId="29" fillId="0" borderId="0" xfId="6" applyNumberFormat="1" applyFont="1"/>
    <xf numFmtId="9" fontId="29" fillId="0" borderId="0" xfId="2" applyFont="1"/>
    <xf numFmtId="9" fontId="32" fillId="0" borderId="0" xfId="2" applyFont="1"/>
    <xf numFmtId="9" fontId="29" fillId="0" borderId="0" xfId="2" applyFont="1" applyFill="1"/>
    <xf numFmtId="0" fontId="54" fillId="0" borderId="0" xfId="0" applyFont="1" applyAlignment="1">
      <alignment horizontal="center"/>
    </xf>
    <xf numFmtId="169" fontId="53" fillId="0" borderId="12" xfId="686" applyNumberFormat="1" applyFont="1" applyBorder="1"/>
    <xf numFmtId="5" fontId="29" fillId="0" borderId="10" xfId="0" applyNumberFormat="1" applyFont="1" applyFill="1" applyBorder="1"/>
    <xf numFmtId="0" fontId="41" fillId="0" borderId="0" xfId="0" applyFont="1" applyAlignment="1">
      <alignment horizontal="center"/>
    </xf>
    <xf numFmtId="0" fontId="41" fillId="0" borderId="0" xfId="0" applyFont="1" applyFill="1" applyAlignment="1">
      <alignment horizontal="center"/>
    </xf>
    <xf numFmtId="165" fontId="29" fillId="31" borderId="4" xfId="7" applyNumberFormat="1" applyFont="1" applyFill="1" applyBorder="1"/>
    <xf numFmtId="165" fontId="29" fillId="31" borderId="5" xfId="7" applyNumberFormat="1" applyFont="1" applyFill="1" applyBorder="1"/>
    <xf numFmtId="165" fontId="29" fillId="31" borderId="6" xfId="7" applyNumberFormat="1" applyFont="1" applyFill="1" applyBorder="1"/>
    <xf numFmtId="165" fontId="29" fillId="31" borderId="2" xfId="7" applyNumberFormat="1" applyFont="1" applyFill="1" applyBorder="1"/>
    <xf numFmtId="165" fontId="29" fillId="31" borderId="0" xfId="7" applyNumberFormat="1" applyFont="1" applyFill="1" applyBorder="1"/>
    <xf numFmtId="165" fontId="29" fillId="31" borderId="12" xfId="7" applyNumberFormat="1" applyFont="1" applyFill="1" applyBorder="1"/>
    <xf numFmtId="165" fontId="29" fillId="31" borderId="7" xfId="7" applyNumberFormat="1" applyFont="1" applyFill="1" applyBorder="1"/>
    <xf numFmtId="165" fontId="29" fillId="31" borderId="1" xfId="7" applyNumberFormat="1" applyFont="1" applyFill="1" applyBorder="1"/>
    <xf numFmtId="165" fontId="29" fillId="31" borderId="8" xfId="7" applyNumberFormat="1" applyFont="1" applyFill="1" applyBorder="1"/>
    <xf numFmtId="165" fontId="29" fillId="31" borderId="13" xfId="7" applyNumberFormat="1" applyFont="1" applyFill="1" applyBorder="1"/>
    <xf numFmtId="165" fontId="29" fillId="31" borderId="29" xfId="7" applyNumberFormat="1" applyFont="1" applyFill="1" applyBorder="1"/>
    <xf numFmtId="165" fontId="29" fillId="31" borderId="14" xfId="7" applyNumberFormat="1" applyFont="1" applyFill="1" applyBorder="1"/>
    <xf numFmtId="166" fontId="32" fillId="0" borderId="1" xfId="3" applyNumberFormat="1" applyFont="1" applyBorder="1" applyAlignment="1">
      <alignment horizontal="right"/>
    </xf>
    <xf numFmtId="9" fontId="29" fillId="0" borderId="1" xfId="2" applyFont="1" applyFill="1" applyBorder="1"/>
    <xf numFmtId="9" fontId="32" fillId="0" borderId="0" xfId="2" applyFont="1" applyFill="1"/>
    <xf numFmtId="0" fontId="35" fillId="0" borderId="12" xfId="0" applyFont="1" applyFill="1" applyBorder="1" applyAlignment="1">
      <alignment horizontal="center"/>
    </xf>
    <xf numFmtId="9" fontId="32" fillId="0" borderId="19" xfId="0" applyNumberFormat="1" applyFont="1" applyBorder="1"/>
    <xf numFmtId="0" fontId="32" fillId="0" borderId="19" xfId="0" applyFont="1" applyBorder="1"/>
    <xf numFmtId="9" fontId="29" fillId="0" borderId="27" xfId="0" applyNumberFormat="1" applyFont="1" applyBorder="1"/>
    <xf numFmtId="9" fontId="29" fillId="0" borderId="19" xfId="0" applyNumberFormat="1" applyFont="1" applyBorder="1"/>
    <xf numFmtId="9" fontId="32" fillId="0" borderId="20" xfId="0" applyNumberFormat="1" applyFont="1" applyBorder="1"/>
    <xf numFmtId="9" fontId="32" fillId="0" borderId="31" xfId="0" applyNumberFormat="1" applyFont="1" applyBorder="1" applyAlignment="1">
      <alignment horizontal="left"/>
    </xf>
    <xf numFmtId="0" fontId="32" fillId="0" borderId="2" xfId="0" applyFont="1" applyFill="1" applyBorder="1" applyAlignment="1">
      <alignment horizontal="center"/>
    </xf>
    <xf numFmtId="0" fontId="32" fillId="0" borderId="0" xfId="0" applyFont="1" applyFill="1" applyBorder="1" applyAlignment="1">
      <alignment horizontal="center"/>
    </xf>
    <xf numFmtId="0" fontId="41" fillId="0" borderId="0" xfId="0" applyFont="1" applyFill="1" applyAlignment="1">
      <alignment horizontal="center"/>
    </xf>
    <xf numFmtId="43" fontId="29" fillId="0" borderId="0" xfId="0" applyNumberFormat="1" applyFont="1" applyFill="1" applyBorder="1" applyAlignment="1">
      <alignment horizontal="right"/>
    </xf>
    <xf numFmtId="0" fontId="40" fillId="0" borderId="0" xfId="0" applyFont="1" applyFill="1" applyBorder="1" applyAlignment="1">
      <alignment horizontal="center"/>
    </xf>
    <xf numFmtId="0" fontId="44" fillId="0" borderId="4" xfId="0" applyFont="1" applyFill="1" applyBorder="1"/>
    <xf numFmtId="0" fontId="32" fillId="0" borderId="29" xfId="0" applyFont="1" applyFill="1" applyBorder="1" applyAlignment="1">
      <alignment horizontal="right"/>
    </xf>
    <xf numFmtId="0" fontId="32" fillId="0" borderId="14" xfId="0" applyFont="1" applyFill="1" applyBorder="1" applyAlignment="1">
      <alignment horizontal="right"/>
    </xf>
    <xf numFmtId="0" fontId="32" fillId="0" borderId="8" xfId="0" applyFont="1" applyBorder="1" applyAlignment="1">
      <alignment horizontal="right"/>
    </xf>
    <xf numFmtId="165" fontId="29" fillId="32" borderId="4" xfId="7" applyNumberFormat="1" applyFont="1" applyFill="1" applyBorder="1"/>
    <xf numFmtId="165" fontId="29" fillId="32" borderId="5" xfId="7" applyNumberFormat="1" applyFont="1" applyFill="1" applyBorder="1"/>
    <xf numFmtId="165" fontId="29" fillId="32" borderId="6" xfId="7" applyNumberFormat="1" applyFont="1" applyFill="1" applyBorder="1"/>
    <xf numFmtId="165" fontId="29" fillId="32" borderId="2" xfId="7" applyNumberFormat="1" applyFont="1" applyFill="1" applyBorder="1"/>
    <xf numFmtId="165" fontId="29" fillId="32" borderId="0" xfId="7" applyNumberFormat="1" applyFont="1" applyFill="1" applyBorder="1"/>
    <xf numFmtId="165" fontId="29" fillId="32" borderId="12" xfId="7" applyNumberFormat="1" applyFont="1" applyFill="1" applyBorder="1"/>
    <xf numFmtId="165" fontId="29" fillId="32" borderId="7" xfId="7" applyNumberFormat="1" applyFont="1" applyFill="1" applyBorder="1"/>
    <xf numFmtId="165" fontId="29" fillId="32" borderId="1" xfId="7" applyNumberFormat="1" applyFont="1" applyFill="1" applyBorder="1"/>
    <xf numFmtId="165" fontId="29" fillId="32" borderId="8" xfId="7" applyNumberFormat="1" applyFont="1" applyFill="1" applyBorder="1"/>
    <xf numFmtId="165" fontId="29" fillId="32" borderId="13" xfId="7" applyNumberFormat="1" applyFont="1" applyFill="1" applyBorder="1"/>
    <xf numFmtId="165" fontId="29" fillId="32" borderId="29" xfId="7" applyNumberFormat="1" applyFont="1" applyFill="1" applyBorder="1"/>
    <xf numFmtId="165" fontId="29" fillId="32" borderId="14" xfId="7" applyNumberFormat="1" applyFont="1" applyFill="1" applyBorder="1"/>
    <xf numFmtId="0" fontId="32" fillId="0" borderId="24" xfId="0" applyFont="1" applyFill="1" applyBorder="1" applyAlignment="1">
      <alignment horizontal="center"/>
    </xf>
    <xf numFmtId="0" fontId="41" fillId="0" borderId="0" xfId="0" applyFont="1" applyAlignment="1">
      <alignment horizontal="center"/>
    </xf>
    <xf numFmtId="0" fontId="41" fillId="0" borderId="0" xfId="0" applyFont="1" applyAlignment="1">
      <alignment horizontal="center"/>
    </xf>
    <xf numFmtId="9" fontId="29" fillId="0" borderId="0" xfId="2" applyFont="1" applyFill="1" applyBorder="1"/>
    <xf numFmtId="0" fontId="41" fillId="0" borderId="1" xfId="0" applyFont="1" applyFill="1" applyBorder="1" applyAlignment="1">
      <alignment horizontal="right"/>
    </xf>
    <xf numFmtId="166" fontId="44" fillId="0" borderId="0" xfId="3" applyNumberFormat="1" applyFont="1" applyFill="1" applyBorder="1" applyAlignment="1">
      <alignment horizontal="right"/>
    </xf>
    <xf numFmtId="43" fontId="44" fillId="0" borderId="1" xfId="3" applyNumberFormat="1" applyFont="1" applyFill="1" applyBorder="1" applyAlignment="1">
      <alignment horizontal="right"/>
    </xf>
    <xf numFmtId="0" fontId="41" fillId="0" borderId="0" xfId="0" applyFont="1" applyFill="1" applyBorder="1" applyAlignment="1"/>
    <xf numFmtId="43" fontId="44" fillId="0" borderId="0" xfId="3" applyNumberFormat="1" applyFont="1" applyFill="1" applyBorder="1" applyAlignment="1">
      <alignment horizontal="right"/>
    </xf>
    <xf numFmtId="43" fontId="44" fillId="0" borderId="1" xfId="0" applyNumberFormat="1" applyFont="1" applyFill="1" applyBorder="1" applyAlignment="1">
      <alignment horizontal="right"/>
    </xf>
    <xf numFmtId="0" fontId="41" fillId="0" borderId="29" xfId="0" applyFont="1" applyFill="1" applyBorder="1" applyAlignment="1">
      <alignment horizontal="right"/>
    </xf>
    <xf numFmtId="166" fontId="29" fillId="0" borderId="2" xfId="3" applyNumberFormat="1" applyFont="1" applyBorder="1" applyAlignment="1">
      <alignment horizontal="right"/>
    </xf>
    <xf numFmtId="168" fontId="29" fillId="0" borderId="2" xfId="4" applyNumberFormat="1" applyFont="1" applyBorder="1" applyAlignment="1">
      <alignment horizontal="right"/>
    </xf>
    <xf numFmtId="169" fontId="29" fillId="0" borderId="2" xfId="3" applyNumberFormat="1" applyFont="1" applyBorder="1" applyAlignment="1">
      <alignment horizontal="right"/>
    </xf>
    <xf numFmtId="165" fontId="29" fillId="0" borderId="7" xfId="5" applyNumberFormat="1" applyFont="1" applyBorder="1" applyAlignment="1">
      <alignment horizontal="right"/>
    </xf>
    <xf numFmtId="0" fontId="44" fillId="0" borderId="2" xfId="0" applyFont="1" applyBorder="1" applyAlignment="1">
      <alignment horizontal="right"/>
    </xf>
    <xf numFmtId="165" fontId="29" fillId="0" borderId="7" xfId="2" applyNumberFormat="1" applyFont="1" applyBorder="1" applyAlignment="1">
      <alignment horizontal="right"/>
    </xf>
    <xf numFmtId="0" fontId="41" fillId="0" borderId="0" xfId="0" applyFont="1" applyAlignment="1">
      <alignment horizontal="center"/>
    </xf>
    <xf numFmtId="166" fontId="33" fillId="0" borderId="5" xfId="3" applyNumberFormat="1" applyFont="1" applyFill="1" applyBorder="1" applyAlignment="1">
      <alignment horizontal="center"/>
    </xf>
    <xf numFmtId="166" fontId="29" fillId="0" borderId="2" xfId="3" applyNumberFormat="1" applyFont="1" applyFill="1" applyBorder="1" applyAlignment="1">
      <alignment horizontal="center"/>
    </xf>
    <xf numFmtId="0" fontId="33" fillId="0" borderId="0" xfId="0" applyFont="1"/>
    <xf numFmtId="0" fontId="33" fillId="0" borderId="2" xfId="0" applyFont="1" applyBorder="1"/>
    <xf numFmtId="166" fontId="29" fillId="0" borderId="6" xfId="3" applyNumberFormat="1" applyFont="1" applyBorder="1" applyAlignment="1">
      <alignment horizontal="right"/>
    </xf>
    <xf numFmtId="166" fontId="29" fillId="0" borderId="12" xfId="3" applyNumberFormat="1" applyFont="1" applyBorder="1" applyAlignment="1">
      <alignment horizontal="right"/>
    </xf>
    <xf numFmtId="166" fontId="32" fillId="0" borderId="8" xfId="3" applyNumberFormat="1" applyFont="1" applyBorder="1"/>
    <xf numFmtId="9" fontId="29" fillId="0" borderId="6" xfId="2" applyFont="1" applyBorder="1" applyAlignment="1">
      <alignment horizontal="right"/>
    </xf>
    <xf numFmtId="9" fontId="29" fillId="0" borderId="12" xfId="2" applyFont="1" applyBorder="1" applyAlignment="1">
      <alignment horizontal="right"/>
    </xf>
    <xf numFmtId="9" fontId="32" fillId="0" borderId="12" xfId="2" applyFont="1" applyBorder="1" applyAlignment="1">
      <alignment horizontal="right"/>
    </xf>
    <xf numFmtId="9" fontId="32" fillId="0" borderId="8" xfId="2" applyFont="1" applyBorder="1" applyAlignment="1">
      <alignment horizontal="right"/>
    </xf>
    <xf numFmtId="0" fontId="41" fillId="0" borderId="0" xfId="0" applyFont="1" applyAlignment="1">
      <alignment horizontal="center"/>
    </xf>
    <xf numFmtId="166" fontId="37" fillId="0" borderId="0" xfId="1" applyNumberFormat="1" applyFont="1" applyBorder="1"/>
    <xf numFmtId="166" fontId="41" fillId="0" borderId="0" xfId="1" applyNumberFormat="1" applyFont="1" applyBorder="1"/>
    <xf numFmtId="167" fontId="29" fillId="0" borderId="0" xfId="6" applyNumberFormat="1" applyFont="1" applyFill="1" applyBorder="1"/>
    <xf numFmtId="166" fontId="29" fillId="0" borderId="0" xfId="1" applyNumberFormat="1" applyFont="1" applyBorder="1" applyAlignment="1">
      <alignment horizontal="right"/>
    </xf>
    <xf numFmtId="43" fontId="29" fillId="0" borderId="64" xfId="3" applyNumberFormat="1" applyFont="1" applyBorder="1" applyAlignment="1">
      <alignment horizontal="right"/>
    </xf>
    <xf numFmtId="43" fontId="29" fillId="0" borderId="28" xfId="3" applyNumberFormat="1" applyFont="1" applyBorder="1" applyAlignment="1">
      <alignment horizontal="right"/>
    </xf>
    <xf numFmtId="43" fontId="29" fillId="0" borderId="75" xfId="2" applyNumberFormat="1" applyFont="1" applyBorder="1" applyAlignment="1">
      <alignment horizontal="right"/>
    </xf>
    <xf numFmtId="166" fontId="44" fillId="0" borderId="0" xfId="0" applyNumberFormat="1" applyFont="1" applyAlignment="1">
      <alignment horizontal="right"/>
    </xf>
    <xf numFmtId="168" fontId="29" fillId="33" borderId="0" xfId="4" applyNumberFormat="1" applyFont="1" applyFill="1" applyBorder="1" applyAlignment="1">
      <alignment horizontal="right"/>
    </xf>
    <xf numFmtId="169" fontId="29" fillId="0" borderId="12" xfId="686" applyNumberFormat="1" applyFont="1" applyBorder="1"/>
    <xf numFmtId="166" fontId="29" fillId="0" borderId="26" xfId="1" applyNumberFormat="1" applyFont="1" applyBorder="1"/>
    <xf numFmtId="10" fontId="29" fillId="0" borderId="26" xfId="1104" applyNumberFormat="1" applyFont="1" applyBorder="1"/>
    <xf numFmtId="9" fontId="32" fillId="0" borderId="27" xfId="0" applyNumberFormat="1" applyFont="1" applyBorder="1"/>
    <xf numFmtId="5" fontId="32" fillId="0" borderId="33" xfId="0" applyNumberFormat="1" applyFont="1" applyBorder="1"/>
    <xf numFmtId="5" fontId="32" fillId="0" borderId="30" xfId="0" applyNumberFormat="1" applyFont="1" applyBorder="1"/>
    <xf numFmtId="5" fontId="32" fillId="0" borderId="32" xfId="0" applyNumberFormat="1" applyFont="1" applyBorder="1"/>
    <xf numFmtId="0" fontId="32" fillId="0" borderId="0" xfId="0" applyFont="1" applyFill="1" applyBorder="1" applyAlignment="1">
      <alignment horizontal="center"/>
    </xf>
    <xf numFmtId="2" fontId="29" fillId="0" borderId="1" xfId="3" applyNumberFormat="1" applyFont="1" applyFill="1" applyBorder="1" applyAlignment="1">
      <alignment horizontal="right"/>
    </xf>
    <xf numFmtId="165" fontId="44" fillId="0" borderId="0" xfId="2" applyNumberFormat="1" applyFont="1" applyAlignment="1">
      <alignment horizontal="right"/>
    </xf>
    <xf numFmtId="165" fontId="44" fillId="0" borderId="0" xfId="2" applyNumberFormat="1" applyFont="1" applyBorder="1" applyAlignment="1">
      <alignment horizontal="right"/>
    </xf>
    <xf numFmtId="165" fontId="44" fillId="0" borderId="0" xfId="2" applyNumberFormat="1" applyFont="1"/>
    <xf numFmtId="166" fontId="29" fillId="0" borderId="12" xfId="3" applyNumberFormat="1" applyFont="1" applyFill="1" applyBorder="1" applyAlignment="1">
      <alignment horizontal="right"/>
    </xf>
    <xf numFmtId="166" fontId="29" fillId="0" borderId="76" xfId="1" applyNumberFormat="1" applyFont="1" applyBorder="1" applyAlignment="1">
      <alignment horizontal="right"/>
    </xf>
    <xf numFmtId="166" fontId="29" fillId="0" borderId="67" xfId="1" applyNumberFormat="1" applyFont="1" applyBorder="1" applyAlignment="1">
      <alignment horizontal="right"/>
    </xf>
    <xf numFmtId="166" fontId="29" fillId="0" borderId="30" xfId="1" applyNumberFormat="1" applyFont="1" applyBorder="1" applyAlignment="1">
      <alignment horizontal="right"/>
    </xf>
    <xf numFmtId="166" fontId="29" fillId="0" borderId="37" xfId="1" applyNumberFormat="1" applyFont="1" applyBorder="1" applyAlignment="1">
      <alignment horizontal="right"/>
    </xf>
    <xf numFmtId="166" fontId="29" fillId="0" borderId="32" xfId="1" applyNumberFormat="1" applyFont="1" applyBorder="1" applyAlignment="1">
      <alignment horizontal="right"/>
    </xf>
    <xf numFmtId="166" fontId="29" fillId="0" borderId="76" xfId="3" applyNumberFormat="1" applyFont="1" applyBorder="1" applyAlignment="1">
      <alignment horizontal="right"/>
    </xf>
    <xf numFmtId="166" fontId="29" fillId="0" borderId="67" xfId="3" applyNumberFormat="1" applyFont="1" applyBorder="1" applyAlignment="1">
      <alignment horizontal="right"/>
    </xf>
    <xf numFmtId="166" fontId="29" fillId="0" borderId="30" xfId="3" applyNumberFormat="1" applyFont="1" applyBorder="1" applyAlignment="1">
      <alignment horizontal="right"/>
    </xf>
    <xf numFmtId="166" fontId="29" fillId="0" borderId="37" xfId="3" applyNumberFormat="1" applyFont="1" applyBorder="1" applyAlignment="1">
      <alignment horizontal="right"/>
    </xf>
    <xf numFmtId="166" fontId="29" fillId="0" borderId="32" xfId="3" applyNumberFormat="1" applyFont="1" applyBorder="1" applyAlignment="1">
      <alignment horizontal="right"/>
    </xf>
    <xf numFmtId="43" fontId="29" fillId="0" borderId="73" xfId="3" applyNumberFormat="1" applyFont="1" applyBorder="1" applyAlignment="1">
      <alignment horizontal="right"/>
    </xf>
    <xf numFmtId="43" fontId="29" fillId="0" borderId="66" xfId="3" applyNumberFormat="1" applyFont="1" applyBorder="1" applyAlignment="1">
      <alignment horizontal="right"/>
    </xf>
    <xf numFmtId="9" fontId="29" fillId="0" borderId="50" xfId="0" applyNumberFormat="1" applyFont="1" applyBorder="1" applyAlignment="1">
      <alignment horizontal="center"/>
    </xf>
    <xf numFmtId="9" fontId="29" fillId="0" borderId="16" xfId="0" applyNumberFormat="1" applyFont="1" applyBorder="1" applyAlignment="1">
      <alignment horizontal="center"/>
    </xf>
    <xf numFmtId="9" fontId="29" fillId="0" borderId="0" xfId="0" applyNumberFormat="1" applyFont="1" applyBorder="1" applyAlignment="1">
      <alignment horizontal="center"/>
    </xf>
    <xf numFmtId="0" fontId="32" fillId="0" borderId="0" xfId="0" applyFont="1"/>
    <xf numFmtId="0" fontId="32" fillId="0" borderId="5" xfId="0" applyFont="1" applyBorder="1"/>
    <xf numFmtId="169" fontId="29" fillId="0" borderId="73" xfId="3" applyNumberFormat="1" applyFont="1" applyBorder="1" applyAlignment="1">
      <alignment horizontal="right"/>
    </xf>
    <xf numFmtId="169" fontId="29" fillId="0" borderId="66" xfId="3" applyNumberFormat="1" applyFont="1" applyBorder="1" applyAlignment="1">
      <alignment horizontal="right"/>
    </xf>
    <xf numFmtId="0" fontId="32" fillId="0" borderId="37" xfId="0" applyFont="1" applyBorder="1" applyAlignment="1">
      <alignment horizontal="center"/>
    </xf>
    <xf numFmtId="0" fontId="32" fillId="0" borderId="0" xfId="0" applyFont="1" applyFill="1" applyAlignment="1">
      <alignment horizontal="center"/>
    </xf>
    <xf numFmtId="9" fontId="29" fillId="0" borderId="12" xfId="2" applyFont="1" applyBorder="1"/>
    <xf numFmtId="9" fontId="29" fillId="0" borderId="8" xfId="2" applyFont="1" applyBorder="1"/>
    <xf numFmtId="166" fontId="29" fillId="0" borderId="68" xfId="1" applyNumberFormat="1" applyFont="1" applyBorder="1" applyAlignment="1">
      <alignment horizontal="right"/>
    </xf>
    <xf numFmtId="166" fontId="29" fillId="0" borderId="19" xfId="1" applyNumberFormat="1" applyFont="1" applyBorder="1" applyAlignment="1">
      <alignment horizontal="right"/>
    </xf>
    <xf numFmtId="166" fontId="29" fillId="0" borderId="31" xfId="3" applyNumberFormat="1" applyFont="1" applyBorder="1" applyAlignment="1">
      <alignment horizontal="right"/>
    </xf>
    <xf numFmtId="166" fontId="29" fillId="0" borderId="31" xfId="1" applyNumberFormat="1" applyFont="1" applyBorder="1" applyAlignment="1">
      <alignment horizontal="right"/>
    </xf>
    <xf numFmtId="43" fontId="29" fillId="0" borderId="65" xfId="3" applyNumberFormat="1" applyFont="1" applyBorder="1" applyAlignment="1">
      <alignment horizontal="right"/>
    </xf>
    <xf numFmtId="3" fontId="29" fillId="31" borderId="4" xfId="6" applyNumberFormat="1" applyFont="1" applyFill="1" applyBorder="1"/>
    <xf numFmtId="3" fontId="29" fillId="31" borderId="5" xfId="6" applyNumberFormat="1" applyFont="1" applyFill="1" applyBorder="1"/>
    <xf numFmtId="3" fontId="29" fillId="31" borderId="6" xfId="6" applyNumberFormat="1" applyFont="1" applyFill="1" applyBorder="1"/>
    <xf numFmtId="3" fontId="29" fillId="31" borderId="2" xfId="6" applyNumberFormat="1" applyFont="1" applyFill="1" applyBorder="1"/>
    <xf numFmtId="3" fontId="29" fillId="31" borderId="0" xfId="6" applyNumberFormat="1" applyFont="1" applyFill="1" applyBorder="1"/>
    <xf numFmtId="3" fontId="29" fillId="31" borderId="12" xfId="6" applyNumberFormat="1" applyFont="1" applyFill="1" applyBorder="1"/>
    <xf numFmtId="3" fontId="29" fillId="31" borderId="7" xfId="6" applyNumberFormat="1" applyFont="1" applyFill="1" applyBorder="1"/>
    <xf numFmtId="3" fontId="29" fillId="31" borderId="1" xfId="6" applyNumberFormat="1" applyFont="1" applyFill="1" applyBorder="1"/>
    <xf numFmtId="3" fontId="29" fillId="31" borderId="8" xfId="6" applyNumberFormat="1" applyFont="1" applyFill="1" applyBorder="1"/>
    <xf numFmtId="166" fontId="29" fillId="0" borderId="68" xfId="3" applyNumberFormat="1" applyFont="1" applyBorder="1" applyAlignment="1">
      <alignment horizontal="right"/>
    </xf>
    <xf numFmtId="169" fontId="29" fillId="0" borderId="65" xfId="3" applyNumberFormat="1" applyFont="1" applyBorder="1" applyAlignment="1">
      <alignment horizontal="right"/>
    </xf>
    <xf numFmtId="0" fontId="29" fillId="0" borderId="12" xfId="0" applyFont="1" applyBorder="1"/>
    <xf numFmtId="9" fontId="29" fillId="0" borderId="12" xfId="2" applyFont="1" applyFill="1" applyBorder="1"/>
    <xf numFmtId="167" fontId="29" fillId="31" borderId="13" xfId="6" applyNumberFormat="1" applyFont="1" applyFill="1" applyBorder="1"/>
    <xf numFmtId="167" fontId="29" fillId="31" borderId="29" xfId="6" applyNumberFormat="1" applyFont="1" applyFill="1" applyBorder="1"/>
    <xf numFmtId="167" fontId="29" fillId="31" borderId="14" xfId="6" applyNumberFormat="1" applyFont="1" applyFill="1" applyBorder="1"/>
    <xf numFmtId="0" fontId="31" fillId="0" borderId="0" xfId="6" applyFont="1" applyFill="1" applyAlignment="1"/>
    <xf numFmtId="43" fontId="39" fillId="0" borderId="0" xfId="1" applyFont="1"/>
    <xf numFmtId="0" fontId="32" fillId="0" borderId="34" xfId="0" applyFont="1" applyFill="1" applyBorder="1" applyAlignment="1">
      <alignment horizontal="center"/>
    </xf>
    <xf numFmtId="166" fontId="32" fillId="26" borderId="52" xfId="1" applyNumberFormat="1" applyFont="1" applyFill="1" applyBorder="1"/>
    <xf numFmtId="0" fontId="55" fillId="0" borderId="0" xfId="0" applyFont="1" applyAlignment="1">
      <alignment horizontal="center"/>
    </xf>
    <xf numFmtId="0" fontId="55" fillId="0" borderId="0" xfId="0" applyFont="1" applyAlignment="1"/>
    <xf numFmtId="0" fontId="56" fillId="0" borderId="0" xfId="0" applyFont="1"/>
    <xf numFmtId="0" fontId="32" fillId="0" borderId="12" xfId="0" applyFont="1" applyFill="1" applyBorder="1" applyAlignment="1">
      <alignment horizontal="center"/>
    </xf>
    <xf numFmtId="9" fontId="29" fillId="0" borderId="0" xfId="2" applyNumberFormat="1" applyFont="1" applyFill="1"/>
    <xf numFmtId="9" fontId="44" fillId="0" borderId="8" xfId="2" applyFont="1" applyBorder="1"/>
    <xf numFmtId="0" fontId="32" fillId="0" borderId="2" xfId="0" applyFont="1" applyFill="1" applyBorder="1" applyAlignment="1">
      <alignment horizontal="center"/>
    </xf>
    <xf numFmtId="0" fontId="32" fillId="0" borderId="12" xfId="0" applyFont="1" applyFill="1" applyBorder="1" applyAlignment="1">
      <alignment horizontal="center"/>
    </xf>
    <xf numFmtId="0" fontId="53" fillId="0" borderId="0" xfId="0" applyFont="1" applyAlignment="1"/>
    <xf numFmtId="0" fontId="32" fillId="0" borderId="15" xfId="0" applyFont="1" applyBorder="1" applyAlignment="1">
      <alignment horizontal="center" vertical="center"/>
    </xf>
    <xf numFmtId="0" fontId="50" fillId="0" borderId="15" xfId="0" applyFont="1" applyBorder="1" applyAlignment="1">
      <alignment horizontal="center"/>
    </xf>
    <xf numFmtId="165" fontId="50" fillId="0" borderId="36" xfId="0" applyNumberFormat="1" applyFont="1" applyBorder="1" applyAlignment="1">
      <alignment horizontal="center"/>
    </xf>
    <xf numFmtId="166" fontId="29" fillId="0" borderId="36" xfId="686" applyNumberFormat="1" applyFont="1" applyBorder="1"/>
    <xf numFmtId="10" fontId="29" fillId="0" borderId="2" xfId="1104" applyNumberFormat="1" applyFont="1" applyBorder="1"/>
    <xf numFmtId="166" fontId="29" fillId="0" borderId="2" xfId="686" applyNumberFormat="1" applyFont="1" applyBorder="1"/>
    <xf numFmtId="166" fontId="29" fillId="0" borderId="28" xfId="686" applyNumberFormat="1" applyFont="1" applyBorder="1"/>
    <xf numFmtId="166" fontId="29" fillId="0" borderId="26" xfId="686" applyNumberFormat="1" applyFont="1" applyBorder="1"/>
    <xf numFmtId="10" fontId="29" fillId="0" borderId="30" xfId="1104" applyNumberFormat="1" applyFont="1" applyBorder="1"/>
    <xf numFmtId="10" fontId="50" fillId="0" borderId="16" xfId="0" applyNumberFormat="1" applyFont="1" applyBorder="1" applyAlignment="1">
      <alignment horizontal="center"/>
    </xf>
    <xf numFmtId="166" fontId="32" fillId="26" borderId="51" xfId="686" applyNumberFormat="1" applyFont="1" applyFill="1" applyBorder="1"/>
    <xf numFmtId="10" fontId="32" fillId="26" borderId="13" xfId="1104" applyNumberFormat="1" applyFont="1" applyFill="1" applyBorder="1"/>
    <xf numFmtId="166" fontId="32" fillId="26" borderId="13" xfId="686" applyNumberFormat="1" applyFont="1" applyFill="1" applyBorder="1"/>
    <xf numFmtId="166" fontId="32" fillId="26" borderId="18" xfId="686" applyNumberFormat="1" applyFont="1" applyFill="1" applyBorder="1"/>
    <xf numFmtId="166" fontId="32" fillId="26" borderId="17" xfId="686" applyNumberFormat="1" applyFont="1" applyFill="1" applyBorder="1"/>
    <xf numFmtId="10" fontId="32" fillId="26" borderId="71" xfId="1104" applyNumberFormat="1" applyFont="1" applyFill="1" applyBorder="1"/>
    <xf numFmtId="166" fontId="53" fillId="0" borderId="36" xfId="686" applyNumberFormat="1" applyFont="1" applyBorder="1"/>
    <xf numFmtId="10" fontId="53" fillId="0" borderId="2" xfId="1104" applyNumberFormat="1" applyFont="1" applyBorder="1"/>
    <xf numFmtId="166" fontId="53" fillId="0" borderId="2" xfId="686" applyNumberFormat="1" applyFont="1" applyBorder="1"/>
    <xf numFmtId="166" fontId="53" fillId="0" borderId="28" xfId="686" applyNumberFormat="1" applyFont="1" applyBorder="1"/>
    <xf numFmtId="166" fontId="53" fillId="0" borderId="26" xfId="686" applyNumberFormat="1" applyFont="1" applyBorder="1"/>
    <xf numFmtId="10" fontId="53" fillId="0" borderId="30" xfId="1104" applyNumberFormat="1" applyFont="1" applyBorder="1"/>
    <xf numFmtId="166" fontId="29" fillId="0" borderId="36" xfId="686" applyNumberFormat="1" applyFont="1" applyFill="1" applyBorder="1"/>
    <xf numFmtId="0" fontId="53" fillId="0" borderId="36" xfId="0" applyFont="1" applyBorder="1"/>
    <xf numFmtId="166" fontId="32" fillId="26" borderId="52" xfId="686" applyNumberFormat="1" applyFont="1" applyFill="1" applyBorder="1"/>
    <xf numFmtId="10" fontId="32" fillId="26" borderId="48" xfId="1104" applyNumberFormat="1" applyFont="1" applyFill="1" applyBorder="1"/>
    <xf numFmtId="166" fontId="32" fillId="26" borderId="48" xfId="686" applyNumberFormat="1" applyFont="1" applyFill="1" applyBorder="1"/>
    <xf numFmtId="166" fontId="32" fillId="26" borderId="23" xfId="686" applyNumberFormat="1" applyFont="1" applyFill="1" applyBorder="1"/>
    <xf numFmtId="166" fontId="32" fillId="26" borderId="22" xfId="686" applyNumberFormat="1" applyFont="1" applyFill="1" applyBorder="1"/>
    <xf numFmtId="10" fontId="32" fillId="26" borderId="72" xfId="1104" applyNumberFormat="1" applyFont="1" applyFill="1" applyBorder="1"/>
    <xf numFmtId="0" fontId="53" fillId="0" borderId="0" xfId="0" applyFont="1" applyBorder="1"/>
    <xf numFmtId="176" fontId="53" fillId="0" borderId="0" xfId="2" applyNumberFormat="1" applyFont="1" applyBorder="1"/>
    <xf numFmtId="9" fontId="32" fillId="0" borderId="0" xfId="2" applyFont="1" applyBorder="1" applyAlignment="1">
      <alignment horizontal="center"/>
    </xf>
    <xf numFmtId="0" fontId="53" fillId="0" borderId="0" xfId="0" applyNumberFormat="1" applyFont="1"/>
    <xf numFmtId="179" fontId="29" fillId="0" borderId="0" xfId="1185" applyNumberFormat="1" applyFont="1" applyBorder="1"/>
    <xf numFmtId="179" fontId="53" fillId="0" borderId="0" xfId="0" applyNumberFormat="1" applyFont="1" applyBorder="1"/>
    <xf numFmtId="0" fontId="57" fillId="0" borderId="0" xfId="0" applyFont="1" applyAlignment="1">
      <alignment horizontal="center"/>
    </xf>
    <xf numFmtId="0" fontId="53" fillId="0" borderId="5" xfId="0" applyFont="1" applyBorder="1" applyAlignment="1">
      <alignment wrapText="1"/>
    </xf>
    <xf numFmtId="0" fontId="53" fillId="0" borderId="0" xfId="0" applyFont="1" applyAlignment="1">
      <alignment wrapText="1"/>
    </xf>
    <xf numFmtId="0" fontId="53" fillId="0" borderId="0" xfId="0" applyFont="1" applyAlignment="1">
      <alignment horizontal="left" wrapText="1"/>
    </xf>
    <xf numFmtId="179" fontId="29" fillId="0" borderId="34" xfId="0" applyNumberFormat="1" applyFont="1" applyBorder="1"/>
    <xf numFmtId="179" fontId="29" fillId="0" borderId="30" xfId="0" applyNumberFormat="1" applyFont="1" applyBorder="1"/>
    <xf numFmtId="179" fontId="29" fillId="0" borderId="34" xfId="2" applyNumberFormat="1" applyFont="1" applyBorder="1"/>
    <xf numFmtId="179" fontId="29" fillId="0" borderId="30" xfId="2" applyNumberFormat="1" applyFont="1" applyBorder="1"/>
    <xf numFmtId="0" fontId="51" fillId="25" borderId="0" xfId="0" applyFont="1" applyFill="1" applyAlignment="1">
      <alignment horizontal="center"/>
    </xf>
    <xf numFmtId="0" fontId="30" fillId="32" borderId="13" xfId="6" applyFont="1" applyFill="1" applyBorder="1" applyAlignment="1">
      <alignment horizontal="center"/>
    </xf>
    <xf numFmtId="0" fontId="30" fillId="32" borderId="29" xfId="6" applyFont="1" applyFill="1" applyBorder="1" applyAlignment="1">
      <alignment horizontal="center"/>
    </xf>
    <xf numFmtId="0" fontId="30" fillId="32" borderId="14" xfId="6" applyFont="1" applyFill="1" applyBorder="1" applyAlignment="1">
      <alignment horizontal="center"/>
    </xf>
    <xf numFmtId="0" fontId="30" fillId="32" borderId="65" xfId="0" applyFont="1" applyFill="1" applyBorder="1" applyAlignment="1">
      <alignment horizontal="center"/>
    </xf>
    <xf numFmtId="0" fontId="30" fillId="32" borderId="73" xfId="0" applyFont="1" applyFill="1" applyBorder="1" applyAlignment="1">
      <alignment horizontal="center"/>
    </xf>
    <xf numFmtId="0" fontId="30" fillId="32" borderId="66" xfId="0" applyFont="1" applyFill="1" applyBorder="1" applyAlignment="1">
      <alignment horizontal="center"/>
    </xf>
    <xf numFmtId="0" fontId="29" fillId="0" borderId="15" xfId="0" applyFont="1" applyBorder="1" applyAlignment="1">
      <alignment horizontal="center"/>
    </xf>
    <xf numFmtId="0" fontId="29" fillId="0" borderId="36" xfId="0" applyFont="1" applyBorder="1" applyAlignment="1">
      <alignment horizontal="center"/>
    </xf>
    <xf numFmtId="0" fontId="29" fillId="0" borderId="50" xfId="0" applyFont="1" applyBorder="1" applyAlignment="1">
      <alignment horizontal="center"/>
    </xf>
    <xf numFmtId="0" fontId="32" fillId="0" borderId="24" xfId="0" applyFont="1" applyBorder="1" applyAlignment="1">
      <alignment horizontal="center" vertical="center"/>
    </xf>
    <xf numFmtId="0" fontId="32" fillId="0" borderId="47" xfId="0" applyFont="1" applyBorder="1" applyAlignment="1">
      <alignment horizontal="center" vertical="center"/>
    </xf>
    <xf numFmtId="0" fontId="32" fillId="0" borderId="25" xfId="0" applyFont="1" applyBorder="1" applyAlignment="1">
      <alignment horizontal="center" vertical="center"/>
    </xf>
    <xf numFmtId="0" fontId="32" fillId="0" borderId="68" xfId="0" applyFont="1" applyFill="1" applyBorder="1" applyAlignment="1">
      <alignment horizontal="center"/>
    </xf>
    <xf numFmtId="0" fontId="32" fillId="0" borderId="67" xfId="0" applyFont="1" applyFill="1" applyBorder="1" applyAlignment="1">
      <alignment horizontal="center"/>
    </xf>
    <xf numFmtId="0" fontId="32" fillId="0" borderId="36" xfId="0" applyFont="1" applyFill="1" applyBorder="1" applyAlignment="1">
      <alignment horizontal="center" wrapText="1"/>
    </xf>
    <xf numFmtId="0" fontId="32" fillId="0" borderId="50" xfId="0" applyFont="1" applyFill="1" applyBorder="1" applyAlignment="1">
      <alignment horizontal="center" wrapText="1"/>
    </xf>
    <xf numFmtId="0" fontId="32" fillId="0" borderId="36" xfId="0" applyFont="1" applyBorder="1" applyAlignment="1">
      <alignment horizontal="center" wrapText="1"/>
    </xf>
    <xf numFmtId="0" fontId="32" fillId="0" borderId="50" xfId="0" applyFont="1" applyBorder="1" applyAlignment="1">
      <alignment horizontal="center" wrapText="1"/>
    </xf>
    <xf numFmtId="0" fontId="32" fillId="0" borderId="27"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4" xfId="0" applyFont="1" applyFill="1" applyBorder="1" applyAlignment="1">
      <alignment horizontal="center" wrapText="1"/>
    </xf>
    <xf numFmtId="0" fontId="32" fillId="0" borderId="7" xfId="0" applyFont="1" applyFill="1" applyBorder="1" applyAlignment="1">
      <alignment horizontal="center" wrapText="1"/>
    </xf>
    <xf numFmtId="0" fontId="32" fillId="0" borderId="9" xfId="0" applyFont="1" applyFill="1" applyBorder="1" applyAlignment="1">
      <alignment horizontal="center" wrapText="1"/>
    </xf>
    <xf numFmtId="0" fontId="32" fillId="0" borderId="11" xfId="0" applyFont="1" applyFill="1" applyBorder="1" applyAlignment="1">
      <alignment horizontal="center" wrapText="1"/>
    </xf>
    <xf numFmtId="0" fontId="32" fillId="0" borderId="34" xfId="0" applyFont="1" applyFill="1" applyBorder="1" applyAlignment="1">
      <alignment horizontal="center" wrapText="1"/>
    </xf>
    <xf numFmtId="0" fontId="32" fillId="0" borderId="33" xfId="0" applyFont="1" applyFill="1" applyBorder="1" applyAlignment="1">
      <alignment horizontal="center" wrapText="1"/>
    </xf>
    <xf numFmtId="0" fontId="32" fillId="0" borderId="27" xfId="0" applyFont="1" applyFill="1" applyBorder="1" applyAlignment="1">
      <alignment horizontal="center" vertical="center" wrapText="1"/>
    </xf>
    <xf numFmtId="0" fontId="32" fillId="0" borderId="20" xfId="0" applyFont="1" applyFill="1" applyBorder="1" applyAlignment="1">
      <alignment horizontal="center" vertical="center" wrapText="1"/>
    </xf>
    <xf numFmtId="0" fontId="32" fillId="0" borderId="64"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69" xfId="0" applyFont="1" applyFill="1" applyBorder="1" applyAlignment="1">
      <alignment horizontal="center" vertical="center" wrapText="1"/>
    </xf>
    <xf numFmtId="0" fontId="32" fillId="0" borderId="70" xfId="0" applyFont="1" applyFill="1" applyBorder="1" applyAlignment="1">
      <alignment horizontal="center" vertical="center" wrapText="1"/>
    </xf>
    <xf numFmtId="0" fontId="32" fillId="0" borderId="28" xfId="0" applyFont="1" applyFill="1" applyBorder="1" applyAlignment="1">
      <alignment horizontal="center" vertical="center" wrapText="1"/>
    </xf>
    <xf numFmtId="0" fontId="29" fillId="0" borderId="10" xfId="0" applyFont="1" applyFill="1" applyBorder="1" applyAlignment="1">
      <alignment horizontal="center" vertical="center" textRotation="90" wrapText="1"/>
    </xf>
    <xf numFmtId="0" fontId="29" fillId="0" borderId="11" xfId="0" applyFont="1" applyFill="1" applyBorder="1" applyAlignment="1">
      <alignment horizontal="center" vertical="center" textRotation="90" wrapText="1"/>
    </xf>
    <xf numFmtId="0" fontId="29" fillId="0" borderId="9" xfId="0" applyFont="1" applyFill="1" applyBorder="1" applyAlignment="1">
      <alignment horizontal="center" vertical="center" textRotation="90" wrapText="1"/>
    </xf>
    <xf numFmtId="0" fontId="29" fillId="0" borderId="9" xfId="0" applyFont="1" applyFill="1" applyBorder="1" applyAlignment="1">
      <alignment horizontal="center" vertical="center" textRotation="90"/>
    </xf>
    <xf numFmtId="0" fontId="29" fillId="0" borderId="10" xfId="0" applyFont="1" applyFill="1" applyBorder="1" applyAlignment="1">
      <alignment horizontal="center" vertical="center" textRotation="90"/>
    </xf>
    <xf numFmtId="0" fontId="41" fillId="0" borderId="0" xfId="0" applyFont="1" applyFill="1" applyBorder="1" applyAlignment="1">
      <alignment horizontal="center"/>
    </xf>
    <xf numFmtId="0" fontId="29" fillId="0" borderId="11" xfId="0" applyFont="1" applyFill="1" applyBorder="1" applyAlignment="1">
      <alignment horizontal="center" vertical="center" textRotation="90"/>
    </xf>
    <xf numFmtId="0" fontId="32" fillId="0" borderId="2" xfId="0" applyFont="1" applyFill="1" applyBorder="1" applyAlignment="1">
      <alignment horizontal="center"/>
    </xf>
    <xf numFmtId="0" fontId="32" fillId="0" borderId="0" xfId="0" applyFont="1" applyFill="1" applyBorder="1" applyAlignment="1">
      <alignment horizontal="center"/>
    </xf>
    <xf numFmtId="0" fontId="41" fillId="0" borderId="0" xfId="0" applyFont="1" applyAlignment="1">
      <alignment horizontal="center"/>
    </xf>
    <xf numFmtId="0" fontId="41" fillId="0" borderId="0" xfId="0" applyFont="1" applyFill="1" applyAlignment="1">
      <alignment horizontal="center"/>
    </xf>
    <xf numFmtId="0" fontId="46" fillId="26" borderId="19" xfId="0" applyFont="1" applyFill="1" applyBorder="1" applyAlignment="1">
      <alignment horizontal="center"/>
    </xf>
    <xf numFmtId="0" fontId="46" fillId="26" borderId="0" xfId="0" applyFont="1" applyFill="1" applyBorder="1" applyAlignment="1">
      <alignment horizontal="center"/>
    </xf>
    <xf numFmtId="0" fontId="40" fillId="0" borderId="4" xfId="0" applyFont="1" applyFill="1" applyBorder="1" applyAlignment="1">
      <alignment horizontal="center"/>
    </xf>
    <xf numFmtId="0" fontId="40" fillId="0" borderId="5" xfId="0" applyFont="1" applyFill="1" applyBorder="1" applyAlignment="1">
      <alignment horizontal="center"/>
    </xf>
    <xf numFmtId="0" fontId="40" fillId="0" borderId="6" xfId="0" applyFont="1" applyFill="1" applyBorder="1" applyAlignment="1">
      <alignment horizontal="center"/>
    </xf>
    <xf numFmtId="0" fontId="32" fillId="0" borderId="7" xfId="0" applyFont="1" applyFill="1" applyBorder="1" applyAlignment="1">
      <alignment horizontal="center"/>
    </xf>
    <xf numFmtId="0" fontId="32" fillId="0" borderId="1" xfId="0" applyFont="1" applyFill="1" applyBorder="1" applyAlignment="1">
      <alignment horizontal="center"/>
    </xf>
    <xf numFmtId="0" fontId="32" fillId="0" borderId="8" xfId="0" applyFont="1" applyFill="1" applyBorder="1" applyAlignment="1">
      <alignment horizontal="center"/>
    </xf>
    <xf numFmtId="0" fontId="32" fillId="0" borderId="63" xfId="0" applyFont="1" applyBorder="1" applyAlignment="1">
      <alignment horizontal="center" wrapText="1"/>
    </xf>
    <xf numFmtId="0" fontId="32" fillId="0" borderId="58" xfId="0" applyFont="1" applyBorder="1" applyAlignment="1">
      <alignment horizontal="center" wrapText="1"/>
    </xf>
    <xf numFmtId="0" fontId="32" fillId="0" borderId="54" xfId="0" applyFont="1" applyBorder="1" applyAlignment="1">
      <alignment horizontal="center" wrapText="1"/>
    </xf>
    <xf numFmtId="0" fontId="32" fillId="0" borderId="55" xfId="0" applyFont="1" applyBorder="1" applyAlignment="1">
      <alignment horizontal="center" wrapText="1"/>
    </xf>
    <xf numFmtId="0" fontId="29" fillId="0" borderId="9" xfId="0" applyFont="1" applyBorder="1" applyAlignment="1">
      <alignment horizontal="center" vertical="center" textRotation="90" wrapText="1"/>
    </xf>
    <xf numFmtId="0" fontId="29" fillId="0" borderId="10" xfId="0" applyFont="1" applyBorder="1" applyAlignment="1">
      <alignment horizontal="center" vertical="center" textRotation="90" wrapText="1"/>
    </xf>
    <xf numFmtId="0" fontId="29" fillId="0" borderId="11" xfId="0" applyFont="1" applyBorder="1" applyAlignment="1">
      <alignment horizontal="center" vertical="center" textRotation="90" wrapText="1"/>
    </xf>
    <xf numFmtId="0" fontId="29" fillId="0" borderId="9" xfId="0" applyFont="1" applyBorder="1" applyAlignment="1">
      <alignment horizontal="center" vertical="center" textRotation="90"/>
    </xf>
    <xf numFmtId="0" fontId="29" fillId="0" borderId="10" xfId="0" applyFont="1" applyBorder="1" applyAlignment="1">
      <alignment horizontal="center" vertical="center" textRotation="90"/>
    </xf>
    <xf numFmtId="0" fontId="29" fillId="0" borderId="11" xfId="0" applyFont="1" applyBorder="1" applyAlignment="1">
      <alignment horizontal="center" vertical="center" textRotation="90"/>
    </xf>
    <xf numFmtId="0" fontId="41" fillId="0" borderId="4" xfId="0" applyFont="1" applyBorder="1" applyAlignment="1">
      <alignment horizontal="center"/>
    </xf>
    <xf numFmtId="0" fontId="41" fillId="0" borderId="5" xfId="0" applyFont="1" applyBorder="1" applyAlignment="1">
      <alignment horizontal="center"/>
    </xf>
    <xf numFmtId="0" fontId="41" fillId="0" borderId="6" xfId="0" applyFont="1" applyBorder="1" applyAlignment="1">
      <alignment horizontal="center"/>
    </xf>
    <xf numFmtId="0" fontId="32" fillId="0" borderId="12" xfId="0" applyFont="1" applyFill="1" applyBorder="1" applyAlignment="1">
      <alignment horizontal="center"/>
    </xf>
    <xf numFmtId="0" fontId="41" fillId="0" borderId="54" xfId="0" applyFont="1" applyBorder="1" applyAlignment="1">
      <alignment horizontal="center" wrapText="1"/>
    </xf>
    <xf numFmtId="0" fontId="41" fillId="0" borderId="55" xfId="0" applyFont="1" applyBorder="1" applyAlignment="1">
      <alignment horizontal="center" wrapText="1"/>
    </xf>
    <xf numFmtId="0" fontId="46" fillId="30" borderId="65" xfId="0" applyFont="1" applyFill="1" applyBorder="1" applyAlignment="1">
      <alignment horizontal="center"/>
    </xf>
    <xf numFmtId="0" fontId="46" fillId="30" borderId="73" xfId="0" applyFont="1" applyFill="1" applyBorder="1" applyAlignment="1">
      <alignment horizontal="center"/>
    </xf>
    <xf numFmtId="0" fontId="46" fillId="30" borderId="66" xfId="0" applyFont="1" applyFill="1" applyBorder="1" applyAlignment="1">
      <alignment horizontal="center"/>
    </xf>
    <xf numFmtId="0" fontId="30" fillId="31" borderId="13" xfId="6" applyFont="1" applyFill="1" applyBorder="1" applyAlignment="1">
      <alignment horizontal="center"/>
    </xf>
    <xf numFmtId="0" fontId="30" fillId="31" borderId="29" xfId="6" applyFont="1" applyFill="1" applyBorder="1" applyAlignment="1">
      <alignment horizontal="center"/>
    </xf>
    <xf numFmtId="0" fontId="30" fillId="31" borderId="14" xfId="6" applyFont="1" applyFill="1" applyBorder="1" applyAlignment="1">
      <alignment horizontal="center"/>
    </xf>
    <xf numFmtId="0" fontId="40" fillId="0" borderId="0" xfId="0" applyFont="1" applyAlignment="1">
      <alignment horizontal="center"/>
    </xf>
    <xf numFmtId="0" fontId="41" fillId="0" borderId="74" xfId="0" applyFont="1" applyBorder="1" applyAlignment="1">
      <alignment horizontal="center" wrapText="1"/>
    </xf>
    <xf numFmtId="0" fontId="41" fillId="0" borderId="21" xfId="0" applyFont="1" applyBorder="1" applyAlignment="1">
      <alignment horizontal="center" wrapText="1"/>
    </xf>
    <xf numFmtId="0" fontId="38" fillId="31" borderId="65" xfId="0" applyFont="1" applyFill="1" applyBorder="1" applyAlignment="1">
      <alignment horizontal="center"/>
    </xf>
    <xf numFmtId="0" fontId="38" fillId="31" borderId="73" xfId="0" applyFont="1" applyFill="1" applyBorder="1" applyAlignment="1">
      <alignment horizontal="center"/>
    </xf>
    <xf numFmtId="0" fontId="38" fillId="31" borderId="66" xfId="0" applyFont="1" applyFill="1" applyBorder="1" applyAlignment="1">
      <alignment horizontal="center"/>
    </xf>
    <xf numFmtId="0" fontId="41" fillId="0" borderId="24" xfId="0" applyFont="1" applyBorder="1" applyAlignment="1">
      <alignment horizontal="center" vertical="center"/>
    </xf>
    <xf numFmtId="0" fontId="41" fillId="0" borderId="47" xfId="0" applyFont="1" applyBorder="1" applyAlignment="1">
      <alignment horizontal="center" vertical="center"/>
    </xf>
    <xf numFmtId="0" fontId="41" fillId="0" borderId="25" xfId="0" applyFont="1" applyBorder="1" applyAlignment="1">
      <alignment horizontal="center" vertical="center"/>
    </xf>
    <xf numFmtId="0" fontId="44" fillId="0" borderId="15" xfId="0" applyFont="1" applyBorder="1" applyAlignment="1">
      <alignment horizontal="center"/>
    </xf>
    <xf numFmtId="0" fontId="44" fillId="0" borderId="36" xfId="0" applyFont="1" applyBorder="1" applyAlignment="1">
      <alignment horizontal="center"/>
    </xf>
    <xf numFmtId="0" fontId="44" fillId="0" borderId="50" xfId="0" applyFont="1" applyBorder="1" applyAlignment="1">
      <alignment horizontal="center"/>
    </xf>
    <xf numFmtId="0" fontId="38" fillId="32" borderId="13" xfId="0" applyFont="1" applyFill="1" applyBorder="1" applyAlignment="1">
      <alignment horizontal="center"/>
    </xf>
    <xf numFmtId="0" fontId="38" fillId="32" borderId="29" xfId="0" applyFont="1" applyFill="1" applyBorder="1" applyAlignment="1">
      <alignment horizontal="center"/>
    </xf>
    <xf numFmtId="0" fontId="38" fillId="32" borderId="14" xfId="0" applyFont="1" applyFill="1" applyBorder="1" applyAlignment="1">
      <alignment horizontal="center"/>
    </xf>
    <xf numFmtId="0" fontId="58" fillId="0" borderId="0" xfId="0" applyFont="1" applyAlignment="1">
      <alignment horizontal="center" vertical="center" wrapText="1"/>
    </xf>
    <xf numFmtId="0" fontId="58" fillId="0" borderId="1" xfId="0" applyFont="1" applyBorder="1" applyAlignment="1">
      <alignment horizontal="center" vertical="center" wrapText="1"/>
    </xf>
    <xf numFmtId="0" fontId="49" fillId="0" borderId="0" xfId="0" applyFont="1" applyAlignment="1">
      <alignment horizontal="center" vertical="center"/>
    </xf>
    <xf numFmtId="0" fontId="49" fillId="0" borderId="1" xfId="0" applyFont="1" applyBorder="1" applyAlignment="1">
      <alignment horizontal="center" vertical="center"/>
    </xf>
    <xf numFmtId="0" fontId="49" fillId="0" borderId="0" xfId="0" applyFont="1" applyAlignment="1">
      <alignment horizontal="center" vertical="center" wrapText="1"/>
    </xf>
    <xf numFmtId="0" fontId="49" fillId="0" borderId="1" xfId="0" applyFont="1" applyBorder="1" applyAlignment="1">
      <alignment horizontal="center" vertical="center" wrapText="1"/>
    </xf>
    <xf numFmtId="0" fontId="49" fillId="0" borderId="0" xfId="0" applyFont="1" applyFill="1" applyAlignment="1">
      <alignment horizontal="center" vertical="center" wrapText="1"/>
    </xf>
    <xf numFmtId="0" fontId="49" fillId="0" borderId="1" xfId="0" applyFont="1" applyFill="1" applyBorder="1" applyAlignment="1">
      <alignment horizontal="center" vertical="center" wrapText="1"/>
    </xf>
    <xf numFmtId="0" fontId="39" fillId="0" borderId="0" xfId="0" applyFont="1" applyBorder="1" applyAlignment="1">
      <alignment horizontal="center"/>
    </xf>
    <xf numFmtId="0" fontId="32" fillId="0" borderId="9" xfId="0" applyFont="1" applyBorder="1" applyAlignment="1">
      <alignment horizontal="left"/>
    </xf>
    <xf numFmtId="0" fontId="32" fillId="0" borderId="11" xfId="0" applyFont="1" applyBorder="1" applyAlignment="1">
      <alignment horizontal="left"/>
    </xf>
    <xf numFmtId="9" fontId="41" fillId="0" borderId="68" xfId="0" applyNumberFormat="1" applyFont="1" applyBorder="1" applyAlignment="1">
      <alignment horizontal="center"/>
    </xf>
    <xf numFmtId="9" fontId="41" fillId="0" borderId="67" xfId="0" applyNumberFormat="1" applyFont="1" applyBorder="1" applyAlignment="1">
      <alignment horizontal="center"/>
    </xf>
    <xf numFmtId="0" fontId="38" fillId="25" borderId="0" xfId="0" applyFont="1" applyFill="1" applyAlignment="1">
      <alignment horizontal="center"/>
    </xf>
  </cellXfs>
  <cellStyles count="1186">
    <cellStyle name="20% - Accent1 2" xfId="10"/>
    <cellStyle name="20% - Accent1 2 2" xfId="11"/>
    <cellStyle name="20% - Accent1 2 3" xfId="12"/>
    <cellStyle name="20% - Accent1 2 4" xfId="13"/>
    <cellStyle name="20% - Accent1 3" xfId="14"/>
    <cellStyle name="20% - Accent1 3 2" xfId="15"/>
    <cellStyle name="20% - Accent1 3 3" xfId="16"/>
    <cellStyle name="20% - Accent1 3 4" xfId="17"/>
    <cellStyle name="20% - Accent1 4" xfId="18"/>
    <cellStyle name="20% - Accent1 4 2" xfId="19"/>
    <cellStyle name="20% - Accent1 4 3" xfId="20"/>
    <cellStyle name="20% - Accent1 4 4" xfId="21"/>
    <cellStyle name="20% - Accent1 5" xfId="22"/>
    <cellStyle name="20% - Accent1 5 2" xfId="23"/>
    <cellStyle name="20% - Accent1 5 3" xfId="24"/>
    <cellStyle name="20% - Accent1 5 4" xfId="25"/>
    <cellStyle name="20% - Accent1 6" xfId="26"/>
    <cellStyle name="20% - Accent1 6 2" xfId="27"/>
    <cellStyle name="20% - Accent1 6 3" xfId="28"/>
    <cellStyle name="20% - Accent1 6 4" xfId="29"/>
    <cellStyle name="20% - Accent1 7" xfId="30"/>
    <cellStyle name="20% - Accent1 7 2" xfId="31"/>
    <cellStyle name="20% - Accent1 7 3" xfId="32"/>
    <cellStyle name="20% - Accent1 7 4" xfId="33"/>
    <cellStyle name="20% - Accent1 8" xfId="34"/>
    <cellStyle name="20% - Accent2 2" xfId="35"/>
    <cellStyle name="20% - Accent2 2 2" xfId="36"/>
    <cellStyle name="20% - Accent2 2 3" xfId="37"/>
    <cellStyle name="20% - Accent2 2 4" xfId="38"/>
    <cellStyle name="20% - Accent2 3" xfId="39"/>
    <cellStyle name="20% - Accent2 3 2" xfId="40"/>
    <cellStyle name="20% - Accent2 3 3" xfId="41"/>
    <cellStyle name="20% - Accent2 3 4" xfId="42"/>
    <cellStyle name="20% - Accent2 4" xfId="43"/>
    <cellStyle name="20% - Accent2 4 2" xfId="44"/>
    <cellStyle name="20% - Accent2 4 3" xfId="45"/>
    <cellStyle name="20% - Accent2 4 4" xfId="46"/>
    <cellStyle name="20% - Accent2 5" xfId="47"/>
    <cellStyle name="20% - Accent2 5 2" xfId="48"/>
    <cellStyle name="20% - Accent2 5 3" xfId="49"/>
    <cellStyle name="20% - Accent2 5 4" xfId="50"/>
    <cellStyle name="20% - Accent2 6" xfId="51"/>
    <cellStyle name="20% - Accent2 6 2" xfId="52"/>
    <cellStyle name="20% - Accent2 6 3" xfId="53"/>
    <cellStyle name="20% - Accent2 6 4" xfId="54"/>
    <cellStyle name="20% - Accent2 7" xfId="55"/>
    <cellStyle name="20% - Accent2 7 2" xfId="56"/>
    <cellStyle name="20% - Accent2 7 3" xfId="57"/>
    <cellStyle name="20% - Accent2 7 4" xfId="58"/>
    <cellStyle name="20% - Accent2 8" xfId="59"/>
    <cellStyle name="20% - Accent3 2" xfId="60"/>
    <cellStyle name="20% - Accent3 2 2" xfId="61"/>
    <cellStyle name="20% - Accent3 2 3" xfId="62"/>
    <cellStyle name="20% - Accent3 2 4" xfId="63"/>
    <cellStyle name="20% - Accent3 3" xfId="64"/>
    <cellStyle name="20% - Accent3 3 2" xfId="65"/>
    <cellStyle name="20% - Accent3 3 3" xfId="66"/>
    <cellStyle name="20% - Accent3 3 4" xfId="67"/>
    <cellStyle name="20% - Accent3 4" xfId="68"/>
    <cellStyle name="20% - Accent3 4 2" xfId="69"/>
    <cellStyle name="20% - Accent3 4 3" xfId="70"/>
    <cellStyle name="20% - Accent3 4 4" xfId="71"/>
    <cellStyle name="20% - Accent3 5" xfId="72"/>
    <cellStyle name="20% - Accent3 5 2" xfId="73"/>
    <cellStyle name="20% - Accent3 5 3" xfId="74"/>
    <cellStyle name="20% - Accent3 5 4" xfId="75"/>
    <cellStyle name="20% - Accent3 6" xfId="76"/>
    <cellStyle name="20% - Accent3 6 2" xfId="77"/>
    <cellStyle name="20% - Accent3 6 3" xfId="78"/>
    <cellStyle name="20% - Accent3 6 4" xfId="79"/>
    <cellStyle name="20% - Accent3 7" xfId="80"/>
    <cellStyle name="20% - Accent3 7 2" xfId="81"/>
    <cellStyle name="20% - Accent3 7 3" xfId="82"/>
    <cellStyle name="20% - Accent3 7 4" xfId="83"/>
    <cellStyle name="20% - Accent3 8" xfId="84"/>
    <cellStyle name="20% - Accent4 2" xfId="85"/>
    <cellStyle name="20% - Accent4 2 2" xfId="86"/>
    <cellStyle name="20% - Accent4 2 3" xfId="87"/>
    <cellStyle name="20% - Accent4 2 4" xfId="88"/>
    <cellStyle name="20% - Accent4 3" xfId="89"/>
    <cellStyle name="20% - Accent4 3 2" xfId="90"/>
    <cellStyle name="20% - Accent4 3 3" xfId="91"/>
    <cellStyle name="20% - Accent4 3 4" xfId="92"/>
    <cellStyle name="20% - Accent4 4" xfId="93"/>
    <cellStyle name="20% - Accent4 4 2" xfId="94"/>
    <cellStyle name="20% - Accent4 4 3" xfId="95"/>
    <cellStyle name="20% - Accent4 4 4" xfId="96"/>
    <cellStyle name="20% - Accent4 5" xfId="97"/>
    <cellStyle name="20% - Accent4 5 2" xfId="98"/>
    <cellStyle name="20% - Accent4 5 3" xfId="99"/>
    <cellStyle name="20% - Accent4 5 4" xfId="100"/>
    <cellStyle name="20% - Accent4 6" xfId="101"/>
    <cellStyle name="20% - Accent4 6 2" xfId="102"/>
    <cellStyle name="20% - Accent4 6 3" xfId="103"/>
    <cellStyle name="20% - Accent4 6 4" xfId="104"/>
    <cellStyle name="20% - Accent4 7" xfId="105"/>
    <cellStyle name="20% - Accent4 7 2" xfId="106"/>
    <cellStyle name="20% - Accent4 7 3" xfId="107"/>
    <cellStyle name="20% - Accent4 7 4" xfId="108"/>
    <cellStyle name="20% - Accent4 8" xfId="109"/>
    <cellStyle name="20% - Accent5 2" xfId="110"/>
    <cellStyle name="20% - Accent5 2 2" xfId="111"/>
    <cellStyle name="20% - Accent5 2 3" xfId="112"/>
    <cellStyle name="20% - Accent5 2 4" xfId="113"/>
    <cellStyle name="20% - Accent5 3" xfId="114"/>
    <cellStyle name="20% - Accent5 3 2" xfId="115"/>
    <cellStyle name="20% - Accent5 3 3" xfId="116"/>
    <cellStyle name="20% - Accent5 3 4" xfId="117"/>
    <cellStyle name="20% - Accent5 4" xfId="118"/>
    <cellStyle name="20% - Accent5 4 2" xfId="119"/>
    <cellStyle name="20% - Accent5 4 3" xfId="120"/>
    <cellStyle name="20% - Accent5 4 4" xfId="121"/>
    <cellStyle name="20% - Accent5 5" xfId="122"/>
    <cellStyle name="20% - Accent5 5 2" xfId="123"/>
    <cellStyle name="20% - Accent5 5 3" xfId="124"/>
    <cellStyle name="20% - Accent5 5 4" xfId="125"/>
    <cellStyle name="20% - Accent5 6" xfId="126"/>
    <cellStyle name="20% - Accent5 6 2" xfId="127"/>
    <cellStyle name="20% - Accent5 6 3" xfId="128"/>
    <cellStyle name="20% - Accent5 6 4" xfId="129"/>
    <cellStyle name="20% - Accent5 7" xfId="130"/>
    <cellStyle name="20% - Accent5 7 2" xfId="131"/>
    <cellStyle name="20% - Accent5 7 3" xfId="132"/>
    <cellStyle name="20% - Accent5 7 4" xfId="133"/>
    <cellStyle name="20% - Accent5 8" xfId="134"/>
    <cellStyle name="20% - Accent6 2" xfId="135"/>
    <cellStyle name="20% - Accent6 2 2" xfId="136"/>
    <cellStyle name="20% - Accent6 2 3" xfId="137"/>
    <cellStyle name="20% - Accent6 2 4" xfId="138"/>
    <cellStyle name="20% - Accent6 3" xfId="139"/>
    <cellStyle name="20% - Accent6 3 2" xfId="140"/>
    <cellStyle name="20% - Accent6 3 3" xfId="141"/>
    <cellStyle name="20% - Accent6 3 4" xfId="142"/>
    <cellStyle name="20% - Accent6 4" xfId="143"/>
    <cellStyle name="20% - Accent6 4 2" xfId="144"/>
    <cellStyle name="20% - Accent6 4 3" xfId="145"/>
    <cellStyle name="20% - Accent6 4 4" xfId="146"/>
    <cellStyle name="20% - Accent6 5" xfId="147"/>
    <cellStyle name="20% - Accent6 5 2" xfId="148"/>
    <cellStyle name="20% - Accent6 5 3" xfId="149"/>
    <cellStyle name="20% - Accent6 5 4" xfId="150"/>
    <cellStyle name="20% - Accent6 6" xfId="151"/>
    <cellStyle name="20% - Accent6 6 2" xfId="152"/>
    <cellStyle name="20% - Accent6 6 3" xfId="153"/>
    <cellStyle name="20% - Accent6 6 4" xfId="154"/>
    <cellStyle name="20% - Accent6 7" xfId="155"/>
    <cellStyle name="20% - Accent6 7 2" xfId="156"/>
    <cellStyle name="20% - Accent6 7 3" xfId="157"/>
    <cellStyle name="20% - Accent6 7 4" xfId="158"/>
    <cellStyle name="20% - Accent6 8" xfId="159"/>
    <cellStyle name="40% - Accent1 2" xfId="160"/>
    <cellStyle name="40% - Accent1 2 2" xfId="161"/>
    <cellStyle name="40% - Accent1 2 3" xfId="162"/>
    <cellStyle name="40% - Accent1 2 4" xfId="163"/>
    <cellStyle name="40% - Accent1 3" xfId="164"/>
    <cellStyle name="40% - Accent1 3 2" xfId="165"/>
    <cellStyle name="40% - Accent1 3 3" xfId="166"/>
    <cellStyle name="40% - Accent1 3 4" xfId="167"/>
    <cellStyle name="40% - Accent1 4" xfId="168"/>
    <cellStyle name="40% - Accent1 4 2" xfId="169"/>
    <cellStyle name="40% - Accent1 4 3" xfId="170"/>
    <cellStyle name="40% - Accent1 4 4" xfId="171"/>
    <cellStyle name="40% - Accent1 5" xfId="172"/>
    <cellStyle name="40% - Accent1 5 2" xfId="173"/>
    <cellStyle name="40% - Accent1 5 3" xfId="174"/>
    <cellStyle name="40% - Accent1 5 4" xfId="175"/>
    <cellStyle name="40% - Accent1 6" xfId="176"/>
    <cellStyle name="40% - Accent1 6 2" xfId="177"/>
    <cellStyle name="40% - Accent1 6 3" xfId="178"/>
    <cellStyle name="40% - Accent1 6 4" xfId="179"/>
    <cellStyle name="40% - Accent1 7" xfId="180"/>
    <cellStyle name="40% - Accent1 7 2" xfId="181"/>
    <cellStyle name="40% - Accent1 7 3" xfId="182"/>
    <cellStyle name="40% - Accent1 7 4" xfId="183"/>
    <cellStyle name="40% - Accent1 8" xfId="184"/>
    <cellStyle name="40% - Accent2 2" xfId="185"/>
    <cellStyle name="40% - Accent2 2 2" xfId="186"/>
    <cellStyle name="40% - Accent2 2 3" xfId="187"/>
    <cellStyle name="40% - Accent2 2 4" xfId="188"/>
    <cellStyle name="40% - Accent2 3" xfId="189"/>
    <cellStyle name="40% - Accent2 3 2" xfId="190"/>
    <cellStyle name="40% - Accent2 3 3" xfId="191"/>
    <cellStyle name="40% - Accent2 3 4" xfId="192"/>
    <cellStyle name="40% - Accent2 4" xfId="193"/>
    <cellStyle name="40% - Accent2 4 2" xfId="194"/>
    <cellStyle name="40% - Accent2 4 3" xfId="195"/>
    <cellStyle name="40% - Accent2 4 4" xfId="196"/>
    <cellStyle name="40% - Accent2 5" xfId="197"/>
    <cellStyle name="40% - Accent2 5 2" xfId="198"/>
    <cellStyle name="40% - Accent2 5 3" xfId="199"/>
    <cellStyle name="40% - Accent2 5 4" xfId="200"/>
    <cellStyle name="40% - Accent2 6" xfId="201"/>
    <cellStyle name="40% - Accent2 6 2" xfId="202"/>
    <cellStyle name="40% - Accent2 6 3" xfId="203"/>
    <cellStyle name="40% - Accent2 6 4" xfId="204"/>
    <cellStyle name="40% - Accent2 7" xfId="205"/>
    <cellStyle name="40% - Accent2 7 2" xfId="206"/>
    <cellStyle name="40% - Accent2 7 3" xfId="207"/>
    <cellStyle name="40% - Accent2 7 4" xfId="208"/>
    <cellStyle name="40% - Accent2 8" xfId="209"/>
    <cellStyle name="40% - Accent3 2" xfId="210"/>
    <cellStyle name="40% - Accent3 2 2" xfId="211"/>
    <cellStyle name="40% - Accent3 2 3" xfId="212"/>
    <cellStyle name="40% - Accent3 2 4" xfId="213"/>
    <cellStyle name="40% - Accent3 3" xfId="214"/>
    <cellStyle name="40% - Accent3 3 2" xfId="215"/>
    <cellStyle name="40% - Accent3 3 3" xfId="216"/>
    <cellStyle name="40% - Accent3 3 4" xfId="217"/>
    <cellStyle name="40% - Accent3 4" xfId="218"/>
    <cellStyle name="40% - Accent3 4 2" xfId="219"/>
    <cellStyle name="40% - Accent3 4 3" xfId="220"/>
    <cellStyle name="40% - Accent3 4 4" xfId="221"/>
    <cellStyle name="40% - Accent3 5" xfId="222"/>
    <cellStyle name="40% - Accent3 5 2" xfId="223"/>
    <cellStyle name="40% - Accent3 5 3" xfId="224"/>
    <cellStyle name="40% - Accent3 5 4" xfId="225"/>
    <cellStyle name="40% - Accent3 6" xfId="226"/>
    <cellStyle name="40% - Accent3 6 2" xfId="227"/>
    <cellStyle name="40% - Accent3 6 3" xfId="228"/>
    <cellStyle name="40% - Accent3 6 4" xfId="229"/>
    <cellStyle name="40% - Accent3 7" xfId="230"/>
    <cellStyle name="40% - Accent3 7 2" xfId="231"/>
    <cellStyle name="40% - Accent3 7 3" xfId="232"/>
    <cellStyle name="40% - Accent3 7 4" xfId="233"/>
    <cellStyle name="40% - Accent3 8" xfId="234"/>
    <cellStyle name="40% - Accent4 2" xfId="235"/>
    <cellStyle name="40% - Accent4 2 2" xfId="236"/>
    <cellStyle name="40% - Accent4 2 3" xfId="237"/>
    <cellStyle name="40% - Accent4 2 4" xfId="238"/>
    <cellStyle name="40% - Accent4 3" xfId="239"/>
    <cellStyle name="40% - Accent4 3 2" xfId="240"/>
    <cellStyle name="40% - Accent4 3 3" xfId="241"/>
    <cellStyle name="40% - Accent4 3 4" xfId="242"/>
    <cellStyle name="40% - Accent4 4" xfId="243"/>
    <cellStyle name="40% - Accent4 4 2" xfId="244"/>
    <cellStyle name="40% - Accent4 4 3" xfId="245"/>
    <cellStyle name="40% - Accent4 4 4" xfId="246"/>
    <cellStyle name="40% - Accent4 5" xfId="247"/>
    <cellStyle name="40% - Accent4 5 2" xfId="248"/>
    <cellStyle name="40% - Accent4 5 3" xfId="249"/>
    <cellStyle name="40% - Accent4 5 4" xfId="250"/>
    <cellStyle name="40% - Accent4 6" xfId="251"/>
    <cellStyle name="40% - Accent4 6 2" xfId="252"/>
    <cellStyle name="40% - Accent4 6 3" xfId="253"/>
    <cellStyle name="40% - Accent4 6 4" xfId="254"/>
    <cellStyle name="40% - Accent4 7" xfId="255"/>
    <cellStyle name="40% - Accent4 7 2" xfId="256"/>
    <cellStyle name="40% - Accent4 7 3" xfId="257"/>
    <cellStyle name="40% - Accent4 7 4" xfId="258"/>
    <cellStyle name="40% - Accent4 8" xfId="259"/>
    <cellStyle name="40% - Accent5 2" xfId="260"/>
    <cellStyle name="40% - Accent5 2 2" xfId="261"/>
    <cellStyle name="40% - Accent5 2 3" xfId="262"/>
    <cellStyle name="40% - Accent5 2 4" xfId="263"/>
    <cellStyle name="40% - Accent5 3" xfId="264"/>
    <cellStyle name="40% - Accent5 3 2" xfId="265"/>
    <cellStyle name="40% - Accent5 3 3" xfId="266"/>
    <cellStyle name="40% - Accent5 3 4" xfId="267"/>
    <cellStyle name="40% - Accent5 4" xfId="268"/>
    <cellStyle name="40% - Accent5 4 2" xfId="269"/>
    <cellStyle name="40% - Accent5 4 3" xfId="270"/>
    <cellStyle name="40% - Accent5 4 4" xfId="271"/>
    <cellStyle name="40% - Accent5 5" xfId="272"/>
    <cellStyle name="40% - Accent5 5 2" xfId="273"/>
    <cellStyle name="40% - Accent5 5 3" xfId="274"/>
    <cellStyle name="40% - Accent5 5 4" xfId="275"/>
    <cellStyle name="40% - Accent5 6" xfId="276"/>
    <cellStyle name="40% - Accent5 6 2" xfId="277"/>
    <cellStyle name="40% - Accent5 6 3" xfId="278"/>
    <cellStyle name="40% - Accent5 6 4" xfId="279"/>
    <cellStyle name="40% - Accent5 7" xfId="280"/>
    <cellStyle name="40% - Accent5 7 2" xfId="281"/>
    <cellStyle name="40% - Accent5 7 3" xfId="282"/>
    <cellStyle name="40% - Accent5 7 4" xfId="283"/>
    <cellStyle name="40% - Accent5 8" xfId="284"/>
    <cellStyle name="40% - Accent6 2" xfId="285"/>
    <cellStyle name="40% - Accent6 2 2" xfId="286"/>
    <cellStyle name="40% - Accent6 2 3" xfId="287"/>
    <cellStyle name="40% - Accent6 2 4" xfId="288"/>
    <cellStyle name="40% - Accent6 3" xfId="289"/>
    <cellStyle name="40% - Accent6 3 2" xfId="290"/>
    <cellStyle name="40% - Accent6 3 3" xfId="291"/>
    <cellStyle name="40% - Accent6 3 4" xfId="292"/>
    <cellStyle name="40% - Accent6 4" xfId="293"/>
    <cellStyle name="40% - Accent6 4 2" xfId="294"/>
    <cellStyle name="40% - Accent6 4 3" xfId="295"/>
    <cellStyle name="40% - Accent6 4 4" xfId="296"/>
    <cellStyle name="40% - Accent6 5" xfId="297"/>
    <cellStyle name="40% - Accent6 5 2" xfId="298"/>
    <cellStyle name="40% - Accent6 5 3" xfId="299"/>
    <cellStyle name="40% - Accent6 5 4" xfId="300"/>
    <cellStyle name="40% - Accent6 6" xfId="301"/>
    <cellStyle name="40% - Accent6 6 2" xfId="302"/>
    <cellStyle name="40% - Accent6 6 3" xfId="303"/>
    <cellStyle name="40% - Accent6 6 4" xfId="304"/>
    <cellStyle name="40% - Accent6 7" xfId="305"/>
    <cellStyle name="40% - Accent6 7 2" xfId="306"/>
    <cellStyle name="40% - Accent6 7 3" xfId="307"/>
    <cellStyle name="40% - Accent6 7 4" xfId="308"/>
    <cellStyle name="40% - Accent6 8" xfId="309"/>
    <cellStyle name="60% - Accent1 2" xfId="310"/>
    <cellStyle name="60% - Accent1 2 2" xfId="311"/>
    <cellStyle name="60% - Accent1 2 3" xfId="312"/>
    <cellStyle name="60% - Accent1 2 4" xfId="313"/>
    <cellStyle name="60% - Accent1 3" xfId="314"/>
    <cellStyle name="60% - Accent1 3 2" xfId="315"/>
    <cellStyle name="60% - Accent1 3 3" xfId="316"/>
    <cellStyle name="60% - Accent1 3 4" xfId="317"/>
    <cellStyle name="60% - Accent1 4" xfId="318"/>
    <cellStyle name="60% - Accent1 4 2" xfId="319"/>
    <cellStyle name="60% - Accent1 4 3" xfId="320"/>
    <cellStyle name="60% - Accent1 4 4" xfId="321"/>
    <cellStyle name="60% - Accent1 5" xfId="322"/>
    <cellStyle name="60% - Accent1 5 2" xfId="323"/>
    <cellStyle name="60% - Accent1 5 3" xfId="324"/>
    <cellStyle name="60% - Accent1 5 4" xfId="325"/>
    <cellStyle name="60% - Accent1 6" xfId="326"/>
    <cellStyle name="60% - Accent1 6 2" xfId="327"/>
    <cellStyle name="60% - Accent1 6 3" xfId="328"/>
    <cellStyle name="60% - Accent1 6 4" xfId="329"/>
    <cellStyle name="60% - Accent1 7" xfId="330"/>
    <cellStyle name="60% - Accent1 7 2" xfId="331"/>
    <cellStyle name="60% - Accent1 7 3" xfId="332"/>
    <cellStyle name="60% - Accent1 7 4" xfId="333"/>
    <cellStyle name="60% - Accent1 8" xfId="334"/>
    <cellStyle name="60% - Accent2 2" xfId="335"/>
    <cellStyle name="60% - Accent2 2 2" xfId="336"/>
    <cellStyle name="60% - Accent2 2 3" xfId="337"/>
    <cellStyle name="60% - Accent2 2 4" xfId="338"/>
    <cellStyle name="60% - Accent2 3" xfId="339"/>
    <cellStyle name="60% - Accent2 3 2" xfId="340"/>
    <cellStyle name="60% - Accent2 3 3" xfId="341"/>
    <cellStyle name="60% - Accent2 3 4" xfId="342"/>
    <cellStyle name="60% - Accent2 4" xfId="343"/>
    <cellStyle name="60% - Accent2 4 2" xfId="344"/>
    <cellStyle name="60% - Accent2 4 3" xfId="345"/>
    <cellStyle name="60% - Accent2 4 4" xfId="346"/>
    <cellStyle name="60% - Accent2 5" xfId="347"/>
    <cellStyle name="60% - Accent2 5 2" xfId="348"/>
    <cellStyle name="60% - Accent2 5 3" xfId="349"/>
    <cellStyle name="60% - Accent2 5 4" xfId="350"/>
    <cellStyle name="60% - Accent2 6" xfId="351"/>
    <cellStyle name="60% - Accent2 6 2" xfId="352"/>
    <cellStyle name="60% - Accent2 6 3" xfId="353"/>
    <cellStyle name="60% - Accent2 6 4" xfId="354"/>
    <cellStyle name="60% - Accent2 7" xfId="355"/>
    <cellStyle name="60% - Accent2 7 2" xfId="356"/>
    <cellStyle name="60% - Accent2 7 3" xfId="357"/>
    <cellStyle name="60% - Accent2 7 4" xfId="358"/>
    <cellStyle name="60% - Accent2 8" xfId="359"/>
    <cellStyle name="60% - Accent3 2" xfId="360"/>
    <cellStyle name="60% - Accent3 2 2" xfId="361"/>
    <cellStyle name="60% - Accent3 2 3" xfId="362"/>
    <cellStyle name="60% - Accent3 2 4" xfId="363"/>
    <cellStyle name="60% - Accent3 3" xfId="364"/>
    <cellStyle name="60% - Accent3 3 2" xfId="365"/>
    <cellStyle name="60% - Accent3 3 3" xfId="366"/>
    <cellStyle name="60% - Accent3 3 4" xfId="367"/>
    <cellStyle name="60% - Accent3 4" xfId="368"/>
    <cellStyle name="60% - Accent3 4 2" xfId="369"/>
    <cellStyle name="60% - Accent3 4 3" xfId="370"/>
    <cellStyle name="60% - Accent3 4 4" xfId="371"/>
    <cellStyle name="60% - Accent3 5" xfId="372"/>
    <cellStyle name="60% - Accent3 5 2" xfId="373"/>
    <cellStyle name="60% - Accent3 5 3" xfId="374"/>
    <cellStyle name="60% - Accent3 5 4" xfId="375"/>
    <cellStyle name="60% - Accent3 6" xfId="376"/>
    <cellStyle name="60% - Accent3 6 2" xfId="377"/>
    <cellStyle name="60% - Accent3 6 3" xfId="378"/>
    <cellStyle name="60% - Accent3 6 4" xfId="379"/>
    <cellStyle name="60% - Accent3 7" xfId="380"/>
    <cellStyle name="60% - Accent3 7 2" xfId="381"/>
    <cellStyle name="60% - Accent3 7 3" xfId="382"/>
    <cellStyle name="60% - Accent3 7 4" xfId="383"/>
    <cellStyle name="60% - Accent3 8" xfId="384"/>
    <cellStyle name="60% - Accent4 2" xfId="385"/>
    <cellStyle name="60% - Accent4 2 2" xfId="386"/>
    <cellStyle name="60% - Accent4 2 3" xfId="387"/>
    <cellStyle name="60% - Accent4 2 4" xfId="388"/>
    <cellStyle name="60% - Accent4 3" xfId="389"/>
    <cellStyle name="60% - Accent4 3 2" xfId="390"/>
    <cellStyle name="60% - Accent4 3 3" xfId="391"/>
    <cellStyle name="60% - Accent4 3 4" xfId="392"/>
    <cellStyle name="60% - Accent4 4" xfId="393"/>
    <cellStyle name="60% - Accent4 4 2" xfId="394"/>
    <cellStyle name="60% - Accent4 4 3" xfId="395"/>
    <cellStyle name="60% - Accent4 4 4" xfId="396"/>
    <cellStyle name="60% - Accent4 5" xfId="397"/>
    <cellStyle name="60% - Accent4 5 2" xfId="398"/>
    <cellStyle name="60% - Accent4 5 3" xfId="399"/>
    <cellStyle name="60% - Accent4 5 4" xfId="400"/>
    <cellStyle name="60% - Accent4 6" xfId="401"/>
    <cellStyle name="60% - Accent4 6 2" xfId="402"/>
    <cellStyle name="60% - Accent4 6 3" xfId="403"/>
    <cellStyle name="60% - Accent4 6 4" xfId="404"/>
    <cellStyle name="60% - Accent4 7" xfId="405"/>
    <cellStyle name="60% - Accent4 7 2" xfId="406"/>
    <cellStyle name="60% - Accent4 7 3" xfId="407"/>
    <cellStyle name="60% - Accent4 7 4" xfId="408"/>
    <cellStyle name="60% - Accent4 8" xfId="409"/>
    <cellStyle name="60% - Accent5 2" xfId="410"/>
    <cellStyle name="60% - Accent5 2 2" xfId="411"/>
    <cellStyle name="60% - Accent5 2 3" xfId="412"/>
    <cellStyle name="60% - Accent5 2 4" xfId="413"/>
    <cellStyle name="60% - Accent5 3" xfId="414"/>
    <cellStyle name="60% - Accent5 3 2" xfId="415"/>
    <cellStyle name="60% - Accent5 3 3" xfId="416"/>
    <cellStyle name="60% - Accent5 3 4" xfId="417"/>
    <cellStyle name="60% - Accent5 4" xfId="418"/>
    <cellStyle name="60% - Accent5 4 2" xfId="419"/>
    <cellStyle name="60% - Accent5 4 3" xfId="420"/>
    <cellStyle name="60% - Accent5 4 4" xfId="421"/>
    <cellStyle name="60% - Accent5 5" xfId="422"/>
    <cellStyle name="60% - Accent5 5 2" xfId="423"/>
    <cellStyle name="60% - Accent5 5 3" xfId="424"/>
    <cellStyle name="60% - Accent5 5 4" xfId="425"/>
    <cellStyle name="60% - Accent5 6" xfId="426"/>
    <cellStyle name="60% - Accent5 6 2" xfId="427"/>
    <cellStyle name="60% - Accent5 6 3" xfId="428"/>
    <cellStyle name="60% - Accent5 6 4" xfId="429"/>
    <cellStyle name="60% - Accent5 7" xfId="430"/>
    <cellStyle name="60% - Accent5 7 2" xfId="431"/>
    <cellStyle name="60% - Accent5 7 3" xfId="432"/>
    <cellStyle name="60% - Accent5 7 4" xfId="433"/>
    <cellStyle name="60% - Accent5 8" xfId="434"/>
    <cellStyle name="60% - Accent6 2" xfId="435"/>
    <cellStyle name="60% - Accent6 2 2" xfId="436"/>
    <cellStyle name="60% - Accent6 2 3" xfId="437"/>
    <cellStyle name="60% - Accent6 2 4" xfId="438"/>
    <cellStyle name="60% - Accent6 3" xfId="439"/>
    <cellStyle name="60% - Accent6 3 2" xfId="440"/>
    <cellStyle name="60% - Accent6 3 3" xfId="441"/>
    <cellStyle name="60% - Accent6 3 4" xfId="442"/>
    <cellStyle name="60% - Accent6 4" xfId="443"/>
    <cellStyle name="60% - Accent6 4 2" xfId="444"/>
    <cellStyle name="60% - Accent6 4 3" xfId="445"/>
    <cellStyle name="60% - Accent6 4 4" xfId="446"/>
    <cellStyle name="60% - Accent6 5" xfId="447"/>
    <cellStyle name="60% - Accent6 5 2" xfId="448"/>
    <cellStyle name="60% - Accent6 5 3" xfId="449"/>
    <cellStyle name="60% - Accent6 5 4" xfId="450"/>
    <cellStyle name="60% - Accent6 6" xfId="451"/>
    <cellStyle name="60% - Accent6 6 2" xfId="452"/>
    <cellStyle name="60% - Accent6 6 3" xfId="453"/>
    <cellStyle name="60% - Accent6 6 4" xfId="454"/>
    <cellStyle name="60% - Accent6 7" xfId="455"/>
    <cellStyle name="60% - Accent6 7 2" xfId="456"/>
    <cellStyle name="60% - Accent6 7 3" xfId="457"/>
    <cellStyle name="60% - Accent6 7 4" xfId="458"/>
    <cellStyle name="60% - Accent6 8" xfId="459"/>
    <cellStyle name="Accent1 2" xfId="460"/>
    <cellStyle name="Accent1 2 2" xfId="461"/>
    <cellStyle name="Accent1 2 3" xfId="462"/>
    <cellStyle name="Accent1 2 4" xfId="463"/>
    <cellStyle name="Accent1 3" xfId="464"/>
    <cellStyle name="Accent1 3 2" xfId="465"/>
    <cellStyle name="Accent1 3 3" xfId="466"/>
    <cellStyle name="Accent1 3 4" xfId="467"/>
    <cellStyle name="Accent1 4" xfId="468"/>
    <cellStyle name="Accent1 4 2" xfId="469"/>
    <cellStyle name="Accent1 4 3" xfId="470"/>
    <cellStyle name="Accent1 4 4" xfId="471"/>
    <cellStyle name="Accent1 5" xfId="472"/>
    <cellStyle name="Accent1 5 2" xfId="473"/>
    <cellStyle name="Accent1 5 3" xfId="474"/>
    <cellStyle name="Accent1 5 4" xfId="475"/>
    <cellStyle name="Accent1 6" xfId="476"/>
    <cellStyle name="Accent1 6 2" xfId="477"/>
    <cellStyle name="Accent1 6 3" xfId="478"/>
    <cellStyle name="Accent1 6 4" xfId="479"/>
    <cellStyle name="Accent1 7" xfId="480"/>
    <cellStyle name="Accent1 7 2" xfId="481"/>
    <cellStyle name="Accent1 7 3" xfId="482"/>
    <cellStyle name="Accent1 7 4" xfId="483"/>
    <cellStyle name="Accent1 8" xfId="484"/>
    <cellStyle name="Accent2 2" xfId="485"/>
    <cellStyle name="Accent2 2 2" xfId="486"/>
    <cellStyle name="Accent2 2 3" xfId="487"/>
    <cellStyle name="Accent2 2 4" xfId="488"/>
    <cellStyle name="Accent2 3" xfId="489"/>
    <cellStyle name="Accent2 3 2" xfId="490"/>
    <cellStyle name="Accent2 3 3" xfId="491"/>
    <cellStyle name="Accent2 3 4" xfId="492"/>
    <cellStyle name="Accent2 4" xfId="493"/>
    <cellStyle name="Accent2 4 2" xfId="494"/>
    <cellStyle name="Accent2 4 3" xfId="495"/>
    <cellStyle name="Accent2 4 4" xfId="496"/>
    <cellStyle name="Accent2 5" xfId="497"/>
    <cellStyle name="Accent2 5 2" xfId="498"/>
    <cellStyle name="Accent2 5 3" xfId="499"/>
    <cellStyle name="Accent2 5 4" xfId="500"/>
    <cellStyle name="Accent2 6" xfId="501"/>
    <cellStyle name="Accent2 6 2" xfId="502"/>
    <cellStyle name="Accent2 6 3" xfId="503"/>
    <cellStyle name="Accent2 6 4" xfId="504"/>
    <cellStyle name="Accent2 7" xfId="505"/>
    <cellStyle name="Accent2 7 2" xfId="506"/>
    <cellStyle name="Accent2 7 3" xfId="507"/>
    <cellStyle name="Accent2 7 4" xfId="508"/>
    <cellStyle name="Accent2 8" xfId="509"/>
    <cellStyle name="Accent3 2" xfId="510"/>
    <cellStyle name="Accent3 2 2" xfId="511"/>
    <cellStyle name="Accent3 2 3" xfId="512"/>
    <cellStyle name="Accent3 2 4" xfId="513"/>
    <cellStyle name="Accent3 3" xfId="514"/>
    <cellStyle name="Accent3 3 2" xfId="515"/>
    <cellStyle name="Accent3 3 3" xfId="516"/>
    <cellStyle name="Accent3 3 4" xfId="517"/>
    <cellStyle name="Accent3 4" xfId="518"/>
    <cellStyle name="Accent3 4 2" xfId="519"/>
    <cellStyle name="Accent3 4 3" xfId="520"/>
    <cellStyle name="Accent3 4 4" xfId="521"/>
    <cellStyle name="Accent3 5" xfId="522"/>
    <cellStyle name="Accent3 5 2" xfId="523"/>
    <cellStyle name="Accent3 5 3" xfId="524"/>
    <cellStyle name="Accent3 5 4" xfId="525"/>
    <cellStyle name="Accent3 6" xfId="526"/>
    <cellStyle name="Accent3 6 2" xfId="527"/>
    <cellStyle name="Accent3 6 3" xfId="528"/>
    <cellStyle name="Accent3 6 4" xfId="529"/>
    <cellStyle name="Accent3 7" xfId="530"/>
    <cellStyle name="Accent3 7 2" xfId="531"/>
    <cellStyle name="Accent3 7 3" xfId="532"/>
    <cellStyle name="Accent3 7 4" xfId="533"/>
    <cellStyle name="Accent3 8" xfId="534"/>
    <cellStyle name="Accent4 2" xfId="535"/>
    <cellStyle name="Accent4 2 2" xfId="536"/>
    <cellStyle name="Accent4 2 3" xfId="537"/>
    <cellStyle name="Accent4 2 4" xfId="538"/>
    <cellStyle name="Accent4 3" xfId="539"/>
    <cellStyle name="Accent4 3 2" xfId="540"/>
    <cellStyle name="Accent4 3 3" xfId="541"/>
    <cellStyle name="Accent4 3 4" xfId="542"/>
    <cellStyle name="Accent4 4" xfId="543"/>
    <cellStyle name="Accent4 4 2" xfId="544"/>
    <cellStyle name="Accent4 4 3" xfId="545"/>
    <cellStyle name="Accent4 4 4" xfId="546"/>
    <cellStyle name="Accent4 5" xfId="547"/>
    <cellStyle name="Accent4 5 2" xfId="548"/>
    <cellStyle name="Accent4 5 3" xfId="549"/>
    <cellStyle name="Accent4 5 4" xfId="550"/>
    <cellStyle name="Accent4 6" xfId="551"/>
    <cellStyle name="Accent4 6 2" xfId="552"/>
    <cellStyle name="Accent4 6 3" xfId="553"/>
    <cellStyle name="Accent4 6 4" xfId="554"/>
    <cellStyle name="Accent4 7" xfId="555"/>
    <cellStyle name="Accent4 7 2" xfId="556"/>
    <cellStyle name="Accent4 7 3" xfId="557"/>
    <cellStyle name="Accent4 7 4" xfId="558"/>
    <cellStyle name="Accent4 8" xfId="559"/>
    <cellStyle name="Accent5 2" xfId="560"/>
    <cellStyle name="Accent5 2 2" xfId="561"/>
    <cellStyle name="Accent5 2 3" xfId="562"/>
    <cellStyle name="Accent5 2 4" xfId="563"/>
    <cellStyle name="Accent5 3" xfId="564"/>
    <cellStyle name="Accent5 3 2" xfId="565"/>
    <cellStyle name="Accent5 3 3" xfId="566"/>
    <cellStyle name="Accent5 3 4" xfId="567"/>
    <cellStyle name="Accent5 4" xfId="568"/>
    <cellStyle name="Accent5 4 2" xfId="569"/>
    <cellStyle name="Accent5 4 3" xfId="570"/>
    <cellStyle name="Accent5 4 4" xfId="571"/>
    <cellStyle name="Accent5 5" xfId="572"/>
    <cellStyle name="Accent5 5 2" xfId="573"/>
    <cellStyle name="Accent5 5 3" xfId="574"/>
    <cellStyle name="Accent5 5 4" xfId="575"/>
    <cellStyle name="Accent5 6" xfId="576"/>
    <cellStyle name="Accent5 6 2" xfId="577"/>
    <cellStyle name="Accent5 6 3" xfId="578"/>
    <cellStyle name="Accent5 6 4" xfId="579"/>
    <cellStyle name="Accent5 7" xfId="580"/>
    <cellStyle name="Accent5 7 2" xfId="581"/>
    <cellStyle name="Accent5 7 3" xfId="582"/>
    <cellStyle name="Accent5 7 4" xfId="583"/>
    <cellStyle name="Accent5 8" xfId="584"/>
    <cellStyle name="Accent6 2" xfId="585"/>
    <cellStyle name="Accent6 2 2" xfId="586"/>
    <cellStyle name="Accent6 2 3" xfId="587"/>
    <cellStyle name="Accent6 2 4" xfId="588"/>
    <cellStyle name="Accent6 3" xfId="589"/>
    <cellStyle name="Accent6 3 2" xfId="590"/>
    <cellStyle name="Accent6 3 3" xfId="591"/>
    <cellStyle name="Accent6 3 4" xfId="592"/>
    <cellStyle name="Accent6 4" xfId="593"/>
    <cellStyle name="Accent6 4 2" xfId="594"/>
    <cellStyle name="Accent6 4 3" xfId="595"/>
    <cellStyle name="Accent6 4 4" xfId="596"/>
    <cellStyle name="Accent6 5" xfId="597"/>
    <cellStyle name="Accent6 5 2" xfId="598"/>
    <cellStyle name="Accent6 5 3" xfId="599"/>
    <cellStyle name="Accent6 5 4" xfId="600"/>
    <cellStyle name="Accent6 6" xfId="601"/>
    <cellStyle name="Accent6 6 2" xfId="602"/>
    <cellStyle name="Accent6 6 3" xfId="603"/>
    <cellStyle name="Accent6 6 4" xfId="604"/>
    <cellStyle name="Accent6 7" xfId="605"/>
    <cellStyle name="Accent6 7 2" xfId="606"/>
    <cellStyle name="Accent6 7 3" xfId="607"/>
    <cellStyle name="Accent6 7 4" xfId="608"/>
    <cellStyle name="Accent6 8" xfId="609"/>
    <cellStyle name="Bad 2" xfId="610"/>
    <cellStyle name="Bad 2 2" xfId="611"/>
    <cellStyle name="Bad 2 3" xfId="612"/>
    <cellStyle name="Bad 2 4" xfId="613"/>
    <cellStyle name="Bad 3" xfId="614"/>
    <cellStyle name="Bad 3 2" xfId="615"/>
    <cellStyle name="Bad 3 3" xfId="616"/>
    <cellStyle name="Bad 3 4" xfId="617"/>
    <cellStyle name="Bad 4" xfId="618"/>
    <cellStyle name="Bad 4 2" xfId="619"/>
    <cellStyle name="Bad 4 3" xfId="620"/>
    <cellStyle name="Bad 4 4" xfId="621"/>
    <cellStyle name="Bad 5" xfId="622"/>
    <cellStyle name="Bad 5 2" xfId="623"/>
    <cellStyle name="Bad 5 3" xfId="624"/>
    <cellStyle name="Bad 5 4" xfId="625"/>
    <cellStyle name="Bad 6" xfId="626"/>
    <cellStyle name="Bad 6 2" xfId="627"/>
    <cellStyle name="Bad 6 3" xfId="628"/>
    <cellStyle name="Bad 6 4" xfId="629"/>
    <cellStyle name="Bad 7" xfId="630"/>
    <cellStyle name="Bad 7 2" xfId="631"/>
    <cellStyle name="Bad 7 3" xfId="632"/>
    <cellStyle name="Bad 7 4" xfId="633"/>
    <cellStyle name="Bad 8" xfId="634"/>
    <cellStyle name="Calculation 2" xfId="635"/>
    <cellStyle name="Calculation 2 2" xfId="636"/>
    <cellStyle name="Calculation 2 3" xfId="637"/>
    <cellStyle name="Calculation 2 4" xfId="638"/>
    <cellStyle name="Calculation 3" xfId="639"/>
    <cellStyle name="Calculation 3 2" xfId="640"/>
    <cellStyle name="Calculation 3 3" xfId="641"/>
    <cellStyle name="Calculation 3 4" xfId="642"/>
    <cellStyle name="Calculation 4" xfId="643"/>
    <cellStyle name="Calculation 4 2" xfId="644"/>
    <cellStyle name="Calculation 4 3" xfId="645"/>
    <cellStyle name="Calculation 4 4" xfId="646"/>
    <cellStyle name="Calculation 5" xfId="647"/>
    <cellStyle name="Calculation 5 2" xfId="648"/>
    <cellStyle name="Calculation 5 3" xfId="649"/>
    <cellStyle name="Calculation 5 4" xfId="650"/>
    <cellStyle name="Calculation 6" xfId="651"/>
    <cellStyle name="Calculation 6 2" xfId="652"/>
    <cellStyle name="Calculation 6 3" xfId="653"/>
    <cellStyle name="Calculation 6 4" xfId="654"/>
    <cellStyle name="Calculation 7" xfId="655"/>
    <cellStyle name="Calculation 7 2" xfId="656"/>
    <cellStyle name="Calculation 7 3" xfId="657"/>
    <cellStyle name="Calculation 7 4" xfId="658"/>
    <cellStyle name="Calculation 8" xfId="659"/>
    <cellStyle name="Check Cell 2" xfId="660"/>
    <cellStyle name="Check Cell 2 2" xfId="661"/>
    <cellStyle name="Check Cell 2 3" xfId="662"/>
    <cellStyle name="Check Cell 2 4" xfId="663"/>
    <cellStyle name="Check Cell 3" xfId="664"/>
    <cellStyle name="Check Cell 3 2" xfId="665"/>
    <cellStyle name="Check Cell 3 3" xfId="666"/>
    <cellStyle name="Check Cell 3 4" xfId="667"/>
    <cellStyle name="Check Cell 4" xfId="668"/>
    <cellStyle name="Check Cell 4 2" xfId="669"/>
    <cellStyle name="Check Cell 4 3" xfId="670"/>
    <cellStyle name="Check Cell 4 4" xfId="671"/>
    <cellStyle name="Check Cell 5" xfId="672"/>
    <cellStyle name="Check Cell 5 2" xfId="673"/>
    <cellStyle name="Check Cell 5 3" xfId="674"/>
    <cellStyle name="Check Cell 5 4" xfId="675"/>
    <cellStyle name="Check Cell 6" xfId="676"/>
    <cellStyle name="Check Cell 6 2" xfId="677"/>
    <cellStyle name="Check Cell 6 3" xfId="678"/>
    <cellStyle name="Check Cell 6 4" xfId="679"/>
    <cellStyle name="Check Cell 7" xfId="680"/>
    <cellStyle name="Check Cell 7 2" xfId="681"/>
    <cellStyle name="Check Cell 7 3" xfId="682"/>
    <cellStyle name="Check Cell 7 4" xfId="683"/>
    <cellStyle name="Check Cell 8" xfId="684"/>
    <cellStyle name="Comma" xfId="1" builtinId="3"/>
    <cellStyle name="Comma 10" xfId="685"/>
    <cellStyle name="Comma 10 2" xfId="686"/>
    <cellStyle name="Comma 10 3" xfId="687"/>
    <cellStyle name="Comma 11" xfId="688"/>
    <cellStyle name="Comma 11 2" xfId="689"/>
    <cellStyle name="Comma 12" xfId="690"/>
    <cellStyle name="Comma 12 2" xfId="691"/>
    <cellStyle name="Comma 13" xfId="692"/>
    <cellStyle name="Comma 13 2" xfId="693"/>
    <cellStyle name="Comma 14" xfId="694"/>
    <cellStyle name="Comma 14 2" xfId="695"/>
    <cellStyle name="Comma 15" xfId="696"/>
    <cellStyle name="Comma 15 2" xfId="697"/>
    <cellStyle name="Comma 16" xfId="698"/>
    <cellStyle name="Comma 16 2" xfId="699"/>
    <cellStyle name="Comma 17" xfId="700"/>
    <cellStyle name="Comma 17 2" xfId="701"/>
    <cellStyle name="Comma 18" xfId="702"/>
    <cellStyle name="Comma 19" xfId="703"/>
    <cellStyle name="Comma 2" xfId="3"/>
    <cellStyle name="Comma 2 2" xfId="704"/>
    <cellStyle name="Comma 2 3" xfId="705"/>
    <cellStyle name="Comma 2 3 2" xfId="706"/>
    <cellStyle name="Comma 2 4" xfId="707"/>
    <cellStyle name="Comma 2 5" xfId="708"/>
    <cellStyle name="Comma 2 6" xfId="709"/>
    <cellStyle name="Comma 2 7" xfId="710"/>
    <cellStyle name="Comma 2_2012-13 Distr" xfId="711"/>
    <cellStyle name="Comma 3" xfId="8"/>
    <cellStyle name="Comma 3 2" xfId="712"/>
    <cellStyle name="Comma 3 3" xfId="713"/>
    <cellStyle name="Comma 3 4" xfId="714"/>
    <cellStyle name="Comma 4" xfId="715"/>
    <cellStyle name="Comma 4 2" xfId="716"/>
    <cellStyle name="Comma 4 3" xfId="717"/>
    <cellStyle name="Comma 4 3 2" xfId="718"/>
    <cellStyle name="Comma 5" xfId="719"/>
    <cellStyle name="Comma 5 2" xfId="720"/>
    <cellStyle name="Comma 5 2 2" xfId="721"/>
    <cellStyle name="Comma 6" xfId="722"/>
    <cellStyle name="Comma 6 2" xfId="723"/>
    <cellStyle name="Comma 6 2 2" xfId="724"/>
    <cellStyle name="Comma 7" xfId="725"/>
    <cellStyle name="Comma 7 2" xfId="726"/>
    <cellStyle name="Comma 8" xfId="727"/>
    <cellStyle name="Comma 8 2" xfId="728"/>
    <cellStyle name="Comma 9" xfId="729"/>
    <cellStyle name="Comma 9 2" xfId="730"/>
    <cellStyle name="Comma 9 3" xfId="731"/>
    <cellStyle name="Currency" xfId="1185" builtinId="4"/>
    <cellStyle name="Currency [0] 2" xfId="732"/>
    <cellStyle name="Currency 10" xfId="733"/>
    <cellStyle name="Currency 10 2" xfId="734"/>
    <cellStyle name="Currency 11" xfId="735"/>
    <cellStyle name="Currency 11 2" xfId="736"/>
    <cellStyle name="Currency 12" xfId="737"/>
    <cellStyle name="Currency 2" xfId="9"/>
    <cellStyle name="Currency 2 2" xfId="738"/>
    <cellStyle name="Currency 2 3" xfId="739"/>
    <cellStyle name="Currency 2 4" xfId="740"/>
    <cellStyle name="Currency 3" xfId="4"/>
    <cellStyle name="Currency 3 2" xfId="741"/>
    <cellStyle name="Currency 3 3" xfId="742"/>
    <cellStyle name="Currency 3 4" xfId="743"/>
    <cellStyle name="Currency 3 5" xfId="744"/>
    <cellStyle name="Currency 4" xfId="745"/>
    <cellStyle name="Currency 4 2" xfId="746"/>
    <cellStyle name="Currency 4 3" xfId="747"/>
    <cellStyle name="Currency 4 4" xfId="748"/>
    <cellStyle name="Currency 5" xfId="749"/>
    <cellStyle name="Currency 5 2" xfId="750"/>
    <cellStyle name="Currency 5 3" xfId="751"/>
    <cellStyle name="Currency 6" xfId="752"/>
    <cellStyle name="Currency 7" xfId="753"/>
    <cellStyle name="Currency 8" xfId="754"/>
    <cellStyle name="Currency 9" xfId="755"/>
    <cellStyle name="Currency 9 2" xfId="756"/>
    <cellStyle name="Explanatory Text 2" xfId="757"/>
    <cellStyle name="Explanatory Text 2 2" xfId="758"/>
    <cellStyle name="Explanatory Text 2 3" xfId="759"/>
    <cellStyle name="Explanatory Text 2 4" xfId="760"/>
    <cellStyle name="Explanatory Text 3" xfId="761"/>
    <cellStyle name="Explanatory Text 3 2" xfId="762"/>
    <cellStyle name="Explanatory Text 3 3" xfId="763"/>
    <cellStyle name="Explanatory Text 3 4" xfId="764"/>
    <cellStyle name="Explanatory Text 4" xfId="765"/>
    <cellStyle name="Explanatory Text 4 2" xfId="766"/>
    <cellStyle name="Explanatory Text 4 3" xfId="767"/>
    <cellStyle name="Explanatory Text 4 4" xfId="768"/>
    <cellStyle name="Explanatory Text 5" xfId="769"/>
    <cellStyle name="Explanatory Text 5 2" xfId="770"/>
    <cellStyle name="Explanatory Text 5 3" xfId="771"/>
    <cellStyle name="Explanatory Text 5 4" xfId="772"/>
    <cellStyle name="Explanatory Text 6" xfId="773"/>
    <cellStyle name="Explanatory Text 6 2" xfId="774"/>
    <cellStyle name="Explanatory Text 6 3" xfId="775"/>
    <cellStyle name="Explanatory Text 6 4" xfId="776"/>
    <cellStyle name="Explanatory Text 7" xfId="777"/>
    <cellStyle name="Explanatory Text 7 2" xfId="778"/>
    <cellStyle name="Explanatory Text 7 3" xfId="779"/>
    <cellStyle name="Explanatory Text 7 4" xfId="780"/>
    <cellStyle name="Explanatory Text 8" xfId="781"/>
    <cellStyle name="Good 2" xfId="782"/>
    <cellStyle name="Good 2 2" xfId="783"/>
    <cellStyle name="Good 2 3" xfId="784"/>
    <cellStyle name="Good 2 4" xfId="785"/>
    <cellStyle name="Good 3" xfId="786"/>
    <cellStyle name="Good 3 2" xfId="787"/>
    <cellStyle name="Good 3 3" xfId="788"/>
    <cellStyle name="Good 3 4" xfId="789"/>
    <cellStyle name="Good 4" xfId="790"/>
    <cellStyle name="Good 4 2" xfId="791"/>
    <cellStyle name="Good 4 3" xfId="792"/>
    <cellStyle name="Good 4 4" xfId="793"/>
    <cellStyle name="Good 5" xfId="794"/>
    <cellStyle name="Good 5 2" xfId="795"/>
    <cellStyle name="Good 5 3" xfId="796"/>
    <cellStyle name="Good 5 4" xfId="797"/>
    <cellStyle name="Good 6" xfId="798"/>
    <cellStyle name="Good 6 2" xfId="799"/>
    <cellStyle name="Good 6 3" xfId="800"/>
    <cellStyle name="Good 6 4" xfId="801"/>
    <cellStyle name="Good 7" xfId="802"/>
    <cellStyle name="Good 7 2" xfId="803"/>
    <cellStyle name="Good 7 3" xfId="804"/>
    <cellStyle name="Good 7 4" xfId="805"/>
    <cellStyle name="Good 8" xfId="806"/>
    <cellStyle name="Heading 1 2" xfId="807"/>
    <cellStyle name="Heading 1 2 2" xfId="808"/>
    <cellStyle name="Heading 1 2 3" xfId="809"/>
    <cellStyle name="Heading 1 2 4" xfId="810"/>
    <cellStyle name="Heading 1 3" xfId="811"/>
    <cellStyle name="Heading 1 3 2" xfId="812"/>
    <cellStyle name="Heading 1 3 3" xfId="813"/>
    <cellStyle name="Heading 1 3 4" xfId="814"/>
    <cellStyle name="Heading 1 4" xfId="815"/>
    <cellStyle name="Heading 1 4 2" xfId="816"/>
    <cellStyle name="Heading 1 4 3" xfId="817"/>
    <cellStyle name="Heading 1 4 4" xfId="818"/>
    <cellStyle name="Heading 1 5" xfId="819"/>
    <cellStyle name="Heading 1 5 2" xfId="820"/>
    <cellStyle name="Heading 1 5 3" xfId="821"/>
    <cellStyle name="Heading 1 5 4" xfId="822"/>
    <cellStyle name="Heading 1 6" xfId="823"/>
    <cellStyle name="Heading 1 6 2" xfId="824"/>
    <cellStyle name="Heading 1 6 3" xfId="825"/>
    <cellStyle name="Heading 1 6 4" xfId="826"/>
    <cellStyle name="Heading 1 7" xfId="827"/>
    <cellStyle name="Heading 1 7 2" xfId="828"/>
    <cellStyle name="Heading 1 7 3" xfId="829"/>
    <cellStyle name="Heading 1 7 4" xfId="830"/>
    <cellStyle name="Heading 1 8" xfId="831"/>
    <cellStyle name="Heading 2 2" xfId="832"/>
    <cellStyle name="Heading 2 2 2" xfId="833"/>
    <cellStyle name="Heading 2 2 3" xfId="834"/>
    <cellStyle name="Heading 2 2 4" xfId="835"/>
    <cellStyle name="Heading 2 3" xfId="836"/>
    <cellStyle name="Heading 2 3 2" xfId="837"/>
    <cellStyle name="Heading 2 3 3" xfId="838"/>
    <cellStyle name="Heading 2 3 4" xfId="839"/>
    <cellStyle name="Heading 2 4" xfId="840"/>
    <cellStyle name="Heading 2 4 2" xfId="841"/>
    <cellStyle name="Heading 2 4 3" xfId="842"/>
    <cellStyle name="Heading 2 4 4" xfId="843"/>
    <cellStyle name="Heading 2 5" xfId="844"/>
    <cellStyle name="Heading 2 5 2" xfId="845"/>
    <cellStyle name="Heading 2 5 3" xfId="846"/>
    <cellStyle name="Heading 2 5 4" xfId="847"/>
    <cellStyle name="Heading 2 6" xfId="848"/>
    <cellStyle name="Heading 2 6 2" xfId="849"/>
    <cellStyle name="Heading 2 6 3" xfId="850"/>
    <cellStyle name="Heading 2 6 4" xfId="851"/>
    <cellStyle name="Heading 2 7" xfId="852"/>
    <cellStyle name="Heading 2 7 2" xfId="853"/>
    <cellStyle name="Heading 2 7 3" xfId="854"/>
    <cellStyle name="Heading 2 7 4" xfId="855"/>
    <cellStyle name="Heading 2 8" xfId="856"/>
    <cellStyle name="Heading 3 2" xfId="857"/>
    <cellStyle name="Heading 3 2 2" xfId="858"/>
    <cellStyle name="Heading 3 2 3" xfId="859"/>
    <cellStyle name="Heading 3 2 4" xfId="860"/>
    <cellStyle name="Heading 3 3" xfId="861"/>
    <cellStyle name="Heading 3 3 2" xfId="862"/>
    <cellStyle name="Heading 3 3 3" xfId="863"/>
    <cellStyle name="Heading 3 3 4" xfId="864"/>
    <cellStyle name="Heading 3 4" xfId="865"/>
    <cellStyle name="Heading 3 4 2" xfId="866"/>
    <cellStyle name="Heading 3 4 3" xfId="867"/>
    <cellStyle name="Heading 3 4 4" xfId="868"/>
    <cellStyle name="Heading 3 5" xfId="869"/>
    <cellStyle name="Heading 3 5 2" xfId="870"/>
    <cellStyle name="Heading 3 5 3" xfId="871"/>
    <cellStyle name="Heading 3 5 4" xfId="872"/>
    <cellStyle name="Heading 3 6" xfId="873"/>
    <cellStyle name="Heading 3 6 2" xfId="874"/>
    <cellStyle name="Heading 3 6 3" xfId="875"/>
    <cellStyle name="Heading 3 6 4" xfId="876"/>
    <cellStyle name="Heading 3 7" xfId="877"/>
    <cellStyle name="Heading 3 7 2" xfId="878"/>
    <cellStyle name="Heading 3 7 3" xfId="879"/>
    <cellStyle name="Heading 3 7 4" xfId="880"/>
    <cellStyle name="Heading 3 8" xfId="881"/>
    <cellStyle name="Heading 4 2" xfId="882"/>
    <cellStyle name="Heading 4 2 2" xfId="883"/>
    <cellStyle name="Heading 4 2 3" xfId="884"/>
    <cellStyle name="Heading 4 2 4" xfId="885"/>
    <cellStyle name="Heading 4 3" xfId="886"/>
    <cellStyle name="Heading 4 3 2" xfId="887"/>
    <cellStyle name="Heading 4 3 3" xfId="888"/>
    <cellStyle name="Heading 4 3 4" xfId="889"/>
    <cellStyle name="Heading 4 4" xfId="890"/>
    <cellStyle name="Heading 4 4 2" xfId="891"/>
    <cellStyle name="Heading 4 4 3" xfId="892"/>
    <cellStyle name="Heading 4 4 4" xfId="893"/>
    <cellStyle name="Heading 4 5" xfId="894"/>
    <cellStyle name="Heading 4 5 2" xfId="895"/>
    <cellStyle name="Heading 4 5 3" xfId="896"/>
    <cellStyle name="Heading 4 5 4" xfId="897"/>
    <cellStyle name="Heading 4 6" xfId="898"/>
    <cellStyle name="Heading 4 6 2" xfId="899"/>
    <cellStyle name="Heading 4 6 3" xfId="900"/>
    <cellStyle name="Heading 4 6 4" xfId="901"/>
    <cellStyle name="Heading 4 7" xfId="902"/>
    <cellStyle name="Heading 4 7 2" xfId="903"/>
    <cellStyle name="Heading 4 7 3" xfId="904"/>
    <cellStyle name="Heading 4 7 4" xfId="905"/>
    <cellStyle name="Heading 4 8" xfId="906"/>
    <cellStyle name="Input 2" xfId="907"/>
    <cellStyle name="Input 2 2" xfId="908"/>
    <cellStyle name="Input 2 3" xfId="909"/>
    <cellStyle name="Input 2 4" xfId="910"/>
    <cellStyle name="Input 3" xfId="911"/>
    <cellStyle name="Input 3 2" xfId="912"/>
    <cellStyle name="Input 3 3" xfId="913"/>
    <cellStyle name="Input 3 4" xfId="914"/>
    <cellStyle name="Input 4" xfId="915"/>
    <cellStyle name="Input 4 2" xfId="916"/>
    <cellStyle name="Input 4 3" xfId="917"/>
    <cellStyle name="Input 4 4" xfId="918"/>
    <cellStyle name="Input 5" xfId="919"/>
    <cellStyle name="Input 5 2" xfId="920"/>
    <cellStyle name="Input 5 3" xfId="921"/>
    <cellStyle name="Input 5 4" xfId="922"/>
    <cellStyle name="Input 6" xfId="923"/>
    <cellStyle name="Input 6 2" xfId="924"/>
    <cellStyle name="Input 6 3" xfId="925"/>
    <cellStyle name="Input 6 4" xfId="926"/>
    <cellStyle name="Input 7" xfId="927"/>
    <cellStyle name="Input 7 2" xfId="928"/>
    <cellStyle name="Input 7 3" xfId="929"/>
    <cellStyle name="Input 7 4" xfId="930"/>
    <cellStyle name="Input 8" xfId="931"/>
    <cellStyle name="Linked Cell 2" xfId="932"/>
    <cellStyle name="Linked Cell 2 2" xfId="933"/>
    <cellStyle name="Linked Cell 2 3" xfId="934"/>
    <cellStyle name="Linked Cell 2 4" xfId="935"/>
    <cellStyle name="Linked Cell 3" xfId="936"/>
    <cellStyle name="Linked Cell 3 2" xfId="937"/>
    <cellStyle name="Linked Cell 3 3" xfId="938"/>
    <cellStyle name="Linked Cell 3 4" xfId="939"/>
    <cellStyle name="Linked Cell 4" xfId="940"/>
    <cellStyle name="Linked Cell 4 2" xfId="941"/>
    <cellStyle name="Linked Cell 4 3" xfId="942"/>
    <cellStyle name="Linked Cell 4 4" xfId="943"/>
    <cellStyle name="Linked Cell 5" xfId="944"/>
    <cellStyle name="Linked Cell 5 2" xfId="945"/>
    <cellStyle name="Linked Cell 5 3" xfId="946"/>
    <cellStyle name="Linked Cell 5 4" xfId="947"/>
    <cellStyle name="Linked Cell 6" xfId="948"/>
    <cellStyle name="Linked Cell 6 2" xfId="949"/>
    <cellStyle name="Linked Cell 6 3" xfId="950"/>
    <cellStyle name="Linked Cell 6 4" xfId="951"/>
    <cellStyle name="Linked Cell 7" xfId="952"/>
    <cellStyle name="Linked Cell 7 2" xfId="953"/>
    <cellStyle name="Linked Cell 7 3" xfId="954"/>
    <cellStyle name="Linked Cell 7 4" xfId="955"/>
    <cellStyle name="Linked Cell 8" xfId="956"/>
    <cellStyle name="Neutral 2" xfId="957"/>
    <cellStyle name="Neutral 2 2" xfId="958"/>
    <cellStyle name="Neutral 2 3" xfId="959"/>
    <cellStyle name="Neutral 2 4" xfId="960"/>
    <cellStyle name="Neutral 3" xfId="961"/>
    <cellStyle name="Neutral 3 2" xfId="962"/>
    <cellStyle name="Neutral 3 3" xfId="963"/>
    <cellStyle name="Neutral 3 4" xfId="964"/>
    <cellStyle name="Neutral 4" xfId="965"/>
    <cellStyle name="Neutral 4 2" xfId="966"/>
    <cellStyle name="Neutral 4 3" xfId="967"/>
    <cellStyle name="Neutral 4 4" xfId="968"/>
    <cellStyle name="Neutral 5" xfId="969"/>
    <cellStyle name="Neutral 5 2" xfId="970"/>
    <cellStyle name="Neutral 5 3" xfId="971"/>
    <cellStyle name="Neutral 5 4" xfId="972"/>
    <cellStyle name="Neutral 6" xfId="973"/>
    <cellStyle name="Neutral 6 2" xfId="974"/>
    <cellStyle name="Neutral 6 3" xfId="975"/>
    <cellStyle name="Neutral 6 4" xfId="976"/>
    <cellStyle name="Neutral 7" xfId="977"/>
    <cellStyle name="Neutral 7 2" xfId="978"/>
    <cellStyle name="Neutral 7 3" xfId="979"/>
    <cellStyle name="Neutral 7 4" xfId="980"/>
    <cellStyle name="Neutral 8" xfId="981"/>
    <cellStyle name="Normal" xfId="0" builtinId="0"/>
    <cellStyle name="Normal 10" xfId="982"/>
    <cellStyle name="Normal 11" xfId="983"/>
    <cellStyle name="Normal 12" xfId="984"/>
    <cellStyle name="Normal 12 2" xfId="985"/>
    <cellStyle name="Normal 12_A-1" xfId="986"/>
    <cellStyle name="Normal 13" xfId="987"/>
    <cellStyle name="Normal 14" xfId="988"/>
    <cellStyle name="Normal 14 2" xfId="989"/>
    <cellStyle name="Normal 14_A-1" xfId="990"/>
    <cellStyle name="Normal 15" xfId="991"/>
    <cellStyle name="Normal 16" xfId="992"/>
    <cellStyle name="Normal 16 2" xfId="993"/>
    <cellStyle name="Normal 17" xfId="994"/>
    <cellStyle name="Normal 18" xfId="995"/>
    <cellStyle name="Normal 19" xfId="996"/>
    <cellStyle name="Normal 2" xfId="6"/>
    <cellStyle name="Normal 2 10" xfId="997"/>
    <cellStyle name="Normal 2 11" xfId="998"/>
    <cellStyle name="Normal 2 12" xfId="999"/>
    <cellStyle name="Normal 2 13" xfId="1000"/>
    <cellStyle name="Normal 2 13 2" xfId="1001"/>
    <cellStyle name="Normal 2 13_A-1" xfId="1002"/>
    <cellStyle name="Normal 2 14" xfId="1003"/>
    <cellStyle name="Normal 2 15" xfId="1004"/>
    <cellStyle name="Normal 2 16" xfId="1005"/>
    <cellStyle name="Normal 2 17" xfId="1006"/>
    <cellStyle name="Normal 2 18" xfId="1007"/>
    <cellStyle name="Normal 2 19" xfId="1008"/>
    <cellStyle name="Normal 2 2" xfId="1009"/>
    <cellStyle name="Normal 2 2 2" xfId="1010"/>
    <cellStyle name="Normal 2 2 3" xfId="1011"/>
    <cellStyle name="Normal 2 2 4" xfId="1012"/>
    <cellStyle name="Normal 2 20" xfId="1013"/>
    <cellStyle name="Normal 2 3" xfId="1014"/>
    <cellStyle name="Normal 2 3 2" xfId="1015"/>
    <cellStyle name="Normal 2 4" xfId="1016"/>
    <cellStyle name="Normal 2 4 2" xfId="1017"/>
    <cellStyle name="Normal 2 5" xfId="1018"/>
    <cellStyle name="Normal 2 5 2" xfId="1019"/>
    <cellStyle name="Normal 2 5 3" xfId="1020"/>
    <cellStyle name="Normal 2 5_A-1" xfId="1021"/>
    <cellStyle name="Normal 2 6" xfId="1022"/>
    <cellStyle name="Normal 2 7" xfId="1023"/>
    <cellStyle name="Normal 2 8" xfId="1024"/>
    <cellStyle name="Normal 2 9" xfId="1025"/>
    <cellStyle name="Normal 2_2012-13 Distr" xfId="1026"/>
    <cellStyle name="Normal 20" xfId="1027"/>
    <cellStyle name="Normal 21" xfId="1028"/>
    <cellStyle name="Normal 22" xfId="1029"/>
    <cellStyle name="Normal 23" xfId="1030"/>
    <cellStyle name="Normal 24" xfId="1031"/>
    <cellStyle name="Normal 25" xfId="1032"/>
    <cellStyle name="Normal 26" xfId="1033"/>
    <cellStyle name="Normal 3" xfId="1034"/>
    <cellStyle name="Normal 3 2" xfId="1035"/>
    <cellStyle name="Normal 3 3" xfId="1036"/>
    <cellStyle name="Normal 3 4" xfId="1037"/>
    <cellStyle name="Normal 3 5" xfId="1038"/>
    <cellStyle name="Normal 4" xfId="1039"/>
    <cellStyle name="Normal 4 2" xfId="1040"/>
    <cellStyle name="Normal 4 3" xfId="1041"/>
    <cellStyle name="Normal 4 4" xfId="1042"/>
    <cellStyle name="Normal 4 5" xfId="1043"/>
    <cellStyle name="Normal 5" xfId="1044"/>
    <cellStyle name="Normal 5 2" xfId="1045"/>
    <cellStyle name="Normal 6" xfId="1046"/>
    <cellStyle name="Normal 6 2" xfId="1047"/>
    <cellStyle name="Normal 7" xfId="1048"/>
    <cellStyle name="Normal 8" xfId="1049"/>
    <cellStyle name="Normal 8 2" xfId="1050"/>
    <cellStyle name="Normal 9" xfId="1051"/>
    <cellStyle name="Normal 9 2" xfId="1052"/>
    <cellStyle name="Note 2" xfId="1053"/>
    <cellStyle name="Note 2 2" xfId="1054"/>
    <cellStyle name="Note 2 3" xfId="1055"/>
    <cellStyle name="Note 2 4" xfId="1056"/>
    <cellStyle name="Note 2 5" xfId="1057"/>
    <cellStyle name="Note 3" xfId="1058"/>
    <cellStyle name="Note 3 2" xfId="1059"/>
    <cellStyle name="Note 3 3" xfId="1060"/>
    <cellStyle name="Note 3 4" xfId="1061"/>
    <cellStyle name="Note 4" xfId="1062"/>
    <cellStyle name="Note 4 2" xfId="1063"/>
    <cellStyle name="Note 4 3" xfId="1064"/>
    <cellStyle name="Note 4 4" xfId="1065"/>
    <cellStyle name="Note 5" xfId="1066"/>
    <cellStyle name="Note 5 2" xfId="1067"/>
    <cellStyle name="Note 5 3" xfId="1068"/>
    <cellStyle name="Note 5 4" xfId="1069"/>
    <cellStyle name="Note 6" xfId="1070"/>
    <cellStyle name="Note 6 2" xfId="1071"/>
    <cellStyle name="Note 6 3" xfId="1072"/>
    <cellStyle name="Note 6 4" xfId="1073"/>
    <cellStyle name="Note 7" xfId="1074"/>
    <cellStyle name="Note 7 2" xfId="1075"/>
    <cellStyle name="Note 7 3" xfId="1076"/>
    <cellStyle name="Note 7 4" xfId="1077"/>
    <cellStyle name="Note 8" xfId="1078"/>
    <cellStyle name="Output 2" xfId="1079"/>
    <cellStyle name="Output 2 2" xfId="1080"/>
    <cellStyle name="Output 2 3" xfId="1081"/>
    <cellStyle name="Output 2 4" xfId="1082"/>
    <cellStyle name="Output 3" xfId="1083"/>
    <cellStyle name="Output 3 2" xfId="1084"/>
    <cellStyle name="Output 3 3" xfId="1085"/>
    <cellStyle name="Output 3 4" xfId="1086"/>
    <cellStyle name="Output 4" xfId="1087"/>
    <cellStyle name="Output 4 2" xfId="1088"/>
    <cellStyle name="Output 4 3" xfId="1089"/>
    <cellStyle name="Output 4 4" xfId="1090"/>
    <cellStyle name="Output 5" xfId="1091"/>
    <cellStyle name="Output 5 2" xfId="1092"/>
    <cellStyle name="Output 5 3" xfId="1093"/>
    <cellStyle name="Output 5 4" xfId="1094"/>
    <cellStyle name="Output 6" xfId="1095"/>
    <cellStyle name="Output 6 2" xfId="1096"/>
    <cellStyle name="Output 6 3" xfId="1097"/>
    <cellStyle name="Output 6 4" xfId="1098"/>
    <cellStyle name="Output 7" xfId="1099"/>
    <cellStyle name="Output 7 2" xfId="1100"/>
    <cellStyle name="Output 7 3" xfId="1101"/>
    <cellStyle name="Output 7 4" xfId="1102"/>
    <cellStyle name="Output 8" xfId="1103"/>
    <cellStyle name="Percent" xfId="2" builtinId="5"/>
    <cellStyle name="Percent 2" xfId="5"/>
    <cellStyle name="Percent 2 2" xfId="1104"/>
    <cellStyle name="Percent 2 3" xfId="1105"/>
    <cellStyle name="Percent 2 4" xfId="1106"/>
    <cellStyle name="Percent 3" xfId="7"/>
    <cellStyle name="Percent 3 2" xfId="1107"/>
    <cellStyle name="Percent 4" xfId="1108"/>
    <cellStyle name="Percent 5" xfId="1109"/>
    <cellStyle name="Title 2" xfId="1110"/>
    <cellStyle name="Title 2 2" xfId="1111"/>
    <cellStyle name="Title 2 3" xfId="1112"/>
    <cellStyle name="Title 2 4" xfId="1113"/>
    <cellStyle name="Title 3" xfId="1114"/>
    <cellStyle name="Title 3 2" xfId="1115"/>
    <cellStyle name="Title 3 3" xfId="1116"/>
    <cellStyle name="Title 3 4" xfId="1117"/>
    <cellStyle name="Title 4" xfId="1118"/>
    <cellStyle name="Title 4 2" xfId="1119"/>
    <cellStyle name="Title 4 3" xfId="1120"/>
    <cellStyle name="Title 4 4" xfId="1121"/>
    <cellStyle name="Title 5" xfId="1122"/>
    <cellStyle name="Title 5 2" xfId="1123"/>
    <cellStyle name="Title 5 3" xfId="1124"/>
    <cellStyle name="Title 5 4" xfId="1125"/>
    <cellStyle name="Title 6" xfId="1126"/>
    <cellStyle name="Title 6 2" xfId="1127"/>
    <cellStyle name="Title 6 3" xfId="1128"/>
    <cellStyle name="Title 6 4" xfId="1129"/>
    <cellStyle name="Title 7" xfId="1130"/>
    <cellStyle name="Title 7 2" xfId="1131"/>
    <cellStyle name="Title 7 3" xfId="1132"/>
    <cellStyle name="Title 7 4" xfId="1133"/>
    <cellStyle name="Title 8" xfId="1134"/>
    <cellStyle name="Total 2" xfId="1135"/>
    <cellStyle name="Total 2 2" xfId="1136"/>
    <cellStyle name="Total 2 3" xfId="1137"/>
    <cellStyle name="Total 2 4" xfId="1138"/>
    <cellStyle name="Total 3" xfId="1139"/>
    <cellStyle name="Total 3 2" xfId="1140"/>
    <cellStyle name="Total 3 3" xfId="1141"/>
    <cellStyle name="Total 3 4" xfId="1142"/>
    <cellStyle name="Total 4" xfId="1143"/>
    <cellStyle name="Total 4 2" xfId="1144"/>
    <cellStyle name="Total 4 3" xfId="1145"/>
    <cellStyle name="Total 4 4" xfId="1146"/>
    <cellStyle name="Total 5" xfId="1147"/>
    <cellStyle name="Total 5 2" xfId="1148"/>
    <cellStyle name="Total 5 3" xfId="1149"/>
    <cellStyle name="Total 5 4" xfId="1150"/>
    <cellStyle name="Total 6" xfId="1151"/>
    <cellStyle name="Total 6 2" xfId="1152"/>
    <cellStyle name="Total 6 3" xfId="1153"/>
    <cellStyle name="Total 6 4" xfId="1154"/>
    <cellStyle name="Total 7" xfId="1155"/>
    <cellStyle name="Total 7 2" xfId="1156"/>
    <cellStyle name="Total 7 3" xfId="1157"/>
    <cellStyle name="Total 7 4" xfId="1158"/>
    <cellStyle name="Total 8" xfId="1159"/>
    <cellStyle name="Warning Text 2" xfId="1160"/>
    <cellStyle name="Warning Text 2 2" xfId="1161"/>
    <cellStyle name="Warning Text 2 3" xfId="1162"/>
    <cellStyle name="Warning Text 2 4" xfId="1163"/>
    <cellStyle name="Warning Text 3" xfId="1164"/>
    <cellStyle name="Warning Text 3 2" xfId="1165"/>
    <cellStyle name="Warning Text 3 3" xfId="1166"/>
    <cellStyle name="Warning Text 3 4" xfId="1167"/>
    <cellStyle name="Warning Text 4" xfId="1168"/>
    <cellStyle name="Warning Text 4 2" xfId="1169"/>
    <cellStyle name="Warning Text 4 3" xfId="1170"/>
    <cellStyle name="Warning Text 4 4" xfId="1171"/>
    <cellStyle name="Warning Text 5" xfId="1172"/>
    <cellStyle name="Warning Text 5 2" xfId="1173"/>
    <cellStyle name="Warning Text 5 3" xfId="1174"/>
    <cellStyle name="Warning Text 5 4" xfId="1175"/>
    <cellStyle name="Warning Text 6" xfId="1176"/>
    <cellStyle name="Warning Text 6 2" xfId="1177"/>
    <cellStyle name="Warning Text 6 3" xfId="1178"/>
    <cellStyle name="Warning Text 6 4" xfId="1179"/>
    <cellStyle name="Warning Text 7" xfId="1180"/>
    <cellStyle name="Warning Text 7 2" xfId="1181"/>
    <cellStyle name="Warning Text 7 3" xfId="1182"/>
    <cellStyle name="Warning Text 7 4" xfId="1183"/>
    <cellStyle name="Warning Text 8" xfId="1184"/>
  </cellStyles>
  <dxfs count="27">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0000FF"/>
      <color rgb="FF33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590550</xdr:colOff>
      <xdr:row>5</xdr:row>
      <xdr:rowOff>71437</xdr:rowOff>
    </xdr:from>
    <xdr:to>
      <xdr:col>6</xdr:col>
      <xdr:colOff>57150</xdr:colOff>
      <xdr:row>10</xdr:row>
      <xdr:rowOff>185737</xdr:rowOff>
    </xdr:to>
    <xdr:sp macro="" textlink="">
      <xdr:nvSpPr>
        <xdr:cNvPr id="2" name="TextBox 1"/>
        <xdr:cNvSpPr txBox="1"/>
      </xdr:nvSpPr>
      <xdr:spPr>
        <a:xfrm>
          <a:off x="590550" y="642937"/>
          <a:ext cx="2514600" cy="1066800"/>
        </a:xfrm>
        <a:prstGeom prst="rect">
          <a:avLst/>
        </a:prstGeom>
        <a:solidFill>
          <a:schemeClr val="accent2">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CC Data</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shows the historic data used to create the community college sector's mathematically-derived scales. Also included are reference tables displaying useful data regarding focus populations.</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590550</xdr:colOff>
      <xdr:row>12</xdr:row>
      <xdr:rowOff>0</xdr:rowOff>
    </xdr:from>
    <xdr:to>
      <xdr:col>6</xdr:col>
      <xdr:colOff>57150</xdr:colOff>
      <xdr:row>17</xdr:row>
      <xdr:rowOff>114300</xdr:rowOff>
    </xdr:to>
    <xdr:sp macro="" textlink="">
      <xdr:nvSpPr>
        <xdr:cNvPr id="3" name="TextBox 2"/>
        <xdr:cNvSpPr txBox="1"/>
      </xdr:nvSpPr>
      <xdr:spPr>
        <a:xfrm>
          <a:off x="590550" y="1905000"/>
          <a:ext cx="2514600" cy="1066800"/>
        </a:xfrm>
        <a:prstGeom prst="rect">
          <a:avLst/>
        </a:prstGeom>
        <a:solidFill>
          <a:schemeClr val="accent2">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Univ Data</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This</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tab shows the historic data used to create the university sector's mathematically-derived scales. Also included are reference tables displaying useful data regarding focus populations.</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590550</xdr:colOff>
      <xdr:row>19</xdr:row>
      <xdr:rowOff>0</xdr:rowOff>
    </xdr:from>
    <xdr:to>
      <xdr:col>6</xdr:col>
      <xdr:colOff>57150</xdr:colOff>
      <xdr:row>23</xdr:row>
      <xdr:rowOff>76200</xdr:rowOff>
    </xdr:to>
    <xdr:sp macro="" textlink="">
      <xdr:nvSpPr>
        <xdr:cNvPr id="5" name="TextBox 4"/>
        <xdr:cNvSpPr txBox="1"/>
      </xdr:nvSpPr>
      <xdr:spPr>
        <a:xfrm>
          <a:off x="590550" y="3238500"/>
          <a:ext cx="2514600" cy="838200"/>
        </a:xfrm>
        <a:prstGeom prst="rect">
          <a:avLst/>
        </a:prstGeom>
        <a:solidFill>
          <a:schemeClr val="accent3">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Scales</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displays the mathematically-derived scales and discusses how those scales guided the creation of the proposed scales. </a:t>
          </a:r>
          <a:endParaRPr lang="en-US" sz="8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5</xdr:row>
      <xdr:rowOff>71437</xdr:rowOff>
    </xdr:from>
    <xdr:to>
      <xdr:col>12</xdr:col>
      <xdr:colOff>76200</xdr:colOff>
      <xdr:row>10</xdr:row>
      <xdr:rowOff>185737</xdr:rowOff>
    </xdr:to>
    <xdr:sp macro="" textlink="">
      <xdr:nvSpPr>
        <xdr:cNvPr id="6" name="TextBox 5"/>
        <xdr:cNvSpPr txBox="1"/>
      </xdr:nvSpPr>
      <xdr:spPr>
        <a:xfrm>
          <a:off x="4267200" y="642937"/>
          <a:ext cx="2514600" cy="1066800"/>
        </a:xfrm>
        <a:prstGeom prst="rect">
          <a:avLst/>
        </a:prstGeom>
        <a:solidFill>
          <a:schemeClr val="accent1">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19-20 CC</a:t>
          </a:r>
        </a:p>
        <a:p>
          <a:pPr algn="l"/>
          <a:r>
            <a:rPr lang="en-US" sz="900" b="0">
              <a:latin typeface="Open Sans" panose="020B0606030504020204" pitchFamily="34" charset="0"/>
              <a:ea typeface="Open Sans" panose="020B0606030504020204" pitchFamily="34" charset="0"/>
              <a:cs typeface="Open Sans" panose="020B0606030504020204" pitchFamily="34" charset="0"/>
            </a:rPr>
            <a:t>Using</a:t>
          </a:r>
          <a:r>
            <a:rPr lang="en-US" sz="900" b="0" baseline="0">
              <a:latin typeface="Open Sans" panose="020B0606030504020204" pitchFamily="34" charset="0"/>
              <a:ea typeface="Open Sans" panose="020B0606030504020204" pitchFamily="34" charset="0"/>
              <a:cs typeface="Open Sans" panose="020B0606030504020204" pitchFamily="34" charset="0"/>
            </a:rPr>
            <a:t> a three-year average of combined outcomes (as calculated using the </a:t>
          </a:r>
          <a:r>
            <a:rPr lang="en-US" sz="900" b="1" baseline="0">
              <a:latin typeface="Open Sans" panose="020B0606030504020204" pitchFamily="34" charset="0"/>
              <a:ea typeface="Open Sans" panose="020B0606030504020204" pitchFamily="34" charset="0"/>
              <a:cs typeface="Open Sans" panose="020B0606030504020204" pitchFamily="34" charset="0"/>
            </a:rPr>
            <a:t>CC Data </a:t>
          </a:r>
          <a:r>
            <a:rPr lang="en-US" sz="900" b="0" baseline="0">
              <a:latin typeface="Open Sans" panose="020B0606030504020204" pitchFamily="34" charset="0"/>
              <a:ea typeface="Open Sans" panose="020B0606030504020204" pitchFamily="34" charset="0"/>
              <a:cs typeface="Open Sans" panose="020B0606030504020204" pitchFamily="34" charset="0"/>
            </a:rPr>
            <a:t>tab), this tab shows how the new scales and weights are used to calculate each community college's weighted outcomes.</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12</xdr:row>
      <xdr:rowOff>0</xdr:rowOff>
    </xdr:from>
    <xdr:to>
      <xdr:col>12</xdr:col>
      <xdr:colOff>76200</xdr:colOff>
      <xdr:row>17</xdr:row>
      <xdr:rowOff>114300</xdr:rowOff>
    </xdr:to>
    <xdr:sp macro="" textlink="">
      <xdr:nvSpPr>
        <xdr:cNvPr id="7" name="TextBox 6"/>
        <xdr:cNvSpPr txBox="1"/>
      </xdr:nvSpPr>
      <xdr:spPr>
        <a:xfrm>
          <a:off x="4267200" y="1905000"/>
          <a:ext cx="2514600" cy="1066800"/>
        </a:xfrm>
        <a:prstGeom prst="rect">
          <a:avLst/>
        </a:prstGeom>
        <a:solidFill>
          <a:schemeClr val="accent1">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19-20 Univ</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Using</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 three-year average of combined outcomes (as calculated using the </a:t>
          </a:r>
          <a:r>
            <a:rPr lang="en-US" sz="9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 Data </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tab), this tab shows how the new scales and weights are used to calculate each university's weighted outcomes.</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13</xdr:col>
      <xdr:colOff>0</xdr:colOff>
      <xdr:row>4</xdr:row>
      <xdr:rowOff>90487</xdr:rowOff>
    </xdr:from>
    <xdr:to>
      <xdr:col>17</xdr:col>
      <xdr:colOff>76200</xdr:colOff>
      <xdr:row>11</xdr:row>
      <xdr:rowOff>166687</xdr:rowOff>
    </xdr:to>
    <xdr:sp macro="" textlink="">
      <xdr:nvSpPr>
        <xdr:cNvPr id="8" name="TextBox 7"/>
        <xdr:cNvSpPr txBox="1"/>
      </xdr:nvSpPr>
      <xdr:spPr>
        <a:xfrm>
          <a:off x="7315200" y="471487"/>
          <a:ext cx="2514600" cy="1409700"/>
        </a:xfrm>
        <a:prstGeom prst="rect">
          <a:avLst/>
        </a:prstGeom>
        <a:solidFill>
          <a:schemeClr val="accent6">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19-20 Point Calculation</a:t>
          </a:r>
        </a:p>
        <a:p>
          <a:pPr algn="l"/>
          <a:r>
            <a:rPr lang="en-US" sz="900" b="0">
              <a:latin typeface="Open Sans" panose="020B0606030504020204" pitchFamily="34" charset="0"/>
              <a:ea typeface="Open Sans" panose="020B0606030504020204" pitchFamily="34" charset="0"/>
              <a:cs typeface="Open Sans" panose="020B0606030504020204" pitchFamily="34" charset="0"/>
            </a:rPr>
            <a:t>This tab shows how weighted</a:t>
          </a:r>
          <a:r>
            <a:rPr lang="en-US" sz="900" b="0" baseline="0">
              <a:latin typeface="Open Sans" panose="020B0606030504020204" pitchFamily="34" charset="0"/>
              <a:ea typeface="Open Sans" panose="020B0606030504020204" pitchFamily="34" charset="0"/>
              <a:cs typeface="Open Sans" panose="020B0606030504020204" pitchFamily="34" charset="0"/>
            </a:rPr>
            <a:t> outcomes, fixed costs and Quality Assurance are combined to form each institution's total 2019-20 Total Points. These totals are compared to the 2018-19 Point Totals calculated on the </a:t>
          </a:r>
          <a:r>
            <a:rPr lang="en-US" sz="900" b="1" baseline="0">
              <a:latin typeface="Open Sans" panose="020B0606030504020204" pitchFamily="34" charset="0"/>
              <a:ea typeface="Open Sans" panose="020B0606030504020204" pitchFamily="34" charset="0"/>
              <a:cs typeface="Open Sans" panose="020B0606030504020204" pitchFamily="34" charset="0"/>
            </a:rPr>
            <a:t>18-19 Point Calculation </a:t>
          </a:r>
          <a:r>
            <a:rPr lang="en-US" sz="900" b="0" baseline="0">
              <a:latin typeface="Open Sans" panose="020B0606030504020204" pitchFamily="34" charset="0"/>
              <a:ea typeface="Open Sans" panose="020B0606030504020204" pitchFamily="34" charset="0"/>
              <a:cs typeface="Open Sans" panose="020B0606030504020204" pitchFamily="34" charset="0"/>
            </a:rPr>
            <a:t>tab to determine appropriation growth.</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18</xdr:col>
      <xdr:colOff>0</xdr:colOff>
      <xdr:row>4</xdr:row>
      <xdr:rowOff>142874</xdr:rowOff>
    </xdr:from>
    <xdr:to>
      <xdr:col>22</xdr:col>
      <xdr:colOff>76200</xdr:colOff>
      <xdr:row>11</xdr:row>
      <xdr:rowOff>114300</xdr:rowOff>
    </xdr:to>
    <xdr:sp macro="" textlink="">
      <xdr:nvSpPr>
        <xdr:cNvPr id="9" name="TextBox 8"/>
        <xdr:cNvSpPr txBox="1"/>
      </xdr:nvSpPr>
      <xdr:spPr>
        <a:xfrm>
          <a:off x="10363200" y="523874"/>
          <a:ext cx="2514600" cy="1304926"/>
        </a:xfrm>
        <a:prstGeom prst="rect">
          <a:avLst/>
        </a:prstGeom>
        <a:solidFill>
          <a:schemeClr val="accent2">
            <a:lumMod val="60000"/>
            <a:lumOff val="4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19-20 Recommendation</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shows how the growth in point totals (as calculated on the </a:t>
          </a:r>
          <a:r>
            <a:rPr lang="en-US" sz="900" b="1" baseline="0">
              <a:latin typeface="Open Sans" panose="020B0606030504020204" pitchFamily="34" charset="0"/>
              <a:ea typeface="Open Sans" panose="020B0606030504020204" pitchFamily="34" charset="0"/>
              <a:cs typeface="Open Sans" panose="020B0606030504020204" pitchFamily="34" charset="0"/>
            </a:rPr>
            <a:t>19-20 Point Calculation </a:t>
          </a:r>
          <a:r>
            <a:rPr lang="en-US" sz="900" b="0" baseline="0">
              <a:latin typeface="Open Sans" panose="020B0606030504020204" pitchFamily="34" charset="0"/>
              <a:ea typeface="Open Sans" panose="020B0606030504020204" pitchFamily="34" charset="0"/>
              <a:cs typeface="Open Sans" panose="020B0606030504020204" pitchFamily="34" charset="0"/>
            </a:rPr>
            <a:t>tab) alters each institution's appropriation share and, therefore, each institution's 2019-20 appropriation recommendation.</a:t>
          </a:r>
          <a:endParaRPr lang="en-US" sz="900" b="0">
            <a:latin typeface="Open Sans" panose="020B0606030504020204" pitchFamily="34" charset="0"/>
            <a:ea typeface="Open Sans" panose="020B0606030504020204" pitchFamily="34" charset="0"/>
            <a:cs typeface="Open Sans" panose="020B0606030504020204" pitchFamily="34" charset="0"/>
          </a:endParaRPr>
        </a:p>
        <a:p>
          <a:pPr algn="ctr"/>
          <a:endParaRPr lang="en-US" sz="105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13</xdr:col>
      <xdr:colOff>0</xdr:colOff>
      <xdr:row>26</xdr:row>
      <xdr:rowOff>133350</xdr:rowOff>
    </xdr:from>
    <xdr:to>
      <xdr:col>17</xdr:col>
      <xdr:colOff>76200</xdr:colOff>
      <xdr:row>32</xdr:row>
      <xdr:rowOff>57150</xdr:rowOff>
    </xdr:to>
    <xdr:sp macro="" textlink="">
      <xdr:nvSpPr>
        <xdr:cNvPr id="10" name="TextBox 9"/>
        <xdr:cNvSpPr txBox="1"/>
      </xdr:nvSpPr>
      <xdr:spPr>
        <a:xfrm>
          <a:off x="7315200" y="4705350"/>
          <a:ext cx="2514600" cy="1066800"/>
        </a:xfrm>
        <a:prstGeom prst="rect">
          <a:avLst/>
        </a:prstGeom>
        <a:solidFill>
          <a:schemeClr val="accent4">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18-19 Point Calculation</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background tab used to calculate the 18-19 Point Calculation.</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22</xdr:row>
      <xdr:rowOff>0</xdr:rowOff>
    </xdr:from>
    <xdr:to>
      <xdr:col>12</xdr:col>
      <xdr:colOff>76200</xdr:colOff>
      <xdr:row>27</xdr:row>
      <xdr:rowOff>114300</xdr:rowOff>
    </xdr:to>
    <xdr:sp macro="" textlink="">
      <xdr:nvSpPr>
        <xdr:cNvPr id="11" name="TextBox 10"/>
        <xdr:cNvSpPr txBox="1"/>
      </xdr:nvSpPr>
      <xdr:spPr>
        <a:xfrm>
          <a:off x="4267200" y="3810000"/>
          <a:ext cx="2514600" cy="1066800"/>
        </a:xfrm>
        <a:prstGeom prst="rect">
          <a:avLst/>
        </a:prstGeom>
        <a:solidFill>
          <a:schemeClr val="accent4">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18-19 CC</a:t>
          </a:r>
        </a:p>
        <a:p>
          <a:pPr algn="l"/>
          <a:r>
            <a:rPr lang="en-US" sz="900" b="0">
              <a:latin typeface="Open Sans" panose="020B0606030504020204" pitchFamily="34" charset="0"/>
              <a:ea typeface="Open Sans" panose="020B0606030504020204" pitchFamily="34" charset="0"/>
              <a:cs typeface="Open Sans" panose="020B0606030504020204" pitchFamily="34" charset="0"/>
            </a:rPr>
            <a:t>A</a:t>
          </a:r>
          <a:r>
            <a:rPr lang="en-US" sz="900" b="0" baseline="0">
              <a:latin typeface="Open Sans" panose="020B0606030504020204" pitchFamily="34" charset="0"/>
              <a:ea typeface="Open Sans" panose="020B0606030504020204" pitchFamily="34" charset="0"/>
              <a:cs typeface="Open Sans" panose="020B0606030504020204" pitchFamily="34" charset="0"/>
            </a:rPr>
            <a:t> background tab used to calculate the 18-19 Point Calculation.</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9525</xdr:colOff>
      <xdr:row>28</xdr:row>
      <xdr:rowOff>142875</xdr:rowOff>
    </xdr:from>
    <xdr:to>
      <xdr:col>12</xdr:col>
      <xdr:colOff>85725</xdr:colOff>
      <xdr:row>34</xdr:row>
      <xdr:rowOff>66675</xdr:rowOff>
    </xdr:to>
    <xdr:sp macro="" textlink="">
      <xdr:nvSpPr>
        <xdr:cNvPr id="12" name="TextBox 11"/>
        <xdr:cNvSpPr txBox="1"/>
      </xdr:nvSpPr>
      <xdr:spPr>
        <a:xfrm>
          <a:off x="4276725" y="5095875"/>
          <a:ext cx="2514600" cy="1066800"/>
        </a:xfrm>
        <a:prstGeom prst="rect">
          <a:avLst/>
        </a:prstGeom>
        <a:solidFill>
          <a:schemeClr val="accent4">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18-19 Univ</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background tab used to calculate the 18-19 Point Calculation.</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ctr"/>
          <a:endParaRPr lang="en-US" sz="105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6</xdr:col>
      <xdr:colOff>57150</xdr:colOff>
      <xdr:row>8</xdr:row>
      <xdr:rowOff>33337</xdr:rowOff>
    </xdr:from>
    <xdr:to>
      <xdr:col>8</xdr:col>
      <xdr:colOff>0</xdr:colOff>
      <xdr:row>8</xdr:row>
      <xdr:rowOff>33337</xdr:rowOff>
    </xdr:to>
    <xdr:cxnSp macro="">
      <xdr:nvCxnSpPr>
        <xdr:cNvPr id="14" name="Straight Arrow Connector 13"/>
        <xdr:cNvCxnSpPr>
          <a:stCxn id="2" idx="3"/>
          <a:endCxn id="6" idx="1"/>
        </xdr:cNvCxnSpPr>
      </xdr:nvCxnSpPr>
      <xdr:spPr>
        <a:xfrm>
          <a:off x="3105150" y="1176337"/>
          <a:ext cx="1162050" cy="0"/>
        </a:xfrm>
        <a:prstGeom prst="straightConnector1">
          <a:avLst/>
        </a:prstGeom>
        <a:ln w="28575">
          <a:solidFill>
            <a:sysClr val="windowText" lastClr="000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xdr:row>
      <xdr:rowOff>152400</xdr:rowOff>
    </xdr:from>
    <xdr:to>
      <xdr:col>8</xdr:col>
      <xdr:colOff>0</xdr:colOff>
      <xdr:row>14</xdr:row>
      <xdr:rowOff>152400</xdr:rowOff>
    </xdr:to>
    <xdr:cxnSp macro="">
      <xdr:nvCxnSpPr>
        <xdr:cNvPr id="18" name="Straight Arrow Connector 17"/>
        <xdr:cNvCxnSpPr>
          <a:stCxn id="3" idx="3"/>
          <a:endCxn id="7" idx="1"/>
        </xdr:cNvCxnSpPr>
      </xdr:nvCxnSpPr>
      <xdr:spPr>
        <a:xfrm>
          <a:off x="3105150" y="2438400"/>
          <a:ext cx="116205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17</xdr:row>
      <xdr:rowOff>114300</xdr:rowOff>
    </xdr:from>
    <xdr:to>
      <xdr:col>4</xdr:col>
      <xdr:colOff>19050</xdr:colOff>
      <xdr:row>19</xdr:row>
      <xdr:rowOff>0</xdr:rowOff>
    </xdr:to>
    <xdr:cxnSp macro="">
      <xdr:nvCxnSpPr>
        <xdr:cNvPr id="22" name="Straight Arrow Connector 21"/>
        <xdr:cNvCxnSpPr>
          <a:stCxn id="3" idx="2"/>
          <a:endCxn id="5" idx="0"/>
        </xdr:cNvCxnSpPr>
      </xdr:nvCxnSpPr>
      <xdr:spPr>
        <a:xfrm>
          <a:off x="1847850" y="2971800"/>
          <a:ext cx="0" cy="2667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8</xdr:row>
      <xdr:rowOff>33336</xdr:rowOff>
    </xdr:from>
    <xdr:to>
      <xdr:col>1</xdr:col>
      <xdr:colOff>603250</xdr:colOff>
      <xdr:row>21</xdr:row>
      <xdr:rowOff>38099</xdr:rowOff>
    </xdr:to>
    <xdr:cxnSp macro="">
      <xdr:nvCxnSpPr>
        <xdr:cNvPr id="29" name="Curved Connector 28"/>
        <xdr:cNvCxnSpPr>
          <a:stCxn id="2" idx="1"/>
          <a:endCxn id="5" idx="1"/>
        </xdr:cNvCxnSpPr>
      </xdr:nvCxnSpPr>
      <xdr:spPr>
        <a:xfrm rot="10800000" flipV="1">
          <a:off x="590550" y="1176336"/>
          <a:ext cx="12700" cy="2481263"/>
        </a:xfrm>
        <a:prstGeom prst="curvedConnector3">
          <a:avLst>
            <a:gd name="adj1" fmla="val 180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xdr:row>
      <xdr:rowOff>152400</xdr:rowOff>
    </xdr:from>
    <xdr:to>
      <xdr:col>8</xdr:col>
      <xdr:colOff>0</xdr:colOff>
      <xdr:row>21</xdr:row>
      <xdr:rowOff>38100</xdr:rowOff>
    </xdr:to>
    <xdr:cxnSp macro="">
      <xdr:nvCxnSpPr>
        <xdr:cNvPr id="32" name="Straight Arrow Connector 31"/>
        <xdr:cNvCxnSpPr>
          <a:stCxn id="5" idx="3"/>
          <a:endCxn id="7" idx="1"/>
        </xdr:cNvCxnSpPr>
      </xdr:nvCxnSpPr>
      <xdr:spPr>
        <a:xfrm flipV="1">
          <a:off x="3105150" y="2438400"/>
          <a:ext cx="1162050" cy="1219200"/>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8</xdr:row>
      <xdr:rowOff>33337</xdr:rowOff>
    </xdr:from>
    <xdr:to>
      <xdr:col>8</xdr:col>
      <xdr:colOff>0</xdr:colOff>
      <xdr:row>21</xdr:row>
      <xdr:rowOff>38100</xdr:rowOff>
    </xdr:to>
    <xdr:cxnSp macro="">
      <xdr:nvCxnSpPr>
        <xdr:cNvPr id="34" name="Straight Arrow Connector 33"/>
        <xdr:cNvCxnSpPr>
          <a:stCxn id="5" idx="3"/>
          <a:endCxn id="6" idx="1"/>
        </xdr:cNvCxnSpPr>
      </xdr:nvCxnSpPr>
      <xdr:spPr>
        <a:xfrm flipV="1">
          <a:off x="3105150" y="1176337"/>
          <a:ext cx="1162050" cy="2481263"/>
        </a:xfrm>
        <a:prstGeom prst="straightConnector1">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8</xdr:row>
      <xdr:rowOff>33337</xdr:rowOff>
    </xdr:from>
    <xdr:to>
      <xdr:col>13</xdr:col>
      <xdr:colOff>0</xdr:colOff>
      <xdr:row>8</xdr:row>
      <xdr:rowOff>33337</xdr:rowOff>
    </xdr:to>
    <xdr:cxnSp macro="">
      <xdr:nvCxnSpPr>
        <xdr:cNvPr id="38" name="Straight Arrow Connector 37"/>
        <xdr:cNvCxnSpPr>
          <a:stCxn id="6" idx="3"/>
          <a:endCxn id="8" idx="1"/>
        </xdr:cNvCxnSpPr>
      </xdr:nvCxnSpPr>
      <xdr:spPr>
        <a:xfrm>
          <a:off x="6781800" y="1176337"/>
          <a:ext cx="53340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8</xdr:row>
      <xdr:rowOff>33337</xdr:rowOff>
    </xdr:from>
    <xdr:to>
      <xdr:col>13</xdr:col>
      <xdr:colOff>0</xdr:colOff>
      <xdr:row>14</xdr:row>
      <xdr:rowOff>152400</xdr:rowOff>
    </xdr:to>
    <xdr:cxnSp macro="">
      <xdr:nvCxnSpPr>
        <xdr:cNvPr id="40" name="Straight Arrow Connector 39"/>
        <xdr:cNvCxnSpPr>
          <a:stCxn id="7" idx="3"/>
          <a:endCxn id="8" idx="1"/>
        </xdr:cNvCxnSpPr>
      </xdr:nvCxnSpPr>
      <xdr:spPr>
        <a:xfrm flipV="1">
          <a:off x="6781800" y="1176337"/>
          <a:ext cx="533400" cy="1262063"/>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24</xdr:row>
      <xdr:rowOff>152400</xdr:rowOff>
    </xdr:from>
    <xdr:to>
      <xdr:col>13</xdr:col>
      <xdr:colOff>0</xdr:colOff>
      <xdr:row>29</xdr:row>
      <xdr:rowOff>95250</xdr:rowOff>
    </xdr:to>
    <xdr:cxnSp macro="">
      <xdr:nvCxnSpPr>
        <xdr:cNvPr id="42" name="Straight Arrow Connector 41"/>
        <xdr:cNvCxnSpPr>
          <a:stCxn id="11" idx="3"/>
          <a:endCxn id="10" idx="1"/>
        </xdr:cNvCxnSpPr>
      </xdr:nvCxnSpPr>
      <xdr:spPr>
        <a:xfrm>
          <a:off x="6781800" y="4343400"/>
          <a:ext cx="533400" cy="895350"/>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85725</xdr:colOff>
      <xdr:row>29</xdr:row>
      <xdr:rowOff>95250</xdr:rowOff>
    </xdr:from>
    <xdr:to>
      <xdr:col>13</xdr:col>
      <xdr:colOff>0</xdr:colOff>
      <xdr:row>31</xdr:row>
      <xdr:rowOff>104775</xdr:rowOff>
    </xdr:to>
    <xdr:cxnSp macro="">
      <xdr:nvCxnSpPr>
        <xdr:cNvPr id="46" name="Straight Arrow Connector 45"/>
        <xdr:cNvCxnSpPr>
          <a:stCxn id="12" idx="3"/>
          <a:endCxn id="10" idx="1"/>
        </xdr:cNvCxnSpPr>
      </xdr:nvCxnSpPr>
      <xdr:spPr>
        <a:xfrm flipV="1">
          <a:off x="6791325" y="5238750"/>
          <a:ext cx="523875" cy="390525"/>
        </a:xfrm>
        <a:prstGeom prst="straightConnector1">
          <a:avLst/>
        </a:prstGeom>
        <a:ln w="9525">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38100</xdr:colOff>
      <xdr:row>11</xdr:row>
      <xdr:rowOff>166687</xdr:rowOff>
    </xdr:from>
    <xdr:to>
      <xdr:col>15</xdr:col>
      <xdr:colOff>38100</xdr:colOff>
      <xdr:row>26</xdr:row>
      <xdr:rowOff>133350</xdr:rowOff>
    </xdr:to>
    <xdr:cxnSp macro="">
      <xdr:nvCxnSpPr>
        <xdr:cNvPr id="48" name="Straight Arrow Connector 47"/>
        <xdr:cNvCxnSpPr>
          <a:stCxn id="10" idx="0"/>
          <a:endCxn id="8" idx="2"/>
        </xdr:cNvCxnSpPr>
      </xdr:nvCxnSpPr>
      <xdr:spPr>
        <a:xfrm flipV="1">
          <a:off x="8572500" y="1881187"/>
          <a:ext cx="0" cy="2824163"/>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76200</xdr:colOff>
      <xdr:row>8</xdr:row>
      <xdr:rowOff>33337</xdr:rowOff>
    </xdr:from>
    <xdr:to>
      <xdr:col>18</xdr:col>
      <xdr:colOff>0</xdr:colOff>
      <xdr:row>8</xdr:row>
      <xdr:rowOff>33337</xdr:rowOff>
    </xdr:to>
    <xdr:cxnSp macro="">
      <xdr:nvCxnSpPr>
        <xdr:cNvPr id="50" name="Straight Arrow Connector 49"/>
        <xdr:cNvCxnSpPr>
          <a:stCxn id="8" idx="3"/>
          <a:endCxn id="9" idx="1"/>
        </xdr:cNvCxnSpPr>
      </xdr:nvCxnSpPr>
      <xdr:spPr>
        <a:xfrm>
          <a:off x="9829800" y="1176337"/>
          <a:ext cx="53340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xdr:colOff>
      <xdr:row>1</xdr:row>
      <xdr:rowOff>51594</xdr:rowOff>
    </xdr:from>
    <xdr:to>
      <xdr:col>13</xdr:col>
      <xdr:colOff>71438</xdr:colOff>
      <xdr:row>38</xdr:row>
      <xdr:rowOff>142875</xdr:rowOff>
    </xdr:to>
    <xdr:sp macro="" textlink="">
      <xdr:nvSpPr>
        <xdr:cNvPr id="2" name="TextBox 1"/>
        <xdr:cNvSpPr txBox="1"/>
      </xdr:nvSpPr>
      <xdr:spPr>
        <a:xfrm>
          <a:off x="8048626" y="51594"/>
          <a:ext cx="4321968" cy="7651750"/>
        </a:xfrm>
        <a:prstGeom prst="rect">
          <a:avLst/>
        </a:prstGeom>
        <a:solidFill>
          <a:schemeClr val="accent1">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three columns to the left detail three potential</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scale systems: 2010-15 Scales, Mathematically Derived Scales and the Proposed  2015-20 Scales.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addition to serving  the purpose of comparing outcomes of varying magnitudes (e.g. Research and Services in the millions to Doctoral/Law Degrees in the dozens), the 2010-15 scales were used in part to help calibrate the new outcomes-based funding formula to the old enrollment-based funding formula. This decision required the use of estimated values for scales. With an underlying structural change to the model the 2015-20 model does not require calibration, therefore there is an opportunity to implement mathematically-derived scales. </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eaLnBrk="1" fontAlgn="auto" latinLnBrk="0" hangingPunct="1"/>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second column displays these Mathematically Derived Scales, which were calculated on both the </a:t>
          </a:r>
          <a:r>
            <a:rPr lang="en-US" sz="11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CC Data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and </a:t>
          </a:r>
          <a:r>
            <a:rPr lang="en-US" sz="11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 Data </a:t>
          </a: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tabs. In short these scales are derived from the average standard deviations of all new outcomes' historic data.</a:t>
          </a:r>
          <a:endParaRPr lang="en-US" sz="1100">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 third column shows the 2015-20 Proposed Scales. The Mathematically Derived Scales largely influence the 2015-20 Proposed Scales, though there are some changes highlighted in blue and detailed below:  </a:t>
          </a:r>
        </a:p>
        <a:p>
          <a:pPr marL="0" marR="0" indent="0" defTabSz="914400" eaLnBrk="1" fontAlgn="auto" latinLnBrk="0" hangingPunct="1">
            <a:lnSpc>
              <a:spcPct val="100000"/>
            </a:lnSpc>
            <a:spcBef>
              <a:spcPts val="0"/>
            </a:spcBef>
            <a:spcAft>
              <a:spcPts val="0"/>
            </a:spcAft>
            <a:buClrTx/>
            <a:buSzTx/>
            <a:buFontTx/>
            <a:buNone/>
            <a:tabLst/>
            <a:defRPr/>
          </a:pPr>
          <a:endParaRPr lang="en-US" sz="1100" u="sng"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Both the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1-2 Year Certificates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&lt;1Yr Certificates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community college sector 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Research and Service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university sector are historically highly volatile  outcomes relative  to their respective sizes, to an extent that was not completely captured by the outcomes' standard deviations. These scales were increased to account for this volatility. </a:t>
          </a:r>
        </a:p>
        <a:p>
          <a:pPr marL="0" marR="0" indent="0" defTabSz="914400" eaLnBrk="1" fontAlgn="auto" latinLnBrk="0" hangingPunct="1">
            <a:lnSpc>
              <a:spcPct val="100000"/>
            </a:lnSpc>
            <a:spcBef>
              <a:spcPts val="0"/>
            </a:spcBef>
            <a:spcAft>
              <a:spcPts val="0"/>
            </a:spcAft>
            <a:buClrTx/>
            <a:buSzTx/>
            <a:buFontTx/>
            <a:buNone/>
            <a:tabLst/>
            <a:defRPr/>
          </a:pPr>
          <a:endPar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Additionally, to seek parity between the two sectors, the scales for the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Progression Metrics</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in the university sector were increased to reflect the larger and stair-stepped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Progression Metrics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scales in the community college sector. </a:t>
          </a:r>
        </a:p>
        <a:p>
          <a:pPr marL="0" marR="0" indent="0" defTabSz="914400" eaLnBrk="1" fontAlgn="auto" latinLnBrk="0" hangingPunct="1">
            <a:lnSpc>
              <a:spcPct val="100000"/>
            </a:lnSpc>
            <a:spcBef>
              <a:spcPts val="0"/>
            </a:spcBef>
            <a:spcAft>
              <a:spcPts val="0"/>
            </a:spcAft>
            <a:buClrTx/>
            <a:buSzTx/>
            <a:buFontTx/>
            <a:buNone/>
            <a:tabLst/>
            <a:defRPr/>
          </a:pPr>
          <a:endPar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Finally the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Transfers Out with 12 hrs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Awards per 100 FTE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community college sector and </a:t>
          </a:r>
          <a:r>
            <a:rPr lang="en-US" sz="1100" b="1"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Degrees per 100 FTE </a:t>
          </a:r>
          <a:r>
            <a:rPr lang="en-US" sz="1100" b="0" u="none"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in the university sector  were increased due to the possibility of increased volatility.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scal/THEC/FISCAL/STAY_OUT/FY2012-13/Appropriations%20Request%20Instructions/PARTII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scal/Fiscal%20Policy/STAY_OUT/FY2014-15/Formula/Colleges%20of%20Med/Part%20IIIs%20and%20VIIs/JHQC%20-%20PartVII%20-%20new%20Med%20Formula%20FY1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Cover Page"/>
      <sheetName val="Academic Formula Units Instr."/>
      <sheetName val="Schedule A1  "/>
      <sheetName val="Schedule A2  "/>
      <sheetName val="Schedule A3"/>
      <sheetName val="Schedule B "/>
      <sheetName val="Schedule C1"/>
      <sheetName val="Schedule C2"/>
      <sheetName val="Schedule E"/>
      <sheetName val="Schedule F"/>
      <sheetName val="Schedule G"/>
      <sheetName val="Schedule H"/>
      <sheetName val="Schedule I"/>
      <sheetName val="Schedule J"/>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
      <sheetName val="Med Instructions"/>
      <sheetName val="Schedule 1"/>
      <sheetName val="Schedule 2"/>
      <sheetName val="Schedule 3"/>
      <sheetName val="Schedule 4"/>
      <sheetName val="Schedule 5"/>
      <sheetName val="Schedule D"/>
      <sheetName val="Schedule E"/>
      <sheetName val="Schedule F"/>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B2:W2"/>
  <sheetViews>
    <sheetView tabSelected="1" view="pageBreakPreview" zoomScale="90" zoomScaleNormal="100" zoomScaleSheetLayoutView="90" workbookViewId="0"/>
  </sheetViews>
  <sheetFormatPr defaultColWidth="9.140625" defaultRowHeight="15"/>
  <cols>
    <col min="1" max="16384" width="9.140625" style="4"/>
  </cols>
  <sheetData>
    <row r="2" spans="2:23" ht="27.75" customHeight="1">
      <c r="B2" s="647" t="s">
        <v>144</v>
      </c>
      <c r="C2" s="647"/>
      <c r="D2" s="647"/>
      <c r="E2" s="647"/>
      <c r="F2" s="647"/>
      <c r="G2" s="647"/>
      <c r="H2" s="647"/>
      <c r="I2" s="647"/>
      <c r="J2" s="647"/>
      <c r="K2" s="647"/>
      <c r="L2" s="647"/>
      <c r="M2" s="647"/>
      <c r="N2" s="647"/>
      <c r="O2" s="647"/>
      <c r="P2" s="647"/>
      <c r="Q2" s="647"/>
      <c r="R2" s="647"/>
      <c r="S2" s="647"/>
      <c r="T2" s="647"/>
      <c r="U2" s="647"/>
      <c r="V2" s="647"/>
      <c r="W2" s="647"/>
    </row>
  </sheetData>
  <mergeCells count="1">
    <mergeCell ref="B2:W2"/>
  </mergeCells>
  <pageMargins left="0.7" right="0.7" top="0.75" bottom="0.75" header="0.3" footer="0.3"/>
  <pageSetup scale="44"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pageSetUpPr fitToPage="1"/>
  </sheetPr>
  <dimension ref="B2:AC79"/>
  <sheetViews>
    <sheetView view="pageBreakPreview" zoomScale="70" zoomScaleNormal="100" zoomScaleSheetLayoutView="70" workbookViewId="0">
      <selection activeCell="F10" sqref="F10"/>
    </sheetView>
  </sheetViews>
  <sheetFormatPr defaultColWidth="9.140625" defaultRowHeight="16.5"/>
  <cols>
    <col min="1" max="1" width="9.140625" style="89"/>
    <col min="2" max="2" width="44" style="89" bestFit="1" customWidth="1"/>
    <col min="3" max="3" width="21.7109375" style="414" bestFit="1" customWidth="1"/>
    <col min="4" max="4" width="16.85546875" style="89" bestFit="1" customWidth="1"/>
    <col min="5" max="5" width="26.5703125" style="89" bestFit="1" customWidth="1"/>
    <col min="6" max="6" width="26.7109375" style="89" bestFit="1" customWidth="1"/>
    <col min="7" max="7" width="22.140625" style="89" bestFit="1" customWidth="1"/>
    <col min="8" max="8" width="22.7109375" style="89" customWidth="1"/>
    <col min="9" max="9" width="19.5703125" style="89" bestFit="1" customWidth="1"/>
    <col min="10" max="10" width="19.42578125" style="89" customWidth="1"/>
    <col min="11" max="12" width="22" style="89" customWidth="1"/>
    <col min="13" max="13" width="54.5703125" style="89" bestFit="1" customWidth="1"/>
    <col min="14" max="14" width="21" style="89" customWidth="1"/>
    <col min="15" max="15" width="27.5703125" style="89" bestFit="1" customWidth="1"/>
    <col min="16" max="16" width="26.7109375" style="89" bestFit="1" customWidth="1"/>
    <col min="17" max="17" width="16.140625" style="89" bestFit="1" customWidth="1"/>
    <col min="18" max="18" width="17.28515625" style="89" bestFit="1" customWidth="1"/>
    <col min="19" max="19" width="13.5703125" style="89" bestFit="1" customWidth="1"/>
    <col min="20" max="20" width="9.140625" style="89"/>
    <col min="21" max="21" width="13.5703125" style="89" bestFit="1" customWidth="1"/>
    <col min="22" max="22" width="9.140625" style="89"/>
    <col min="23" max="23" width="13.5703125" style="89" bestFit="1" customWidth="1"/>
    <col min="24" max="24" width="9.140625" style="89"/>
    <col min="25" max="25" width="11.7109375" style="89" bestFit="1" customWidth="1"/>
    <col min="26" max="26" width="9.140625" style="89"/>
    <col min="27" max="27" width="13.5703125" style="89" bestFit="1" customWidth="1"/>
    <col min="28" max="28" width="9.140625" style="89"/>
    <col min="29" max="29" width="11.7109375" style="89" bestFit="1" customWidth="1"/>
    <col min="30" max="16384" width="9.140625" style="89"/>
  </cols>
  <sheetData>
    <row r="2" spans="2:29" ht="31.5">
      <c r="B2" s="734" t="s">
        <v>167</v>
      </c>
      <c r="C2" s="735"/>
      <c r="D2" s="735"/>
      <c r="E2" s="735"/>
      <c r="F2" s="735"/>
      <c r="G2" s="735"/>
      <c r="H2" s="735"/>
      <c r="I2" s="736"/>
      <c r="J2" s="278"/>
      <c r="K2" s="292"/>
      <c r="L2" s="292"/>
      <c r="M2" s="292"/>
      <c r="N2" s="130"/>
    </row>
    <row r="3" spans="2:29" s="596" customFormat="1" ht="15">
      <c r="B3" s="594"/>
      <c r="C3" s="639"/>
      <c r="D3" s="594"/>
      <c r="E3" s="594"/>
      <c r="F3" s="594"/>
      <c r="G3" s="594"/>
      <c r="H3" s="594"/>
      <c r="I3" s="594"/>
      <c r="J3" s="594"/>
      <c r="K3" s="595"/>
      <c r="L3" s="595"/>
      <c r="M3" s="595"/>
      <c r="N3" s="594"/>
    </row>
    <row r="4" spans="2:29" ht="20.25" customHeight="1">
      <c r="C4" s="737" t="s">
        <v>19</v>
      </c>
      <c r="D4" s="739" t="s">
        <v>147</v>
      </c>
      <c r="E4" s="741"/>
      <c r="F4" s="741" t="s">
        <v>114</v>
      </c>
      <c r="G4" s="743" t="s">
        <v>115</v>
      </c>
      <c r="H4" s="739" t="s">
        <v>116</v>
      </c>
      <c r="I4" s="739" t="s">
        <v>117</v>
      </c>
      <c r="J4" s="293"/>
    </row>
    <row r="5" spans="2:29" ht="18.75" customHeight="1">
      <c r="C5" s="737"/>
      <c r="D5" s="739"/>
      <c r="E5" s="741"/>
      <c r="F5" s="741"/>
      <c r="G5" s="743"/>
      <c r="H5" s="739"/>
      <c r="I5" s="739"/>
      <c r="J5" s="293"/>
      <c r="K5" s="131"/>
      <c r="L5" s="131"/>
    </row>
    <row r="6" spans="2:29" ht="18.75" customHeight="1">
      <c r="B6" s="294"/>
      <c r="C6" s="738"/>
      <c r="D6" s="740"/>
      <c r="E6" s="742"/>
      <c r="F6" s="742"/>
      <c r="G6" s="744"/>
      <c r="H6" s="740"/>
      <c r="I6" s="740"/>
      <c r="J6" s="295"/>
      <c r="K6" s="131"/>
      <c r="L6" s="131"/>
    </row>
    <row r="7" spans="2:29" ht="18.75" thickBot="1">
      <c r="B7" s="746" t="s">
        <v>67</v>
      </c>
      <c r="C7" s="258" t="s">
        <v>156</v>
      </c>
      <c r="D7" s="258" t="s">
        <v>156</v>
      </c>
      <c r="E7" s="259" t="s">
        <v>166</v>
      </c>
      <c r="F7" s="259" t="s">
        <v>166</v>
      </c>
      <c r="G7" s="259" t="s">
        <v>166</v>
      </c>
      <c r="H7" s="259" t="s">
        <v>166</v>
      </c>
      <c r="I7" s="259" t="s">
        <v>66</v>
      </c>
      <c r="J7" s="296"/>
      <c r="K7" s="297"/>
      <c r="L7" s="297"/>
    </row>
    <row r="8" spans="2:29" ht="18">
      <c r="B8" s="747"/>
      <c r="C8" s="260" t="s">
        <v>103</v>
      </c>
      <c r="D8" s="260" t="s">
        <v>182</v>
      </c>
      <c r="E8" s="261" t="s">
        <v>183</v>
      </c>
      <c r="F8" s="261" t="s">
        <v>182</v>
      </c>
      <c r="G8" s="261" t="s">
        <v>103</v>
      </c>
      <c r="H8" s="262" t="s">
        <v>76</v>
      </c>
      <c r="I8" s="262" t="s">
        <v>80</v>
      </c>
      <c r="J8" s="296"/>
      <c r="K8" s="297"/>
      <c r="L8" s="297"/>
      <c r="M8" s="748" t="s">
        <v>79</v>
      </c>
      <c r="N8" s="749"/>
    </row>
    <row r="9" spans="2:29" ht="18">
      <c r="B9" s="298" t="s">
        <v>54</v>
      </c>
      <c r="C9" s="263"/>
      <c r="D9" s="263"/>
      <c r="E9" s="264"/>
      <c r="F9" s="264"/>
      <c r="G9" s="264"/>
      <c r="H9" s="265"/>
      <c r="I9" s="265"/>
      <c r="J9" s="299"/>
      <c r="K9" s="297"/>
      <c r="L9" s="297"/>
      <c r="M9" s="536" t="s">
        <v>160</v>
      </c>
      <c r="N9" s="643">
        <v>1454791200</v>
      </c>
      <c r="O9" s="300" t="s">
        <v>163</v>
      </c>
      <c r="P9" s="245"/>
      <c r="Q9" s="245"/>
      <c r="R9" s="245"/>
      <c r="S9" s="745"/>
      <c r="T9" s="745"/>
      <c r="U9" s="245"/>
      <c r="V9" s="245"/>
      <c r="W9" s="745"/>
      <c r="X9" s="745"/>
      <c r="Y9" s="245"/>
      <c r="Z9" s="245"/>
      <c r="AA9" s="745"/>
      <c r="AB9" s="745"/>
      <c r="AC9" s="745"/>
    </row>
    <row r="10" spans="2:29" ht="18">
      <c r="B10" s="301" t="s">
        <v>55</v>
      </c>
      <c r="C10" s="267">
        <v>47857100</v>
      </c>
      <c r="D10" s="268">
        <f>C10/$C$40</f>
        <v>4.7010566623638159E-2</v>
      </c>
      <c r="E10" s="268">
        <f>D10*(1+'19-20 Point Calculation'!L8)</f>
        <v>4.8072595015174531E-2</v>
      </c>
      <c r="F10" s="268">
        <f>E10/$E$40</f>
        <v>4.6973223016308734E-2</v>
      </c>
      <c r="G10" s="267">
        <f t="shared" ref="G10:G15" si="0">ROUND(F10*$N$17,-2)</f>
        <v>50655500</v>
      </c>
      <c r="H10" s="267">
        <f>G10-C10</f>
        <v>2798400</v>
      </c>
      <c r="I10" s="302">
        <f t="shared" ref="I10:I16" si="1">H10/C10</f>
        <v>5.8474082215596017E-2</v>
      </c>
      <c r="J10" s="268"/>
      <c r="K10" s="304"/>
      <c r="L10" s="304"/>
      <c r="M10" s="468" t="s">
        <v>168</v>
      </c>
      <c r="N10" s="644">
        <v>43262100</v>
      </c>
      <c r="O10" s="305">
        <f>N11/N9</f>
        <v>0.69976179399490457</v>
      </c>
      <c r="P10" s="306"/>
      <c r="Q10" s="303"/>
      <c r="R10" s="245"/>
      <c r="S10" s="306"/>
      <c r="T10" s="303"/>
      <c r="U10" s="307"/>
      <c r="V10" s="245"/>
      <c r="W10" s="306"/>
      <c r="X10" s="303"/>
      <c r="Y10" s="307"/>
      <c r="Z10" s="245"/>
      <c r="AA10" s="306"/>
      <c r="AB10" s="303"/>
      <c r="AC10" s="307"/>
    </row>
    <row r="11" spans="2:29" ht="18">
      <c r="B11" s="301" t="s">
        <v>56</v>
      </c>
      <c r="C11" s="269">
        <v>65420700</v>
      </c>
      <c r="D11" s="268">
        <f t="shared" ref="D11:D15" si="2">C11/$C$40</f>
        <v>6.4263488090900725E-2</v>
      </c>
      <c r="E11" s="268">
        <f>D11*(1+'19-20 Point Calculation'!L9)</f>
        <v>6.6151588520207624E-2</v>
      </c>
      <c r="F11" s="268">
        <f t="shared" ref="F11:F15" si="3">E11/$E$40</f>
        <v>6.4638768085266418E-2</v>
      </c>
      <c r="G11" s="269">
        <f t="shared" si="0"/>
        <v>69705800</v>
      </c>
      <c r="H11" s="276">
        <f>G11-C11</f>
        <v>4285100</v>
      </c>
      <c r="I11" s="302">
        <f t="shared" si="1"/>
        <v>6.5500674862849217E-2</v>
      </c>
      <c r="J11" s="268"/>
      <c r="K11" s="319"/>
      <c r="L11" s="304"/>
      <c r="M11" s="471" t="s">
        <v>169</v>
      </c>
      <c r="N11" s="537">
        <v>1018007300</v>
      </c>
      <c r="P11" s="308"/>
      <c r="Q11" s="303"/>
      <c r="R11" s="245"/>
      <c r="S11" s="308"/>
      <c r="T11" s="303"/>
      <c r="U11" s="307"/>
      <c r="V11" s="245"/>
      <c r="W11" s="308"/>
      <c r="X11" s="303"/>
      <c r="Y11" s="307"/>
      <c r="Z11" s="245"/>
      <c r="AA11" s="308"/>
      <c r="AB11" s="303"/>
      <c r="AC11" s="307"/>
    </row>
    <row r="12" spans="2:29" ht="18">
      <c r="B12" s="301" t="s">
        <v>57</v>
      </c>
      <c r="C12" s="269">
        <v>103216200</v>
      </c>
      <c r="D12" s="268">
        <f t="shared" si="2"/>
        <v>0.10139043207254014</v>
      </c>
      <c r="E12" s="268">
        <f>D12*(1+'19-20 Point Calculation'!L10)</f>
        <v>0.10224857300621042</v>
      </c>
      <c r="F12" s="268">
        <f t="shared" si="3"/>
        <v>9.9910250765617201E-2</v>
      </c>
      <c r="G12" s="269">
        <f t="shared" si="0"/>
        <v>107742300</v>
      </c>
      <c r="H12" s="276">
        <f>G12-C12-100</f>
        <v>4526000</v>
      </c>
      <c r="I12" s="302">
        <f t="shared" si="1"/>
        <v>4.384970576324259E-2</v>
      </c>
      <c r="J12" s="268"/>
      <c r="K12" s="319"/>
      <c r="L12" s="304"/>
      <c r="M12" s="469" t="s">
        <v>170</v>
      </c>
      <c r="N12" s="645">
        <v>25320700</v>
      </c>
      <c r="O12" s="309"/>
      <c r="P12" s="50"/>
      <c r="Q12" s="303"/>
      <c r="R12" s="245"/>
      <c r="S12" s="308"/>
      <c r="T12" s="303"/>
      <c r="U12" s="307"/>
      <c r="V12" s="245"/>
      <c r="W12" s="308"/>
      <c r="X12" s="303"/>
      <c r="Y12" s="307"/>
      <c r="Z12" s="245"/>
      <c r="AA12" s="308"/>
      <c r="AB12" s="303"/>
      <c r="AC12" s="307"/>
    </row>
    <row r="13" spans="2:29" ht="18">
      <c r="B13" s="301" t="s">
        <v>58</v>
      </c>
      <c r="C13" s="269">
        <v>39402300</v>
      </c>
      <c r="D13" s="268">
        <f t="shared" si="2"/>
        <v>3.8705321661249383E-2</v>
      </c>
      <c r="E13" s="268">
        <f>D13*(1+'19-20 Point Calculation'!L11)</f>
        <v>3.9728431950422222E-2</v>
      </c>
      <c r="F13" s="268">
        <f t="shared" si="3"/>
        <v>3.8819882586042104E-2</v>
      </c>
      <c r="G13" s="269">
        <f t="shared" si="0"/>
        <v>41863000</v>
      </c>
      <c r="H13" s="276">
        <f>G13-C13</f>
        <v>2460700</v>
      </c>
      <c r="I13" s="302">
        <f t="shared" si="1"/>
        <v>6.2450669123376046E-2</v>
      </c>
      <c r="J13" s="268"/>
      <c r="K13" s="319"/>
      <c r="L13" s="304"/>
      <c r="M13" s="470" t="s">
        <v>171</v>
      </c>
      <c r="N13" s="646">
        <v>6057500</v>
      </c>
      <c r="P13" s="308"/>
      <c r="Q13" s="303"/>
      <c r="R13" s="245"/>
      <c r="S13" s="308"/>
      <c r="T13" s="303"/>
      <c r="U13" s="307"/>
      <c r="V13" s="245"/>
      <c r="W13" s="308"/>
      <c r="X13" s="303"/>
      <c r="Y13" s="307"/>
      <c r="Z13" s="245"/>
      <c r="AA13" s="308"/>
      <c r="AB13" s="303"/>
      <c r="AC13" s="307"/>
    </row>
    <row r="14" spans="2:29" ht="18">
      <c r="B14" s="301" t="s">
        <v>59</v>
      </c>
      <c r="C14" s="269">
        <v>50820600</v>
      </c>
      <c r="D14" s="268">
        <f t="shared" si="2"/>
        <v>4.992164594497505E-2</v>
      </c>
      <c r="E14" s="268">
        <f>D14*(1+'19-20 Point Calculation'!L12)</f>
        <v>5.1880386753169423E-2</v>
      </c>
      <c r="F14" s="268">
        <f t="shared" si="3"/>
        <v>5.0693934379030713E-2</v>
      </c>
      <c r="G14" s="269">
        <f t="shared" si="0"/>
        <v>54667900</v>
      </c>
      <c r="H14" s="276">
        <f>G14-C14-100</f>
        <v>3847200</v>
      </c>
      <c r="I14" s="302">
        <f t="shared" si="1"/>
        <v>7.5701585577502034E-2</v>
      </c>
      <c r="J14" s="268"/>
      <c r="K14" s="319"/>
      <c r="L14" s="304"/>
      <c r="M14" s="470" t="s">
        <v>172</v>
      </c>
      <c r="N14" s="644">
        <v>27747300</v>
      </c>
      <c r="P14" s="308"/>
      <c r="Q14" s="303"/>
      <c r="R14" s="245"/>
      <c r="S14" s="308"/>
      <c r="T14" s="303"/>
      <c r="U14" s="307"/>
      <c r="V14" s="245"/>
      <c r="W14" s="308"/>
      <c r="X14" s="303"/>
      <c r="Y14" s="307"/>
      <c r="Z14" s="245"/>
      <c r="AA14" s="308"/>
      <c r="AB14" s="303"/>
      <c r="AC14" s="307"/>
    </row>
    <row r="15" spans="2:29" ht="18">
      <c r="B15" s="270" t="s">
        <v>60</v>
      </c>
      <c r="C15" s="271">
        <v>117771000</v>
      </c>
      <c r="D15" s="268">
        <f t="shared" si="2"/>
        <v>0.11568777551988085</v>
      </c>
      <c r="E15" s="268">
        <f>D15*(1+'19-20 Point Calculation'!L13)</f>
        <v>0.1176276405706936</v>
      </c>
      <c r="F15" s="268">
        <f t="shared" si="3"/>
        <v>0.11493761449044453</v>
      </c>
      <c r="G15" s="271">
        <f t="shared" si="0"/>
        <v>123947600</v>
      </c>
      <c r="H15" s="328">
        <f t="shared" ref="H15" si="4">G15-C15</f>
        <v>6176600</v>
      </c>
      <c r="I15" s="302">
        <f t="shared" si="1"/>
        <v>5.2445848298817196E-2</v>
      </c>
      <c r="J15" s="268"/>
      <c r="K15" s="319"/>
      <c r="L15" s="304"/>
      <c r="M15" s="467" t="s">
        <v>173</v>
      </c>
      <c r="N15" s="538">
        <v>1557178800</v>
      </c>
      <c r="O15" s="300"/>
      <c r="P15" s="308"/>
      <c r="Q15" s="303"/>
      <c r="R15" s="245"/>
      <c r="S15" s="308"/>
      <c r="T15" s="303"/>
      <c r="U15" s="307"/>
      <c r="V15" s="245"/>
      <c r="W15" s="308"/>
      <c r="X15" s="303"/>
      <c r="Y15" s="307"/>
      <c r="Z15" s="245"/>
      <c r="AA15" s="308"/>
      <c r="AB15" s="303"/>
      <c r="AC15" s="307"/>
    </row>
    <row r="16" spans="2:29" ht="18">
      <c r="B16" s="310" t="s">
        <v>87</v>
      </c>
      <c r="C16" s="272">
        <f>SUM(C10:C15)</f>
        <v>424487900</v>
      </c>
      <c r="D16" s="273">
        <f>SUM(D10:D15)</f>
        <v>0.41697922991318431</v>
      </c>
      <c r="E16" s="273">
        <f>SUM(E10:E15)</f>
        <v>0.42570921581587778</v>
      </c>
      <c r="F16" s="273">
        <f>SUM(F10:F15)</f>
        <v>0.41597367332270968</v>
      </c>
      <c r="G16" s="272">
        <f>SUM(G10:G15)</f>
        <v>448582100</v>
      </c>
      <c r="H16" s="272">
        <f t="shared" ref="H16" si="5">SUM(H10:H15)</f>
        <v>24094000</v>
      </c>
      <c r="I16" s="273">
        <f t="shared" si="1"/>
        <v>5.6760157356664349E-2</v>
      </c>
      <c r="J16" s="268"/>
      <c r="K16" s="304"/>
      <c r="L16" s="304"/>
      <c r="M16" s="471" t="s">
        <v>174</v>
      </c>
      <c r="N16" s="537">
        <v>60383300</v>
      </c>
      <c r="O16" s="305"/>
      <c r="P16" s="314"/>
      <c r="Q16" s="312"/>
      <c r="R16" s="245"/>
      <c r="S16" s="314"/>
      <c r="T16" s="312"/>
      <c r="U16" s="307"/>
      <c r="V16" s="245"/>
      <c r="W16" s="314"/>
      <c r="X16" s="312"/>
      <c r="Y16" s="307"/>
      <c r="Z16" s="245"/>
      <c r="AA16" s="314"/>
      <c r="AB16" s="312"/>
      <c r="AC16" s="307"/>
    </row>
    <row r="17" spans="2:29" ht="18.75" thickBot="1">
      <c r="B17" s="222"/>
      <c r="C17" s="274"/>
      <c r="D17" s="275"/>
      <c r="E17" s="275" t="s">
        <v>14</v>
      </c>
      <c r="F17" s="275"/>
      <c r="G17" s="274"/>
      <c r="H17" s="274"/>
      <c r="I17" s="275"/>
      <c r="J17" s="268"/>
      <c r="K17" s="304"/>
      <c r="L17" s="304"/>
      <c r="M17" s="472" t="s">
        <v>184</v>
      </c>
      <c r="N17" s="539">
        <v>1078390600</v>
      </c>
      <c r="P17" s="315"/>
      <c r="Q17" s="311"/>
      <c r="R17" s="245"/>
      <c r="S17" s="315"/>
      <c r="T17" s="311"/>
      <c r="U17" s="307"/>
      <c r="V17" s="245"/>
      <c r="W17" s="315"/>
      <c r="X17" s="311"/>
      <c r="Y17" s="307"/>
      <c r="Z17" s="245"/>
      <c r="AA17" s="315"/>
      <c r="AB17" s="311"/>
      <c r="AC17" s="307"/>
    </row>
    <row r="18" spans="2:29" ht="18">
      <c r="B18" s="316" t="s">
        <v>42</v>
      </c>
      <c r="C18" s="267" t="s">
        <v>14</v>
      </c>
      <c r="D18" s="267"/>
      <c r="E18" s="267" t="s">
        <v>14</v>
      </c>
      <c r="F18" s="267" t="s">
        <v>14</v>
      </c>
      <c r="G18" s="267"/>
      <c r="H18" s="267"/>
      <c r="I18" s="267"/>
      <c r="J18" s="268"/>
      <c r="K18" s="304"/>
      <c r="L18" s="304"/>
      <c r="M18" s="313" t="s">
        <v>14</v>
      </c>
      <c r="N18" s="50"/>
      <c r="P18" s="306"/>
      <c r="Q18" s="306"/>
      <c r="R18" s="245"/>
      <c r="S18" s="306"/>
      <c r="T18" s="306"/>
      <c r="U18" s="307"/>
      <c r="V18" s="245"/>
      <c r="W18" s="306"/>
      <c r="X18" s="306"/>
      <c r="Y18" s="307"/>
      <c r="Z18" s="245"/>
      <c r="AA18" s="306"/>
      <c r="AB18" s="306"/>
      <c r="AC18" s="307"/>
    </row>
    <row r="19" spans="2:29" ht="18">
      <c r="B19" s="301" t="s">
        <v>20</v>
      </c>
      <c r="C19" s="267">
        <v>31863600</v>
      </c>
      <c r="D19" s="268">
        <f>C19/$C$40</f>
        <v>3.129997201395314E-2</v>
      </c>
      <c r="E19" s="268">
        <f>D19*(1+'19-20 Point Calculation'!L17)</f>
        <v>3.1838880042437789E-2</v>
      </c>
      <c r="F19" s="268">
        <f>E19/$E$40</f>
        <v>3.1110756811668694E-2</v>
      </c>
      <c r="G19" s="267">
        <f t="shared" ref="G19:G31" si="6">ROUND(F19*$N$17,-2)</f>
        <v>33549500</v>
      </c>
      <c r="H19" s="448">
        <f>G19-C19</f>
        <v>1685900</v>
      </c>
      <c r="I19" s="302">
        <f t="shared" ref="I19:I32" si="7">H19/C19</f>
        <v>5.2909903463513222E-2</v>
      </c>
      <c r="J19" s="268"/>
      <c r="K19" s="304"/>
      <c r="L19" s="304"/>
      <c r="M19" s="313"/>
      <c r="N19" s="315"/>
      <c r="O19" s="245"/>
      <c r="P19" s="306"/>
      <c r="Q19" s="303"/>
      <c r="R19" s="245"/>
      <c r="S19" s="306"/>
      <c r="T19" s="303"/>
      <c r="U19" s="307"/>
      <c r="V19" s="245"/>
      <c r="W19" s="306"/>
      <c r="X19" s="303"/>
      <c r="Y19" s="307"/>
      <c r="Z19" s="245"/>
      <c r="AA19" s="306"/>
      <c r="AB19" s="303"/>
      <c r="AC19" s="307"/>
    </row>
    <row r="20" spans="2:29" ht="18">
      <c r="B20" s="301" t="s">
        <v>21</v>
      </c>
      <c r="C20" s="269">
        <v>11215700</v>
      </c>
      <c r="D20" s="268">
        <f t="shared" ref="D20:D31" si="8">C20/$C$40</f>
        <v>1.10173080291271E-2</v>
      </c>
      <c r="E20" s="268">
        <f>D20*(1+'19-20 Point Calculation'!L18)</f>
        <v>1.1682708126921675E-2</v>
      </c>
      <c r="F20" s="268">
        <f t="shared" ref="F20:F31" si="9">E20/$E$40</f>
        <v>1.1415536317669327E-2</v>
      </c>
      <c r="G20" s="269">
        <f t="shared" si="6"/>
        <v>12310400</v>
      </c>
      <c r="H20" s="276">
        <f t="shared" ref="H20:H29" si="10">G20-C20</f>
        <v>1094700</v>
      </c>
      <c r="I20" s="302">
        <f t="shared" si="7"/>
        <v>9.7604251183608687E-2</v>
      </c>
      <c r="J20" s="268"/>
      <c r="K20" s="319"/>
      <c r="L20" s="304"/>
      <c r="M20" s="313"/>
      <c r="N20" s="317"/>
      <c r="O20" s="245"/>
      <c r="P20" s="84"/>
      <c r="Q20" s="304"/>
      <c r="R20" s="50"/>
      <c r="S20" s="308"/>
      <c r="T20" s="303"/>
      <c r="U20" s="307"/>
      <c r="V20" s="245"/>
      <c r="W20" s="308"/>
      <c r="X20" s="303"/>
      <c r="Y20" s="307"/>
      <c r="Z20" s="245"/>
      <c r="AA20" s="308"/>
      <c r="AB20" s="303"/>
      <c r="AC20" s="307"/>
    </row>
    <row r="21" spans="2:29" ht="18">
      <c r="B21" s="301" t="s">
        <v>22</v>
      </c>
      <c r="C21" s="269">
        <v>15821100</v>
      </c>
      <c r="D21" s="268">
        <f t="shared" si="8"/>
        <v>1.5541244154143099E-2</v>
      </c>
      <c r="E21" s="268">
        <f>D21*(1+'19-20 Point Calculation'!L19)</f>
        <v>1.5905557059951104E-2</v>
      </c>
      <c r="F21" s="268">
        <f t="shared" si="9"/>
        <v>1.5541812933956806E-2</v>
      </c>
      <c r="G21" s="269">
        <f t="shared" si="6"/>
        <v>16760100</v>
      </c>
      <c r="H21" s="276">
        <f>G21-C21</f>
        <v>939000</v>
      </c>
      <c r="I21" s="302">
        <f t="shared" si="7"/>
        <v>5.9351119707226424E-2</v>
      </c>
      <c r="J21" s="268"/>
      <c r="K21" s="319"/>
      <c r="L21" s="303"/>
      <c r="M21" s="313"/>
      <c r="N21" s="50"/>
      <c r="O21" s="245"/>
      <c r="P21" s="84"/>
      <c r="Q21" s="319"/>
      <c r="R21" s="50"/>
      <c r="S21" s="308"/>
      <c r="T21" s="303"/>
      <c r="U21" s="307"/>
      <c r="V21" s="245"/>
      <c r="W21" s="308"/>
      <c r="X21" s="303"/>
      <c r="Y21" s="307"/>
      <c r="Z21" s="245"/>
      <c r="AA21" s="308"/>
      <c r="AB21" s="303"/>
      <c r="AC21" s="307"/>
    </row>
    <row r="22" spans="2:29" ht="18">
      <c r="B22" s="301" t="s">
        <v>23</v>
      </c>
      <c r="C22" s="269">
        <v>9734200</v>
      </c>
      <c r="D22" s="268">
        <f t="shared" si="8"/>
        <v>9.5620139462654144E-3</v>
      </c>
      <c r="E22" s="268">
        <f>D22*(1+'19-20 Point Calculation'!L20)</f>
        <v>9.9215941995440399E-3</v>
      </c>
      <c r="F22" s="268">
        <f t="shared" si="9"/>
        <v>9.6946972982295803E-3</v>
      </c>
      <c r="G22" s="269">
        <f t="shared" si="6"/>
        <v>10454700</v>
      </c>
      <c r="H22" s="276">
        <f>G22-C22</f>
        <v>720500</v>
      </c>
      <c r="I22" s="302">
        <f t="shared" si="7"/>
        <v>7.4017382013930266E-2</v>
      </c>
      <c r="J22" s="268"/>
      <c r="K22" s="319"/>
      <c r="L22" s="304"/>
      <c r="M22" s="313"/>
      <c r="N22" s="50"/>
      <c r="O22" s="245"/>
      <c r="P22" s="84"/>
      <c r="Q22" s="304"/>
      <c r="R22" s="50"/>
      <c r="S22" s="308"/>
      <c r="T22" s="303"/>
      <c r="U22" s="307"/>
      <c r="V22" s="245"/>
      <c r="W22" s="308"/>
      <c r="X22" s="303"/>
      <c r="Y22" s="307"/>
      <c r="Z22" s="245"/>
      <c r="AA22" s="308"/>
      <c r="AB22" s="303"/>
      <c r="AC22" s="307"/>
    </row>
    <row r="23" spans="2:29" ht="18">
      <c r="B23" s="301" t="s">
        <v>24</v>
      </c>
      <c r="C23" s="269">
        <v>14266600</v>
      </c>
      <c r="D23" s="268">
        <f t="shared" si="8"/>
        <v>1.40142413517074E-2</v>
      </c>
      <c r="E23" s="268">
        <f>D23*(1+'19-20 Point Calculation'!L21)</f>
        <v>1.4213940384618429E-2</v>
      </c>
      <c r="F23" s="268">
        <f t="shared" si="9"/>
        <v>1.3888881834160217E-2</v>
      </c>
      <c r="G23" s="269">
        <f t="shared" si="6"/>
        <v>14977600</v>
      </c>
      <c r="H23" s="276">
        <f>G23-C23</f>
        <v>711000</v>
      </c>
      <c r="I23" s="302">
        <f t="shared" si="7"/>
        <v>4.9836681479819997E-2</v>
      </c>
      <c r="J23" s="268"/>
      <c r="K23" s="319"/>
      <c r="L23" s="304"/>
      <c r="N23" s="50"/>
      <c r="O23" s="245"/>
      <c r="P23" s="84"/>
      <c r="Q23" s="319"/>
      <c r="R23" s="50"/>
      <c r="S23" s="308"/>
      <c r="T23" s="303"/>
      <c r="U23" s="307"/>
      <c r="V23" s="245"/>
      <c r="W23" s="308"/>
      <c r="X23" s="303"/>
      <c r="Y23" s="307"/>
      <c r="Z23" s="245"/>
      <c r="AA23" s="308"/>
      <c r="AB23" s="303"/>
      <c r="AC23" s="307"/>
    </row>
    <row r="24" spans="2:29" ht="18">
      <c r="B24" s="301" t="s">
        <v>25</v>
      </c>
      <c r="C24" s="269">
        <v>15023000</v>
      </c>
      <c r="D24" s="268">
        <f t="shared" si="8"/>
        <v>1.4757261563841438E-2</v>
      </c>
      <c r="E24" s="268">
        <f>D24*(1+'19-20 Point Calculation'!L22)</f>
        <v>1.6627400161405941E-2</v>
      </c>
      <c r="F24" s="268">
        <f t="shared" si="9"/>
        <v>1.6247148208175285E-2</v>
      </c>
      <c r="G24" s="269">
        <f t="shared" si="6"/>
        <v>17520800</v>
      </c>
      <c r="H24" s="276">
        <f>G24-C24-100</f>
        <v>2497700</v>
      </c>
      <c r="I24" s="302">
        <f t="shared" si="7"/>
        <v>0.16625840378086934</v>
      </c>
      <c r="J24" s="268"/>
      <c r="K24" s="319"/>
      <c r="L24" s="304"/>
      <c r="N24" s="50"/>
      <c r="O24" s="245"/>
      <c r="P24" s="84"/>
      <c r="Q24" s="319"/>
      <c r="R24" s="50"/>
      <c r="S24" s="308"/>
      <c r="T24" s="303"/>
      <c r="U24" s="307"/>
      <c r="V24" s="245"/>
      <c r="W24" s="308"/>
      <c r="X24" s="303"/>
      <c r="Y24" s="307"/>
      <c r="Z24" s="245"/>
      <c r="AA24" s="308"/>
      <c r="AB24" s="303"/>
      <c r="AC24" s="307"/>
    </row>
    <row r="25" spans="2:29" ht="18">
      <c r="B25" s="321" t="s">
        <v>26</v>
      </c>
      <c r="C25" s="276">
        <v>22228600</v>
      </c>
      <c r="D25" s="268">
        <f t="shared" si="8"/>
        <v>2.1835403341410223E-2</v>
      </c>
      <c r="E25" s="268">
        <f>D25*(1+'19-20 Point Calculation'!L23)</f>
        <v>2.2124450316444912E-2</v>
      </c>
      <c r="F25" s="268">
        <f t="shared" si="9"/>
        <v>2.1618486343405401E-2</v>
      </c>
      <c r="G25" s="276">
        <f>ROUND(F25*$N$17,-2)</f>
        <v>23313200</v>
      </c>
      <c r="H25" s="276">
        <f>G25-C25-100</f>
        <v>1084500</v>
      </c>
      <c r="I25" s="302">
        <f t="shared" si="7"/>
        <v>4.8788497701159769E-2</v>
      </c>
      <c r="J25" s="268"/>
      <c r="K25" s="319"/>
      <c r="L25" s="304"/>
      <c r="M25" s="320"/>
      <c r="N25" s="50"/>
      <c r="O25" s="245"/>
      <c r="P25" s="84"/>
      <c r="Q25" s="319"/>
      <c r="R25" s="50"/>
      <c r="S25" s="318"/>
      <c r="T25" s="303"/>
      <c r="U25" s="307"/>
      <c r="V25" s="245"/>
      <c r="W25" s="318"/>
      <c r="X25" s="303"/>
      <c r="Y25" s="307"/>
      <c r="Z25" s="245"/>
      <c r="AA25" s="318"/>
      <c r="AB25" s="303"/>
      <c r="AC25" s="307"/>
    </row>
    <row r="26" spans="2:29" ht="18">
      <c r="B26" s="321" t="s">
        <v>61</v>
      </c>
      <c r="C26" s="276">
        <v>19695300</v>
      </c>
      <c r="D26" s="268">
        <f t="shared" si="8"/>
        <v>1.9346914309946499E-2</v>
      </c>
      <c r="E26" s="268">
        <f>D26*(1+'19-20 Point Calculation'!L24)</f>
        <v>1.9933500842381591E-2</v>
      </c>
      <c r="F26" s="268">
        <f t="shared" si="9"/>
        <v>1.9477641684818647E-2</v>
      </c>
      <c r="G26" s="276">
        <f t="shared" si="6"/>
        <v>21004500</v>
      </c>
      <c r="H26" s="276">
        <f>G26-C26</f>
        <v>1309200</v>
      </c>
      <c r="I26" s="302">
        <f t="shared" si="7"/>
        <v>6.6472711763720285E-2</v>
      </c>
      <c r="J26" s="268"/>
      <c r="K26" s="319"/>
      <c r="L26" s="304"/>
      <c r="M26" s="313"/>
      <c r="N26" s="50"/>
      <c r="O26" s="245"/>
      <c r="P26" s="382"/>
      <c r="Q26" s="304"/>
      <c r="R26" s="382"/>
      <c r="S26" s="318"/>
      <c r="T26" s="303"/>
      <c r="U26" s="307"/>
      <c r="V26" s="245"/>
      <c r="W26" s="318"/>
      <c r="X26" s="303"/>
      <c r="Y26" s="307"/>
      <c r="Z26" s="245"/>
      <c r="AA26" s="318"/>
      <c r="AB26" s="303"/>
      <c r="AC26" s="307"/>
    </row>
    <row r="27" spans="2:29" ht="18">
      <c r="B27" s="321" t="s">
        <v>28</v>
      </c>
      <c r="C27" s="276">
        <v>32729600</v>
      </c>
      <c r="D27" s="268">
        <f t="shared" si="8"/>
        <v>3.2150653536570907E-2</v>
      </c>
      <c r="E27" s="268">
        <f>D27*(1+'19-20 Point Calculation'!L25)</f>
        <v>3.3025474086696836E-2</v>
      </c>
      <c r="F27" s="268">
        <f t="shared" si="9"/>
        <v>3.2270214641087092E-2</v>
      </c>
      <c r="G27" s="276">
        <f t="shared" si="6"/>
        <v>34799900</v>
      </c>
      <c r="H27" s="276">
        <f t="shared" si="10"/>
        <v>2070300</v>
      </c>
      <c r="I27" s="302">
        <f t="shared" si="7"/>
        <v>6.3254668556902621E-2</v>
      </c>
      <c r="J27" s="268"/>
      <c r="K27" s="319"/>
      <c r="L27" s="304"/>
      <c r="N27" s="322"/>
      <c r="O27" s="245"/>
      <c r="P27" s="318"/>
      <c r="Q27" s="303"/>
      <c r="R27" s="245"/>
      <c r="S27" s="318"/>
      <c r="T27" s="303"/>
      <c r="U27" s="307"/>
      <c r="V27" s="245"/>
      <c r="W27" s="318"/>
      <c r="X27" s="303"/>
      <c r="Y27" s="307"/>
      <c r="Z27" s="245"/>
      <c r="AA27" s="318"/>
      <c r="AB27" s="303"/>
      <c r="AC27" s="307"/>
    </row>
    <row r="28" spans="2:29" ht="18">
      <c r="B28" s="321" t="s">
        <v>29</v>
      </c>
      <c r="C28" s="276">
        <v>22518000</v>
      </c>
      <c r="D28" s="268">
        <f t="shared" si="8"/>
        <v>2.2119684210515977E-2</v>
      </c>
      <c r="E28" s="268">
        <f>D28*(1+'19-20 Point Calculation'!L26)</f>
        <v>2.2785373954518382E-2</v>
      </c>
      <c r="F28" s="268">
        <f t="shared" si="9"/>
        <v>2.2264295321226868E-2</v>
      </c>
      <c r="G28" s="276">
        <f t="shared" si="6"/>
        <v>24009600</v>
      </c>
      <c r="H28" s="276">
        <f t="shared" si="10"/>
        <v>1491600</v>
      </c>
      <c r="I28" s="302">
        <f t="shared" si="7"/>
        <v>6.6240341060484945E-2</v>
      </c>
      <c r="J28" s="268"/>
      <c r="K28" s="319"/>
      <c r="L28" s="304"/>
      <c r="M28" s="313"/>
      <c r="N28" s="315"/>
      <c r="O28" s="245"/>
      <c r="P28" s="318"/>
      <c r="Q28" s="303"/>
      <c r="R28" s="324"/>
      <c r="S28" s="318"/>
      <c r="T28" s="303"/>
      <c r="U28" s="307"/>
      <c r="V28" s="245"/>
      <c r="W28" s="318"/>
      <c r="X28" s="303"/>
      <c r="Y28" s="307"/>
      <c r="Z28" s="245"/>
      <c r="AA28" s="318"/>
      <c r="AB28" s="303"/>
      <c r="AC28" s="307"/>
    </row>
    <row r="29" spans="2:29" ht="18">
      <c r="B29" s="321" t="s">
        <v>30</v>
      </c>
      <c r="C29" s="276">
        <v>28504100</v>
      </c>
      <c r="D29" s="268">
        <f t="shared" si="8"/>
        <v>2.7999897446707896E-2</v>
      </c>
      <c r="E29" s="268">
        <f>D29*(1+'19-20 Point Calculation'!L27)</f>
        <v>2.8730431999836072E-2</v>
      </c>
      <c r="F29" s="268">
        <f t="shared" si="9"/>
        <v>2.807339585593813E-2</v>
      </c>
      <c r="G29" s="276">
        <f t="shared" si="6"/>
        <v>30274100</v>
      </c>
      <c r="H29" s="276">
        <f t="shared" si="10"/>
        <v>1770000</v>
      </c>
      <c r="I29" s="302">
        <f t="shared" si="7"/>
        <v>6.2096330001648888E-2</v>
      </c>
      <c r="J29" s="268"/>
      <c r="K29" s="319"/>
      <c r="L29" s="304"/>
      <c r="M29" s="313"/>
      <c r="N29" s="323"/>
      <c r="O29" s="245"/>
      <c r="P29" s="318"/>
      <c r="Q29" s="303"/>
      <c r="R29" s="245"/>
      <c r="S29" s="318"/>
      <c r="T29" s="303"/>
      <c r="U29" s="307"/>
      <c r="V29" s="245"/>
      <c r="W29" s="318"/>
      <c r="X29" s="303"/>
      <c r="Y29" s="307"/>
      <c r="Z29" s="245"/>
      <c r="AA29" s="318"/>
      <c r="AB29" s="303"/>
      <c r="AC29" s="307"/>
    </row>
    <row r="30" spans="2:29" ht="18">
      <c r="B30" s="321" t="s">
        <v>31</v>
      </c>
      <c r="C30" s="276">
        <v>23498200</v>
      </c>
      <c r="D30" s="268">
        <f t="shared" si="8"/>
        <v>2.3082545675261856E-2</v>
      </c>
      <c r="E30" s="268">
        <f>D30*(1+'19-20 Point Calculation'!L28)</f>
        <v>2.4924631373244955E-2</v>
      </c>
      <c r="F30" s="268">
        <f t="shared" si="9"/>
        <v>2.4354630069900546E-2</v>
      </c>
      <c r="G30" s="276">
        <f t="shared" si="6"/>
        <v>26263800</v>
      </c>
      <c r="H30" s="276">
        <f>G30-C30</f>
        <v>2765600</v>
      </c>
      <c r="I30" s="302">
        <f t="shared" si="7"/>
        <v>0.11769412125184056</v>
      </c>
      <c r="J30" s="268"/>
      <c r="K30" s="319"/>
      <c r="L30" s="304"/>
      <c r="M30" s="313"/>
      <c r="N30" s="315"/>
      <c r="P30" s="318"/>
      <c r="Q30" s="303"/>
      <c r="R30" s="245"/>
      <c r="S30" s="318"/>
      <c r="T30" s="303"/>
      <c r="U30" s="307"/>
      <c r="V30" s="245"/>
      <c r="W30" s="318"/>
      <c r="X30" s="303"/>
      <c r="Y30" s="307"/>
      <c r="Z30" s="245"/>
      <c r="AA30" s="318"/>
      <c r="AB30" s="303"/>
      <c r="AC30" s="307"/>
    </row>
    <row r="31" spans="2:29" ht="18">
      <c r="B31" s="325" t="s">
        <v>32</v>
      </c>
      <c r="C31" s="276">
        <v>24606600</v>
      </c>
      <c r="D31" s="268">
        <f t="shared" si="8"/>
        <v>2.4171339439314432E-2</v>
      </c>
      <c r="E31" s="268">
        <f>D31*(1+'19-20 Point Calculation'!L29)</f>
        <v>2.4136543409028152E-2</v>
      </c>
      <c r="F31" s="268">
        <f t="shared" si="9"/>
        <v>2.3584564886443331E-2</v>
      </c>
      <c r="G31" s="276">
        <f t="shared" si="6"/>
        <v>25433400</v>
      </c>
      <c r="H31" s="276">
        <f>G31-C31</f>
        <v>826800</v>
      </c>
      <c r="I31" s="302">
        <f t="shared" si="7"/>
        <v>3.3600741264538783E-2</v>
      </c>
      <c r="J31" s="268"/>
      <c r="K31" s="319"/>
      <c r="L31" s="304"/>
      <c r="M31" s="313"/>
      <c r="N31" s="315"/>
      <c r="P31" s="318"/>
      <c r="Q31" s="303"/>
      <c r="R31" s="245"/>
      <c r="S31" s="318"/>
      <c r="T31" s="303"/>
      <c r="U31" s="307"/>
      <c r="V31" s="245"/>
      <c r="W31" s="318"/>
      <c r="X31" s="303"/>
      <c r="Y31" s="307"/>
      <c r="Z31" s="245"/>
      <c r="AA31" s="318"/>
      <c r="AB31" s="303"/>
      <c r="AC31" s="307"/>
    </row>
    <row r="32" spans="2:29" ht="18">
      <c r="B32" s="310" t="s">
        <v>87</v>
      </c>
      <c r="C32" s="272">
        <f>SUM(C19:C31)</f>
        <v>271704600</v>
      </c>
      <c r="D32" s="273">
        <f>SUM(D19:D31)</f>
        <v>0.26689847901876534</v>
      </c>
      <c r="E32" s="273">
        <f>SUM(E19:E31)</f>
        <v>0.27585048595702988</v>
      </c>
      <c r="F32" s="273">
        <f>SUM(F19:F31)</f>
        <v>0.26954206220667992</v>
      </c>
      <c r="G32" s="272">
        <f>SUM(G19:G31)</f>
        <v>290671600</v>
      </c>
      <c r="H32" s="272">
        <f t="shared" ref="H32" si="11">SUM(H19:H31)</f>
        <v>18966800</v>
      </c>
      <c r="I32" s="273">
        <f t="shared" si="7"/>
        <v>6.980669447628049E-2</v>
      </c>
      <c r="J32" s="268"/>
      <c r="K32" s="304"/>
      <c r="L32" s="304"/>
      <c r="M32" s="313"/>
      <c r="N32" s="50"/>
      <c r="P32" s="314"/>
      <c r="Q32" s="312"/>
      <c r="R32" s="245"/>
      <c r="S32" s="314"/>
      <c r="T32" s="312"/>
      <c r="U32" s="307"/>
      <c r="V32" s="245"/>
      <c r="W32" s="314"/>
      <c r="X32" s="312"/>
      <c r="Y32" s="307"/>
      <c r="Z32" s="245"/>
      <c r="AA32" s="314"/>
      <c r="AB32" s="312"/>
      <c r="AC32" s="307"/>
    </row>
    <row r="33" spans="2:29" ht="18">
      <c r="B33" s="222" t="s">
        <v>14</v>
      </c>
      <c r="C33" s="275"/>
      <c r="D33" s="275"/>
      <c r="E33" s="275"/>
      <c r="F33" s="275"/>
      <c r="G33" s="275"/>
      <c r="H33" s="275"/>
      <c r="I33" s="275"/>
      <c r="J33" s="268"/>
      <c r="K33" s="304"/>
      <c r="L33" s="304"/>
      <c r="M33" s="313"/>
      <c r="N33" s="315"/>
      <c r="P33" s="311"/>
      <c r="Q33" s="311"/>
      <c r="R33" s="245"/>
      <c r="S33" s="311"/>
      <c r="T33" s="311"/>
      <c r="U33" s="307"/>
      <c r="V33" s="245"/>
      <c r="W33" s="311"/>
      <c r="X33" s="311"/>
      <c r="Y33" s="307"/>
      <c r="Z33" s="245"/>
      <c r="AA33" s="311"/>
      <c r="AB33" s="311"/>
      <c r="AC33" s="307"/>
    </row>
    <row r="34" spans="2:29" ht="18">
      <c r="B34" s="316" t="s">
        <v>62</v>
      </c>
      <c r="C34" s="266"/>
      <c r="D34" s="267"/>
      <c r="E34" s="267"/>
      <c r="F34" s="267"/>
      <c r="G34" s="266"/>
      <c r="H34" s="266"/>
      <c r="I34" s="267"/>
      <c r="J34" s="268"/>
      <c r="K34" s="304"/>
      <c r="L34" s="304"/>
      <c r="M34" s="313"/>
      <c r="N34" s="50"/>
      <c r="P34" s="327"/>
      <c r="Q34" s="306"/>
      <c r="R34" s="245"/>
      <c r="S34" s="327"/>
      <c r="T34" s="306"/>
      <c r="U34" s="307"/>
      <c r="V34" s="245"/>
      <c r="W34" s="327"/>
      <c r="X34" s="306"/>
      <c r="Y34" s="307"/>
      <c r="Z34" s="245"/>
      <c r="AA34" s="327"/>
      <c r="AB34" s="306"/>
      <c r="AC34" s="307"/>
    </row>
    <row r="35" spans="2:29" ht="18">
      <c r="B35" s="301" t="s">
        <v>63</v>
      </c>
      <c r="C35" s="267">
        <v>56184500</v>
      </c>
      <c r="D35" s="268">
        <f>C35/$C$40</f>
        <v>5.5190665135701873E-2</v>
      </c>
      <c r="E35" s="268">
        <f>D35*(1+'19-20 Point Calculation'!L33)</f>
        <v>5.6048136026160697E-2</v>
      </c>
      <c r="F35" s="268">
        <f>E35/$E$40</f>
        <v>5.476637140920311E-2</v>
      </c>
      <c r="G35" s="267">
        <f>ROUND(F35*$N$17,-2)</f>
        <v>59059500</v>
      </c>
      <c r="H35" s="267">
        <f>G35-C35+100</f>
        <v>2875100</v>
      </c>
      <c r="I35" s="302">
        <f>H35/C35</f>
        <v>5.1172476394735204E-2</v>
      </c>
      <c r="J35" s="268"/>
      <c r="K35" s="304"/>
      <c r="L35" s="304"/>
      <c r="M35" s="313"/>
      <c r="N35" s="50"/>
      <c r="P35" s="306"/>
      <c r="Q35" s="303"/>
      <c r="R35" s="245"/>
      <c r="S35" s="306"/>
      <c r="T35" s="303"/>
      <c r="U35" s="307"/>
      <c r="V35" s="245"/>
      <c r="W35" s="306"/>
      <c r="X35" s="303"/>
      <c r="Y35" s="307"/>
      <c r="Z35" s="245"/>
      <c r="AA35" s="306"/>
      <c r="AB35" s="303"/>
      <c r="AC35" s="307"/>
    </row>
    <row r="36" spans="2:29" ht="18">
      <c r="B36" s="301" t="s">
        <v>64</v>
      </c>
      <c r="C36" s="269">
        <v>231382200</v>
      </c>
      <c r="D36" s="268">
        <f t="shared" ref="D36:D37" si="12">C36/$C$40</f>
        <v>0.22728933279751531</v>
      </c>
      <c r="E36" s="268">
        <f>D36*(1+'19-20 Point Calculation'!L34)</f>
        <v>0.23238197165974764</v>
      </c>
      <c r="F36" s="268">
        <f t="shared" ref="F36:F37" si="13">E36/$E$40</f>
        <v>0.22706762920323351</v>
      </c>
      <c r="G36" s="269">
        <f>ROUND(F36*$N$17,-2)</f>
        <v>244867600</v>
      </c>
      <c r="H36" s="269">
        <f>G36-C36</f>
        <v>13485400</v>
      </c>
      <c r="I36" s="302">
        <f>H36/C36</f>
        <v>5.8281924884455244E-2</v>
      </c>
      <c r="J36" s="268"/>
      <c r="K36" s="319"/>
      <c r="L36" s="304"/>
      <c r="M36" s="313"/>
      <c r="N36" s="50"/>
      <c r="P36" s="308"/>
      <c r="Q36" s="303"/>
      <c r="R36" s="245"/>
      <c r="S36" s="308"/>
      <c r="T36" s="303"/>
      <c r="U36" s="307"/>
      <c r="V36" s="245"/>
      <c r="W36" s="308"/>
      <c r="X36" s="303"/>
      <c r="Y36" s="307"/>
      <c r="Z36" s="245"/>
      <c r="AA36" s="308"/>
      <c r="AB36" s="303"/>
      <c r="AC36" s="307"/>
    </row>
    <row r="37" spans="2:29" ht="18">
      <c r="B37" s="325" t="s">
        <v>68</v>
      </c>
      <c r="C37" s="328">
        <v>34248100</v>
      </c>
      <c r="D37" s="268">
        <f t="shared" si="12"/>
        <v>3.3642293134833121E-2</v>
      </c>
      <c r="E37" s="268">
        <f>D37*(1+'19-20 Point Calculation'!L35)</f>
        <v>3.3414418062129511E-2</v>
      </c>
      <c r="F37" s="268">
        <f t="shared" si="13"/>
        <v>3.2650263858173906E-2</v>
      </c>
      <c r="G37" s="269">
        <f>ROUND(F37*$N$17,-2)</f>
        <v>35209700</v>
      </c>
      <c r="H37" s="328">
        <f>G37-C37+400</f>
        <v>962000</v>
      </c>
      <c r="I37" s="302">
        <f>H37/C37</f>
        <v>2.8089149471065548E-2</v>
      </c>
      <c r="J37" s="268"/>
      <c r="K37" s="319"/>
      <c r="L37" s="304"/>
      <c r="M37" s="313"/>
      <c r="N37" s="50"/>
      <c r="P37" s="318"/>
      <c r="Q37" s="303"/>
      <c r="R37" s="245"/>
      <c r="S37" s="318"/>
      <c r="T37" s="303"/>
      <c r="U37" s="307"/>
      <c r="V37" s="245"/>
      <c r="W37" s="318"/>
      <c r="X37" s="303"/>
      <c r="Y37" s="307"/>
      <c r="Z37" s="245"/>
      <c r="AA37" s="318"/>
      <c r="AB37" s="303"/>
      <c r="AC37" s="307"/>
    </row>
    <row r="38" spans="2:29" ht="18">
      <c r="B38" s="310" t="s">
        <v>87</v>
      </c>
      <c r="C38" s="272">
        <f>SUM(C35:C37)</f>
        <v>321814800</v>
      </c>
      <c r="D38" s="273">
        <f>SUM(D35:D37)</f>
        <v>0.31612229106805034</v>
      </c>
      <c r="E38" s="273">
        <f>SUM(E35:E37)</f>
        <v>0.32184452574803785</v>
      </c>
      <c r="F38" s="273">
        <f>SUM(F35:F37)</f>
        <v>0.31448426447061051</v>
      </c>
      <c r="G38" s="272">
        <f>SUM(G35:G37)</f>
        <v>339136800</v>
      </c>
      <c r="H38" s="272">
        <f t="shared" ref="H38" si="14">SUM(H35:H37)</f>
        <v>17322500</v>
      </c>
      <c r="I38" s="273">
        <f>H38/C38</f>
        <v>5.3827543046497547E-2</v>
      </c>
      <c r="J38" s="268"/>
      <c r="K38" s="304"/>
      <c r="L38" s="304"/>
      <c r="M38" s="313"/>
      <c r="N38" s="50"/>
      <c r="P38" s="314"/>
      <c r="Q38" s="312"/>
      <c r="R38" s="245"/>
      <c r="S38" s="314"/>
      <c r="T38" s="312"/>
      <c r="U38" s="307"/>
      <c r="V38" s="245"/>
      <c r="W38" s="314"/>
      <c r="X38" s="312"/>
      <c r="Y38" s="307"/>
      <c r="Z38" s="245"/>
      <c r="AA38" s="314"/>
      <c r="AB38" s="312"/>
      <c r="AC38" s="307"/>
    </row>
    <row r="39" spans="2:29" ht="18">
      <c r="B39" s="222"/>
      <c r="C39" s="274"/>
      <c r="D39" s="277"/>
      <c r="E39" s="277"/>
      <c r="F39" s="277"/>
      <c r="G39" s="274"/>
      <c r="H39" s="274"/>
      <c r="I39" s="277"/>
      <c r="J39" s="311"/>
      <c r="K39" s="304"/>
      <c r="L39" s="304"/>
      <c r="M39" s="245"/>
      <c r="N39" s="245"/>
      <c r="P39" s="315"/>
      <c r="Q39" s="307"/>
      <c r="R39" s="245"/>
      <c r="S39" s="245"/>
      <c r="T39" s="245"/>
      <c r="U39" s="307"/>
      <c r="V39" s="245"/>
      <c r="W39" s="315"/>
      <c r="X39" s="307"/>
      <c r="Y39" s="307"/>
      <c r="Z39" s="245"/>
      <c r="AA39" s="315"/>
      <c r="AB39" s="307"/>
      <c r="AC39" s="307"/>
    </row>
    <row r="40" spans="2:29" ht="18">
      <c r="B40" s="310" t="s">
        <v>65</v>
      </c>
      <c r="C40" s="272">
        <f>C16+C32+C38</f>
        <v>1018007300</v>
      </c>
      <c r="D40" s="273">
        <f>D16+D32+D38</f>
        <v>1</v>
      </c>
      <c r="E40" s="273">
        <f>SUM(E16,E32,E38)</f>
        <v>1.0234042275209454</v>
      </c>
      <c r="F40" s="273">
        <f>SUM(F16,F32,F38)</f>
        <v>1</v>
      </c>
      <c r="G40" s="272">
        <f>SUM(G16,G32,G38)</f>
        <v>1078390500</v>
      </c>
      <c r="H40" s="272">
        <f t="shared" ref="H40" si="15">H16+H32+H38</f>
        <v>60383300</v>
      </c>
      <c r="I40" s="273">
        <f>H40/C40</f>
        <v>5.9315193515802882E-2</v>
      </c>
      <c r="J40" s="311"/>
      <c r="K40" s="304"/>
      <c r="L40" s="304"/>
      <c r="M40" s="329"/>
      <c r="N40" s="330"/>
      <c r="P40" s="314"/>
      <c r="Q40" s="312"/>
      <c r="R40" s="245"/>
      <c r="S40" s="314"/>
      <c r="T40" s="312"/>
      <c r="U40" s="307"/>
      <c r="V40" s="245"/>
      <c r="W40" s="314"/>
      <c r="X40" s="312"/>
      <c r="Y40" s="307"/>
      <c r="Z40" s="245"/>
      <c r="AA40" s="314"/>
      <c r="AB40" s="312"/>
      <c r="AC40" s="307"/>
    </row>
    <row r="41" spans="2:29" ht="15.75" customHeight="1">
      <c r="B41" s="331"/>
      <c r="C41" s="640"/>
      <c r="D41" s="331"/>
      <c r="E41" s="331"/>
      <c r="F41" s="331"/>
      <c r="G41" s="331"/>
      <c r="H41" s="331"/>
      <c r="I41" s="331"/>
      <c r="J41" s="329"/>
      <c r="K41" s="329"/>
      <c r="L41" s="329"/>
      <c r="M41" s="329"/>
      <c r="N41" s="330"/>
      <c r="O41" s="88"/>
      <c r="P41" s="245"/>
      <c r="Q41" s="245"/>
      <c r="R41" s="245"/>
      <c r="S41" s="245"/>
      <c r="T41" s="245"/>
      <c r="U41" s="245"/>
      <c r="V41" s="245"/>
      <c r="W41" s="245"/>
      <c r="X41" s="245"/>
      <c r="Y41" s="245"/>
      <c r="Z41" s="245"/>
      <c r="AA41" s="245"/>
      <c r="AB41" s="245"/>
      <c r="AC41" s="245"/>
    </row>
    <row r="42" spans="2:29" ht="15.75" customHeight="1">
      <c r="B42" s="330"/>
      <c r="C42" s="641"/>
      <c r="D42" s="330"/>
      <c r="E42" s="330"/>
      <c r="F42" s="330"/>
      <c r="G42" s="330"/>
      <c r="H42" s="330"/>
      <c r="I42" s="330"/>
      <c r="J42" s="330"/>
      <c r="K42" s="330"/>
      <c r="L42" s="330"/>
      <c r="M42" s="332"/>
      <c r="N42" s="332"/>
      <c r="P42" s="245"/>
      <c r="Q42" s="245"/>
      <c r="R42" s="245"/>
      <c r="S42" s="245"/>
      <c r="T42" s="245"/>
      <c r="U42" s="245"/>
      <c r="V42" s="245"/>
      <c r="W42" s="245"/>
      <c r="X42" s="245"/>
      <c r="Y42" s="245"/>
      <c r="Z42" s="245"/>
      <c r="AA42" s="245"/>
      <c r="AB42" s="245"/>
      <c r="AC42" s="245"/>
    </row>
    <row r="43" spans="2:29" ht="15.75" customHeight="1">
      <c r="B43" s="330"/>
      <c r="C43" s="641"/>
      <c r="D43" s="330"/>
      <c r="E43" s="330"/>
      <c r="F43" s="330"/>
      <c r="G43" s="330"/>
      <c r="H43" s="330"/>
      <c r="I43" s="330"/>
      <c r="J43" s="330"/>
      <c r="K43" s="334"/>
      <c r="L43" s="334"/>
      <c r="M43" s="333"/>
      <c r="N43" s="333"/>
    </row>
    <row r="44" spans="2:29" ht="15.75" customHeight="1">
      <c r="B44" s="335"/>
      <c r="C44" s="642"/>
      <c r="D44" s="335"/>
      <c r="E44" s="335"/>
      <c r="F44" s="336"/>
      <c r="G44" s="335"/>
      <c r="H44" s="335"/>
      <c r="I44" s="335"/>
      <c r="J44" s="335"/>
      <c r="K44" s="333"/>
      <c r="L44" s="333"/>
      <c r="M44" s="332"/>
      <c r="N44" s="332"/>
    </row>
    <row r="45" spans="2:29" ht="15.75" customHeight="1">
      <c r="B45" s="335"/>
      <c r="C45" s="642"/>
      <c r="D45" s="335"/>
      <c r="E45" s="335"/>
      <c r="F45" s="336"/>
      <c r="G45" s="335"/>
      <c r="H45" s="335"/>
      <c r="I45" s="335"/>
      <c r="J45" s="335"/>
      <c r="K45" s="332"/>
      <c r="L45" s="332"/>
      <c r="M45" s="333"/>
      <c r="N45" s="333"/>
    </row>
    <row r="46" spans="2:29" ht="15.75" customHeight="1">
      <c r="B46" s="335"/>
      <c r="C46" s="642"/>
      <c r="D46" s="335"/>
      <c r="E46" s="335"/>
      <c r="F46" s="336"/>
      <c r="G46" s="335"/>
      <c r="H46" s="335"/>
      <c r="I46" s="335"/>
      <c r="J46" s="335"/>
      <c r="K46" s="333"/>
      <c r="L46" s="333"/>
      <c r="M46" s="333"/>
      <c r="N46" s="333"/>
    </row>
    <row r="47" spans="2:29" ht="15.75" customHeight="1">
      <c r="B47" s="335"/>
      <c r="C47" s="642"/>
      <c r="D47" s="335"/>
      <c r="E47" s="335"/>
      <c r="F47" s="335"/>
      <c r="G47" s="335"/>
      <c r="H47" s="335"/>
      <c r="I47" s="335"/>
      <c r="J47" s="335"/>
      <c r="K47" s="333"/>
      <c r="L47" s="333"/>
      <c r="M47" s="332"/>
      <c r="N47" s="332"/>
    </row>
    <row r="48" spans="2:29" ht="15.75" customHeight="1">
      <c r="B48" s="335"/>
      <c r="C48" s="642"/>
      <c r="D48" s="335"/>
      <c r="E48" s="335"/>
      <c r="F48" s="335"/>
      <c r="G48" s="335"/>
      <c r="H48" s="335"/>
      <c r="I48" s="335"/>
      <c r="J48" s="335"/>
      <c r="K48" s="332"/>
      <c r="L48" s="332"/>
      <c r="M48" s="245"/>
      <c r="N48" s="245"/>
    </row>
    <row r="49" spans="2:14" ht="15.75" customHeight="1">
      <c r="B49" s="335"/>
      <c r="C49" s="642"/>
      <c r="D49" s="335"/>
      <c r="E49" s="335"/>
      <c r="F49" s="335"/>
      <c r="G49" s="335"/>
      <c r="H49" s="335"/>
      <c r="I49" s="335"/>
      <c r="J49" s="335"/>
      <c r="K49" s="245"/>
      <c r="L49" s="245"/>
      <c r="M49" s="332"/>
      <c r="N49" s="332"/>
    </row>
    <row r="50" spans="2:14" ht="15.75" customHeight="1">
      <c r="B50" s="335"/>
      <c r="C50" s="642"/>
      <c r="D50" s="335"/>
      <c r="E50" s="335"/>
      <c r="F50" s="335"/>
      <c r="G50" s="335"/>
      <c r="H50" s="335"/>
      <c r="I50" s="335"/>
      <c r="J50" s="335"/>
      <c r="K50" s="332"/>
      <c r="L50" s="332"/>
      <c r="M50" s="333"/>
      <c r="N50" s="333"/>
    </row>
    <row r="51" spans="2:14" ht="15.75" customHeight="1">
      <c r="B51" s="335"/>
      <c r="C51" s="642"/>
      <c r="D51" s="335"/>
      <c r="E51" s="335"/>
      <c r="F51" s="335"/>
      <c r="G51" s="335"/>
      <c r="H51" s="335"/>
      <c r="I51" s="335"/>
      <c r="J51" s="335"/>
      <c r="K51" s="333"/>
      <c r="L51" s="333"/>
      <c r="M51" s="333"/>
      <c r="N51" s="333"/>
    </row>
    <row r="52" spans="2:14" ht="15.75" customHeight="1">
      <c r="B52" s="335"/>
      <c r="C52" s="642"/>
      <c r="D52" s="335"/>
      <c r="E52" s="335"/>
      <c r="F52" s="335"/>
      <c r="G52" s="335"/>
      <c r="H52" s="335"/>
      <c r="I52" s="335"/>
      <c r="J52" s="335"/>
      <c r="K52" s="333"/>
      <c r="L52" s="333"/>
      <c r="M52" s="332"/>
      <c r="N52" s="332"/>
    </row>
    <row r="53" spans="2:14" ht="15.75" customHeight="1">
      <c r="B53" s="335"/>
      <c r="C53" s="642"/>
      <c r="D53" s="335"/>
      <c r="E53" s="335"/>
      <c r="F53" s="335"/>
      <c r="G53" s="335"/>
      <c r="H53" s="335"/>
      <c r="I53" s="335"/>
      <c r="J53" s="335"/>
      <c r="K53" s="332"/>
      <c r="L53" s="332"/>
      <c r="M53" s="245"/>
      <c r="N53" s="245"/>
    </row>
    <row r="54" spans="2:14" ht="15.75" customHeight="1">
      <c r="B54" s="335"/>
      <c r="C54" s="642"/>
      <c r="D54" s="335"/>
      <c r="E54" s="335"/>
      <c r="F54" s="335"/>
      <c r="G54" s="335"/>
      <c r="H54" s="335"/>
      <c r="I54" s="335"/>
      <c r="J54" s="335"/>
      <c r="K54" s="245"/>
      <c r="L54" s="245"/>
      <c r="M54" s="332"/>
      <c r="N54" s="332"/>
    </row>
    <row r="55" spans="2:14" ht="15.75" customHeight="1">
      <c r="B55" s="335"/>
      <c r="C55" s="642"/>
      <c r="D55" s="335"/>
      <c r="E55" s="335"/>
      <c r="F55" s="335"/>
      <c r="G55" s="335"/>
      <c r="H55" s="335"/>
      <c r="I55" s="335"/>
      <c r="J55" s="335"/>
      <c r="K55" s="332"/>
      <c r="L55" s="332"/>
      <c r="M55" s="245"/>
      <c r="N55" s="245"/>
    </row>
    <row r="56" spans="2:14" ht="15.75" customHeight="1">
      <c r="B56" s="335"/>
      <c r="C56" s="642"/>
      <c r="D56" s="335"/>
      <c r="E56" s="335"/>
      <c r="F56" s="335"/>
      <c r="G56" s="335"/>
      <c r="H56" s="335"/>
      <c r="I56" s="335"/>
      <c r="J56" s="335"/>
      <c r="K56" s="245"/>
      <c r="L56" s="245"/>
      <c r="M56" s="245"/>
      <c r="N56" s="245"/>
    </row>
    <row r="57" spans="2:14" ht="15.75" customHeight="1">
      <c r="B57" s="335"/>
      <c r="C57" s="642"/>
      <c r="D57" s="335"/>
      <c r="E57" s="335"/>
      <c r="F57" s="335"/>
      <c r="G57" s="335"/>
      <c r="H57" s="335"/>
      <c r="I57" s="335"/>
      <c r="J57" s="335"/>
      <c r="K57" s="245"/>
      <c r="L57" s="245"/>
      <c r="M57" s="245"/>
      <c r="N57" s="245"/>
    </row>
    <row r="58" spans="2:14" ht="15.75" customHeight="1">
      <c r="B58" s="335"/>
      <c r="C58" s="642"/>
      <c r="D58" s="335"/>
      <c r="E58" s="335"/>
      <c r="F58" s="335"/>
      <c r="G58" s="335"/>
      <c r="H58" s="335"/>
      <c r="I58" s="335"/>
      <c r="J58" s="335"/>
      <c r="K58" s="245"/>
      <c r="L58" s="245"/>
      <c r="M58" s="245"/>
      <c r="N58" s="245"/>
    </row>
    <row r="59" spans="2:14" ht="15.75" customHeight="1">
      <c r="B59" s="335"/>
      <c r="C59" s="642"/>
      <c r="D59" s="335"/>
      <c r="E59" s="335"/>
      <c r="F59" s="335"/>
      <c r="G59" s="335"/>
      <c r="H59" s="335"/>
      <c r="I59" s="335"/>
      <c r="J59" s="335"/>
      <c r="K59" s="245"/>
      <c r="L59" s="245"/>
    </row>
    <row r="60" spans="2:14" ht="15.75" customHeight="1">
      <c r="B60" s="335"/>
      <c r="C60" s="642"/>
      <c r="D60" s="335"/>
      <c r="E60" s="335"/>
      <c r="F60" s="335"/>
      <c r="G60" s="335"/>
      <c r="H60" s="335"/>
      <c r="I60" s="335"/>
      <c r="J60" s="335"/>
    </row>
    <row r="61" spans="2:14" ht="15.75" customHeight="1">
      <c r="B61" s="335"/>
      <c r="C61" s="642"/>
      <c r="D61" s="335"/>
      <c r="E61" s="335"/>
      <c r="F61" s="335"/>
      <c r="G61" s="335"/>
      <c r="H61" s="335"/>
      <c r="I61" s="335"/>
      <c r="J61" s="335"/>
    </row>
    <row r="62" spans="2:14" ht="15.75" customHeight="1">
      <c r="B62" s="335"/>
      <c r="C62" s="642"/>
      <c r="D62" s="335"/>
      <c r="E62" s="335"/>
      <c r="F62" s="335"/>
      <c r="G62" s="335"/>
      <c r="H62" s="335"/>
      <c r="I62" s="335"/>
      <c r="J62" s="335"/>
    </row>
    <row r="63" spans="2:14" ht="15.75" customHeight="1">
      <c r="B63" s="335"/>
      <c r="C63" s="642"/>
      <c r="D63" s="335"/>
      <c r="E63" s="335"/>
      <c r="F63" s="335"/>
      <c r="G63" s="335"/>
      <c r="H63" s="335"/>
      <c r="I63" s="335"/>
      <c r="J63" s="335"/>
    </row>
    <row r="64" spans="2:14" ht="15.75" customHeight="1">
      <c r="B64" s="335"/>
      <c r="C64" s="642"/>
      <c r="D64" s="335"/>
      <c r="E64" s="335"/>
      <c r="F64" s="335"/>
      <c r="G64" s="335"/>
      <c r="H64" s="335"/>
      <c r="I64" s="335"/>
      <c r="J64" s="335"/>
    </row>
    <row r="65" spans="2:10" ht="15.75" customHeight="1">
      <c r="B65" s="335"/>
      <c r="C65" s="642"/>
      <c r="D65" s="335"/>
      <c r="E65" s="335"/>
      <c r="F65" s="335"/>
      <c r="G65" s="335"/>
      <c r="H65" s="335"/>
      <c r="I65" s="335"/>
      <c r="J65" s="335"/>
    </row>
    <row r="66" spans="2:10" ht="15.75" customHeight="1">
      <c r="B66" s="335"/>
      <c r="C66" s="642"/>
      <c r="D66" s="335"/>
      <c r="E66" s="335"/>
      <c r="F66" s="335"/>
      <c r="G66" s="335"/>
      <c r="H66" s="335"/>
      <c r="I66" s="335"/>
      <c r="J66" s="335"/>
    </row>
    <row r="67" spans="2:10" ht="15.75" customHeight="1">
      <c r="B67" s="335"/>
      <c r="C67" s="642"/>
      <c r="D67" s="335"/>
      <c r="E67" s="335"/>
      <c r="F67" s="335"/>
      <c r="G67" s="335"/>
      <c r="H67" s="335"/>
      <c r="I67" s="335"/>
      <c r="J67" s="335"/>
    </row>
    <row r="68" spans="2:10" ht="15.75" customHeight="1">
      <c r="B68" s="335"/>
      <c r="C68" s="642"/>
      <c r="D68" s="335"/>
      <c r="E68" s="335"/>
      <c r="F68" s="335"/>
      <c r="G68" s="335"/>
      <c r="H68" s="335"/>
      <c r="I68" s="335"/>
      <c r="J68" s="335"/>
    </row>
    <row r="69" spans="2:10" ht="15.75" customHeight="1">
      <c r="B69" s="335"/>
      <c r="C69" s="642"/>
      <c r="D69" s="335"/>
      <c r="E69" s="335"/>
      <c r="F69" s="335"/>
      <c r="G69" s="335"/>
      <c r="H69" s="335"/>
      <c r="I69" s="335"/>
      <c r="J69" s="335"/>
    </row>
    <row r="70" spans="2:10" ht="15.75" customHeight="1">
      <c r="B70" s="335"/>
      <c r="C70" s="642"/>
      <c r="D70" s="335"/>
      <c r="E70" s="335"/>
      <c r="F70" s="335"/>
      <c r="G70" s="335"/>
      <c r="H70" s="335"/>
      <c r="I70" s="335"/>
      <c r="J70" s="335"/>
    </row>
    <row r="71" spans="2:10" ht="15.75" customHeight="1">
      <c r="B71" s="335"/>
      <c r="C71" s="642"/>
      <c r="D71" s="335"/>
      <c r="E71" s="335"/>
      <c r="F71" s="335"/>
      <c r="G71" s="335"/>
      <c r="H71" s="335"/>
      <c r="I71" s="335"/>
      <c r="J71" s="335"/>
    </row>
    <row r="72" spans="2:10" ht="15" customHeight="1">
      <c r="B72" s="335"/>
      <c r="C72" s="642"/>
      <c r="D72" s="335"/>
      <c r="E72" s="335"/>
      <c r="F72" s="335"/>
      <c r="G72" s="335"/>
      <c r="H72" s="335"/>
      <c r="I72" s="335"/>
      <c r="J72" s="335"/>
    </row>
    <row r="73" spans="2:10" ht="15.75" customHeight="1">
      <c r="B73" s="335"/>
      <c r="C73" s="642"/>
      <c r="D73" s="335"/>
      <c r="E73" s="335"/>
      <c r="F73" s="335"/>
      <c r="G73" s="335"/>
      <c r="H73" s="335"/>
      <c r="I73" s="335"/>
      <c r="J73" s="335"/>
    </row>
    <row r="79" spans="2:10" ht="18">
      <c r="B79" s="337"/>
      <c r="C79" s="337"/>
    </row>
  </sheetData>
  <mergeCells count="13">
    <mergeCell ref="S9:T9"/>
    <mergeCell ref="W9:X9"/>
    <mergeCell ref="AA9:AC9"/>
    <mergeCell ref="B7:B8"/>
    <mergeCell ref="M8:N8"/>
    <mergeCell ref="B2:I2"/>
    <mergeCell ref="C4:C6"/>
    <mergeCell ref="D4:D6"/>
    <mergeCell ref="E4:E6"/>
    <mergeCell ref="F4:F6"/>
    <mergeCell ref="G4:G6"/>
    <mergeCell ref="H4:H6"/>
    <mergeCell ref="I4:I6"/>
  </mergeCells>
  <conditionalFormatting sqref="M37">
    <cfRule type="cellIs" dxfId="7" priority="1" stopIfTrue="1" operator="equal">
      <formula>"NA"</formula>
    </cfRule>
  </conditionalFormatting>
  <conditionalFormatting sqref="M21">
    <cfRule type="cellIs" dxfId="6" priority="9" stopIfTrue="1" operator="equal">
      <formula>"NA"</formula>
    </cfRule>
  </conditionalFormatting>
  <conditionalFormatting sqref="M19">
    <cfRule type="cellIs" dxfId="5" priority="8" stopIfTrue="1" operator="equal">
      <formula>"NA"</formula>
    </cfRule>
  </conditionalFormatting>
  <conditionalFormatting sqref="M18">
    <cfRule type="cellIs" dxfId="4" priority="7" stopIfTrue="1" operator="equal">
      <formula>"NA"</formula>
    </cfRule>
  </conditionalFormatting>
  <conditionalFormatting sqref="M20">
    <cfRule type="cellIs" dxfId="3" priority="6" stopIfTrue="1" operator="equal">
      <formula>"NA"</formula>
    </cfRule>
  </conditionalFormatting>
  <conditionalFormatting sqref="M22">
    <cfRule type="cellIs" dxfId="2" priority="5" stopIfTrue="1" operator="equal">
      <formula>"NA"</formula>
    </cfRule>
  </conditionalFormatting>
  <conditionalFormatting sqref="M38">
    <cfRule type="cellIs" dxfId="1" priority="3" stopIfTrue="1" operator="equal">
      <formula>"NA"</formula>
    </cfRule>
  </conditionalFormatting>
  <conditionalFormatting sqref="M36">
    <cfRule type="cellIs" dxfId="0" priority="2" stopIfTrue="1" operator="equal">
      <formula>"NA"</formula>
    </cfRule>
  </conditionalFormatting>
  <pageMargins left="0.7" right="0.7" top="0.75" bottom="0.75" header="0.3" footer="0.3"/>
  <pageSetup scale="61" fitToHeight="0"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autoPageBreaks="0"/>
  </sheetPr>
  <dimension ref="B2:O31"/>
  <sheetViews>
    <sheetView view="pageBreakPreview" zoomScale="80" zoomScaleNormal="100" zoomScaleSheetLayoutView="80" workbookViewId="0">
      <selection activeCell="E28" sqref="E28"/>
    </sheetView>
  </sheetViews>
  <sheetFormatPr defaultRowHeight="15"/>
  <cols>
    <col min="2" max="2" width="45.28515625" bestFit="1" customWidth="1"/>
    <col min="3" max="3" width="16.42578125" customWidth="1"/>
    <col min="4" max="4" width="20.140625" bestFit="1" customWidth="1"/>
    <col min="5" max="5" width="19.85546875" bestFit="1" customWidth="1"/>
    <col min="6" max="6" width="11.140625" customWidth="1"/>
  </cols>
  <sheetData>
    <row r="2" spans="2:15" ht="31.5">
      <c r="B2" s="750" t="s">
        <v>143</v>
      </c>
      <c r="C2" s="750"/>
      <c r="D2" s="750"/>
      <c r="E2" s="750"/>
      <c r="F2" s="89"/>
    </row>
    <row r="3" spans="2:15" ht="18">
      <c r="B3" s="129"/>
      <c r="C3" s="129"/>
      <c r="D3" s="338"/>
      <c r="E3" s="338" t="s">
        <v>14</v>
      </c>
      <c r="F3" s="338"/>
    </row>
    <row r="4" spans="2:15" ht="15.75" customHeight="1">
      <c r="B4" s="129"/>
      <c r="C4" s="339" t="s">
        <v>138</v>
      </c>
      <c r="D4" s="340" t="s">
        <v>134</v>
      </c>
      <c r="E4" s="341" t="s">
        <v>139</v>
      </c>
      <c r="F4" s="131"/>
      <c r="G4" s="1"/>
    </row>
    <row r="5" spans="2:15" ht="18">
      <c r="B5" s="342" t="s">
        <v>42</v>
      </c>
      <c r="C5" s="343" t="s">
        <v>136</v>
      </c>
      <c r="D5" s="344" t="s">
        <v>135</v>
      </c>
      <c r="E5" s="345" t="s">
        <v>140</v>
      </c>
      <c r="F5" s="346"/>
    </row>
    <row r="6" spans="2:15" ht="18">
      <c r="B6" s="347" t="s">
        <v>33</v>
      </c>
      <c r="C6" s="348">
        <v>2</v>
      </c>
      <c r="D6" s="349">
        <f>'CC Data'!S303</f>
        <v>6.1153814559024831</v>
      </c>
      <c r="E6" s="350">
        <v>6.1</v>
      </c>
      <c r="F6" s="111"/>
    </row>
    <row r="7" spans="2:15" ht="18">
      <c r="B7" s="351" t="s">
        <v>9</v>
      </c>
      <c r="C7" s="352">
        <v>2</v>
      </c>
      <c r="D7" s="353">
        <f>'CC Data'!S304</f>
        <v>3.2980982816748003</v>
      </c>
      <c r="E7" s="354">
        <v>3.3</v>
      </c>
      <c r="F7" s="111"/>
    </row>
    <row r="8" spans="2:15" ht="18">
      <c r="B8" s="351" t="s">
        <v>34</v>
      </c>
      <c r="C8" s="352">
        <v>2</v>
      </c>
      <c r="D8" s="353">
        <f>'CC Data'!S305</f>
        <v>2.3204991843383742</v>
      </c>
      <c r="E8" s="354">
        <v>2.2999999999999998</v>
      </c>
      <c r="F8" s="111"/>
    </row>
    <row r="9" spans="2:15" ht="18">
      <c r="B9" s="351" t="s">
        <v>35</v>
      </c>
      <c r="C9" s="352">
        <v>2</v>
      </c>
      <c r="D9" s="353">
        <f>'CC Data'!S306</f>
        <v>2.5217154823448649</v>
      </c>
      <c r="E9" s="354">
        <v>2.5</v>
      </c>
      <c r="F9" s="111"/>
    </row>
    <row r="10" spans="2:15" ht="18">
      <c r="B10" s="351" t="s">
        <v>36</v>
      </c>
      <c r="C10" s="355">
        <v>1.5</v>
      </c>
      <c r="D10" s="356">
        <f>'CC Data'!S307</f>
        <v>1.5</v>
      </c>
      <c r="E10" s="356">
        <v>1.5</v>
      </c>
      <c r="F10" s="357"/>
    </row>
    <row r="11" spans="2:15" ht="18">
      <c r="B11" s="351" t="s">
        <v>37</v>
      </c>
      <c r="C11" s="352">
        <v>1.5</v>
      </c>
      <c r="D11" s="353">
        <f>'CC Data'!S308</f>
        <v>0.32717697838958687</v>
      </c>
      <c r="E11" s="358">
        <v>2.5</v>
      </c>
      <c r="F11" s="359"/>
    </row>
    <row r="12" spans="2:15" ht="18">
      <c r="B12" s="351" t="s">
        <v>38</v>
      </c>
      <c r="C12" s="352">
        <v>1.5</v>
      </c>
      <c r="D12" s="353">
        <f>'CC Data'!S309</f>
        <v>1.0020653993153545</v>
      </c>
      <c r="E12" s="358">
        <v>3</v>
      </c>
      <c r="F12" s="111"/>
    </row>
    <row r="13" spans="2:15" ht="18">
      <c r="B13" s="351" t="s">
        <v>39</v>
      </c>
      <c r="C13" s="352">
        <v>0.5</v>
      </c>
      <c r="D13" s="353">
        <f>'CC Data'!S310</f>
        <v>0.40325304748337787</v>
      </c>
      <c r="E13" s="354">
        <v>0.4</v>
      </c>
      <c r="F13" s="359"/>
      <c r="O13" t="s">
        <v>14</v>
      </c>
    </row>
    <row r="14" spans="2:15" ht="18">
      <c r="B14" s="351" t="s">
        <v>15</v>
      </c>
      <c r="C14" s="352">
        <v>2</v>
      </c>
      <c r="D14" s="353">
        <f>'CC Data'!S311</f>
        <v>0.43644180710595587</v>
      </c>
      <c r="E14" s="358">
        <v>1.5</v>
      </c>
      <c r="F14" s="359"/>
    </row>
    <row r="15" spans="2:15" ht="18">
      <c r="B15" s="351" t="s">
        <v>40</v>
      </c>
      <c r="C15" s="352">
        <v>50</v>
      </c>
      <c r="D15" s="353">
        <f>'CC Data'!S312</f>
        <v>156.58380033888619</v>
      </c>
      <c r="E15" s="360">
        <v>157</v>
      </c>
      <c r="F15" s="359"/>
      <c r="H15" t="s">
        <v>14</v>
      </c>
    </row>
    <row r="16" spans="2:15" ht="18">
      <c r="B16" s="361" t="s">
        <v>41</v>
      </c>
      <c r="C16" s="362">
        <v>0.05</v>
      </c>
      <c r="D16" s="363">
        <f>'CC Data'!S313</f>
        <v>1.7294310155297466E-2</v>
      </c>
      <c r="E16" s="364">
        <v>0.05</v>
      </c>
      <c r="F16" s="359"/>
    </row>
    <row r="17" spans="2:14" ht="18">
      <c r="B17" s="365"/>
      <c r="C17" s="129"/>
      <c r="D17" s="129" t="s">
        <v>14</v>
      </c>
      <c r="E17" s="129"/>
      <c r="F17" s="165"/>
    </row>
    <row r="18" spans="2:14" ht="18">
      <c r="B18" s="129"/>
      <c r="C18" s="129"/>
      <c r="D18" s="129"/>
      <c r="E18" s="129" t="s">
        <v>14</v>
      </c>
      <c r="F18" s="165" t="s">
        <v>14</v>
      </c>
      <c r="N18" t="s">
        <v>14</v>
      </c>
    </row>
    <row r="19" spans="2:14" ht="15.75" customHeight="1">
      <c r="B19" s="129"/>
      <c r="C19" s="339" t="s">
        <v>138</v>
      </c>
      <c r="D19" s="340" t="s">
        <v>134</v>
      </c>
      <c r="E19" s="341" t="s">
        <v>139</v>
      </c>
      <c r="F19" s="131"/>
    </row>
    <row r="20" spans="2:14" ht="16.5" customHeight="1">
      <c r="B20" s="26" t="s">
        <v>111</v>
      </c>
      <c r="C20" s="343" t="s">
        <v>83</v>
      </c>
      <c r="D20" s="344" t="s">
        <v>135</v>
      </c>
      <c r="E20" s="345" t="s">
        <v>140</v>
      </c>
      <c r="F20" s="118"/>
    </row>
    <row r="21" spans="2:14" ht="18">
      <c r="B21" s="347" t="s">
        <v>72</v>
      </c>
      <c r="C21" s="366">
        <v>1</v>
      </c>
      <c r="D21" s="367">
        <f>'Univ Data'!S148</f>
        <v>0.9899980796087956</v>
      </c>
      <c r="E21" s="368">
        <v>2.5</v>
      </c>
      <c r="F21" s="359"/>
      <c r="K21" t="s">
        <v>14</v>
      </c>
    </row>
    <row r="22" spans="2:14" ht="18">
      <c r="B22" s="351" t="s">
        <v>73</v>
      </c>
      <c r="C22" s="369">
        <v>1</v>
      </c>
      <c r="D22" s="370">
        <f>'Univ Data'!S149</f>
        <v>0.66501562570430894</v>
      </c>
      <c r="E22" s="371">
        <v>2</v>
      </c>
      <c r="F22" s="359"/>
    </row>
    <row r="23" spans="2:14" ht="18">
      <c r="B23" s="351" t="s">
        <v>74</v>
      </c>
      <c r="C23" s="369">
        <v>1</v>
      </c>
      <c r="D23" s="370">
        <f>'Univ Data'!S150</f>
        <v>0.89067280488442657</v>
      </c>
      <c r="E23" s="371">
        <v>1.5</v>
      </c>
      <c r="F23" s="359"/>
    </row>
    <row r="24" spans="2:14" ht="18">
      <c r="B24" s="351" t="s">
        <v>10</v>
      </c>
      <c r="C24" s="372">
        <v>1</v>
      </c>
      <c r="D24" s="373">
        <f>'Univ Data'!S151</f>
        <v>1</v>
      </c>
      <c r="E24" s="374">
        <v>1</v>
      </c>
      <c r="F24" s="357" t="s">
        <v>14</v>
      </c>
    </row>
    <row r="25" spans="2:14" ht="18">
      <c r="B25" s="351" t="s">
        <v>11</v>
      </c>
      <c r="C25" s="369">
        <v>0.3</v>
      </c>
      <c r="D25" s="370">
        <f>'Univ Data'!S152</f>
        <v>0.18157309700361049</v>
      </c>
      <c r="E25" s="375">
        <v>0.3</v>
      </c>
      <c r="F25" s="359"/>
    </row>
    <row r="26" spans="2:14" ht="18">
      <c r="B26" s="351" t="s">
        <v>12</v>
      </c>
      <c r="C26" s="369">
        <v>0.05</v>
      </c>
      <c r="D26" s="370">
        <f>'Univ Data'!S153</f>
        <v>4.8037527419061039E-2</v>
      </c>
      <c r="E26" s="375">
        <v>0.05</v>
      </c>
      <c r="F26" s="359"/>
    </row>
    <row r="27" spans="2:14" ht="18">
      <c r="B27" s="351" t="s">
        <v>13</v>
      </c>
      <c r="C27" s="376">
        <v>20000</v>
      </c>
      <c r="D27" s="370">
        <f>'Univ Data'!S154</f>
        <v>10619.939717050051</v>
      </c>
      <c r="E27" s="358">
        <v>15000</v>
      </c>
      <c r="F27" s="377"/>
    </row>
    <row r="28" spans="2:14" ht="18">
      <c r="B28" s="351" t="s">
        <v>16</v>
      </c>
      <c r="C28" s="369">
        <v>0.02</v>
      </c>
      <c r="D28" s="378">
        <f>'Univ Data'!S155</f>
        <v>3.3322771375027759E-3</v>
      </c>
      <c r="E28" s="371">
        <v>0.02</v>
      </c>
      <c r="F28" s="359"/>
    </row>
    <row r="29" spans="2:14" ht="18">
      <c r="B29" s="361" t="s">
        <v>17</v>
      </c>
      <c r="C29" s="379">
        <v>0.04</v>
      </c>
      <c r="D29" s="380">
        <f>'Univ Data'!S156</f>
        <v>1.023180363040976E-2</v>
      </c>
      <c r="E29" s="381">
        <v>0.01</v>
      </c>
      <c r="F29" s="359"/>
    </row>
    <row r="30" spans="2:14" ht="15.75">
      <c r="B30" s="2"/>
    </row>
    <row r="31" spans="2:14" ht="15.75">
      <c r="B31" s="3"/>
    </row>
  </sheetData>
  <mergeCells count="1">
    <mergeCell ref="B2:E2"/>
  </mergeCells>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2:AC86"/>
  <sheetViews>
    <sheetView view="pageBreakPreview" zoomScale="70" zoomScaleNormal="100" zoomScaleSheetLayoutView="70" workbookViewId="0">
      <selection activeCell="C9" sqref="C9"/>
    </sheetView>
  </sheetViews>
  <sheetFormatPr defaultColWidth="9.140625" defaultRowHeight="18"/>
  <cols>
    <col min="1" max="1" width="11.140625" style="5" bestFit="1" customWidth="1"/>
    <col min="2" max="2" width="58.7109375" style="7" bestFit="1" customWidth="1"/>
    <col min="3" max="3" width="18.140625" style="6" bestFit="1" customWidth="1"/>
    <col min="4" max="4" width="16.140625" style="6" bestFit="1" customWidth="1"/>
    <col min="5" max="5" width="17.5703125" style="6" bestFit="1" customWidth="1"/>
    <col min="6" max="6" width="16.5703125" style="6" bestFit="1" customWidth="1"/>
    <col min="7" max="9" width="17.5703125" style="6" bestFit="1" customWidth="1"/>
    <col min="10" max="10" width="17" style="6" bestFit="1" customWidth="1"/>
    <col min="11" max="11" width="17.5703125" style="6" bestFit="1" customWidth="1"/>
    <col min="12" max="12" width="17" style="6" bestFit="1" customWidth="1"/>
    <col min="13" max="14" width="17.5703125" style="6" bestFit="1" customWidth="1"/>
    <col min="15" max="15" width="17" style="6" bestFit="1" customWidth="1"/>
    <col min="16" max="16" width="19.140625" style="6" bestFit="1" customWidth="1"/>
    <col min="17" max="17" width="19.140625" style="6" customWidth="1"/>
    <col min="18" max="18" width="17" style="6" bestFit="1" customWidth="1"/>
    <col min="19" max="19" width="41.140625" style="6" bestFit="1" customWidth="1"/>
    <col min="20" max="20" width="10.85546875" style="6" bestFit="1" customWidth="1"/>
    <col min="21" max="21" width="11.28515625" style="6" bestFit="1" customWidth="1"/>
    <col min="22" max="22" width="9.42578125" style="6" bestFit="1" customWidth="1"/>
    <col min="23" max="23" width="9" style="6" bestFit="1" customWidth="1"/>
    <col min="24" max="24" width="9.85546875" style="6" bestFit="1" customWidth="1"/>
    <col min="25" max="25" width="11.28515625" style="6" bestFit="1" customWidth="1"/>
    <col min="26" max="26" width="11.140625" style="6" bestFit="1" customWidth="1"/>
    <col min="27" max="28" width="9.42578125" style="6" bestFit="1" customWidth="1"/>
    <col min="29" max="30" width="9.140625" style="6"/>
    <col min="31" max="31" width="9.7109375" style="6" bestFit="1" customWidth="1"/>
    <col min="32" max="16384" width="9.140625" style="6"/>
  </cols>
  <sheetData>
    <row r="2" spans="2:18" ht="31.5">
      <c r="B2" s="648" t="s">
        <v>165</v>
      </c>
      <c r="C2" s="649"/>
      <c r="D2" s="649"/>
      <c r="E2" s="649"/>
      <c r="F2" s="649"/>
      <c r="G2" s="649"/>
      <c r="H2" s="649"/>
      <c r="I2" s="649"/>
      <c r="J2" s="649"/>
      <c r="K2" s="649"/>
      <c r="L2" s="649"/>
      <c r="M2" s="649"/>
      <c r="N2" s="649"/>
      <c r="O2" s="650"/>
      <c r="P2" s="590"/>
    </row>
    <row r="4" spans="2:18">
      <c r="Q4" s="8"/>
    </row>
    <row r="5" spans="2:18">
      <c r="B5" s="9" t="s">
        <v>175</v>
      </c>
      <c r="C5" s="10" t="s">
        <v>20</v>
      </c>
      <c r="D5" s="10" t="s">
        <v>21</v>
      </c>
      <c r="E5" s="10" t="s">
        <v>22</v>
      </c>
      <c r="F5" s="10" t="s">
        <v>23</v>
      </c>
      <c r="G5" s="10" t="s">
        <v>24</v>
      </c>
      <c r="H5" s="10" t="s">
        <v>25</v>
      </c>
      <c r="I5" s="10" t="s">
        <v>26</v>
      </c>
      <c r="J5" s="10" t="s">
        <v>27</v>
      </c>
      <c r="K5" s="10" t="s">
        <v>28</v>
      </c>
      <c r="L5" s="10" t="s">
        <v>29</v>
      </c>
      <c r="M5" s="10" t="s">
        <v>30</v>
      </c>
      <c r="N5" s="10" t="s">
        <v>31</v>
      </c>
      <c r="O5" s="10" t="s">
        <v>32</v>
      </c>
      <c r="P5" s="10" t="s">
        <v>81</v>
      </c>
      <c r="Q5" s="10" t="s">
        <v>82</v>
      </c>
    </row>
    <row r="6" spans="2:18">
      <c r="B6" s="7" t="s">
        <v>33</v>
      </c>
      <c r="C6" s="11">
        <f>AVERAGE('CC Data'!$N$4:$P$4)</f>
        <v>3580.4666666666672</v>
      </c>
      <c r="D6" s="11">
        <f>AVERAGE('CC Data'!$N$27:$P$27)</f>
        <v>1697.9333333333334</v>
      </c>
      <c r="E6" s="11">
        <f>AVERAGE('CC Data'!$N$50:$P$50)</f>
        <v>2644.6666666666665</v>
      </c>
      <c r="F6" s="11">
        <f>AVERAGE('CC Data'!$N$73:$P$73)</f>
        <v>1413.8666666666668</v>
      </c>
      <c r="G6" s="11">
        <f>AVERAGE('CC Data'!$N$96:$P$96)</f>
        <v>2467.6</v>
      </c>
      <c r="H6" s="11">
        <f>AVERAGE('CC Data'!$N$119:$P$119)</f>
        <v>3452.3333333333335</v>
      </c>
      <c r="I6" s="11">
        <f>AVERAGE('CC Data'!$N$142:$P$142)</f>
        <v>4000.6666666666665</v>
      </c>
      <c r="J6" s="11">
        <f>AVERAGE('CC Data'!$N$165:$P$165)</f>
        <v>2873.6666666666665</v>
      </c>
      <c r="K6" s="11">
        <f>AVERAGE('CC Data'!$N$188:$P$188)</f>
        <v>4717.2</v>
      </c>
      <c r="L6" s="11">
        <f>AVERAGE('CC Data'!$N$211:$P$211)</f>
        <v>2728.7333333333336</v>
      </c>
      <c r="M6" s="11">
        <f>AVERAGE('CC Data'!$N$234:$P$234)</f>
        <v>4923.8</v>
      </c>
      <c r="N6" s="11">
        <f>AVERAGE('CC Data'!$N$257:$P$257)</f>
        <v>4206.5999999999995</v>
      </c>
      <c r="O6" s="11">
        <f>AVERAGE('CC Data'!$N$280:$P$280)</f>
        <v>3073.0666666666671</v>
      </c>
      <c r="P6" s="11">
        <f>SUM(C6:O6)</f>
        <v>41780.600000000006</v>
      </c>
      <c r="Q6" s="12">
        <f>AVERAGE(C6:O6)</f>
        <v>3213.8923076923083</v>
      </c>
    </row>
    <row r="7" spans="2:18">
      <c r="B7" s="7" t="s">
        <v>9</v>
      </c>
      <c r="C7" s="11">
        <f>AVERAGE('CC Data'!$N$5:$P$5)</f>
        <v>2815.7333333333336</v>
      </c>
      <c r="D7" s="11">
        <f>AVERAGE('CC Data'!$N$28:$P$28)</f>
        <v>1188</v>
      </c>
      <c r="E7" s="11">
        <f>AVERAGE('CC Data'!$N$51:$P$51)</f>
        <v>2193.6666666666665</v>
      </c>
      <c r="F7" s="11">
        <f>AVERAGE('CC Data'!$N$74:$P$74)</f>
        <v>918.73333333333346</v>
      </c>
      <c r="G7" s="11">
        <f>AVERAGE('CC Data'!$N$97:$P$97)</f>
        <v>1678.5999999999997</v>
      </c>
      <c r="H7" s="11">
        <f>AVERAGE('CC Data'!$N$120:$P$120)</f>
        <v>2705.8666666666663</v>
      </c>
      <c r="I7" s="11">
        <f>AVERAGE('CC Data'!$N$143:$P$143)</f>
        <v>3175.4666666666667</v>
      </c>
      <c r="J7" s="11">
        <f>AVERAGE('CC Data'!$N$166:$P$166)</f>
        <v>2498.8666666666668</v>
      </c>
      <c r="K7" s="11">
        <f>AVERAGE('CC Data'!$N$189:$P$189)</f>
        <v>4210.1333333333323</v>
      </c>
      <c r="L7" s="11">
        <f>AVERAGE('CC Data'!$N$212:$P$212)</f>
        <v>2283.4</v>
      </c>
      <c r="M7" s="11">
        <f>AVERAGE('CC Data'!$N$235:$P$235)</f>
        <v>3911.4</v>
      </c>
      <c r="N7" s="11">
        <f>AVERAGE('CC Data'!$N$258:$P$258)</f>
        <v>3161.6666666666665</v>
      </c>
      <c r="O7" s="11">
        <f>AVERAGE('CC Data'!$N$281:$P$281)</f>
        <v>2274.7333333333331</v>
      </c>
      <c r="P7" s="11">
        <f t="shared" ref="P7:P16" si="0">SUM(C7:O7)</f>
        <v>33016.26666666667</v>
      </c>
      <c r="Q7" s="12">
        <f t="shared" ref="Q7:Q15" si="1">AVERAGE(C7:O7)</f>
        <v>2539.7128205128206</v>
      </c>
    </row>
    <row r="8" spans="2:18" s="13" customFormat="1">
      <c r="B8" s="14" t="s">
        <v>34</v>
      </c>
      <c r="C8" s="19">
        <f>AVERAGE('CC Data'!$N$6:$P$6)</f>
        <v>2435.6666666666665</v>
      </c>
      <c r="D8" s="19">
        <f>AVERAGE('CC Data'!$N$29:$P$29)</f>
        <v>1005.9333333333334</v>
      </c>
      <c r="E8" s="19">
        <f>AVERAGE('CC Data'!$N$52:$P$52)</f>
        <v>1780.6666666666667</v>
      </c>
      <c r="F8" s="19">
        <f>AVERAGE('CC Data'!$N$75:$P$75)</f>
        <v>718.4666666666667</v>
      </c>
      <c r="G8" s="19">
        <f>AVERAGE('CC Data'!$N$98:$P$98)</f>
        <v>1337.6666666666667</v>
      </c>
      <c r="H8" s="19">
        <f>AVERAGE('CC Data'!$N$121:$P$121)</f>
        <v>2180.4666666666667</v>
      </c>
      <c r="I8" s="19">
        <f>AVERAGE('CC Data'!$N$144:$P$144)</f>
        <v>2757.4666666666672</v>
      </c>
      <c r="J8" s="19">
        <f>AVERAGE('CC Data'!$N$167:$P$167)</f>
        <v>2078.8666666666668</v>
      </c>
      <c r="K8" s="19">
        <f>AVERAGE('CC Data'!$N$190:$P$190)</f>
        <v>3404.5333333333333</v>
      </c>
      <c r="L8" s="19">
        <f>AVERAGE('CC Data'!$N$213:$P$213)</f>
        <v>1929.6666666666667</v>
      </c>
      <c r="M8" s="19">
        <f>AVERAGE('CC Data'!$N$236:$P$236)</f>
        <v>3073.2666666666669</v>
      </c>
      <c r="N8" s="19">
        <f>AVERAGE('CC Data'!$N$259:$P$259)</f>
        <v>2646.2</v>
      </c>
      <c r="O8" s="19">
        <f>AVERAGE('CC Data'!$N$282:$P$282)</f>
        <v>1855.0666666666666</v>
      </c>
      <c r="P8" s="19">
        <f t="shared" si="0"/>
        <v>27203.933333333334</v>
      </c>
      <c r="Q8" s="12">
        <f t="shared" si="1"/>
        <v>2092.6102564102566</v>
      </c>
    </row>
    <row r="9" spans="2:18" s="13" customFormat="1">
      <c r="B9" s="14" t="s">
        <v>35</v>
      </c>
      <c r="C9" s="19">
        <f>AVERAGE('CC Data'!$N$7:$P$7)</f>
        <v>1518</v>
      </c>
      <c r="D9" s="19">
        <f>AVERAGE('CC Data'!$N$30:$P$30)</f>
        <v>1052.6666666666667</v>
      </c>
      <c r="E9" s="19">
        <f>AVERAGE('CC Data'!$N$53:$P$53)</f>
        <v>1247</v>
      </c>
      <c r="F9" s="19">
        <f>AVERAGE('CC Data'!$N$76:$P$76)</f>
        <v>1072</v>
      </c>
      <c r="G9" s="19">
        <f>AVERAGE('CC Data'!$N$99:$P$99)</f>
        <v>1871</v>
      </c>
      <c r="H9" s="19">
        <f>AVERAGE('CC Data'!$N$122:$P$122)</f>
        <v>1247.6666666666667</v>
      </c>
      <c r="I9" s="19">
        <f>AVERAGE('CC Data'!$N$145:$P$145)</f>
        <v>1384.6666666666667</v>
      </c>
      <c r="J9" s="19">
        <f>AVERAGE('CC Data'!$N$168:$P$168)</f>
        <v>1024.3333333333333</v>
      </c>
      <c r="K9" s="19">
        <f>AVERAGE('CC Data'!$N$191:$P$191)</f>
        <v>1780.3333333333333</v>
      </c>
      <c r="L9" s="19">
        <f>AVERAGE('CC Data'!$N$214:$P$214)</f>
        <v>1739.6666666666667</v>
      </c>
      <c r="M9" s="19">
        <f>AVERAGE('CC Data'!$N$237:$P$237)</f>
        <v>881.33333333333337</v>
      </c>
      <c r="N9" s="19">
        <f>AVERAGE('CC Data'!$N$260:$P$260)</f>
        <v>1976.3333333333333</v>
      </c>
      <c r="O9" s="19">
        <f>AVERAGE('CC Data'!$N$283:$P$283)</f>
        <v>1672</v>
      </c>
      <c r="P9" s="19">
        <f>SUM(C9:O9)</f>
        <v>18467</v>
      </c>
      <c r="Q9" s="12">
        <f t="shared" si="1"/>
        <v>1420.5384615384614</v>
      </c>
    </row>
    <row r="10" spans="2:18" s="13" customFormat="1">
      <c r="B10" s="14" t="s">
        <v>36</v>
      </c>
      <c r="C10" s="19">
        <f>AVERAGE('CC Data'!$N$8:$P$8)</f>
        <v>2025.2333333333333</v>
      </c>
      <c r="D10" s="19">
        <f>AVERAGE('CC Data'!$N$31:$P$31)</f>
        <v>804.26666666666654</v>
      </c>
      <c r="E10" s="19">
        <f>AVERAGE('CC Data'!$N$54:$P$54)</f>
        <v>1207.3999999999999</v>
      </c>
      <c r="F10" s="19">
        <f>AVERAGE('CC Data'!$N$77:$P$77)</f>
        <v>581.43333333333328</v>
      </c>
      <c r="G10" s="19">
        <f>AVERAGE('CC Data'!$N$100:$P$100)</f>
        <v>888.0333333333333</v>
      </c>
      <c r="H10" s="19">
        <f>AVERAGE('CC Data'!$N$123:$P$123)</f>
        <v>1439.8999999999999</v>
      </c>
      <c r="I10" s="19">
        <f>AVERAGE('CC Data'!$N$146:$P$146)</f>
        <v>1523.1000000000001</v>
      </c>
      <c r="J10" s="19">
        <f>AVERAGE('CC Data'!$N$169:$P$169)</f>
        <v>1592.0333333333331</v>
      </c>
      <c r="K10" s="19">
        <f>AVERAGE('CC Data'!$N$192:$P$192)</f>
        <v>2525.0666666666662</v>
      </c>
      <c r="L10" s="19">
        <f>AVERAGE('CC Data'!$N$215:$P$215)</f>
        <v>1691.1333333333332</v>
      </c>
      <c r="M10" s="19">
        <f>AVERAGE('CC Data'!$N$238:$P$238)</f>
        <v>1723.5333333333335</v>
      </c>
      <c r="N10" s="19">
        <f>AVERAGE('CC Data'!$N$261:$P$261)</f>
        <v>1887.2</v>
      </c>
      <c r="O10" s="19">
        <f>AVERAGE('CC Data'!$N$284:$P$284)</f>
        <v>1528.8666666666668</v>
      </c>
      <c r="P10" s="19">
        <f t="shared" si="0"/>
        <v>19417.199999999997</v>
      </c>
      <c r="Q10" s="12">
        <f t="shared" si="1"/>
        <v>1493.6307692307689</v>
      </c>
      <c r="R10" s="38"/>
    </row>
    <row r="11" spans="2:18" s="5" customFormat="1">
      <c r="B11" s="7" t="s">
        <v>37</v>
      </c>
      <c r="C11" s="19">
        <f>AVERAGE('CC Data'!$N$9:$P$9)</f>
        <v>247.26666666666665</v>
      </c>
      <c r="D11" s="19">
        <f>AVERAGE('CC Data'!$N$32:$P$32)</f>
        <v>50.133333333333333</v>
      </c>
      <c r="E11" s="19">
        <f>AVERAGE('CC Data'!$N$55:$P$55)</f>
        <v>119.39999999999999</v>
      </c>
      <c r="F11" s="19">
        <f>AVERAGE('CC Data'!$N$78:$P$78)</f>
        <v>70.333333333333329</v>
      </c>
      <c r="G11" s="19">
        <f>AVERAGE('CC Data'!$N$101:$P$101)</f>
        <v>14.933333333333332</v>
      </c>
      <c r="H11" s="19">
        <f>AVERAGE('CC Data'!$N$124:$P$124)</f>
        <v>16.2</v>
      </c>
      <c r="I11" s="19">
        <f>AVERAGE('CC Data'!$N$147:$P$147)</f>
        <v>267.8</v>
      </c>
      <c r="J11" s="19">
        <f>AVERAGE('CC Data'!$N$170:$P$170)</f>
        <v>230.73333333333335</v>
      </c>
      <c r="K11" s="19">
        <f>AVERAGE('CC Data'!$N$193:$P$193)</f>
        <v>40.800000000000004</v>
      </c>
      <c r="L11" s="19">
        <f>AVERAGE('CC Data'!$N$216:$P$216)</f>
        <v>133.6</v>
      </c>
      <c r="M11" s="19">
        <f>AVERAGE('CC Data'!$N$239:$P$239)</f>
        <v>46.4</v>
      </c>
      <c r="N11" s="19">
        <f>AVERAGE('CC Data'!$N$262:$P$262)</f>
        <v>190.4</v>
      </c>
      <c r="O11" s="19">
        <f>AVERAGE('CC Data'!$N$285:$P$285)</f>
        <v>50.79999999999999</v>
      </c>
      <c r="P11" s="19">
        <f>SUM(C11:O11)</f>
        <v>1478.8</v>
      </c>
      <c r="Q11" s="12">
        <f t="shared" si="1"/>
        <v>113.75384615384615</v>
      </c>
      <c r="R11" s="38"/>
    </row>
    <row r="12" spans="2:18" s="5" customFormat="1">
      <c r="B12" s="7" t="s">
        <v>38</v>
      </c>
      <c r="C12" s="19">
        <f>AVERAGE('CC Data'!$N$10:$P$10)</f>
        <v>361.40000000000003</v>
      </c>
      <c r="D12" s="19">
        <f>AVERAGE('CC Data'!$N$33:$P$33)</f>
        <v>458.4666666666667</v>
      </c>
      <c r="E12" s="19">
        <f>AVERAGE('CC Data'!$N$56:$P$56)</f>
        <v>206.86666666666667</v>
      </c>
      <c r="F12" s="19">
        <f>AVERAGE('CC Data'!$N$79:$P$79)</f>
        <v>99.2</v>
      </c>
      <c r="G12" s="19">
        <f>AVERAGE('CC Data'!$N$102:$P$102)</f>
        <v>121.13333333333333</v>
      </c>
      <c r="H12" s="19">
        <f>AVERAGE('CC Data'!$N$125:$P$125)</f>
        <v>239.33333333333334</v>
      </c>
      <c r="I12" s="19">
        <f>AVERAGE('CC Data'!$N$148:$P$148)</f>
        <v>208</v>
      </c>
      <c r="J12" s="19">
        <f>AVERAGE('CC Data'!$N$171:$P$171)</f>
        <v>588.33333333333337</v>
      </c>
      <c r="K12" s="19">
        <f>AVERAGE('CC Data'!$N$194:$P$194)</f>
        <v>1001.8666666666667</v>
      </c>
      <c r="L12" s="19">
        <f>AVERAGE('CC Data'!$N$217:$P$217)</f>
        <v>171.13333333333333</v>
      </c>
      <c r="M12" s="19">
        <f>AVERAGE('CC Data'!$N$240:$P$240)</f>
        <v>529.4666666666667</v>
      </c>
      <c r="N12" s="19">
        <f>AVERAGE('CC Data'!$N$263:$P$263)</f>
        <v>552.93333333333328</v>
      </c>
      <c r="O12" s="19">
        <f>AVERAGE('CC Data'!$N$286:$P$286)</f>
        <v>574.86666666666667</v>
      </c>
      <c r="P12" s="19">
        <f t="shared" si="0"/>
        <v>5113</v>
      </c>
      <c r="Q12" s="12">
        <f t="shared" si="1"/>
        <v>393.30769230769232</v>
      </c>
      <c r="R12" s="38"/>
    </row>
    <row r="13" spans="2:18" s="5" customFormat="1">
      <c r="B13" s="7" t="s">
        <v>39</v>
      </c>
      <c r="C13" s="19">
        <f>AVERAGE('CC Data'!$N$11:$P$11)</f>
        <v>436.33333333333331</v>
      </c>
      <c r="D13" s="19">
        <f>AVERAGE('CC Data'!$N$34:$P$34)</f>
        <v>232.33333333333334</v>
      </c>
      <c r="E13" s="19">
        <f>AVERAGE('CC Data'!$N$57:$P$57)</f>
        <v>246.33333333333334</v>
      </c>
      <c r="F13" s="19">
        <f>AVERAGE('CC Data'!$N$80:$P$80)</f>
        <v>123.33333333333333</v>
      </c>
      <c r="G13" s="19">
        <f>AVERAGE('CC Data'!$N$103:$P$103)</f>
        <v>195.66666666666666</v>
      </c>
      <c r="H13" s="19">
        <f>AVERAGE('CC Data'!$N$126:$P$126)</f>
        <v>107.33333333333333</v>
      </c>
      <c r="I13" s="19">
        <f>AVERAGE('CC Data'!$N$149:$P$149)</f>
        <v>306.66666666666669</v>
      </c>
      <c r="J13" s="19">
        <f>AVERAGE('CC Data'!$N$172:$P$172)</f>
        <v>386</v>
      </c>
      <c r="K13" s="19">
        <f>AVERAGE('CC Data'!$N$195:$P$195)</f>
        <v>339.66666666666669</v>
      </c>
      <c r="L13" s="19">
        <f>AVERAGE('CC Data'!$N$218:$P$218)</f>
        <v>319.66666666666669</v>
      </c>
      <c r="M13" s="19">
        <f>AVERAGE('CC Data'!$N$241:$P$241)</f>
        <v>294</v>
      </c>
      <c r="N13" s="19">
        <f>AVERAGE('CC Data'!$N$264:$P$264)</f>
        <v>345.66666666666669</v>
      </c>
      <c r="O13" s="19">
        <f>AVERAGE('CC Data'!$N$287:$P$287)</f>
        <v>423</v>
      </c>
      <c r="P13" s="19">
        <f t="shared" si="0"/>
        <v>3755.9999999999995</v>
      </c>
      <c r="Q13" s="12">
        <f t="shared" si="1"/>
        <v>288.92307692307691</v>
      </c>
    </row>
    <row r="14" spans="2:18" s="5" customFormat="1">
      <c r="B14" s="7" t="s">
        <v>15</v>
      </c>
      <c r="C14" s="19">
        <f>AVERAGE('CC Data'!$N$12:$P$12)</f>
        <v>587.33333333333337</v>
      </c>
      <c r="D14" s="19">
        <f>AVERAGE('CC Data'!$N$35:$P$35)</f>
        <v>252.66666666666666</v>
      </c>
      <c r="E14" s="19">
        <f>AVERAGE('CC Data'!$N$58:$P$58)</f>
        <v>419.66666666666669</v>
      </c>
      <c r="F14" s="19">
        <f>AVERAGE('CC Data'!$N$81:$P$81)</f>
        <v>177.66666666666666</v>
      </c>
      <c r="G14" s="19">
        <f>AVERAGE('CC Data'!$N$104:$P$104)</f>
        <v>295.66666666666669</v>
      </c>
      <c r="H14" s="19">
        <f>AVERAGE('CC Data'!$N$127:$P$127)</f>
        <v>585.33333333333337</v>
      </c>
      <c r="I14" s="19">
        <f>AVERAGE('CC Data'!$N$150:$P$150)</f>
        <v>767.33333333333337</v>
      </c>
      <c r="J14" s="19">
        <f>AVERAGE('CC Data'!$N$173:$P$173)</f>
        <v>396.33333333333331</v>
      </c>
      <c r="K14" s="19">
        <f>AVERAGE('CC Data'!$N$196:$P$196)</f>
        <v>886</v>
      </c>
      <c r="L14" s="19">
        <f>AVERAGE('CC Data'!$N$219:$P$219)</f>
        <v>404.66666666666669</v>
      </c>
      <c r="M14" s="19">
        <f>AVERAGE('CC Data'!$N$242:$P$242)</f>
        <v>679.66666666666663</v>
      </c>
      <c r="N14" s="19">
        <f>AVERAGE('CC Data'!$N$265:$P$265)</f>
        <v>578</v>
      </c>
      <c r="O14" s="19">
        <f>AVERAGE('CC Data'!$N$288:$P$288)</f>
        <v>414.66666666666669</v>
      </c>
      <c r="P14" s="19">
        <f t="shared" si="0"/>
        <v>6445.0000000000009</v>
      </c>
      <c r="Q14" s="12">
        <f t="shared" si="1"/>
        <v>495.76923076923083</v>
      </c>
    </row>
    <row r="15" spans="2:18" s="5" customFormat="1">
      <c r="B15" s="7" t="s">
        <v>40</v>
      </c>
      <c r="C15" s="19">
        <f>AVERAGE('CC Data'!$N$13:$P$13)</f>
        <v>54171.666666666664</v>
      </c>
      <c r="D15" s="19">
        <f>AVERAGE('CC Data'!$N$36:$P$36)</f>
        <v>11053.066666666666</v>
      </c>
      <c r="E15" s="19">
        <f>AVERAGE('CC Data'!$N$59:$P$59)</f>
        <v>46581.043332786612</v>
      </c>
      <c r="F15" s="19">
        <f>AVERAGE('CC Data'!$N$82:$P$82)</f>
        <v>11359.4</v>
      </c>
      <c r="G15" s="19">
        <f>AVERAGE('CC Data'!$N$105:$P$105)</f>
        <v>22793.166666666668</v>
      </c>
      <c r="H15" s="19">
        <f>AVERAGE('CC Data'!$N$128:$P$128)</f>
        <v>8671.8333333333339</v>
      </c>
      <c r="I15" s="19">
        <f>AVERAGE('CC Data'!$N$151:$P$151)</f>
        <v>23138.833333333332</v>
      </c>
      <c r="J15" s="19">
        <f>AVERAGE('CC Data'!$N$174:$P$174)</f>
        <v>23870.616666666669</v>
      </c>
      <c r="K15" s="19">
        <f>AVERAGE('CC Data'!$N$197:$P$197)</f>
        <v>50741.483333333337</v>
      </c>
      <c r="L15" s="19">
        <f>AVERAGE('CC Data'!$N$220:$P$220)</f>
        <v>101860.36333333333</v>
      </c>
      <c r="M15" s="19">
        <f>AVERAGE('CC Data'!$N$243:$P$243)</f>
        <v>49183.12</v>
      </c>
      <c r="N15" s="19">
        <f>AVERAGE('CC Data'!$N$266:$P$266)</f>
        <v>170764.46666666667</v>
      </c>
      <c r="O15" s="19">
        <f>AVERAGE('CC Data'!$N$289:$P$289)</f>
        <v>85533.683333333334</v>
      </c>
      <c r="P15" s="19">
        <f t="shared" si="0"/>
        <v>659722.74333278672</v>
      </c>
      <c r="Q15" s="12">
        <f t="shared" si="1"/>
        <v>50747.903333291288</v>
      </c>
    </row>
    <row r="16" spans="2:18" s="5" customFormat="1">
      <c r="B16" s="20" t="s">
        <v>41</v>
      </c>
      <c r="C16" s="22">
        <f>AVERAGE('CC Data'!$N$14:$P$14)</f>
        <v>24.129248617784622</v>
      </c>
      <c r="D16" s="22">
        <f>AVERAGE('CC Data'!$N$37:$P$37)</f>
        <v>23.707964390360925</v>
      </c>
      <c r="E16" s="22">
        <f>AVERAGE('CC Data'!$N$60:$P$60)</f>
        <v>21.392840860794134</v>
      </c>
      <c r="F16" s="22">
        <f>AVERAGE('CC Data'!$N$83:$P$83)</f>
        <v>25.130220947649224</v>
      </c>
      <c r="G16" s="22">
        <f>AVERAGE('CC Data'!$N$106:$P$106)</f>
        <v>19.668514018372047</v>
      </c>
      <c r="H16" s="22">
        <f>AVERAGE('CC Data'!$N$129:$P$129)</f>
        <v>22.159825190373557</v>
      </c>
      <c r="I16" s="22">
        <f>AVERAGE('CC Data'!$N$152:$P$152)</f>
        <v>17.755217633990025</v>
      </c>
      <c r="J16" s="22">
        <f>AVERAGE('CC Data'!$N$175:$P$175)</f>
        <v>25.500641087432417</v>
      </c>
      <c r="K16" s="22">
        <f>AVERAGE('CC Data'!$N$198:$P$198)</f>
        <v>22.991275677479734</v>
      </c>
      <c r="L16" s="22">
        <f>AVERAGE('CC Data'!$N$221:$P$221)</f>
        <v>29.048886981929353</v>
      </c>
      <c r="M16" s="22">
        <f>AVERAGE('CC Data'!$N$244:$P$244)</f>
        <v>15.952778440421989</v>
      </c>
      <c r="N16" s="22">
        <f>AVERAGE('CC Data'!$N$267:$P$267)</f>
        <v>22.193418630231928</v>
      </c>
      <c r="O16" s="22">
        <f>AVERAGE('CC Data'!$N$290:$P$290)</f>
        <v>24.502599131616979</v>
      </c>
      <c r="P16" s="21">
        <f t="shared" si="0"/>
        <v>294.13343160843692</v>
      </c>
      <c r="Q16" s="22">
        <f>AVERAGE(C16:O16)</f>
        <v>22.625648585264379</v>
      </c>
    </row>
    <row r="17" spans="1:29" s="5" customFormat="1">
      <c r="B17" s="23"/>
      <c r="C17" s="24"/>
      <c r="D17" s="24"/>
      <c r="E17" s="24"/>
      <c r="F17" s="24"/>
      <c r="G17" s="24"/>
      <c r="H17" s="24"/>
      <c r="I17" s="24"/>
      <c r="J17" s="24"/>
      <c r="K17" s="24"/>
      <c r="L17" s="24"/>
      <c r="M17" s="24"/>
      <c r="N17" s="24"/>
      <c r="O17" s="24"/>
      <c r="P17" s="25"/>
    </row>
    <row r="18" spans="1:29" s="5" customFormat="1">
      <c r="A18" s="26" t="s">
        <v>136</v>
      </c>
      <c r="B18" s="9" t="s">
        <v>176</v>
      </c>
      <c r="C18" s="27" t="s">
        <v>20</v>
      </c>
      <c r="D18" s="27" t="s">
        <v>21</v>
      </c>
      <c r="E18" s="27" t="s">
        <v>22</v>
      </c>
      <c r="F18" s="27" t="s">
        <v>23</v>
      </c>
      <c r="G18" s="27" t="s">
        <v>24</v>
      </c>
      <c r="H18" s="27" t="s">
        <v>25</v>
      </c>
      <c r="I18" s="27" t="s">
        <v>26</v>
      </c>
      <c r="J18" s="27" t="s">
        <v>27</v>
      </c>
      <c r="K18" s="27" t="s">
        <v>28</v>
      </c>
      <c r="L18" s="27" t="s">
        <v>29</v>
      </c>
      <c r="M18" s="27" t="s">
        <v>30</v>
      </c>
      <c r="N18" s="27" t="s">
        <v>31</v>
      </c>
      <c r="O18" s="27" t="s">
        <v>32</v>
      </c>
      <c r="P18" s="27" t="s">
        <v>81</v>
      </c>
    </row>
    <row r="19" spans="1:29" s="5" customFormat="1">
      <c r="A19" s="28">
        <v>6.1</v>
      </c>
      <c r="B19" s="7" t="s">
        <v>33</v>
      </c>
      <c r="C19" s="19">
        <f>C6/$A19</f>
        <v>586.96174863387989</v>
      </c>
      <c r="D19" s="19">
        <f t="shared" ref="D19:O19" si="2">D6/$A19</f>
        <v>278.3497267759563</v>
      </c>
      <c r="E19" s="19">
        <f t="shared" si="2"/>
        <v>433.55191256830602</v>
      </c>
      <c r="F19" s="19">
        <f t="shared" si="2"/>
        <v>231.78142076502735</v>
      </c>
      <c r="G19" s="19">
        <f t="shared" si="2"/>
        <v>404.52459016393442</v>
      </c>
      <c r="H19" s="19">
        <f t="shared" si="2"/>
        <v>565.95628415300553</v>
      </c>
      <c r="I19" s="19">
        <f t="shared" si="2"/>
        <v>655.84699453551912</v>
      </c>
      <c r="J19" s="19">
        <f t="shared" si="2"/>
        <v>471.09289617486337</v>
      </c>
      <c r="K19" s="19">
        <f t="shared" si="2"/>
        <v>773.31147540983613</v>
      </c>
      <c r="L19" s="19">
        <f t="shared" si="2"/>
        <v>447.33333333333337</v>
      </c>
      <c r="M19" s="19">
        <f t="shared" si="2"/>
        <v>807.18032786885249</v>
      </c>
      <c r="N19" s="19">
        <f t="shared" si="2"/>
        <v>689.60655737704917</v>
      </c>
      <c r="O19" s="19">
        <f t="shared" si="2"/>
        <v>503.78142076502741</v>
      </c>
      <c r="P19" s="19">
        <f t="shared" ref="P19:P29" si="3">SUM(C19:O19)</f>
        <v>6849.2786885245896</v>
      </c>
    </row>
    <row r="20" spans="1:29" s="5" customFormat="1">
      <c r="A20" s="28">
        <v>3.3</v>
      </c>
      <c r="B20" s="7" t="s">
        <v>9</v>
      </c>
      <c r="C20" s="19">
        <f t="shared" ref="C20:O29" si="4">C7/$A20</f>
        <v>853.2525252525254</v>
      </c>
      <c r="D20" s="19">
        <f t="shared" si="4"/>
        <v>360</v>
      </c>
      <c r="E20" s="19">
        <f t="shared" si="4"/>
        <v>664.74747474747471</v>
      </c>
      <c r="F20" s="19">
        <f t="shared" si="4"/>
        <v>278.40404040404047</v>
      </c>
      <c r="G20" s="19">
        <f t="shared" si="4"/>
        <v>508.66666666666657</v>
      </c>
      <c r="H20" s="19">
        <f t="shared" si="4"/>
        <v>819.95959595959596</v>
      </c>
      <c r="I20" s="19">
        <f t="shared" si="4"/>
        <v>962.26262626262633</v>
      </c>
      <c r="J20" s="19">
        <f t="shared" si="4"/>
        <v>757.23232323232332</v>
      </c>
      <c r="K20" s="19">
        <f t="shared" si="4"/>
        <v>1275.7979797979795</v>
      </c>
      <c r="L20" s="19">
        <f t="shared" si="4"/>
        <v>691.93939393939399</v>
      </c>
      <c r="M20" s="19">
        <f t="shared" si="4"/>
        <v>1185.2727272727273</v>
      </c>
      <c r="N20" s="19">
        <f t="shared" si="4"/>
        <v>958.08080808080808</v>
      </c>
      <c r="O20" s="19">
        <f t="shared" si="4"/>
        <v>689.31313131313129</v>
      </c>
      <c r="P20" s="19">
        <f t="shared" si="3"/>
        <v>10004.929292929291</v>
      </c>
    </row>
    <row r="21" spans="1:29" s="13" customFormat="1">
      <c r="A21" s="28">
        <v>2.2999999999999998</v>
      </c>
      <c r="B21" s="14" t="s">
        <v>34</v>
      </c>
      <c r="C21" s="281">
        <f t="shared" si="4"/>
        <v>1058.9855072463768</v>
      </c>
      <c r="D21" s="281">
        <f t="shared" si="4"/>
        <v>437.36231884057975</v>
      </c>
      <c r="E21" s="281">
        <f t="shared" si="4"/>
        <v>774.20289855072474</v>
      </c>
      <c r="F21" s="281">
        <f t="shared" si="4"/>
        <v>312.37681159420293</v>
      </c>
      <c r="G21" s="281">
        <f t="shared" si="4"/>
        <v>581.59420289855075</v>
      </c>
      <c r="H21" s="281">
        <f t="shared" si="4"/>
        <v>948.02898550724649</v>
      </c>
      <c r="I21" s="281">
        <f t="shared" si="4"/>
        <v>1198.898550724638</v>
      </c>
      <c r="J21" s="281">
        <f t="shared" si="4"/>
        <v>903.85507246376824</v>
      </c>
      <c r="K21" s="281">
        <f t="shared" si="4"/>
        <v>1480.2318840579712</v>
      </c>
      <c r="L21" s="281">
        <f t="shared" si="4"/>
        <v>838.98550724637687</v>
      </c>
      <c r="M21" s="281">
        <f t="shared" si="4"/>
        <v>1336.2028985507247</v>
      </c>
      <c r="N21" s="281">
        <f t="shared" si="4"/>
        <v>1150.5217391304348</v>
      </c>
      <c r="O21" s="281">
        <f t="shared" si="4"/>
        <v>806.55072463768124</v>
      </c>
      <c r="P21" s="19">
        <f t="shared" si="3"/>
        <v>11827.797101449276</v>
      </c>
    </row>
    <row r="22" spans="1:29" s="13" customFormat="1">
      <c r="A22" s="28">
        <v>2.5</v>
      </c>
      <c r="B22" s="14" t="s">
        <v>35</v>
      </c>
      <c r="C22" s="281">
        <f t="shared" si="4"/>
        <v>607.20000000000005</v>
      </c>
      <c r="D22" s="281">
        <f t="shared" si="4"/>
        <v>421.06666666666672</v>
      </c>
      <c r="E22" s="281">
        <f t="shared" si="4"/>
        <v>498.8</v>
      </c>
      <c r="F22" s="281">
        <f t="shared" si="4"/>
        <v>428.8</v>
      </c>
      <c r="G22" s="281">
        <f t="shared" si="4"/>
        <v>748.4</v>
      </c>
      <c r="H22" s="281">
        <f t="shared" si="4"/>
        <v>499.06666666666672</v>
      </c>
      <c r="I22" s="281">
        <f t="shared" si="4"/>
        <v>553.86666666666667</v>
      </c>
      <c r="J22" s="281">
        <f t="shared" si="4"/>
        <v>409.73333333333329</v>
      </c>
      <c r="K22" s="281">
        <f t="shared" si="4"/>
        <v>712.13333333333333</v>
      </c>
      <c r="L22" s="281">
        <f t="shared" si="4"/>
        <v>695.86666666666667</v>
      </c>
      <c r="M22" s="281">
        <f t="shared" si="4"/>
        <v>352.53333333333336</v>
      </c>
      <c r="N22" s="281">
        <f t="shared" si="4"/>
        <v>790.5333333333333</v>
      </c>
      <c r="O22" s="281">
        <f t="shared" si="4"/>
        <v>668.8</v>
      </c>
      <c r="P22" s="19">
        <f t="shared" si="3"/>
        <v>7386.8</v>
      </c>
    </row>
    <row r="23" spans="1:29" s="13" customFormat="1">
      <c r="A23" s="28">
        <v>1.5</v>
      </c>
      <c r="B23" s="14" t="s">
        <v>36</v>
      </c>
      <c r="C23" s="281">
        <f t="shared" si="4"/>
        <v>1350.1555555555556</v>
      </c>
      <c r="D23" s="281">
        <f t="shared" si="4"/>
        <v>536.17777777777769</v>
      </c>
      <c r="E23" s="281">
        <f t="shared" si="4"/>
        <v>804.93333333333328</v>
      </c>
      <c r="F23" s="281">
        <f t="shared" si="4"/>
        <v>387.62222222222221</v>
      </c>
      <c r="G23" s="281">
        <f t="shared" si="4"/>
        <v>592.02222222222224</v>
      </c>
      <c r="H23" s="281">
        <f t="shared" si="4"/>
        <v>959.93333333333328</v>
      </c>
      <c r="I23" s="281">
        <f t="shared" si="4"/>
        <v>1015.4000000000001</v>
      </c>
      <c r="J23" s="281">
        <f t="shared" si="4"/>
        <v>1061.3555555555554</v>
      </c>
      <c r="K23" s="281">
        <f t="shared" si="4"/>
        <v>1683.3777777777775</v>
      </c>
      <c r="L23" s="281">
        <f t="shared" si="4"/>
        <v>1127.4222222222222</v>
      </c>
      <c r="M23" s="281">
        <f t="shared" si="4"/>
        <v>1149.0222222222224</v>
      </c>
      <c r="N23" s="281">
        <f t="shared" si="4"/>
        <v>1258.1333333333334</v>
      </c>
      <c r="O23" s="281">
        <f t="shared" si="4"/>
        <v>1019.2444444444445</v>
      </c>
      <c r="P23" s="19">
        <f t="shared" si="3"/>
        <v>12944.8</v>
      </c>
    </row>
    <row r="24" spans="1:29" s="5" customFormat="1">
      <c r="A24" s="28">
        <v>2.5</v>
      </c>
      <c r="B24" s="7" t="s">
        <v>37</v>
      </c>
      <c r="C24" s="19">
        <f t="shared" si="4"/>
        <v>98.906666666666666</v>
      </c>
      <c r="D24" s="19">
        <f t="shared" si="4"/>
        <v>20.053333333333335</v>
      </c>
      <c r="E24" s="19">
        <f t="shared" si="4"/>
        <v>47.76</v>
      </c>
      <c r="F24" s="19">
        <f t="shared" si="4"/>
        <v>28.133333333333333</v>
      </c>
      <c r="G24" s="19">
        <f t="shared" si="4"/>
        <v>5.9733333333333327</v>
      </c>
      <c r="H24" s="19">
        <f t="shared" si="4"/>
        <v>6.4799999999999995</v>
      </c>
      <c r="I24" s="19">
        <f t="shared" si="4"/>
        <v>107.12</v>
      </c>
      <c r="J24" s="19">
        <f t="shared" si="4"/>
        <v>92.293333333333337</v>
      </c>
      <c r="K24" s="19">
        <f t="shared" si="4"/>
        <v>16.32</v>
      </c>
      <c r="L24" s="19">
        <f t="shared" si="4"/>
        <v>53.44</v>
      </c>
      <c r="M24" s="19">
        <f t="shared" si="4"/>
        <v>18.559999999999999</v>
      </c>
      <c r="N24" s="19">
        <f t="shared" si="4"/>
        <v>76.16</v>
      </c>
      <c r="O24" s="19">
        <f t="shared" si="4"/>
        <v>20.319999999999997</v>
      </c>
      <c r="P24" s="19">
        <f t="shared" si="3"/>
        <v>591.52</v>
      </c>
    </row>
    <row r="25" spans="1:29" s="5" customFormat="1">
      <c r="A25" s="28">
        <v>3</v>
      </c>
      <c r="B25" s="7" t="s">
        <v>38</v>
      </c>
      <c r="C25" s="19">
        <f t="shared" si="4"/>
        <v>120.46666666666668</v>
      </c>
      <c r="D25" s="19">
        <f t="shared" si="4"/>
        <v>152.82222222222222</v>
      </c>
      <c r="E25" s="19">
        <f t="shared" si="4"/>
        <v>68.955555555555563</v>
      </c>
      <c r="F25" s="19">
        <f t="shared" si="4"/>
        <v>33.06666666666667</v>
      </c>
      <c r="G25" s="19">
        <f t="shared" si="4"/>
        <v>40.377777777777773</v>
      </c>
      <c r="H25" s="19">
        <f t="shared" si="4"/>
        <v>79.777777777777786</v>
      </c>
      <c r="I25" s="19">
        <f t="shared" si="4"/>
        <v>69.333333333333329</v>
      </c>
      <c r="J25" s="19">
        <f t="shared" si="4"/>
        <v>196.11111111111111</v>
      </c>
      <c r="K25" s="19">
        <f t="shared" si="4"/>
        <v>333.95555555555558</v>
      </c>
      <c r="L25" s="19">
        <f t="shared" si="4"/>
        <v>57.044444444444444</v>
      </c>
      <c r="M25" s="19">
        <f t="shared" si="4"/>
        <v>176.48888888888891</v>
      </c>
      <c r="N25" s="19">
        <f t="shared" si="4"/>
        <v>184.3111111111111</v>
      </c>
      <c r="O25" s="19">
        <f t="shared" si="4"/>
        <v>191.62222222222223</v>
      </c>
      <c r="P25" s="19">
        <f>SUM(C25:O25)</f>
        <v>1704.3333333333335</v>
      </c>
    </row>
    <row r="26" spans="1:29" s="5" customFormat="1">
      <c r="A26" s="28">
        <v>0.4</v>
      </c>
      <c r="B26" s="7" t="s">
        <v>39</v>
      </c>
      <c r="C26" s="19">
        <f t="shared" si="4"/>
        <v>1090.8333333333333</v>
      </c>
      <c r="D26" s="19">
        <f t="shared" si="4"/>
        <v>580.83333333333337</v>
      </c>
      <c r="E26" s="19">
        <f t="shared" si="4"/>
        <v>615.83333333333337</v>
      </c>
      <c r="F26" s="19">
        <f t="shared" si="4"/>
        <v>308.33333333333331</v>
      </c>
      <c r="G26" s="19">
        <f t="shared" si="4"/>
        <v>489.16666666666663</v>
      </c>
      <c r="H26" s="19">
        <f t="shared" si="4"/>
        <v>268.33333333333331</v>
      </c>
      <c r="I26" s="19">
        <f t="shared" si="4"/>
        <v>766.66666666666663</v>
      </c>
      <c r="J26" s="19">
        <f t="shared" si="4"/>
        <v>965</v>
      </c>
      <c r="K26" s="19">
        <f t="shared" si="4"/>
        <v>849.16666666666663</v>
      </c>
      <c r="L26" s="19">
        <f t="shared" si="4"/>
        <v>799.16666666666663</v>
      </c>
      <c r="M26" s="19">
        <f t="shared" si="4"/>
        <v>735</v>
      </c>
      <c r="N26" s="19">
        <f t="shared" si="4"/>
        <v>864.16666666666663</v>
      </c>
      <c r="O26" s="19">
        <f t="shared" si="4"/>
        <v>1057.5</v>
      </c>
      <c r="P26" s="19">
        <f t="shared" si="3"/>
        <v>9390</v>
      </c>
    </row>
    <row r="27" spans="1:29" s="5" customFormat="1">
      <c r="A27" s="28">
        <v>1.5</v>
      </c>
      <c r="B27" s="7" t="s">
        <v>15</v>
      </c>
      <c r="C27" s="19">
        <f t="shared" si="4"/>
        <v>391.5555555555556</v>
      </c>
      <c r="D27" s="19">
        <f t="shared" si="4"/>
        <v>168.44444444444443</v>
      </c>
      <c r="E27" s="19">
        <f t="shared" si="4"/>
        <v>279.77777777777777</v>
      </c>
      <c r="F27" s="19">
        <f t="shared" si="4"/>
        <v>118.44444444444444</v>
      </c>
      <c r="G27" s="19">
        <f t="shared" si="4"/>
        <v>197.11111111111111</v>
      </c>
      <c r="H27" s="19">
        <f t="shared" si="4"/>
        <v>390.22222222222223</v>
      </c>
      <c r="I27" s="19">
        <f t="shared" si="4"/>
        <v>511.5555555555556</v>
      </c>
      <c r="J27" s="19">
        <f t="shared" si="4"/>
        <v>264.22222222222223</v>
      </c>
      <c r="K27" s="19">
        <f t="shared" si="4"/>
        <v>590.66666666666663</v>
      </c>
      <c r="L27" s="19">
        <f t="shared" si="4"/>
        <v>269.77777777777777</v>
      </c>
      <c r="M27" s="19">
        <f t="shared" si="4"/>
        <v>453.11111111111109</v>
      </c>
      <c r="N27" s="19">
        <f t="shared" si="4"/>
        <v>385.33333333333331</v>
      </c>
      <c r="O27" s="19">
        <f t="shared" si="4"/>
        <v>276.44444444444446</v>
      </c>
      <c r="P27" s="19">
        <f t="shared" si="3"/>
        <v>4296.666666666667</v>
      </c>
      <c r="AC27" s="5" t="s">
        <v>14</v>
      </c>
    </row>
    <row r="28" spans="1:29" s="5" customFormat="1">
      <c r="A28" s="28">
        <v>157</v>
      </c>
      <c r="B28" s="7" t="s">
        <v>40</v>
      </c>
      <c r="C28" s="19">
        <f t="shared" si="4"/>
        <v>345.04246284501062</v>
      </c>
      <c r="D28" s="19">
        <f t="shared" si="4"/>
        <v>70.401698513800412</v>
      </c>
      <c r="E28" s="19">
        <f t="shared" si="4"/>
        <v>296.69454352093385</v>
      </c>
      <c r="F28" s="19">
        <f t="shared" si="4"/>
        <v>72.352866242038218</v>
      </c>
      <c r="G28" s="19">
        <f t="shared" si="4"/>
        <v>145.17940552016987</v>
      </c>
      <c r="H28" s="19">
        <f t="shared" si="4"/>
        <v>55.234607218683657</v>
      </c>
      <c r="I28" s="19">
        <f t="shared" si="4"/>
        <v>147.38110403397027</v>
      </c>
      <c r="J28" s="19">
        <f t="shared" si="4"/>
        <v>152.04214437367304</v>
      </c>
      <c r="K28" s="19">
        <f t="shared" si="4"/>
        <v>323.19416135881107</v>
      </c>
      <c r="L28" s="19">
        <f t="shared" si="4"/>
        <v>648.79212314225049</v>
      </c>
      <c r="M28" s="19">
        <f t="shared" si="4"/>
        <v>313.2682802547771</v>
      </c>
      <c r="N28" s="19">
        <f t="shared" si="4"/>
        <v>1087.671762208068</v>
      </c>
      <c r="O28" s="19">
        <f t="shared" si="4"/>
        <v>544.80053078556261</v>
      </c>
      <c r="P28" s="19">
        <f t="shared" si="3"/>
        <v>4202.0556900177489</v>
      </c>
      <c r="AC28" s="5" t="s">
        <v>14</v>
      </c>
    </row>
    <row r="29" spans="1:29" s="5" customFormat="1">
      <c r="A29" s="28">
        <v>0.05</v>
      </c>
      <c r="B29" s="20" t="s">
        <v>41</v>
      </c>
      <c r="C29" s="29">
        <f t="shared" si="4"/>
        <v>482.5849723556924</v>
      </c>
      <c r="D29" s="29">
        <f t="shared" si="4"/>
        <v>474.15928780721845</v>
      </c>
      <c r="E29" s="29">
        <f t="shared" si="4"/>
        <v>427.85681721588264</v>
      </c>
      <c r="F29" s="29">
        <f t="shared" si="4"/>
        <v>502.60441895298447</v>
      </c>
      <c r="G29" s="29">
        <f t="shared" si="4"/>
        <v>393.3702803674409</v>
      </c>
      <c r="H29" s="29">
        <f t="shared" si="4"/>
        <v>443.19650380747112</v>
      </c>
      <c r="I29" s="29">
        <f t="shared" si="4"/>
        <v>355.10435267980046</v>
      </c>
      <c r="J29" s="29">
        <f t="shared" si="4"/>
        <v>510.01282174864832</v>
      </c>
      <c r="K29" s="29">
        <f t="shared" si="4"/>
        <v>459.82551354959469</v>
      </c>
      <c r="L29" s="29">
        <f t="shared" si="4"/>
        <v>580.97773963858708</v>
      </c>
      <c r="M29" s="29">
        <f t="shared" si="4"/>
        <v>319.05556880843977</v>
      </c>
      <c r="N29" s="29">
        <f t="shared" si="4"/>
        <v>443.86837260463852</v>
      </c>
      <c r="O29" s="29">
        <f t="shared" si="4"/>
        <v>490.05198263233956</v>
      </c>
      <c r="P29" s="29">
        <f t="shared" si="3"/>
        <v>5882.6686321687375</v>
      </c>
      <c r="AC29" s="5" t="s">
        <v>14</v>
      </c>
    </row>
    <row r="30" spans="1:29" s="5" customFormat="1">
      <c r="B30" s="30"/>
      <c r="C30" s="31"/>
      <c r="D30" s="32"/>
      <c r="E30" s="33" t="s">
        <v>14</v>
      </c>
      <c r="F30" s="33"/>
      <c r="G30" s="33"/>
      <c r="H30" s="33"/>
      <c r="I30" s="33"/>
      <c r="J30" s="33"/>
      <c r="K30" s="33"/>
      <c r="L30" s="33"/>
      <c r="M30" s="33"/>
      <c r="N30" s="33"/>
      <c r="O30" s="33"/>
      <c r="P30" s="33"/>
      <c r="R30" s="34"/>
      <c r="AC30" s="5" t="s">
        <v>14</v>
      </c>
    </row>
    <row r="31" spans="1:29" s="5" customFormat="1">
      <c r="B31" s="9" t="s">
        <v>18</v>
      </c>
      <c r="C31" s="27" t="s">
        <v>20</v>
      </c>
      <c r="D31" s="27" t="s">
        <v>21</v>
      </c>
      <c r="E31" s="27" t="s">
        <v>22</v>
      </c>
      <c r="F31" s="27" t="s">
        <v>23</v>
      </c>
      <c r="G31" s="27" t="s">
        <v>24</v>
      </c>
      <c r="H31" s="27" t="s">
        <v>25</v>
      </c>
      <c r="I31" s="27" t="s">
        <v>26</v>
      </c>
      <c r="J31" s="27" t="s">
        <v>27</v>
      </c>
      <c r="K31" s="27" t="s">
        <v>28</v>
      </c>
      <c r="L31" s="27" t="s">
        <v>29</v>
      </c>
      <c r="M31" s="27" t="s">
        <v>30</v>
      </c>
      <c r="N31" s="27" t="s">
        <v>31</v>
      </c>
      <c r="O31" s="27" t="s">
        <v>32</v>
      </c>
      <c r="P31" s="27" t="s">
        <v>84</v>
      </c>
      <c r="Q31" s="13"/>
      <c r="R31" s="5" t="s">
        <v>14</v>
      </c>
      <c r="S31" s="13"/>
      <c r="AC31" s="5" t="s">
        <v>14</v>
      </c>
    </row>
    <row r="32" spans="1:29" s="5" customFormat="1">
      <c r="B32" s="7" t="s">
        <v>33</v>
      </c>
      <c r="C32" s="482">
        <v>0.03</v>
      </c>
      <c r="D32" s="483">
        <v>0.03</v>
      </c>
      <c r="E32" s="483">
        <v>0.03</v>
      </c>
      <c r="F32" s="483">
        <v>0.03</v>
      </c>
      <c r="G32" s="483">
        <v>0.03</v>
      </c>
      <c r="H32" s="483">
        <v>0.03</v>
      </c>
      <c r="I32" s="483">
        <v>0.03</v>
      </c>
      <c r="J32" s="483">
        <v>0.03</v>
      </c>
      <c r="K32" s="483">
        <v>0.03</v>
      </c>
      <c r="L32" s="483">
        <v>0.03</v>
      </c>
      <c r="M32" s="483">
        <v>0.03</v>
      </c>
      <c r="N32" s="483">
        <v>0.03</v>
      </c>
      <c r="O32" s="484">
        <v>0.03</v>
      </c>
      <c r="P32" s="35">
        <f t="shared" ref="P32:P42" si="5">AVERAGE(C32:O32)</f>
        <v>3.0000000000000009E-2</v>
      </c>
      <c r="Q32" s="13"/>
      <c r="S32" s="13"/>
      <c r="AC32" s="5" t="s">
        <v>14</v>
      </c>
    </row>
    <row r="33" spans="2:29" s="5" customFormat="1">
      <c r="B33" s="7" t="s">
        <v>9</v>
      </c>
      <c r="C33" s="485">
        <v>0.05</v>
      </c>
      <c r="D33" s="486">
        <v>0.05</v>
      </c>
      <c r="E33" s="486">
        <v>0.05</v>
      </c>
      <c r="F33" s="486">
        <v>0.05</v>
      </c>
      <c r="G33" s="486">
        <v>0.05</v>
      </c>
      <c r="H33" s="486">
        <v>0.05</v>
      </c>
      <c r="I33" s="486">
        <v>0.05</v>
      </c>
      <c r="J33" s="486">
        <v>0.05</v>
      </c>
      <c r="K33" s="486">
        <v>0.05</v>
      </c>
      <c r="L33" s="486">
        <v>0.05</v>
      </c>
      <c r="M33" s="486">
        <v>0.05</v>
      </c>
      <c r="N33" s="486">
        <v>0.05</v>
      </c>
      <c r="O33" s="487">
        <v>0.05</v>
      </c>
      <c r="P33" s="35">
        <f t="shared" si="5"/>
        <v>0.05</v>
      </c>
      <c r="Q33" s="13"/>
      <c r="S33" s="13"/>
      <c r="AC33" s="5" t="s">
        <v>14</v>
      </c>
    </row>
    <row r="34" spans="2:29" s="13" customFormat="1">
      <c r="B34" s="14" t="s">
        <v>34</v>
      </c>
      <c r="C34" s="488">
        <v>7.0000000000000007E-2</v>
      </c>
      <c r="D34" s="489">
        <v>7.0000000000000007E-2</v>
      </c>
      <c r="E34" s="489">
        <v>7.0000000000000007E-2</v>
      </c>
      <c r="F34" s="489">
        <v>7.0000000000000007E-2</v>
      </c>
      <c r="G34" s="489">
        <v>7.0000000000000007E-2</v>
      </c>
      <c r="H34" s="489">
        <v>7.0000000000000007E-2</v>
      </c>
      <c r="I34" s="489">
        <v>7.0000000000000007E-2</v>
      </c>
      <c r="J34" s="489">
        <v>7.0000000000000007E-2</v>
      </c>
      <c r="K34" s="489">
        <v>7.0000000000000007E-2</v>
      </c>
      <c r="L34" s="489">
        <v>7.0000000000000007E-2</v>
      </c>
      <c r="M34" s="489">
        <v>7.0000000000000007E-2</v>
      </c>
      <c r="N34" s="489">
        <v>7.0000000000000007E-2</v>
      </c>
      <c r="O34" s="490">
        <v>7.0000000000000007E-2</v>
      </c>
      <c r="P34" s="35">
        <f t="shared" si="5"/>
        <v>7.0000000000000034E-2</v>
      </c>
      <c r="R34" s="5"/>
      <c r="AC34" s="13" t="s">
        <v>14</v>
      </c>
    </row>
    <row r="35" spans="2:29" s="13" customFormat="1">
      <c r="B35" s="14" t="s">
        <v>35</v>
      </c>
      <c r="C35" s="36">
        <v>0.05</v>
      </c>
      <c r="D35" s="36">
        <v>0.05</v>
      </c>
      <c r="E35" s="36">
        <v>7.4999999999999997E-2</v>
      </c>
      <c r="F35" s="36">
        <v>0.1</v>
      </c>
      <c r="G35" s="36">
        <v>7.4999999999999997E-2</v>
      </c>
      <c r="H35" s="36">
        <v>7.4999999999999997E-2</v>
      </c>
      <c r="I35" s="36">
        <v>0.15</v>
      </c>
      <c r="J35" s="36">
        <v>0.1</v>
      </c>
      <c r="K35" s="36">
        <v>0.1</v>
      </c>
      <c r="L35" s="36">
        <v>0.15</v>
      </c>
      <c r="M35" s="36">
        <v>7.4999999999999997E-2</v>
      </c>
      <c r="N35" s="36">
        <v>0.05</v>
      </c>
      <c r="O35" s="36">
        <v>0.1</v>
      </c>
      <c r="P35" s="35">
        <f t="shared" si="5"/>
        <v>8.8461538461538466E-2</v>
      </c>
      <c r="Q35" s="35"/>
      <c r="AC35" s="13" t="s">
        <v>14</v>
      </c>
    </row>
    <row r="36" spans="2:29" s="13" customFormat="1">
      <c r="B36" s="14" t="s">
        <v>36</v>
      </c>
      <c r="C36" s="482">
        <v>0.22500000000000001</v>
      </c>
      <c r="D36" s="483">
        <v>0.22500000000000001</v>
      </c>
      <c r="E36" s="483">
        <v>0.22500000000000001</v>
      </c>
      <c r="F36" s="483">
        <v>0.22500000000000001</v>
      </c>
      <c r="G36" s="483">
        <v>0.22500000000000001</v>
      </c>
      <c r="H36" s="483">
        <v>0.22500000000000001</v>
      </c>
      <c r="I36" s="483">
        <v>0.22500000000000001</v>
      </c>
      <c r="J36" s="483">
        <v>0.22500000000000001</v>
      </c>
      <c r="K36" s="483">
        <v>0.22500000000000001</v>
      </c>
      <c r="L36" s="483">
        <v>0.22500000000000001</v>
      </c>
      <c r="M36" s="483">
        <v>0.22500000000000001</v>
      </c>
      <c r="N36" s="483">
        <v>0.22500000000000001</v>
      </c>
      <c r="O36" s="484">
        <v>0.22500000000000001</v>
      </c>
      <c r="P36" s="35">
        <f t="shared" si="5"/>
        <v>0.22500000000000006</v>
      </c>
      <c r="Q36" s="37"/>
      <c r="AC36" s="13" t="s">
        <v>14</v>
      </c>
    </row>
    <row r="37" spans="2:29" s="5" customFormat="1">
      <c r="B37" s="7" t="s">
        <v>37</v>
      </c>
      <c r="C37" s="485">
        <v>0.1</v>
      </c>
      <c r="D37" s="486">
        <v>2.5000000000000001E-2</v>
      </c>
      <c r="E37" s="486">
        <v>0.17499999999999999</v>
      </c>
      <c r="F37" s="486">
        <v>0.1</v>
      </c>
      <c r="G37" s="486">
        <v>0.1</v>
      </c>
      <c r="H37" s="486">
        <v>0</v>
      </c>
      <c r="I37" s="486">
        <v>0.1</v>
      </c>
      <c r="J37" s="486">
        <v>0.125</v>
      </c>
      <c r="K37" s="486">
        <v>0</v>
      </c>
      <c r="L37" s="486">
        <v>0.1</v>
      </c>
      <c r="M37" s="486">
        <v>2.5000000000000001E-2</v>
      </c>
      <c r="N37" s="486">
        <v>0.05</v>
      </c>
      <c r="O37" s="487">
        <v>2.5000000000000001E-2</v>
      </c>
      <c r="P37" s="35">
        <v>8.3094732132025298E-2</v>
      </c>
      <c r="Q37" s="37"/>
      <c r="R37" s="13"/>
      <c r="S37" s="13"/>
      <c r="AC37" s="5" t="s">
        <v>14</v>
      </c>
    </row>
    <row r="38" spans="2:29" s="5" customFormat="1">
      <c r="B38" s="7" t="s">
        <v>38</v>
      </c>
      <c r="C38" s="488">
        <v>0.1</v>
      </c>
      <c r="D38" s="489">
        <v>0.17499999999999999</v>
      </c>
      <c r="E38" s="489">
        <v>2.5000000000000001E-2</v>
      </c>
      <c r="F38" s="489">
        <v>0.1</v>
      </c>
      <c r="G38" s="489">
        <v>0.1</v>
      </c>
      <c r="H38" s="489">
        <v>0.2</v>
      </c>
      <c r="I38" s="489">
        <v>0.1</v>
      </c>
      <c r="J38" s="489">
        <v>7.4999999999999997E-2</v>
      </c>
      <c r="K38" s="489">
        <v>0.2</v>
      </c>
      <c r="L38" s="489">
        <v>0.1</v>
      </c>
      <c r="M38" s="489">
        <v>0.17499999999999999</v>
      </c>
      <c r="N38" s="489">
        <v>0.15</v>
      </c>
      <c r="O38" s="490">
        <v>0.17499999999999999</v>
      </c>
      <c r="P38" s="35">
        <v>5.1520652483359318E-2</v>
      </c>
      <c r="Q38" s="7"/>
      <c r="R38" s="38"/>
      <c r="AC38" s="5" t="s">
        <v>14</v>
      </c>
    </row>
    <row r="39" spans="2:29" s="5" customFormat="1">
      <c r="B39" s="7" t="s">
        <v>39</v>
      </c>
      <c r="C39" s="36">
        <v>0.15</v>
      </c>
      <c r="D39" s="36">
        <v>0.15</v>
      </c>
      <c r="E39" s="36">
        <v>0.05</v>
      </c>
      <c r="F39" s="36">
        <v>0.125</v>
      </c>
      <c r="G39" s="36">
        <v>0.15</v>
      </c>
      <c r="H39" s="36">
        <v>7.4999999999999997E-2</v>
      </c>
      <c r="I39" s="36">
        <v>7.4999999999999997E-2</v>
      </c>
      <c r="J39" s="36">
        <v>0.15</v>
      </c>
      <c r="K39" s="36">
        <v>7.4999999999999997E-2</v>
      </c>
      <c r="L39" s="36">
        <v>0.05</v>
      </c>
      <c r="M39" s="36">
        <v>0.05</v>
      </c>
      <c r="N39" s="36">
        <v>7.4999999999999997E-2</v>
      </c>
      <c r="O39" s="36">
        <v>7.4999999999999997E-2</v>
      </c>
      <c r="P39" s="35">
        <f t="shared" si="5"/>
        <v>9.6153846153846131E-2</v>
      </c>
      <c r="Q39" s="35"/>
      <c r="R39" s="13"/>
      <c r="S39" s="13"/>
      <c r="AC39" s="5" t="s">
        <v>14</v>
      </c>
    </row>
    <row r="40" spans="2:29" s="5" customFormat="1">
      <c r="B40" s="7" t="s">
        <v>15</v>
      </c>
      <c r="C40" s="36">
        <v>0.1</v>
      </c>
      <c r="D40" s="36">
        <v>0.05</v>
      </c>
      <c r="E40" s="36">
        <v>0.15</v>
      </c>
      <c r="F40" s="36">
        <v>0.1</v>
      </c>
      <c r="G40" s="36">
        <v>0.05</v>
      </c>
      <c r="H40" s="36">
        <v>0.125</v>
      </c>
      <c r="I40" s="36">
        <v>0.1</v>
      </c>
      <c r="J40" s="36">
        <v>0.05</v>
      </c>
      <c r="K40" s="36">
        <v>0.15</v>
      </c>
      <c r="L40" s="36">
        <v>0.1</v>
      </c>
      <c r="M40" s="36">
        <v>0.125</v>
      </c>
      <c r="N40" s="36">
        <v>0.15</v>
      </c>
      <c r="O40" s="36">
        <v>0.15</v>
      </c>
      <c r="P40" s="35">
        <f t="shared" si="5"/>
        <v>0.10769230769230768</v>
      </c>
      <c r="Q40" s="35"/>
      <c r="S40" s="13"/>
      <c r="AC40" s="5" t="s">
        <v>14</v>
      </c>
    </row>
    <row r="41" spans="2:29" s="5" customFormat="1">
      <c r="B41" s="7" t="s">
        <v>40</v>
      </c>
      <c r="C41" s="36">
        <v>7.4999999999999997E-2</v>
      </c>
      <c r="D41" s="36">
        <v>0.125</v>
      </c>
      <c r="E41" s="36">
        <v>0.1</v>
      </c>
      <c r="F41" s="36">
        <v>0.05</v>
      </c>
      <c r="G41" s="36">
        <v>0.1</v>
      </c>
      <c r="H41" s="36">
        <v>0.1</v>
      </c>
      <c r="I41" s="36">
        <v>0.05</v>
      </c>
      <c r="J41" s="36">
        <v>7.4999999999999997E-2</v>
      </c>
      <c r="K41" s="36">
        <v>0.05</v>
      </c>
      <c r="L41" s="36">
        <v>7.4999999999999997E-2</v>
      </c>
      <c r="M41" s="36">
        <v>0.125</v>
      </c>
      <c r="N41" s="36">
        <v>0.1</v>
      </c>
      <c r="O41" s="36">
        <v>0.05</v>
      </c>
      <c r="P41" s="35">
        <f t="shared" si="5"/>
        <v>8.2692307692307704E-2</v>
      </c>
      <c r="Q41" s="34"/>
      <c r="S41" s="13"/>
      <c r="AC41" s="5" t="s">
        <v>14</v>
      </c>
    </row>
    <row r="42" spans="2:29" s="5" customFormat="1">
      <c r="B42" s="20" t="s">
        <v>41</v>
      </c>
      <c r="C42" s="491">
        <v>0.05</v>
      </c>
      <c r="D42" s="492">
        <v>0.05</v>
      </c>
      <c r="E42" s="492">
        <v>0.05</v>
      </c>
      <c r="F42" s="492">
        <v>0.05</v>
      </c>
      <c r="G42" s="492">
        <v>0.05</v>
      </c>
      <c r="H42" s="492">
        <v>0.05</v>
      </c>
      <c r="I42" s="492">
        <v>0.05</v>
      </c>
      <c r="J42" s="492">
        <v>0.05</v>
      </c>
      <c r="K42" s="492">
        <v>0.05</v>
      </c>
      <c r="L42" s="492">
        <v>0.05</v>
      </c>
      <c r="M42" s="492">
        <v>0.05</v>
      </c>
      <c r="N42" s="492">
        <v>0.05</v>
      </c>
      <c r="O42" s="493">
        <v>0.05</v>
      </c>
      <c r="P42" s="39">
        <f t="shared" si="5"/>
        <v>0.05</v>
      </c>
      <c r="Q42" s="35"/>
      <c r="S42" s="13"/>
    </row>
    <row r="43" spans="2:29" s="5" customFormat="1">
      <c r="B43" s="30"/>
      <c r="C43" s="40">
        <f t="shared" ref="C43:O43" si="6">SUM(C32:C42)</f>
        <v>1</v>
      </c>
      <c r="D43" s="40">
        <f t="shared" si="6"/>
        <v>1</v>
      </c>
      <c r="E43" s="40">
        <f t="shared" si="6"/>
        <v>1</v>
      </c>
      <c r="F43" s="40">
        <f t="shared" si="6"/>
        <v>1</v>
      </c>
      <c r="G43" s="40">
        <f t="shared" si="6"/>
        <v>1</v>
      </c>
      <c r="H43" s="40">
        <f t="shared" si="6"/>
        <v>1</v>
      </c>
      <c r="I43" s="40">
        <f t="shared" si="6"/>
        <v>1</v>
      </c>
      <c r="J43" s="40">
        <f t="shared" si="6"/>
        <v>1</v>
      </c>
      <c r="K43" s="40">
        <f t="shared" si="6"/>
        <v>1</v>
      </c>
      <c r="L43" s="40">
        <f t="shared" si="6"/>
        <v>1</v>
      </c>
      <c r="M43" s="40">
        <f t="shared" si="6"/>
        <v>1.0000000000000002</v>
      </c>
      <c r="N43" s="40">
        <f t="shared" si="6"/>
        <v>1</v>
      </c>
      <c r="O43" s="40">
        <f t="shared" si="6"/>
        <v>1</v>
      </c>
      <c r="P43" s="41">
        <f>(SUM(P32:P42))</f>
        <v>0.93461538461538485</v>
      </c>
      <c r="Q43" s="41"/>
      <c r="S43" s="13"/>
    </row>
    <row r="44" spans="2:29" s="5" customFormat="1">
      <c r="B44" s="42"/>
      <c r="C44" s="25"/>
      <c r="D44" s="25"/>
      <c r="E44" s="25"/>
      <c r="F44" s="25"/>
      <c r="G44" s="25"/>
      <c r="H44" s="25"/>
      <c r="I44" s="25"/>
      <c r="J44" s="25"/>
      <c r="K44" s="25"/>
      <c r="L44" s="25"/>
      <c r="M44" s="25"/>
      <c r="N44" s="25"/>
      <c r="O44" s="25"/>
      <c r="P44" s="25"/>
      <c r="S44" s="13"/>
    </row>
    <row r="45" spans="2:29" s="5" customFormat="1">
      <c r="B45" s="9" t="s">
        <v>85</v>
      </c>
      <c r="C45" s="27" t="s">
        <v>20</v>
      </c>
      <c r="D45" s="27" t="s">
        <v>21</v>
      </c>
      <c r="E45" s="27" t="s">
        <v>22</v>
      </c>
      <c r="F45" s="27" t="s">
        <v>23</v>
      </c>
      <c r="G45" s="27" t="s">
        <v>24</v>
      </c>
      <c r="H45" s="27" t="s">
        <v>25</v>
      </c>
      <c r="I45" s="27" t="s">
        <v>26</v>
      </c>
      <c r="J45" s="27" t="s">
        <v>27</v>
      </c>
      <c r="K45" s="27" t="s">
        <v>28</v>
      </c>
      <c r="L45" s="27" t="s">
        <v>29</v>
      </c>
      <c r="M45" s="27" t="s">
        <v>30</v>
      </c>
      <c r="N45" s="27" t="s">
        <v>31</v>
      </c>
      <c r="O45" s="27" t="s">
        <v>32</v>
      </c>
      <c r="P45" s="27" t="s">
        <v>81</v>
      </c>
    </row>
    <row r="46" spans="2:29" s="5" customFormat="1">
      <c r="B46" s="7" t="s">
        <v>33</v>
      </c>
      <c r="C46" s="282">
        <f>C19*C32</f>
        <v>17.608852459016397</v>
      </c>
      <c r="D46" s="282">
        <f t="shared" ref="D46:O46" si="7">D19*D32</f>
        <v>8.3504918032786879</v>
      </c>
      <c r="E46" s="282">
        <f t="shared" si="7"/>
        <v>13.00655737704918</v>
      </c>
      <c r="F46" s="282">
        <f t="shared" si="7"/>
        <v>6.9534426229508206</v>
      </c>
      <c r="G46" s="282">
        <f t="shared" si="7"/>
        <v>12.135737704918032</v>
      </c>
      <c r="H46" s="282">
        <f t="shared" si="7"/>
        <v>16.978688524590165</v>
      </c>
      <c r="I46" s="282">
        <f t="shared" si="7"/>
        <v>19.675409836065572</v>
      </c>
      <c r="J46" s="282">
        <f t="shared" si="7"/>
        <v>14.132786885245901</v>
      </c>
      <c r="K46" s="282">
        <f t="shared" si="7"/>
        <v>23.199344262295082</v>
      </c>
      <c r="L46" s="282">
        <f t="shared" si="7"/>
        <v>13.42</v>
      </c>
      <c r="M46" s="282">
        <f t="shared" si="7"/>
        <v>24.215409836065575</v>
      </c>
      <c r="N46" s="282">
        <f t="shared" si="7"/>
        <v>20.688196721311474</v>
      </c>
      <c r="O46" s="282">
        <f t="shared" si="7"/>
        <v>15.113442622950821</v>
      </c>
      <c r="P46" s="43">
        <f>SUM(C46:O46)</f>
        <v>205.47836065573767</v>
      </c>
    </row>
    <row r="47" spans="2:29" s="5" customFormat="1">
      <c r="B47" s="7" t="s">
        <v>9</v>
      </c>
      <c r="C47" s="282">
        <f t="shared" ref="C47:O56" si="8">C20*C33</f>
        <v>42.662626262626276</v>
      </c>
      <c r="D47" s="282">
        <f t="shared" si="8"/>
        <v>18</v>
      </c>
      <c r="E47" s="282">
        <f t="shared" si="8"/>
        <v>33.237373737373737</v>
      </c>
      <c r="F47" s="282">
        <f t="shared" si="8"/>
        <v>13.920202020202025</v>
      </c>
      <c r="G47" s="282">
        <f t="shared" si="8"/>
        <v>25.43333333333333</v>
      </c>
      <c r="H47" s="282">
        <f t="shared" si="8"/>
        <v>40.997979797979802</v>
      </c>
      <c r="I47" s="282">
        <f t="shared" si="8"/>
        <v>48.113131313131319</v>
      </c>
      <c r="J47" s="282">
        <f t="shared" si="8"/>
        <v>37.861616161616169</v>
      </c>
      <c r="K47" s="282">
        <f t="shared" si="8"/>
        <v>63.789898989898973</v>
      </c>
      <c r="L47" s="282">
        <f t="shared" si="8"/>
        <v>34.596969696969701</v>
      </c>
      <c r="M47" s="282">
        <f t="shared" si="8"/>
        <v>59.263636363636365</v>
      </c>
      <c r="N47" s="282">
        <f t="shared" si="8"/>
        <v>47.904040404040408</v>
      </c>
      <c r="O47" s="282">
        <f t="shared" si="8"/>
        <v>34.465656565656566</v>
      </c>
      <c r="P47" s="43">
        <f>SUM(C47:O47)</f>
        <v>500.24646464646469</v>
      </c>
    </row>
    <row r="48" spans="2:29" s="13" customFormat="1">
      <c r="B48" s="14" t="s">
        <v>34</v>
      </c>
      <c r="C48" s="282">
        <f t="shared" si="8"/>
        <v>74.128985507246384</v>
      </c>
      <c r="D48" s="282">
        <f t="shared" si="8"/>
        <v>30.615362318840585</v>
      </c>
      <c r="E48" s="282">
        <f t="shared" si="8"/>
        <v>54.194202898550735</v>
      </c>
      <c r="F48" s="282">
        <f t="shared" si="8"/>
        <v>21.866376811594208</v>
      </c>
      <c r="G48" s="282">
        <f t="shared" si="8"/>
        <v>40.711594202898553</v>
      </c>
      <c r="H48" s="282">
        <f t="shared" si="8"/>
        <v>66.362028985507266</v>
      </c>
      <c r="I48" s="282">
        <f t="shared" si="8"/>
        <v>83.922898550724668</v>
      </c>
      <c r="J48" s="282">
        <f t="shared" si="8"/>
        <v>63.269855072463784</v>
      </c>
      <c r="K48" s="282">
        <f t="shared" si="8"/>
        <v>103.616231884058</v>
      </c>
      <c r="L48" s="282">
        <f t="shared" si="8"/>
        <v>58.728985507246385</v>
      </c>
      <c r="M48" s="282">
        <f t="shared" si="8"/>
        <v>93.534202898550745</v>
      </c>
      <c r="N48" s="282">
        <f t="shared" si="8"/>
        <v>80.536521739130436</v>
      </c>
      <c r="O48" s="282">
        <f t="shared" si="8"/>
        <v>56.458550724637689</v>
      </c>
      <c r="P48" s="43">
        <f>SUM(C48:O48)</f>
        <v>827.94579710144944</v>
      </c>
    </row>
    <row r="49" spans="1:18" s="13" customFormat="1">
      <c r="B49" s="14" t="s">
        <v>35</v>
      </c>
      <c r="C49" s="282">
        <f t="shared" si="8"/>
        <v>30.360000000000003</v>
      </c>
      <c r="D49" s="282">
        <f t="shared" si="8"/>
        <v>21.053333333333338</v>
      </c>
      <c r="E49" s="282">
        <f t="shared" si="8"/>
        <v>37.409999999999997</v>
      </c>
      <c r="F49" s="282">
        <f t="shared" si="8"/>
        <v>42.88</v>
      </c>
      <c r="G49" s="282">
        <f t="shared" si="8"/>
        <v>56.129999999999995</v>
      </c>
      <c r="H49" s="282">
        <f t="shared" si="8"/>
        <v>37.43</v>
      </c>
      <c r="I49" s="282">
        <f t="shared" si="8"/>
        <v>83.08</v>
      </c>
      <c r="J49" s="282">
        <f t="shared" si="8"/>
        <v>40.973333333333329</v>
      </c>
      <c r="K49" s="282">
        <f t="shared" si="8"/>
        <v>71.213333333333338</v>
      </c>
      <c r="L49" s="282">
        <f t="shared" si="8"/>
        <v>104.38</v>
      </c>
      <c r="M49" s="282">
        <f t="shared" si="8"/>
        <v>26.44</v>
      </c>
      <c r="N49" s="282">
        <f t="shared" si="8"/>
        <v>39.526666666666671</v>
      </c>
      <c r="O49" s="282">
        <f t="shared" si="8"/>
        <v>66.88</v>
      </c>
      <c r="P49" s="43">
        <f>SUM(C49:O49)</f>
        <v>657.75666666666677</v>
      </c>
    </row>
    <row r="50" spans="1:18" s="13" customFormat="1">
      <c r="B50" s="14" t="s">
        <v>36</v>
      </c>
      <c r="C50" s="282">
        <f t="shared" si="8"/>
        <v>303.78500000000003</v>
      </c>
      <c r="D50" s="282">
        <f t="shared" si="8"/>
        <v>120.63999999999999</v>
      </c>
      <c r="E50" s="282">
        <f t="shared" si="8"/>
        <v>181.10999999999999</v>
      </c>
      <c r="F50" s="282">
        <f t="shared" si="8"/>
        <v>87.215000000000003</v>
      </c>
      <c r="G50" s="282">
        <f t="shared" si="8"/>
        <v>133.20500000000001</v>
      </c>
      <c r="H50" s="282">
        <f t="shared" si="8"/>
        <v>215.98499999999999</v>
      </c>
      <c r="I50" s="282">
        <f t="shared" si="8"/>
        <v>228.46500000000003</v>
      </c>
      <c r="J50" s="282">
        <f t="shared" si="8"/>
        <v>238.80499999999998</v>
      </c>
      <c r="K50" s="282">
        <f t="shared" si="8"/>
        <v>378.75999999999993</v>
      </c>
      <c r="L50" s="282">
        <f t="shared" si="8"/>
        <v>253.67000000000002</v>
      </c>
      <c r="M50" s="282">
        <f t="shared" si="8"/>
        <v>258.53000000000003</v>
      </c>
      <c r="N50" s="282">
        <f t="shared" si="8"/>
        <v>283.08000000000004</v>
      </c>
      <c r="O50" s="282">
        <f t="shared" si="8"/>
        <v>229.33</v>
      </c>
      <c r="P50" s="43">
        <f>SUM(C50:O50)</f>
        <v>2912.5800000000004</v>
      </c>
    </row>
    <row r="51" spans="1:18" s="5" customFormat="1">
      <c r="B51" s="7" t="s">
        <v>37</v>
      </c>
      <c r="C51" s="282">
        <f t="shared" si="8"/>
        <v>9.890666666666668</v>
      </c>
      <c r="D51" s="282">
        <f t="shared" si="8"/>
        <v>0.50133333333333341</v>
      </c>
      <c r="E51" s="282">
        <f t="shared" si="8"/>
        <v>8.3579999999999988</v>
      </c>
      <c r="F51" s="282">
        <f t="shared" si="8"/>
        <v>2.8133333333333335</v>
      </c>
      <c r="G51" s="282">
        <f t="shared" si="8"/>
        <v>0.59733333333333327</v>
      </c>
      <c r="H51" s="282">
        <f t="shared" si="8"/>
        <v>0</v>
      </c>
      <c r="I51" s="282">
        <f t="shared" si="8"/>
        <v>10.712000000000002</v>
      </c>
      <c r="J51" s="282">
        <f t="shared" si="8"/>
        <v>11.536666666666667</v>
      </c>
      <c r="K51" s="282">
        <f t="shared" si="8"/>
        <v>0</v>
      </c>
      <c r="L51" s="282">
        <f t="shared" si="8"/>
        <v>5.3440000000000003</v>
      </c>
      <c r="M51" s="282">
        <f t="shared" si="8"/>
        <v>0.46399999999999997</v>
      </c>
      <c r="N51" s="282">
        <f t="shared" si="8"/>
        <v>3.8079999999999998</v>
      </c>
      <c r="O51" s="282">
        <f t="shared" si="8"/>
        <v>0.5079999999999999</v>
      </c>
      <c r="P51" s="43">
        <f t="shared" ref="P51:P56" si="9">SUM(C51:O51)</f>
        <v>54.533333333333339</v>
      </c>
    </row>
    <row r="52" spans="1:18" s="5" customFormat="1">
      <c r="B52" s="7" t="s">
        <v>38</v>
      </c>
      <c r="C52" s="282">
        <f t="shared" si="8"/>
        <v>12.046666666666669</v>
      </c>
      <c r="D52" s="282">
        <f t="shared" si="8"/>
        <v>26.743888888888886</v>
      </c>
      <c r="E52" s="282">
        <f t="shared" si="8"/>
        <v>1.7238888888888892</v>
      </c>
      <c r="F52" s="282">
        <f t="shared" si="8"/>
        <v>3.3066666666666671</v>
      </c>
      <c r="G52" s="282">
        <f t="shared" si="8"/>
        <v>4.0377777777777775</v>
      </c>
      <c r="H52" s="282">
        <f t="shared" si="8"/>
        <v>15.955555555555557</v>
      </c>
      <c r="I52" s="282">
        <f t="shared" si="8"/>
        <v>6.9333333333333336</v>
      </c>
      <c r="J52" s="282">
        <f t="shared" si="8"/>
        <v>14.708333333333332</v>
      </c>
      <c r="K52" s="282">
        <f t="shared" si="8"/>
        <v>66.791111111111121</v>
      </c>
      <c r="L52" s="282">
        <f t="shared" si="8"/>
        <v>5.7044444444444444</v>
      </c>
      <c r="M52" s="282">
        <f t="shared" si="8"/>
        <v>30.885555555555555</v>
      </c>
      <c r="N52" s="282">
        <f t="shared" si="8"/>
        <v>27.646666666666665</v>
      </c>
      <c r="O52" s="282">
        <f t="shared" si="8"/>
        <v>33.533888888888889</v>
      </c>
      <c r="P52" s="43">
        <f t="shared" si="9"/>
        <v>250.01777777777778</v>
      </c>
      <c r="Q52" s="7"/>
      <c r="R52" s="38"/>
    </row>
    <row r="53" spans="1:18" s="5" customFormat="1">
      <c r="B53" s="7" t="s">
        <v>39</v>
      </c>
      <c r="C53" s="282">
        <f t="shared" si="8"/>
        <v>163.62499999999997</v>
      </c>
      <c r="D53" s="282">
        <f t="shared" si="8"/>
        <v>87.125</v>
      </c>
      <c r="E53" s="282">
        <f t="shared" si="8"/>
        <v>30.791666666666671</v>
      </c>
      <c r="F53" s="282">
        <f t="shared" si="8"/>
        <v>38.541666666666664</v>
      </c>
      <c r="G53" s="282">
        <f t="shared" si="8"/>
        <v>73.374999999999986</v>
      </c>
      <c r="H53" s="282">
        <f t="shared" si="8"/>
        <v>20.124999999999996</v>
      </c>
      <c r="I53" s="282">
        <f t="shared" si="8"/>
        <v>57.499999999999993</v>
      </c>
      <c r="J53" s="282">
        <f t="shared" si="8"/>
        <v>144.75</v>
      </c>
      <c r="K53" s="282">
        <f t="shared" si="8"/>
        <v>63.687499999999993</v>
      </c>
      <c r="L53" s="282">
        <f t="shared" si="8"/>
        <v>39.958333333333336</v>
      </c>
      <c r="M53" s="282">
        <f t="shared" si="8"/>
        <v>36.75</v>
      </c>
      <c r="N53" s="282">
        <f t="shared" si="8"/>
        <v>64.8125</v>
      </c>
      <c r="O53" s="282">
        <f t="shared" si="8"/>
        <v>79.3125</v>
      </c>
      <c r="P53" s="43">
        <f t="shared" si="9"/>
        <v>900.35416666666663</v>
      </c>
    </row>
    <row r="54" spans="1:18" s="5" customFormat="1">
      <c r="B54" s="7" t="s">
        <v>15</v>
      </c>
      <c r="C54" s="282">
        <f t="shared" si="8"/>
        <v>39.155555555555566</v>
      </c>
      <c r="D54" s="282">
        <f t="shared" si="8"/>
        <v>8.4222222222222225</v>
      </c>
      <c r="E54" s="282">
        <f t="shared" si="8"/>
        <v>41.966666666666661</v>
      </c>
      <c r="F54" s="282">
        <f t="shared" si="8"/>
        <v>11.844444444444445</v>
      </c>
      <c r="G54" s="282">
        <f t="shared" si="8"/>
        <v>9.8555555555555561</v>
      </c>
      <c r="H54" s="282">
        <f t="shared" si="8"/>
        <v>48.777777777777779</v>
      </c>
      <c r="I54" s="282">
        <f t="shared" si="8"/>
        <v>51.155555555555566</v>
      </c>
      <c r="J54" s="282">
        <f t="shared" si="8"/>
        <v>13.211111111111112</v>
      </c>
      <c r="K54" s="282">
        <f t="shared" si="8"/>
        <v>88.6</v>
      </c>
      <c r="L54" s="282">
        <f t="shared" si="8"/>
        <v>26.977777777777778</v>
      </c>
      <c r="M54" s="282">
        <f t="shared" si="8"/>
        <v>56.638888888888886</v>
      </c>
      <c r="N54" s="282">
        <f t="shared" si="8"/>
        <v>57.8</v>
      </c>
      <c r="O54" s="282">
        <f t="shared" si="8"/>
        <v>41.466666666666669</v>
      </c>
      <c r="P54" s="43">
        <f t="shared" si="9"/>
        <v>495.87222222222226</v>
      </c>
    </row>
    <row r="55" spans="1:18" s="5" customFormat="1">
      <c r="B55" s="7" t="s">
        <v>40</v>
      </c>
      <c r="C55" s="282">
        <f t="shared" si="8"/>
        <v>25.878184713375795</v>
      </c>
      <c r="D55" s="282">
        <f t="shared" si="8"/>
        <v>8.8002123142250515</v>
      </c>
      <c r="E55" s="282">
        <f t="shared" si="8"/>
        <v>29.669454352093386</v>
      </c>
      <c r="F55" s="282">
        <f t="shared" si="8"/>
        <v>3.6176433121019111</v>
      </c>
      <c r="G55" s="282">
        <f t="shared" si="8"/>
        <v>14.517940552016988</v>
      </c>
      <c r="H55" s="282">
        <f t="shared" si="8"/>
        <v>5.523460721868366</v>
      </c>
      <c r="I55" s="282">
        <f t="shared" si="8"/>
        <v>7.3690552016985142</v>
      </c>
      <c r="J55" s="282">
        <f t="shared" si="8"/>
        <v>11.403160828025477</v>
      </c>
      <c r="K55" s="282">
        <f t="shared" si="8"/>
        <v>16.159708067940553</v>
      </c>
      <c r="L55" s="282">
        <f t="shared" si="8"/>
        <v>48.659409235668782</v>
      </c>
      <c r="M55" s="282">
        <f t="shared" si="8"/>
        <v>39.158535031847137</v>
      </c>
      <c r="N55" s="282">
        <f t="shared" si="8"/>
        <v>108.7671762208068</v>
      </c>
      <c r="O55" s="282">
        <f t="shared" si="8"/>
        <v>27.240026539278134</v>
      </c>
      <c r="P55" s="43">
        <f t="shared" si="9"/>
        <v>346.76396709094684</v>
      </c>
      <c r="R55" s="13"/>
    </row>
    <row r="56" spans="1:18">
      <c r="B56" s="20" t="s">
        <v>41</v>
      </c>
      <c r="C56" s="284">
        <f t="shared" si="8"/>
        <v>24.129248617784622</v>
      </c>
      <c r="D56" s="284">
        <f t="shared" si="8"/>
        <v>23.707964390360925</v>
      </c>
      <c r="E56" s="284">
        <f t="shared" si="8"/>
        <v>21.392840860794134</v>
      </c>
      <c r="F56" s="284">
        <f t="shared" si="8"/>
        <v>25.130220947649224</v>
      </c>
      <c r="G56" s="284">
        <f t="shared" si="8"/>
        <v>19.668514018372047</v>
      </c>
      <c r="H56" s="284">
        <f t="shared" si="8"/>
        <v>22.159825190373557</v>
      </c>
      <c r="I56" s="284">
        <f t="shared" si="8"/>
        <v>17.755217633990025</v>
      </c>
      <c r="J56" s="284">
        <f t="shared" si="8"/>
        <v>25.500641087432417</v>
      </c>
      <c r="K56" s="284">
        <f t="shared" si="8"/>
        <v>22.991275677479734</v>
      </c>
      <c r="L56" s="284">
        <f t="shared" si="8"/>
        <v>29.048886981929357</v>
      </c>
      <c r="M56" s="284">
        <f t="shared" si="8"/>
        <v>15.952778440421989</v>
      </c>
      <c r="N56" s="284">
        <f t="shared" si="8"/>
        <v>22.193418630231928</v>
      </c>
      <c r="O56" s="284">
        <f t="shared" si="8"/>
        <v>24.502599131616979</v>
      </c>
      <c r="P56" s="45">
        <f t="shared" si="9"/>
        <v>294.13343160843692</v>
      </c>
    </row>
    <row r="57" spans="1:18" s="48" customFormat="1">
      <c r="A57" s="5"/>
      <c r="B57" s="46" t="s">
        <v>65</v>
      </c>
      <c r="C57" s="47">
        <f t="shared" ref="C57:P57" si="10">SUM(C46:C56)</f>
        <v>743.27078644893845</v>
      </c>
      <c r="D57" s="47">
        <f t="shared" si="10"/>
        <v>353.95980860448299</v>
      </c>
      <c r="E57" s="47">
        <f t="shared" si="10"/>
        <v>452.86065144808339</v>
      </c>
      <c r="F57" s="47">
        <f t="shared" si="10"/>
        <v>258.08899682560929</v>
      </c>
      <c r="G57" s="47">
        <f t="shared" si="10"/>
        <v>389.66778647820558</v>
      </c>
      <c r="H57" s="47">
        <f t="shared" si="10"/>
        <v>490.29531655365253</v>
      </c>
      <c r="I57" s="47">
        <f t="shared" si="10"/>
        <v>614.68160142449904</v>
      </c>
      <c r="J57" s="47">
        <f t="shared" si="10"/>
        <v>616.15250447922824</v>
      </c>
      <c r="K57" s="47">
        <f t="shared" si="10"/>
        <v>898.80840332611672</v>
      </c>
      <c r="L57" s="47">
        <f t="shared" si="10"/>
        <v>620.4888069773699</v>
      </c>
      <c r="M57" s="47">
        <f>SUM(M46:M56)</f>
        <v>641.83300701496626</v>
      </c>
      <c r="N57" s="47">
        <f t="shared" si="10"/>
        <v>756.76318704885443</v>
      </c>
      <c r="O57" s="47">
        <f>SUM(O46:O56)</f>
        <v>608.81133113969577</v>
      </c>
      <c r="P57" s="47">
        <f t="shared" si="10"/>
        <v>7445.6821877697039</v>
      </c>
    </row>
    <row r="58" spans="1:18">
      <c r="B58" s="42"/>
      <c r="C58" s="49"/>
      <c r="D58" s="49"/>
      <c r="E58" s="49"/>
      <c r="F58" s="49"/>
      <c r="G58" s="49"/>
      <c r="H58" s="49"/>
      <c r="I58" s="49"/>
      <c r="J58" s="49"/>
      <c r="K58" s="49"/>
      <c r="L58" s="49"/>
      <c r="M58" s="49"/>
      <c r="N58" s="49"/>
      <c r="O58" s="49"/>
      <c r="P58" s="49"/>
    </row>
    <row r="59" spans="1:18" s="5" customFormat="1">
      <c r="B59" s="9" t="s">
        <v>88</v>
      </c>
      <c r="C59" s="10" t="s">
        <v>20</v>
      </c>
      <c r="D59" s="10" t="s">
        <v>21</v>
      </c>
      <c r="E59" s="10" t="s">
        <v>22</v>
      </c>
      <c r="F59" s="10" t="s">
        <v>23</v>
      </c>
      <c r="G59" s="10" t="s">
        <v>24</v>
      </c>
      <c r="H59" s="10" t="s">
        <v>25</v>
      </c>
      <c r="I59" s="10" t="s">
        <v>26</v>
      </c>
      <c r="J59" s="10" t="s">
        <v>27</v>
      </c>
      <c r="K59" s="10" t="s">
        <v>28</v>
      </c>
      <c r="L59" s="10" t="s">
        <v>29</v>
      </c>
      <c r="M59" s="10" t="s">
        <v>30</v>
      </c>
      <c r="N59" s="10" t="s">
        <v>31</v>
      </c>
      <c r="O59" s="10" t="s">
        <v>32</v>
      </c>
      <c r="P59" s="10" t="s">
        <v>81</v>
      </c>
    </row>
    <row r="60" spans="1:18">
      <c r="B60" s="14" t="s">
        <v>33</v>
      </c>
      <c r="C60" s="285">
        <f t="shared" ref="C60:C70" si="11">C46/$C$57</f>
        <v>2.3691032635824033E-2</v>
      </c>
      <c r="D60" s="285">
        <f t="shared" ref="D60:D70" si="12">D46/$D$57</f>
        <v>2.3591638373297863E-2</v>
      </c>
      <c r="E60" s="285">
        <f t="shared" ref="E60:E70" si="13">E46/$E$57</f>
        <v>2.872088209796755E-2</v>
      </c>
      <c r="F60" s="285">
        <f t="shared" ref="F60:F70" si="14">F46/$F$57</f>
        <v>2.6942034369831201E-2</v>
      </c>
      <c r="G60" s="285">
        <f t="shared" ref="G60:G70" si="15">G46/$G$57</f>
        <v>3.1143805379962537E-2</v>
      </c>
      <c r="H60" s="285">
        <f t="shared" ref="H60:H70" si="16">H46/$H$57</f>
        <v>3.4629513991558197E-2</v>
      </c>
      <c r="I60" s="285">
        <f t="shared" ref="I60:I70" si="17">I46/$I$57</f>
        <v>3.2009108114621668E-2</v>
      </c>
      <c r="J60" s="285">
        <f t="shared" ref="J60:J70" si="18">J46/$J$57</f>
        <v>2.2937157250039784E-2</v>
      </c>
      <c r="K60" s="285">
        <f t="shared" ref="K60:K70" si="19">K46/$K$57</f>
        <v>2.5811223144380873E-2</v>
      </c>
      <c r="L60" s="285">
        <f t="shared" ref="L60:L70" si="20">L46/$L$57</f>
        <v>2.1628109724289427E-2</v>
      </c>
      <c r="M60" s="285">
        <f t="shared" ref="M60:M70" si="21">M46/$M$57</f>
        <v>3.7728520614242762E-2</v>
      </c>
      <c r="N60" s="285">
        <f t="shared" ref="N60:N70" si="22">N46/$N$57</f>
        <v>2.7337741945388662E-2</v>
      </c>
      <c r="O60" s="285">
        <f t="shared" ref="O60:O70" si="23">O46/$O$57</f>
        <v>2.4824509416831043E-2</v>
      </c>
      <c r="P60" s="285">
        <f t="shared" ref="P60:P70" si="24">P46/$P$57</f>
        <v>2.7596982448869083E-2</v>
      </c>
    </row>
    <row r="61" spans="1:18">
      <c r="B61" s="14" t="s">
        <v>9</v>
      </c>
      <c r="C61" s="285">
        <f t="shared" si="11"/>
        <v>5.7398497345028013E-2</v>
      </c>
      <c r="D61" s="285">
        <f t="shared" si="12"/>
        <v>5.0853231249521097E-2</v>
      </c>
      <c r="E61" s="285">
        <f t="shared" si="13"/>
        <v>7.3394262961669829E-2</v>
      </c>
      <c r="F61" s="285">
        <f t="shared" si="14"/>
        <v>5.3935666345388232E-2</v>
      </c>
      <c r="G61" s="285">
        <f t="shared" si="15"/>
        <v>6.5269273509104497E-2</v>
      </c>
      <c r="H61" s="285">
        <f t="shared" si="16"/>
        <v>8.3618950485107146E-2</v>
      </c>
      <c r="I61" s="285">
        <f t="shared" si="17"/>
        <v>7.8273257572100963E-2</v>
      </c>
      <c r="J61" s="285">
        <f t="shared" si="18"/>
        <v>6.1448449671752593E-2</v>
      </c>
      <c r="K61" s="285">
        <f t="shared" si="19"/>
        <v>7.097163172244389E-2</v>
      </c>
      <c r="L61" s="285">
        <f t="shared" si="20"/>
        <v>5.5757604823694268E-2</v>
      </c>
      <c r="M61" s="285">
        <f t="shared" si="21"/>
        <v>9.2334977659156839E-2</v>
      </c>
      <c r="N61" s="285">
        <f t="shared" si="22"/>
        <v>6.3301229795349259E-2</v>
      </c>
      <c r="O61" s="285">
        <f t="shared" si="23"/>
        <v>5.6611391416018494E-2</v>
      </c>
      <c r="P61" s="285">
        <f t="shared" si="24"/>
        <v>6.7186115661526727E-2</v>
      </c>
    </row>
    <row r="62" spans="1:18">
      <c r="B62" s="14" t="s">
        <v>34</v>
      </c>
      <c r="C62" s="285">
        <f t="shared" si="11"/>
        <v>9.9733484564092881E-2</v>
      </c>
      <c r="D62" s="285">
        <f t="shared" si="12"/>
        <v>8.6493894432659701E-2</v>
      </c>
      <c r="E62" s="285">
        <f t="shared" si="13"/>
        <v>0.11967081424552435</v>
      </c>
      <c r="F62" s="285">
        <f t="shared" si="14"/>
        <v>8.472417298118802E-2</v>
      </c>
      <c r="G62" s="285">
        <f t="shared" si="15"/>
        <v>0.10447770027604164</v>
      </c>
      <c r="H62" s="285">
        <f t="shared" si="16"/>
        <v>0.1353511378651836</v>
      </c>
      <c r="I62" s="285">
        <f t="shared" si="17"/>
        <v>0.13653068248055064</v>
      </c>
      <c r="J62" s="285">
        <f t="shared" si="18"/>
        <v>0.102685381642552</v>
      </c>
      <c r="K62" s="285">
        <f t="shared" si="19"/>
        <v>0.11528177918744122</v>
      </c>
      <c r="L62" s="285">
        <f t="shared" si="20"/>
        <v>9.4649548624957405E-2</v>
      </c>
      <c r="M62" s="285">
        <f t="shared" si="21"/>
        <v>0.14572981114442704</v>
      </c>
      <c r="N62" s="285">
        <f t="shared" si="22"/>
        <v>0.10642235658052858</v>
      </c>
      <c r="O62" s="285">
        <f t="shared" si="23"/>
        <v>9.2735709466752525E-2</v>
      </c>
      <c r="P62" s="285">
        <f t="shared" si="24"/>
        <v>0.11119811136465578</v>
      </c>
    </row>
    <row r="63" spans="1:18">
      <c r="B63" s="14" t="s">
        <v>35</v>
      </c>
      <c r="C63" s="285">
        <f t="shared" si="11"/>
        <v>4.0846486305547387E-2</v>
      </c>
      <c r="D63" s="285">
        <f t="shared" si="12"/>
        <v>5.947944603184728E-2</v>
      </c>
      <c r="E63" s="285">
        <f t="shared" si="13"/>
        <v>8.2608192785962847E-2</v>
      </c>
      <c r="F63" s="285">
        <f t="shared" si="14"/>
        <v>0.16614423910901563</v>
      </c>
      <c r="G63" s="285">
        <f t="shared" si="15"/>
        <v>0.14404577937350074</v>
      </c>
      <c r="H63" s="285">
        <f t="shared" si="16"/>
        <v>7.634174493670505E-2</v>
      </c>
      <c r="I63" s="285">
        <f t="shared" si="17"/>
        <v>0.13515940579230867</v>
      </c>
      <c r="J63" s="285">
        <f t="shared" si="18"/>
        <v>6.6498688288160038E-2</v>
      </c>
      <c r="K63" s="285">
        <f t="shared" si="19"/>
        <v>7.9230827248390603E-2</v>
      </c>
      <c r="L63" s="285">
        <f t="shared" si="20"/>
        <v>0.16822221259473402</v>
      </c>
      <c r="M63" s="285">
        <f t="shared" si="21"/>
        <v>4.1194515880333141E-2</v>
      </c>
      <c r="N63" s="285">
        <f t="shared" si="22"/>
        <v>5.2231222848997998E-2</v>
      </c>
      <c r="O63" s="285">
        <f t="shared" si="23"/>
        <v>0.10985340873140539</v>
      </c>
      <c r="P63" s="285">
        <f t="shared" si="24"/>
        <v>8.8340685256093732E-2</v>
      </c>
    </row>
    <row r="64" spans="1:18">
      <c r="B64" s="14" t="s">
        <v>36</v>
      </c>
      <c r="C64" s="285">
        <f t="shared" si="11"/>
        <v>0.40871376292261902</v>
      </c>
      <c r="D64" s="285">
        <f t="shared" si="12"/>
        <v>0.34082965655234582</v>
      </c>
      <c r="E64" s="285">
        <f t="shared" si="13"/>
        <v>0.39992434631023072</v>
      </c>
      <c r="F64" s="285">
        <f t="shared" si="14"/>
        <v>0.33792606842100742</v>
      </c>
      <c r="G64" s="285">
        <f t="shared" si="15"/>
        <v>0.34184247356934205</v>
      </c>
      <c r="H64" s="285">
        <f t="shared" si="16"/>
        <v>0.44052021854539775</v>
      </c>
      <c r="I64" s="285">
        <f t="shared" si="17"/>
        <v>0.37168023163625186</v>
      </c>
      <c r="J64" s="285">
        <f t="shared" si="18"/>
        <v>0.38757450187082798</v>
      </c>
      <c r="K64" s="285">
        <f t="shared" si="19"/>
        <v>0.42140237963771415</v>
      </c>
      <c r="L64" s="285">
        <f t="shared" si="20"/>
        <v>0.40882284603282409</v>
      </c>
      <c r="M64" s="285">
        <f t="shared" si="21"/>
        <v>0.40279947770584451</v>
      </c>
      <c r="N64" s="285">
        <f t="shared" si="22"/>
        <v>0.37406682148999038</v>
      </c>
      <c r="O64" s="285">
        <f t="shared" si="23"/>
        <v>0.37668484187160889</v>
      </c>
      <c r="P64" s="285">
        <f t="shared" si="24"/>
        <v>0.3911770508797987</v>
      </c>
    </row>
    <row r="65" spans="2:16">
      <c r="B65" s="7" t="s">
        <v>37</v>
      </c>
      <c r="C65" s="285">
        <f t="shared" si="11"/>
        <v>1.3306949293568316E-2</v>
      </c>
      <c r="D65" s="285">
        <f t="shared" si="12"/>
        <v>1.4163566629496248E-3</v>
      </c>
      <c r="E65" s="285">
        <f t="shared" si="13"/>
        <v>1.8456008428363469E-2</v>
      </c>
      <c r="F65" s="285">
        <f t="shared" si="14"/>
        <v>1.0900632603234544E-2</v>
      </c>
      <c r="G65" s="285">
        <f t="shared" si="15"/>
        <v>1.5329297264523624E-3</v>
      </c>
      <c r="H65" s="285">
        <f t="shared" si="16"/>
        <v>0</v>
      </c>
      <c r="I65" s="285">
        <f t="shared" si="17"/>
        <v>1.7426908459884576E-2</v>
      </c>
      <c r="J65" s="285">
        <f t="shared" si="18"/>
        <v>1.8723719505802303E-2</v>
      </c>
      <c r="K65" s="285">
        <f t="shared" si="19"/>
        <v>0</v>
      </c>
      <c r="L65" s="285">
        <f t="shared" si="20"/>
        <v>8.6125647069003504E-3</v>
      </c>
      <c r="M65" s="285">
        <f t="shared" si="21"/>
        <v>7.2292947687120179E-4</v>
      </c>
      <c r="N65" s="285">
        <f t="shared" si="22"/>
        <v>5.0319572425953198E-3</v>
      </c>
      <c r="O65" s="285">
        <f t="shared" si="23"/>
        <v>8.3441285340242119E-4</v>
      </c>
      <c r="P65" s="285">
        <f t="shared" si="24"/>
        <v>7.3241553907457835E-3</v>
      </c>
    </row>
    <row r="66" spans="2:16">
      <c r="B66" s="7" t="s">
        <v>38</v>
      </c>
      <c r="C66" s="285">
        <f t="shared" si="11"/>
        <v>1.6207641799324581E-2</v>
      </c>
      <c r="D66" s="285">
        <f t="shared" si="12"/>
        <v>7.5556287009898013E-2</v>
      </c>
      <c r="E66" s="285">
        <f t="shared" si="13"/>
        <v>3.806665214512501E-3</v>
      </c>
      <c r="F66" s="285">
        <f t="shared" si="14"/>
        <v>1.2812117941242498E-2</v>
      </c>
      <c r="G66" s="285">
        <f t="shared" si="15"/>
        <v>1.0362103098824191E-2</v>
      </c>
      <c r="H66" s="285">
        <f t="shared" si="16"/>
        <v>3.2542745192242838E-2</v>
      </c>
      <c r="I66" s="285">
        <f t="shared" si="17"/>
        <v>1.127955240121979E-2</v>
      </c>
      <c r="J66" s="285">
        <f t="shared" si="18"/>
        <v>2.3871254642979674E-2</v>
      </c>
      <c r="K66" s="285">
        <f t="shared" si="19"/>
        <v>7.4310732814629854E-2</v>
      </c>
      <c r="L66" s="285">
        <f t="shared" si="20"/>
        <v>9.1934687302949094E-3</v>
      </c>
      <c r="M66" s="285">
        <f t="shared" si="21"/>
        <v>4.8120858880720305E-2</v>
      </c>
      <c r="N66" s="285">
        <f t="shared" si="22"/>
        <v>3.6532784812749984E-2</v>
      </c>
      <c r="O66" s="285">
        <f t="shared" si="23"/>
        <v>5.5080921089483328E-2</v>
      </c>
      <c r="P66" s="285">
        <f t="shared" si="24"/>
        <v>3.3578894649634337E-2</v>
      </c>
    </row>
    <row r="67" spans="2:16">
      <c r="B67" s="14" t="s">
        <v>39</v>
      </c>
      <c r="C67" s="285">
        <f t="shared" si="11"/>
        <v>0.22014184195471639</v>
      </c>
      <c r="D67" s="285">
        <f t="shared" si="12"/>
        <v>0.24614376514525141</v>
      </c>
      <c r="E67" s="285">
        <f t="shared" si="13"/>
        <v>6.7993689820933081E-2</v>
      </c>
      <c r="F67" s="285">
        <f t="shared" si="14"/>
        <v>0.14933479203187133</v>
      </c>
      <c r="G67" s="285">
        <f t="shared" si="15"/>
        <v>0.18830142635899902</v>
      </c>
      <c r="H67" s="285">
        <f t="shared" si="16"/>
        <v>4.1046690271204618E-2</v>
      </c>
      <c r="I67" s="285">
        <f t="shared" si="17"/>
        <v>9.3544364865885257E-2</v>
      </c>
      <c r="J67" s="285">
        <f t="shared" si="18"/>
        <v>0.2349256051833184</v>
      </c>
      <c r="K67" s="285">
        <f t="shared" si="19"/>
        <v>7.0857704227418217E-2</v>
      </c>
      <c r="L67" s="285">
        <f t="shared" si="20"/>
        <v>6.4398153333313349E-2</v>
      </c>
      <c r="M67" s="285">
        <f t="shared" si="21"/>
        <v>5.7257884213397996E-2</v>
      </c>
      <c r="N67" s="285">
        <f t="shared" si="22"/>
        <v>8.5644361550869005E-2</v>
      </c>
      <c r="O67" s="285">
        <f t="shared" si="23"/>
        <v>0.13027434928244006</v>
      </c>
      <c r="P67" s="285">
        <f t="shared" si="24"/>
        <v>0.12092299187112641</v>
      </c>
    </row>
    <row r="68" spans="2:16">
      <c r="B68" s="14" t="s">
        <v>15</v>
      </c>
      <c r="C68" s="285">
        <f t="shared" si="11"/>
        <v>5.2680067977144279E-2</v>
      </c>
      <c r="D68" s="285">
        <f t="shared" si="12"/>
        <v>2.3794289683417895E-2</v>
      </c>
      <c r="E68" s="285">
        <f t="shared" si="13"/>
        <v>9.267015478706872E-2</v>
      </c>
      <c r="F68" s="285">
        <f t="shared" si="14"/>
        <v>4.5892868700821585E-2</v>
      </c>
      <c r="G68" s="285">
        <f t="shared" si="15"/>
        <v>2.5292199913750851E-2</v>
      </c>
      <c r="H68" s="285">
        <f t="shared" si="16"/>
        <v>9.9486526040352408E-2</v>
      </c>
      <c r="I68" s="285">
        <f t="shared" si="17"/>
        <v>8.3222851370538337E-2</v>
      </c>
      <c r="J68" s="285">
        <f t="shared" si="18"/>
        <v>2.1441300676489396E-2</v>
      </c>
      <c r="K68" s="285">
        <f t="shared" si="19"/>
        <v>9.8574957323638926E-2</v>
      </c>
      <c r="L68" s="285">
        <f t="shared" si="20"/>
        <v>4.3478266609185905E-2</v>
      </c>
      <c r="M68" s="285">
        <f t="shared" si="21"/>
        <v>8.8245522230626233E-2</v>
      </c>
      <c r="N68" s="285">
        <f t="shared" si="22"/>
        <v>7.6377922432250389E-2</v>
      </c>
      <c r="O68" s="285">
        <f t="shared" si="23"/>
        <v>6.8110865461457504E-2</v>
      </c>
      <c r="P68" s="285">
        <f t="shared" si="24"/>
        <v>6.6598628536246582E-2</v>
      </c>
    </row>
    <row r="69" spans="2:16">
      <c r="B69" s="7" t="s">
        <v>40</v>
      </c>
      <c r="C69" s="285">
        <f t="shared" si="11"/>
        <v>3.4816631011440384E-2</v>
      </c>
      <c r="D69" s="285">
        <f t="shared" si="12"/>
        <v>2.4862179547787206E-2</v>
      </c>
      <c r="E69" s="285">
        <f t="shared" si="13"/>
        <v>6.5515637662979284E-2</v>
      </c>
      <c r="F69" s="285">
        <f t="shared" si="14"/>
        <v>1.4017038140321621E-2</v>
      </c>
      <c r="G69" s="285">
        <f t="shared" si="15"/>
        <v>3.7257225400203792E-2</v>
      </c>
      <c r="H69" s="285">
        <f t="shared" si="16"/>
        <v>1.1265579203761249E-2</v>
      </c>
      <c r="I69" s="285">
        <f t="shared" si="17"/>
        <v>1.1988410234861488E-2</v>
      </c>
      <c r="J69" s="285">
        <f t="shared" si="18"/>
        <v>1.8507042891375444E-2</v>
      </c>
      <c r="K69" s="285">
        <f t="shared" si="19"/>
        <v>1.7979035362976341E-2</v>
      </c>
      <c r="L69" s="285">
        <f t="shared" si="20"/>
        <v>7.8421091063200207E-2</v>
      </c>
      <c r="M69" s="285">
        <f t="shared" si="21"/>
        <v>6.1010472512103196E-2</v>
      </c>
      <c r="N69" s="285">
        <f t="shared" si="22"/>
        <v>0.14372683302020228</v>
      </c>
      <c r="O69" s="285">
        <f t="shared" si="23"/>
        <v>4.474296903818259E-2</v>
      </c>
      <c r="P69" s="285">
        <f t="shared" si="24"/>
        <v>4.6572491055358524E-2</v>
      </c>
    </row>
    <row r="70" spans="2:16">
      <c r="B70" s="20" t="s">
        <v>41</v>
      </c>
      <c r="C70" s="286">
        <f t="shared" si="11"/>
        <v>3.2463604190694592E-2</v>
      </c>
      <c r="D70" s="286">
        <f t="shared" si="12"/>
        <v>6.6979255311024194E-2</v>
      </c>
      <c r="E70" s="286">
        <f t="shared" si="13"/>
        <v>4.7239345684787631E-2</v>
      </c>
      <c r="F70" s="286">
        <f t="shared" si="14"/>
        <v>9.7370369356078026E-2</v>
      </c>
      <c r="G70" s="286">
        <f t="shared" si="15"/>
        <v>5.0475083393818398E-2</v>
      </c>
      <c r="H70" s="286">
        <f t="shared" si="16"/>
        <v>4.5196893468487029E-2</v>
      </c>
      <c r="I70" s="286">
        <f t="shared" si="17"/>
        <v>2.8885227071776747E-2</v>
      </c>
      <c r="J70" s="286">
        <f t="shared" si="18"/>
        <v>4.1386898376702279E-2</v>
      </c>
      <c r="K70" s="286">
        <f t="shared" si="19"/>
        <v>2.5579729330965941E-2</v>
      </c>
      <c r="L70" s="286">
        <f t="shared" si="20"/>
        <v>4.6816133756605878E-2</v>
      </c>
      <c r="M70" s="286">
        <f t="shared" si="21"/>
        <v>2.4855029682276847E-2</v>
      </c>
      <c r="N70" s="286">
        <f t="shared" si="22"/>
        <v>2.9326768281078115E-2</v>
      </c>
      <c r="O70" s="286">
        <f t="shared" si="23"/>
        <v>4.0246621372417746E-2</v>
      </c>
      <c r="P70" s="286">
        <f t="shared" si="24"/>
        <v>3.9503892885944185E-2</v>
      </c>
    </row>
    <row r="71" spans="2:16">
      <c r="B71" s="46" t="s">
        <v>65</v>
      </c>
      <c r="C71" s="287">
        <f t="shared" ref="C71:P71" si="25">SUM(C60:C70)</f>
        <v>0.99999999999999989</v>
      </c>
      <c r="D71" s="287">
        <f t="shared" si="25"/>
        <v>1</v>
      </c>
      <c r="E71" s="287">
        <f t="shared" si="25"/>
        <v>1</v>
      </c>
      <c r="F71" s="287">
        <f t="shared" si="25"/>
        <v>1.0000000000000002</v>
      </c>
      <c r="G71" s="287">
        <f t="shared" si="25"/>
        <v>1.0000000000000002</v>
      </c>
      <c r="H71" s="287">
        <f t="shared" si="25"/>
        <v>1</v>
      </c>
      <c r="I71" s="287">
        <f t="shared" si="25"/>
        <v>1</v>
      </c>
      <c r="J71" s="287">
        <f t="shared" si="25"/>
        <v>0.99999999999999989</v>
      </c>
      <c r="K71" s="287">
        <f t="shared" si="25"/>
        <v>1</v>
      </c>
      <c r="L71" s="287">
        <f t="shared" si="25"/>
        <v>0.99999999999999967</v>
      </c>
      <c r="M71" s="287">
        <f t="shared" si="25"/>
        <v>1</v>
      </c>
      <c r="N71" s="287">
        <f t="shared" si="25"/>
        <v>1</v>
      </c>
      <c r="O71" s="287">
        <f t="shared" si="25"/>
        <v>1</v>
      </c>
      <c r="P71" s="287">
        <f t="shared" si="25"/>
        <v>0.99999999999999989</v>
      </c>
    </row>
    <row r="72" spans="2:16">
      <c r="B72" s="14"/>
      <c r="C72" s="15"/>
      <c r="D72" s="15"/>
      <c r="E72" s="15"/>
      <c r="F72" s="15"/>
      <c r="G72" s="15"/>
      <c r="H72" s="15"/>
      <c r="I72" s="15"/>
      <c r="J72" s="15"/>
      <c r="K72" s="15"/>
      <c r="L72" s="15"/>
      <c r="M72" s="15"/>
      <c r="N72" s="15"/>
      <c r="O72" s="15"/>
      <c r="P72" s="15"/>
    </row>
    <row r="73" spans="2:16">
      <c r="B73" s="14"/>
      <c r="C73" s="50"/>
      <c r="D73" s="50"/>
      <c r="E73" s="50"/>
      <c r="F73" s="50"/>
      <c r="G73" s="50"/>
      <c r="H73" s="50"/>
      <c r="I73" s="50"/>
      <c r="J73" s="50"/>
      <c r="K73" s="50"/>
      <c r="L73" s="50"/>
      <c r="M73" s="50"/>
      <c r="N73" s="50"/>
      <c r="O73" s="50"/>
      <c r="P73" s="15"/>
    </row>
    <row r="74" spans="2:16">
      <c r="B74" s="64" t="s">
        <v>177</v>
      </c>
      <c r="C74" s="27" t="s">
        <v>20</v>
      </c>
      <c r="D74" s="27" t="s">
        <v>21</v>
      </c>
      <c r="E74" s="27" t="s">
        <v>22</v>
      </c>
      <c r="F74" s="27" t="s">
        <v>23</v>
      </c>
      <c r="G74" s="27" t="s">
        <v>24</v>
      </c>
      <c r="H74" s="27" t="s">
        <v>25</v>
      </c>
      <c r="I74" s="27" t="s">
        <v>26</v>
      </c>
      <c r="J74" s="27" t="s">
        <v>27</v>
      </c>
      <c r="K74" s="27" t="s">
        <v>28</v>
      </c>
      <c r="L74" s="27" t="s">
        <v>29</v>
      </c>
      <c r="M74" s="27" t="s">
        <v>30</v>
      </c>
      <c r="N74" s="27" t="s">
        <v>31</v>
      </c>
      <c r="O74" s="27" t="s">
        <v>32</v>
      </c>
      <c r="P74" s="27" t="s">
        <v>81</v>
      </c>
    </row>
    <row r="75" spans="2:16">
      <c r="B75" s="7" t="s">
        <v>33</v>
      </c>
      <c r="C75" s="445">
        <f>C46/'2018-19 CC'!C46-1</f>
        <v>-2.1124193489592713E-2</v>
      </c>
      <c r="D75" s="445">
        <f>D46/'2018-19 CC'!D46-1</f>
        <v>-8.0233690360274057E-3</v>
      </c>
      <c r="E75" s="445">
        <f>E46/'2018-19 CC'!E46-1</f>
        <v>8.4976615704400738E-2</v>
      </c>
      <c r="F75" s="445">
        <f>F46/'2018-19 CC'!F46-1</f>
        <v>8.6753779144248311E-2</v>
      </c>
      <c r="G75" s="445">
        <f>G46/'2018-19 CC'!G46-1</f>
        <v>3.2612637745849993E-2</v>
      </c>
      <c r="H75" s="445">
        <f>H46/'2018-19 CC'!H46-1</f>
        <v>0.11639287716121238</v>
      </c>
      <c r="I75" s="445">
        <f>I46/'2018-19 CC'!I46-1</f>
        <v>-9.4257037204739325E-2</v>
      </c>
      <c r="J75" s="445">
        <f>J46/'2018-19 CC'!J46-1</f>
        <v>2.0768210665908615E-2</v>
      </c>
      <c r="K75" s="445">
        <f>K46/'2018-19 CC'!K46-1</f>
        <v>6.4382201630614588E-2</v>
      </c>
      <c r="L75" s="445">
        <f>L46/'2018-19 CC'!L46-1</f>
        <v>2.179339957062254E-2</v>
      </c>
      <c r="M75" s="445">
        <f>M46/'2018-19 CC'!M46-1</f>
        <v>-6.3156425998274979E-2</v>
      </c>
      <c r="N75" s="445">
        <f>N46/'2018-19 CC'!N46-1</f>
        <v>8.0425327899729337E-2</v>
      </c>
      <c r="O75" s="445">
        <f>O46/'2018-19 CC'!O46-1</f>
        <v>2.6339812526440243E-2</v>
      </c>
      <c r="P75" s="445">
        <f>P46/'2018-19 CC'!P46-1</f>
        <v>1.7351709360085454E-2</v>
      </c>
    </row>
    <row r="76" spans="2:16">
      <c r="B76" s="7" t="s">
        <v>9</v>
      </c>
      <c r="C76" s="445">
        <f>C47/'2018-19 CC'!C47-1</f>
        <v>-1.8725895636819589E-2</v>
      </c>
      <c r="D76" s="445">
        <f>D47/'2018-19 CC'!D47-1</f>
        <v>-1.0384850335980356E-2</v>
      </c>
      <c r="E76" s="445">
        <f>E47/'2018-19 CC'!E47-1</f>
        <v>6.3303819556647101E-2</v>
      </c>
      <c r="F76" s="445">
        <f>F47/'2018-19 CC'!F47-1</f>
        <v>1.809988179669042E-2</v>
      </c>
      <c r="G76" s="445">
        <f>G47/'2018-19 CC'!G47-1</f>
        <v>2.1916473882868326E-2</v>
      </c>
      <c r="H76" s="445">
        <f>H47/'2018-19 CC'!H47-1</f>
        <v>8.1193393713372641E-2</v>
      </c>
      <c r="I76" s="445">
        <f>I47/'2018-19 CC'!I47-1</f>
        <v>-8.3823812271590636E-2</v>
      </c>
      <c r="J76" s="445">
        <f>J47/'2018-19 CC'!J47-1</f>
        <v>5.3573938218512307E-2</v>
      </c>
      <c r="K76" s="445">
        <f>K47/'2018-19 CC'!K47-1</f>
        <v>5.6866485925628041E-2</v>
      </c>
      <c r="L76" s="445">
        <f>L47/'2018-19 CC'!L47-1</f>
        <v>2.3181478715459392E-2</v>
      </c>
      <c r="M76" s="445">
        <f>M47/'2018-19 CC'!M47-1</f>
        <v>-4.8568092628028414E-2</v>
      </c>
      <c r="N76" s="445">
        <f>N47/'2018-19 CC'!N47-1</f>
        <v>6.5682441238596123E-2</v>
      </c>
      <c r="O76" s="445">
        <f>O47/'2018-19 CC'!O47-1</f>
        <v>3.935544792713741E-2</v>
      </c>
      <c r="P76" s="445">
        <f>P47/'2018-19 CC'!P47-1</f>
        <v>1.5878876642810402E-2</v>
      </c>
    </row>
    <row r="77" spans="2:16">
      <c r="B77" s="14" t="s">
        <v>34</v>
      </c>
      <c r="C77" s="445">
        <f>C48/'2018-19 CC'!C48-1</f>
        <v>-1.0535153287834498E-2</v>
      </c>
      <c r="D77" s="445">
        <f>D48/'2018-19 CC'!D48-1</f>
        <v>-3.6975899636844112E-3</v>
      </c>
      <c r="E77" s="445">
        <f>E48/'2018-19 CC'!E48-1</f>
        <v>6.5374336883251782E-2</v>
      </c>
      <c r="F77" s="445">
        <f>F48/'2018-19 CC'!F48-1</f>
        <v>-4.1106860040928894E-2</v>
      </c>
      <c r="G77" s="445">
        <f>G48/'2018-19 CC'!G48-1</f>
        <v>1.3974147826518735E-3</v>
      </c>
      <c r="H77" s="445">
        <f>H48/'2018-19 CC'!H48-1</f>
        <v>0.13024396986661158</v>
      </c>
      <c r="I77" s="445">
        <f>I48/'2018-19 CC'!I48-1</f>
        <v>-4.3100057836899741E-2</v>
      </c>
      <c r="J77" s="445">
        <f>J48/'2018-19 CC'!J48-1</f>
        <v>5.5262267343485716E-2</v>
      </c>
      <c r="K77" s="445">
        <f>K48/'2018-19 CC'!K48-1</f>
        <v>3.263638937194191E-2</v>
      </c>
      <c r="L77" s="445">
        <f>L48/'2018-19 CC'!L48-1</f>
        <v>2.9741363975950952E-2</v>
      </c>
      <c r="M77" s="445">
        <f>M48/'2018-19 CC'!M48-1</f>
        <v>-2.1377319237464332E-2</v>
      </c>
      <c r="N77" s="445">
        <f>N48/'2018-19 CC'!N48-1</f>
        <v>6.7647533487546152E-2</v>
      </c>
      <c r="O77" s="445">
        <f>O48/'2018-19 CC'!O48-1</f>
        <v>1.8372127067779243E-2</v>
      </c>
      <c r="P77" s="445">
        <f>P48/'2018-19 CC'!P48-1</f>
        <v>2.1935887803656406E-2</v>
      </c>
    </row>
    <row r="78" spans="2:16">
      <c r="B78" s="14" t="s">
        <v>35</v>
      </c>
      <c r="C78" s="445">
        <f>C49/'2018-19 CC'!C49-1</f>
        <v>3.3121597096188671E-2</v>
      </c>
      <c r="D78" s="445">
        <f>D49/'2018-19 CC'!D49-1</f>
        <v>-1.4049328754292878E-2</v>
      </c>
      <c r="E78" s="445">
        <f>E49/'2018-19 CC'!E49-1</f>
        <v>5.8274398868458421E-2</v>
      </c>
      <c r="F78" s="445">
        <f>F49/'2018-19 CC'!F49-1</f>
        <v>3.7419354838709618E-2</v>
      </c>
      <c r="G78" s="445">
        <f>G49/'2018-19 CC'!G49-1</f>
        <v>-1.2838550826591688E-2</v>
      </c>
      <c r="H78" s="445">
        <f>H49/'2018-19 CC'!H49-1</f>
        <v>0.27660300136425642</v>
      </c>
      <c r="I78" s="445">
        <f>I49/'2018-19 CC'!I49-1</f>
        <v>-2.6938393066291977E-2</v>
      </c>
      <c r="J78" s="445">
        <f>J49/'2018-19 CC'!J49-1</f>
        <v>4.630575417092242E-2</v>
      </c>
      <c r="K78" s="445">
        <f>K49/'2018-19 CC'!K49-1</f>
        <v>3.9307258221443764E-2</v>
      </c>
      <c r="L78" s="445">
        <f>L49/'2018-19 CC'!L49-1</f>
        <v>-1.9124115509657758E-3</v>
      </c>
      <c r="M78" s="445">
        <f>M49/'2018-19 CC'!M49-1</f>
        <v>3.7269517457826806E-2</v>
      </c>
      <c r="N78" s="445">
        <f>N49/'2018-19 CC'!N49-1</f>
        <v>7.0216606498195056E-2</v>
      </c>
      <c r="O78" s="445">
        <f>O49/'2018-19 CC'!O49-1</f>
        <v>2.976801478135882E-2</v>
      </c>
      <c r="P78" s="445">
        <f>P49/'2018-19 CC'!P49-1</f>
        <v>2.9976407215633882E-2</v>
      </c>
    </row>
    <row r="79" spans="2:16">
      <c r="B79" s="14" t="s">
        <v>36</v>
      </c>
      <c r="C79" s="445">
        <f>C50/'2018-19 CC'!C50-1</f>
        <v>5.2379055306323918E-2</v>
      </c>
      <c r="D79" s="445">
        <f>D50/'2018-19 CC'!D50-1</f>
        <v>0.11471471471471451</v>
      </c>
      <c r="E79" s="445">
        <f>E50/'2018-19 CC'!E50-1</f>
        <v>1.4479764738831946E-2</v>
      </c>
      <c r="F79" s="445">
        <f>F50/'2018-19 CC'!F50-1</f>
        <v>2.7569955817378533E-2</v>
      </c>
      <c r="G79" s="445">
        <f>G50/'2018-19 CC'!G50-1</f>
        <v>6.5086155199296725E-2</v>
      </c>
      <c r="H79" s="445">
        <f>H50/'2018-19 CC'!H50-1</f>
        <v>0.16189682070041411</v>
      </c>
      <c r="I79" s="445">
        <f>I50/'2018-19 CC'!I50-1</f>
        <v>6.4311003447312221E-2</v>
      </c>
      <c r="J79" s="445">
        <f>J50/'2018-19 CC'!J50-1</f>
        <v>3.3519432182117281E-2</v>
      </c>
      <c r="K79" s="445">
        <f>K50/'2018-19 CC'!K50-1</f>
        <v>1.9062352862043275E-2</v>
      </c>
      <c r="L79" s="445">
        <f>L50/'2018-19 CC'!L50-1</f>
        <v>5.0893800360420016E-2</v>
      </c>
      <c r="M79" s="445">
        <f>M50/'2018-19 CC'!M50-1</f>
        <v>0.12924783786144856</v>
      </c>
      <c r="N79" s="445">
        <f>N50/'2018-19 CC'!N50-1</f>
        <v>9.0846033795110026E-2</v>
      </c>
      <c r="O79" s="445">
        <f>O50/'2018-19 CC'!O50-1</f>
        <v>-8.7202964900834345E-5</v>
      </c>
      <c r="P79" s="445">
        <f>P50/'2018-19 CC'!P50-1</f>
        <v>5.9960259405638094E-2</v>
      </c>
    </row>
    <row r="80" spans="2:16">
      <c r="B80" s="7" t="s">
        <v>37</v>
      </c>
      <c r="C80" s="445">
        <f>C51/'2018-19 CC'!C51-1</f>
        <v>-9.6687773989283965E-2</v>
      </c>
      <c r="D80" s="445">
        <f>D51/'2018-19 CC'!D51-1</f>
        <v>0.47450980392156872</v>
      </c>
      <c r="E80" s="445">
        <f>E51/'2018-19 CC'!E51-1</f>
        <v>2.3428571428571132E-2</v>
      </c>
      <c r="F80" s="445">
        <f>F51/'2018-19 CC'!F51-1</f>
        <v>0.10819327731092443</v>
      </c>
      <c r="G80" s="445">
        <f>G51/'2018-19 CC'!G51-1</f>
        <v>-3.0303030303030609E-2</v>
      </c>
      <c r="H80" s="445" t="e">
        <f>H51/'2018-19 CC'!H51-1</f>
        <v>#DIV/0!</v>
      </c>
      <c r="I80" s="445">
        <f>I51/'2018-19 CC'!I51-1</f>
        <v>1.0566037735848965E-2</v>
      </c>
      <c r="J80" s="445">
        <f>J51/'2018-19 CC'!J51-1</f>
        <v>8.2577416327807462E-2</v>
      </c>
      <c r="K80" s="445" t="e">
        <f>K51/'2018-19 CC'!K51-1</f>
        <v>#DIV/0!</v>
      </c>
      <c r="L80" s="445">
        <f>L51/'2018-19 CC'!L51-1</f>
        <v>-0.12565445026178024</v>
      </c>
      <c r="M80" s="445">
        <f>M51/'2018-19 CC'!M51-1</f>
        <v>1.3100436681222627E-2</v>
      </c>
      <c r="N80" s="445">
        <f>N51/'2018-19 CC'!N51-1</f>
        <v>0.10611928737412857</v>
      </c>
      <c r="O80" s="445">
        <f>O51/'2018-19 CC'!O51-1</f>
        <v>0.53939393939393909</v>
      </c>
      <c r="P80" s="445">
        <f>P51/'2018-19 CC'!P51-1</f>
        <v>5.9644592018692766E-3</v>
      </c>
    </row>
    <row r="81" spans="2:16">
      <c r="B81" s="7" t="s">
        <v>38</v>
      </c>
      <c r="C81" s="445">
        <f>C52/'2018-19 CC'!C52-1</f>
        <v>0.16106232597986736</v>
      </c>
      <c r="D81" s="445">
        <f>D52/'2018-19 CC'!D52-1</f>
        <v>-4.6978935698447688E-2</v>
      </c>
      <c r="E81" s="445">
        <f>E52/'2018-19 CC'!E52-1</f>
        <v>4.1624706277274326E-2</v>
      </c>
      <c r="F81" s="445">
        <f>F52/'2018-19 CC'!F52-1</f>
        <v>0.2410341951626358</v>
      </c>
      <c r="G81" s="445">
        <f>G52/'2018-19 CC'!G52-1</f>
        <v>3.1214528944381481E-2</v>
      </c>
      <c r="H81" s="445">
        <f>H52/'2018-19 CC'!H52-1</f>
        <v>0.10325752919483722</v>
      </c>
      <c r="I81" s="445">
        <f>I52/'2018-19 CC'!I52-1</f>
        <v>-3.8817005545286665E-2</v>
      </c>
      <c r="J81" s="445">
        <f>J52/'2018-19 CC'!J52-1</f>
        <v>0.21122701070546235</v>
      </c>
      <c r="K81" s="445">
        <f>K52/'2018-19 CC'!K52-1</f>
        <v>5.4966654966655204E-2</v>
      </c>
      <c r="L81" s="445">
        <f>L52/'2018-19 CC'!L52-1</f>
        <v>0.53620586475164567</v>
      </c>
      <c r="M81" s="445">
        <f>M52/'2018-19 CC'!M52-1</f>
        <v>-0.13145231846019256</v>
      </c>
      <c r="N81" s="445">
        <f>N52/'2018-19 CC'!N52-1</f>
        <v>-8.4749503420878392E-2</v>
      </c>
      <c r="O81" s="445">
        <f>O52/'2018-19 CC'!O52-1</f>
        <v>-0.16854690965191388</v>
      </c>
      <c r="P81" s="445">
        <f>P52/'2018-19 CC'!P52-1</f>
        <v>-1.4181631785781468E-2</v>
      </c>
    </row>
    <row r="82" spans="2:16">
      <c r="B82" s="7" t="s">
        <v>39</v>
      </c>
      <c r="C82" s="445">
        <f>C53/'2018-19 CC'!C53-1</f>
        <v>1.7094017094016811E-2</v>
      </c>
      <c r="D82" s="445">
        <f>D53/'2018-19 CC'!D53-1</f>
        <v>4.0298507462686484E-2</v>
      </c>
      <c r="E82" s="445">
        <f>E53/'2018-19 CC'!E53-1</f>
        <v>8.1991215226940195E-2</v>
      </c>
      <c r="F82" s="445">
        <f>F53/'2018-19 CC'!F53-1</f>
        <v>5.714285714285694E-2</v>
      </c>
      <c r="G82" s="445">
        <f>G53/'2018-19 CC'!G53-1</f>
        <v>-5.7784911717496001E-2</v>
      </c>
      <c r="H82" s="445">
        <f>H53/'2018-19 CC'!H53-1</f>
        <v>7.692307692307665E-2</v>
      </c>
      <c r="I82" s="445">
        <f>I53/'2018-19 CC'!I53-1</f>
        <v>0.10843373493975905</v>
      </c>
      <c r="J82" s="445">
        <f>J53/'2018-19 CC'!J53-1</f>
        <v>-8.602999210733997E-2</v>
      </c>
      <c r="K82" s="445">
        <f>K53/'2018-19 CC'!K53-1</f>
        <v>9.4522019334049467E-2</v>
      </c>
      <c r="L82" s="445">
        <f>L53/'2018-19 CC'!L53-1</f>
        <v>3.7878787878787845E-2</v>
      </c>
      <c r="M82" s="445">
        <f>M53/'2018-19 CC'!M53-1</f>
        <v>-8.5062240663900335E-2</v>
      </c>
      <c r="N82" s="445">
        <f>N53/'2018-19 CC'!N53-1</f>
        <v>4.5362903225806495E-2</v>
      </c>
      <c r="O82" s="445">
        <f>O53/'2018-19 CC'!O53-1</f>
        <v>6.3441712926251004E-3</v>
      </c>
      <c r="P82" s="445">
        <f>P53/'2018-19 CC'!P53-1</f>
        <v>7.08410038915952E-3</v>
      </c>
    </row>
    <row r="83" spans="2:16">
      <c r="B83" s="7" t="s">
        <v>15</v>
      </c>
      <c r="C83" s="445">
        <f>C54/'2018-19 CC'!C54-1</f>
        <v>5.0685748360167038E-2</v>
      </c>
      <c r="D83" s="445">
        <f>D54/'2018-19 CC'!D54-1</f>
        <v>6.6104078762306617E-2</v>
      </c>
      <c r="E83" s="445">
        <f>E54/'2018-19 CC'!E54-1</f>
        <v>-5.5292259083729034E-3</v>
      </c>
      <c r="F83" s="445">
        <f>F54/'2018-19 CC'!F54-1</f>
        <v>-1.1131725417439675E-2</v>
      </c>
      <c r="G83" s="445">
        <f>G54/'2018-19 CC'!G54-1</f>
        <v>6.9963811821471822E-2</v>
      </c>
      <c r="H83" s="445">
        <f>H54/'2018-19 CC'!H54-1</f>
        <v>0.15678524374176561</v>
      </c>
      <c r="I83" s="445">
        <f>I54/'2018-19 CC'!I54-1</f>
        <v>2.0842572062084397E-2</v>
      </c>
      <c r="J83" s="445">
        <f>J54/'2018-19 CC'!J54-1</f>
        <v>0.10194624652455975</v>
      </c>
      <c r="K83" s="445">
        <f>K54/'2018-19 CC'!K54-1</f>
        <v>2.9036004645760727E-2</v>
      </c>
      <c r="L83" s="445">
        <f>L54/'2018-19 CC'!L54-1</f>
        <v>-8.2304526748966378E-4</v>
      </c>
      <c r="M83" s="445">
        <f>M54/'2018-19 CC'!M54-1</f>
        <v>-9.2322643343051292E-3</v>
      </c>
      <c r="N83" s="445">
        <f>N54/'2018-19 CC'!N54-1</f>
        <v>3.7701974865350207E-2</v>
      </c>
      <c r="O83" s="445">
        <f>O54/'2018-19 CC'!O54-1</f>
        <v>2.809917355371927E-2</v>
      </c>
      <c r="P83" s="445">
        <f>P54/'2018-19 CC'!P54-1</f>
        <v>3.4959764383942993E-2</v>
      </c>
    </row>
    <row r="84" spans="2:16">
      <c r="B84" s="7" t="s">
        <v>40</v>
      </c>
      <c r="C84" s="445">
        <f>C55/'2018-19 CC'!C55-1</f>
        <v>-1.3506130872890765E-2</v>
      </c>
      <c r="D84" s="445">
        <f>D55/'2018-19 CC'!D55-1</f>
        <v>0.53213353355665904</v>
      </c>
      <c r="E84" s="445">
        <f>E55/'2018-19 CC'!E55-1</f>
        <v>-2.3471859244735604E-2</v>
      </c>
      <c r="F84" s="445">
        <f>F55/'2018-19 CC'!F55-1</f>
        <v>-3.1910571992670778E-2</v>
      </c>
      <c r="G84" s="445">
        <f>G55/'2018-19 CC'!G55-1</f>
        <v>-0.10016909785962891</v>
      </c>
      <c r="H84" s="445">
        <f>H55/'2018-19 CC'!H55-1</f>
        <v>0.42515544112410653</v>
      </c>
      <c r="I84" s="445">
        <f>I55/'2018-19 CC'!I55-1</f>
        <v>-0.13756538160493981</v>
      </c>
      <c r="J84" s="445">
        <f>J55/'2018-19 CC'!J55-1</f>
        <v>0.34663542588290142</v>
      </c>
      <c r="K84" s="445">
        <f>K55/'2018-19 CC'!K55-1</f>
        <v>-4.4550348531920969E-3</v>
      </c>
      <c r="L84" s="445">
        <f>L55/'2018-19 CC'!L55-1</f>
        <v>5.3136505931065559E-2</v>
      </c>
      <c r="M84" s="445">
        <f>M55/'2018-19 CC'!M55-1</f>
        <v>-0.12863535732542408</v>
      </c>
      <c r="N84" s="445">
        <f>N55/'2018-19 CC'!N55-1</f>
        <v>0.32789054495017944</v>
      </c>
      <c r="O84" s="445">
        <f>O55/'2018-19 CC'!O55-1</f>
        <v>-6.3109503466499017E-2</v>
      </c>
      <c r="P84" s="445">
        <f>P55/'2018-19 CC'!P55-1</f>
        <v>7.8654827004313699E-2</v>
      </c>
    </row>
    <row r="85" spans="2:16">
      <c r="B85" s="20" t="s">
        <v>41</v>
      </c>
      <c r="C85" s="464">
        <f>C56/'2018-19 CC'!C56-1</f>
        <v>7.03200064448819E-2</v>
      </c>
      <c r="D85" s="464">
        <f>D56/'2018-19 CC'!D56-1</f>
        <v>0.20733396934496651</v>
      </c>
      <c r="E85" s="464">
        <f>E56/'2018-19 CC'!E56-1</f>
        <v>-3.7319883055077163E-2</v>
      </c>
      <c r="F85" s="464">
        <f>F56/'2018-19 CC'!F56-1</f>
        <v>6.7030784378160124E-2</v>
      </c>
      <c r="G85" s="464">
        <f>G56/'2018-19 CC'!G56-1</f>
        <v>6.1750713625876585E-2</v>
      </c>
      <c r="H85" s="464">
        <f>H56/'2018-19 CC'!H56-1</f>
        <v>5.3305297657517015E-2</v>
      </c>
      <c r="I85" s="464">
        <f>I56/'2018-19 CC'!I56-1</f>
        <v>0.14653646698382938</v>
      </c>
      <c r="J85" s="464">
        <f>J56/'2018-19 CC'!J56-1</f>
        <v>4.099257492021402E-2</v>
      </c>
      <c r="K85" s="464">
        <f>K56/'2018-19 CC'!K56-1</f>
        <v>1.7883791793181336E-2</v>
      </c>
      <c r="L85" s="464">
        <f>L56/'2018-19 CC'!L56-1</f>
        <v>5.8767478062121015E-2</v>
      </c>
      <c r="M85" s="464">
        <f>M56/'2018-19 CC'!M56-1</f>
        <v>0.15463328842961821</v>
      </c>
      <c r="N85" s="464">
        <f>N56/'2018-19 CC'!N56-1</f>
        <v>4.2119355036820183E-2</v>
      </c>
      <c r="O85" s="464">
        <f>O56/'2018-19 CC'!O56-1</f>
        <v>8.8818941267538865E-3</v>
      </c>
      <c r="P85" s="464">
        <f>P56/'2018-19 CC'!P56-1</f>
        <v>6.2148158819035348E-2</v>
      </c>
    </row>
    <row r="86" spans="2:16">
      <c r="B86" s="46" t="s">
        <v>65</v>
      </c>
      <c r="C86" s="465">
        <f>C57/'2018-19 CC'!C57-1</f>
        <v>2.8494331134156337E-2</v>
      </c>
      <c r="D86" s="465">
        <f>D57/'2018-19 CC'!D57-1</f>
        <v>6.5031329601323185E-2</v>
      </c>
      <c r="E86" s="465">
        <f>E57/'2018-19 CC'!E57-1</f>
        <v>2.6720497913766739E-2</v>
      </c>
      <c r="F86" s="465">
        <f>F57/'2018-19 CC'!F57-1</f>
        <v>3.2311210712566707E-2</v>
      </c>
      <c r="G86" s="465">
        <f>G57/'2018-19 CC'!G57-1</f>
        <v>1.0820635038841342E-2</v>
      </c>
      <c r="H86" s="465">
        <f>H57/'2018-19 CC'!H57-1</f>
        <v>0.14747223198297643</v>
      </c>
      <c r="I86" s="465">
        <f>I57/'2018-19 CC'!I57-1</f>
        <v>1.4642715552324548E-2</v>
      </c>
      <c r="J86" s="465">
        <f>J57/'2018-19 CC'!J57-1</f>
        <v>1.6608402289993052E-2</v>
      </c>
      <c r="K86" s="465">
        <f>K57/'2018-19 CC'!K57-1</f>
        <v>3.4173369617874094E-2</v>
      </c>
      <c r="L86" s="465">
        <f>L57/'2018-19 CC'!L57-1</f>
        <v>3.6028789658240523E-2</v>
      </c>
      <c r="M86" s="465">
        <f>M57/'2018-19 CC'!M57-1</f>
        <v>1.8376624232636862E-2</v>
      </c>
      <c r="N86" s="465">
        <f>N57/'2018-19 CC'!N57-1</f>
        <v>9.5920936559037884E-2</v>
      </c>
      <c r="O86" s="465">
        <f>O57/'2018-19 CC'!O57-1</f>
        <v>-3.2430539565785343E-3</v>
      </c>
      <c r="P86" s="465">
        <f>P57/'2018-19 CC'!P57-1</f>
        <v>3.8394782999577437E-2</v>
      </c>
    </row>
  </sheetData>
  <mergeCells count="1">
    <mergeCell ref="B2:O2"/>
  </mergeCells>
  <conditionalFormatting sqref="C46:P56 C60:P70">
    <cfRule type="cellIs" dxfId="26" priority="5" stopIfTrue="1" operator="equal">
      <formula>0</formula>
    </cfRule>
  </conditionalFormatting>
  <conditionalFormatting sqref="Q35:Q37 R30 P32:P38 P39:Q43 C52:P52">
    <cfRule type="cellIs" dxfId="25" priority="6" stopIfTrue="1" operator="equal">
      <formula>"NA"</formula>
    </cfRule>
  </conditionalFormatting>
  <conditionalFormatting sqref="C60:C70">
    <cfRule type="colorScale" priority="7">
      <colorScale>
        <cfvo type="min"/>
        <cfvo type="percentile" val="50"/>
        <cfvo type="max"/>
        <color rgb="FFF8696B"/>
        <color rgb="FFFFEB84"/>
        <color rgb="FF63BE7B"/>
      </colorScale>
    </cfRule>
  </conditionalFormatting>
  <conditionalFormatting sqref="D60:D70">
    <cfRule type="colorScale" priority="8">
      <colorScale>
        <cfvo type="min"/>
        <cfvo type="percentile" val="50"/>
        <cfvo type="max"/>
        <color rgb="FFF8696B"/>
        <color rgb="FFFFEB84"/>
        <color rgb="FF63BE7B"/>
      </colorScale>
    </cfRule>
  </conditionalFormatting>
  <conditionalFormatting sqref="E60:E70">
    <cfRule type="colorScale" priority="9">
      <colorScale>
        <cfvo type="min"/>
        <cfvo type="percentile" val="50"/>
        <cfvo type="max"/>
        <color rgb="FFF8696B"/>
        <color rgb="FFFFEB84"/>
        <color rgb="FF63BE7B"/>
      </colorScale>
    </cfRule>
  </conditionalFormatting>
  <conditionalFormatting sqref="F60:F70">
    <cfRule type="colorScale" priority="10">
      <colorScale>
        <cfvo type="min"/>
        <cfvo type="percentile" val="50"/>
        <cfvo type="max"/>
        <color rgb="FFF8696B"/>
        <color rgb="FFFFEB84"/>
        <color rgb="FF63BE7B"/>
      </colorScale>
    </cfRule>
  </conditionalFormatting>
  <conditionalFormatting sqref="G60:G70">
    <cfRule type="colorScale" priority="11">
      <colorScale>
        <cfvo type="min"/>
        <cfvo type="percentile" val="50"/>
        <cfvo type="max"/>
        <color rgb="FFF8696B"/>
        <color rgb="FFFFEB84"/>
        <color rgb="FF63BE7B"/>
      </colorScale>
    </cfRule>
  </conditionalFormatting>
  <conditionalFormatting sqref="H60:H70">
    <cfRule type="colorScale" priority="12">
      <colorScale>
        <cfvo type="min"/>
        <cfvo type="percentile" val="50"/>
        <cfvo type="max"/>
        <color rgb="FFF8696B"/>
        <color rgb="FFFFEB84"/>
        <color rgb="FF63BE7B"/>
      </colorScale>
    </cfRule>
  </conditionalFormatting>
  <conditionalFormatting sqref="I60:I70">
    <cfRule type="colorScale" priority="13">
      <colorScale>
        <cfvo type="min"/>
        <cfvo type="percentile" val="50"/>
        <cfvo type="max"/>
        <color rgb="FFF8696B"/>
        <color rgb="FFFFEB84"/>
        <color rgb="FF63BE7B"/>
      </colorScale>
    </cfRule>
  </conditionalFormatting>
  <conditionalFormatting sqref="J60:J70">
    <cfRule type="colorScale" priority="14">
      <colorScale>
        <cfvo type="min"/>
        <cfvo type="percentile" val="50"/>
        <cfvo type="max"/>
        <color rgb="FFF8696B"/>
        <color rgb="FFFFEB84"/>
        <color rgb="FF63BE7B"/>
      </colorScale>
    </cfRule>
  </conditionalFormatting>
  <conditionalFormatting sqref="K60:K70">
    <cfRule type="colorScale" priority="15">
      <colorScale>
        <cfvo type="min"/>
        <cfvo type="percentile" val="50"/>
        <cfvo type="max"/>
        <color rgb="FFF8696B"/>
        <color rgb="FFFFEB84"/>
        <color rgb="FF63BE7B"/>
      </colorScale>
    </cfRule>
  </conditionalFormatting>
  <conditionalFormatting sqref="L60:L70">
    <cfRule type="colorScale" priority="16">
      <colorScale>
        <cfvo type="min"/>
        <cfvo type="percentile" val="50"/>
        <cfvo type="max"/>
        <color rgb="FFF8696B"/>
        <color rgb="FFFFEB84"/>
        <color rgb="FF63BE7B"/>
      </colorScale>
    </cfRule>
  </conditionalFormatting>
  <conditionalFormatting sqref="M60:M70">
    <cfRule type="colorScale" priority="17">
      <colorScale>
        <cfvo type="min"/>
        <cfvo type="percentile" val="50"/>
        <cfvo type="max"/>
        <color rgb="FFF8696B"/>
        <color rgb="FFFFEB84"/>
        <color rgb="FF63BE7B"/>
      </colorScale>
    </cfRule>
  </conditionalFormatting>
  <conditionalFormatting sqref="N60:N70">
    <cfRule type="colorScale" priority="18">
      <colorScale>
        <cfvo type="min"/>
        <cfvo type="percentile" val="50"/>
        <cfvo type="max"/>
        <color rgb="FFF8696B"/>
        <color rgb="FFFFEB84"/>
        <color rgb="FF63BE7B"/>
      </colorScale>
    </cfRule>
  </conditionalFormatting>
  <conditionalFormatting sqref="O60:O70">
    <cfRule type="colorScale" priority="19">
      <colorScale>
        <cfvo type="min"/>
        <cfvo type="percentile" val="50"/>
        <cfvo type="max"/>
        <color rgb="FFF8696B"/>
        <color rgb="FFFFEB84"/>
        <color rgb="FF63BE7B"/>
      </colorScale>
    </cfRule>
  </conditionalFormatting>
  <conditionalFormatting sqref="P60:P70">
    <cfRule type="colorScale" priority="20">
      <colorScale>
        <cfvo type="min"/>
        <cfvo type="percentile" val="50"/>
        <cfvo type="max"/>
        <color rgb="FFF8696B"/>
        <color rgb="FFFFEB84"/>
        <color rgb="FF63BE7B"/>
      </colorScale>
    </cfRule>
  </conditionalFormatting>
  <conditionalFormatting sqref="C40:O42">
    <cfRule type="cellIs" dxfId="24" priority="4" stopIfTrue="1" operator="equal">
      <formula>"NA"</formula>
    </cfRule>
  </conditionalFormatting>
  <conditionalFormatting sqref="C32:O39">
    <cfRule type="cellIs" dxfId="23" priority="3" stopIfTrue="1" operator="equal">
      <formula>"NA"</formula>
    </cfRule>
  </conditionalFormatting>
  <conditionalFormatting sqref="C75:P86">
    <cfRule type="cellIs" dxfId="22" priority="1" stopIfTrue="1" operator="equal">
      <formula>0</formula>
    </cfRule>
  </conditionalFormatting>
  <conditionalFormatting sqref="C81:P81">
    <cfRule type="cellIs" dxfId="21" priority="2" stopIfTrue="1" operator="equal">
      <formula>"NA"</formula>
    </cfRule>
  </conditionalFormatting>
  <pageMargins left="0.5" right="0.5" top="0.5" bottom="0.5" header="0" footer="0"/>
  <pageSetup paperSize="5" scale="54" fitToHeight="2"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59999389629810485"/>
  </sheetPr>
  <dimension ref="A2:V75"/>
  <sheetViews>
    <sheetView view="pageBreakPreview" zoomScale="70" zoomScaleNormal="100" zoomScaleSheetLayoutView="70" workbookViewId="0">
      <selection activeCell="K13" sqref="K13"/>
    </sheetView>
  </sheetViews>
  <sheetFormatPr defaultColWidth="9.140625" defaultRowHeight="18"/>
  <cols>
    <col min="1" max="1" width="11.140625" style="54" bestFit="1" customWidth="1"/>
    <col min="2" max="2" width="58.7109375" style="83" bestFit="1" customWidth="1"/>
    <col min="3" max="3" width="16.7109375" style="54" customWidth="1"/>
    <col min="4" max="4" width="17.85546875" style="54" bestFit="1" customWidth="1"/>
    <col min="5" max="6" width="18.42578125" style="54" bestFit="1" customWidth="1"/>
    <col min="7" max="7" width="19" style="54" bestFit="1" customWidth="1"/>
    <col min="8" max="8" width="18.140625" style="54" bestFit="1" customWidth="1"/>
    <col min="9" max="9" width="19" style="54" bestFit="1" customWidth="1"/>
    <col min="10" max="11" width="19.28515625" style="54" bestFit="1" customWidth="1"/>
    <col min="12" max="12" width="19.140625" style="87" bestFit="1" customWidth="1"/>
    <col min="13" max="13" width="18.42578125" style="53" customWidth="1"/>
    <col min="14" max="14" width="21.140625" style="54" bestFit="1" customWidth="1"/>
    <col min="15" max="15" width="58.7109375" style="54" bestFit="1" customWidth="1"/>
    <col min="16" max="16" width="16.85546875" style="54" customWidth="1"/>
    <col min="17" max="18" width="19.28515625" style="54" bestFit="1" customWidth="1"/>
    <col min="19" max="20" width="11.28515625" style="54" customWidth="1"/>
    <col min="21" max="22" width="13.5703125" style="54" bestFit="1" customWidth="1"/>
    <col min="23" max="24" width="13.42578125" style="54" bestFit="1" customWidth="1"/>
    <col min="25" max="16384" width="9.140625" style="54"/>
  </cols>
  <sheetData>
    <row r="2" spans="1:14" s="51" customFormat="1" ht="31.5">
      <c r="B2" s="648" t="s">
        <v>165</v>
      </c>
      <c r="C2" s="649"/>
      <c r="D2" s="649"/>
      <c r="E2" s="649"/>
      <c r="F2" s="649"/>
      <c r="G2" s="649"/>
      <c r="H2" s="649"/>
      <c r="I2" s="649"/>
      <c r="J2" s="649"/>
      <c r="K2" s="650"/>
      <c r="L2" s="52"/>
      <c r="M2" s="53"/>
    </row>
    <row r="4" spans="1:14">
      <c r="A4" s="54" t="s">
        <v>14</v>
      </c>
      <c r="B4" s="9" t="s">
        <v>175</v>
      </c>
      <c r="C4" s="10" t="s">
        <v>0</v>
      </c>
      <c r="D4" s="10" t="s">
        <v>1</v>
      </c>
      <c r="E4" s="10" t="s">
        <v>2</v>
      </c>
      <c r="F4" s="10" t="s">
        <v>3</v>
      </c>
      <c r="G4" s="10" t="s">
        <v>4</v>
      </c>
      <c r="H4" s="10" t="s">
        <v>5</v>
      </c>
      <c r="I4" s="10" t="s">
        <v>6</v>
      </c>
      <c r="J4" s="10" t="s">
        <v>7</v>
      </c>
      <c r="K4" s="10" t="s">
        <v>8</v>
      </c>
      <c r="L4" s="10" t="s">
        <v>89</v>
      </c>
      <c r="M4" s="10" t="s">
        <v>90</v>
      </c>
    </row>
    <row r="5" spans="1:14">
      <c r="B5" s="7" t="s">
        <v>72</v>
      </c>
      <c r="C5" s="19">
        <f>AVERAGE('Univ Data'!$N$4:$P$4)</f>
        <v>1369.8000000000002</v>
      </c>
      <c r="D5" s="19">
        <f>AVERAGE('Univ Data'!$N$20:$P$20)</f>
        <v>2218.7333333333331</v>
      </c>
      <c r="E5" s="19">
        <f>AVERAGE('Univ Data'!$N$36:$P$36)</f>
        <v>1950.3333333333333</v>
      </c>
      <c r="F5" s="19">
        <f>AVERAGE('Univ Data'!$N$52:$P$52)</f>
        <v>2198.7333333333331</v>
      </c>
      <c r="G5" s="19">
        <f>AVERAGE('Univ Data'!$N$68:$P$68)</f>
        <v>3989.6666666666665</v>
      </c>
      <c r="H5" s="19">
        <f>AVERAGE('Univ Data'!$N$84:$P$84)</f>
        <v>2426.2666666666669</v>
      </c>
      <c r="I5" s="19">
        <f>AVERAGE('Univ Data'!$N$100:$P$100)</f>
        <v>1555.0666666666668</v>
      </c>
      <c r="J5" s="19">
        <f>AVERAGE('Univ Data'!$N$116:$P$116)</f>
        <v>3293.2666666666664</v>
      </c>
      <c r="K5" s="19">
        <f>AVERAGE('Univ Data'!$N$132:$P$132)</f>
        <v>5319.4666666666662</v>
      </c>
      <c r="L5" s="11">
        <f>SUM(C5:K5)</f>
        <v>24321.333333333336</v>
      </c>
      <c r="M5" s="11">
        <f>AVERAGE(C5:K5)</f>
        <v>2702.3703703703704</v>
      </c>
      <c r="N5" s="55"/>
    </row>
    <row r="6" spans="1:14">
      <c r="B6" s="7" t="s">
        <v>73</v>
      </c>
      <c r="C6" s="11">
        <f>AVERAGE('Univ Data'!$N$5:$P$5)</f>
        <v>1437.5999999999997</v>
      </c>
      <c r="D6" s="11">
        <f>AVERAGE('Univ Data'!$N$21:$P$21)</f>
        <v>2206</v>
      </c>
      <c r="E6" s="11">
        <f>AVERAGE('Univ Data'!$N$37:$P$37)</f>
        <v>2369.2666666666669</v>
      </c>
      <c r="F6" s="11">
        <f>AVERAGE('Univ Data'!$N$53:$P$53)</f>
        <v>2301.9333333333334</v>
      </c>
      <c r="G6" s="11">
        <f>AVERAGE('Univ Data'!$N$69:$P$69)</f>
        <v>4517.8666666666668</v>
      </c>
      <c r="H6" s="11">
        <f>AVERAGE('Univ Data'!$N$85:$P$85)</f>
        <v>2513.0666666666666</v>
      </c>
      <c r="I6" s="11">
        <f>AVERAGE('Univ Data'!$N$101:$P$101)</f>
        <v>1493.9333333333332</v>
      </c>
      <c r="J6" s="11">
        <f>AVERAGE('Univ Data'!$N$117:$P$117)</f>
        <v>3612.1333333333332</v>
      </c>
      <c r="K6" s="11">
        <f>AVERAGE('Univ Data'!$N$133:$P$133)</f>
        <v>5672.666666666667</v>
      </c>
      <c r="L6" s="11">
        <f t="shared" ref="L6:L41" si="0">SUM(C6:K6)</f>
        <v>26124.466666666671</v>
      </c>
      <c r="M6" s="11">
        <f t="shared" ref="M6:M13" si="1">AVERAGE(C6:K6)</f>
        <v>2902.718518518519</v>
      </c>
      <c r="N6" s="55"/>
    </row>
    <row r="7" spans="1:14">
      <c r="B7" s="7" t="s">
        <v>74</v>
      </c>
      <c r="C7" s="11">
        <f>AVERAGE('Univ Data'!$N$6:$P$6)</f>
        <v>1705.7333333333333</v>
      </c>
      <c r="D7" s="11">
        <f>AVERAGE('Univ Data'!$N$22:$P$22)</f>
        <v>2353.4</v>
      </c>
      <c r="E7" s="11">
        <f>AVERAGE('Univ Data'!$N$38:$P$38)</f>
        <v>2879.8666666666663</v>
      </c>
      <c r="F7" s="11">
        <f>AVERAGE('Univ Data'!$N$54:$P$54)</f>
        <v>2763.4</v>
      </c>
      <c r="G7" s="11">
        <f>AVERAGE('Univ Data'!$N$70:$P$70)</f>
        <v>5715.666666666667</v>
      </c>
      <c r="H7" s="11">
        <f>AVERAGE('Univ Data'!$N$86:$P$86)</f>
        <v>3195.7333333333336</v>
      </c>
      <c r="I7" s="11">
        <f>AVERAGE('Univ Data'!$N$102:$P$102)</f>
        <v>1583</v>
      </c>
      <c r="J7" s="11">
        <f>AVERAGE('Univ Data'!$N$118:$P$118)</f>
        <v>4299.5333333333328</v>
      </c>
      <c r="K7" s="11">
        <f>AVERAGE('Univ Data'!$N$134:$P$134)</f>
        <v>5964.0666666666666</v>
      </c>
      <c r="L7" s="11">
        <f t="shared" si="0"/>
        <v>30460.399999999998</v>
      </c>
      <c r="M7" s="11">
        <f t="shared" si="1"/>
        <v>3384.4888888888886</v>
      </c>
      <c r="N7" s="55"/>
    </row>
    <row r="8" spans="1:14">
      <c r="B8" s="7" t="s">
        <v>10</v>
      </c>
      <c r="C8" s="11">
        <f>AVERAGE('Univ Data'!$N$7:$P$7)</f>
        <v>1895.5333333333335</v>
      </c>
      <c r="D8" s="11">
        <f>AVERAGE('Univ Data'!$N$23:$P$23)</f>
        <v>3244.7333333333336</v>
      </c>
      <c r="E8" s="11">
        <f>AVERAGE('Univ Data'!$N$39:$P$39)</f>
        <v>3169.7000000000003</v>
      </c>
      <c r="F8" s="11">
        <f>AVERAGE('Univ Data'!$N$55:$P$55)</f>
        <v>2987.6</v>
      </c>
      <c r="G8" s="11">
        <f>AVERAGE('Univ Data'!$N$71:$P$71)</f>
        <v>6669.666666666667</v>
      </c>
      <c r="H8" s="11">
        <f>AVERAGE('Univ Data'!$N$87:$P$87)</f>
        <v>3732.4666666666667</v>
      </c>
      <c r="I8" s="11">
        <f>AVERAGE('Univ Data'!$N$103:$P$103)</f>
        <v>1884.0666666666666</v>
      </c>
      <c r="J8" s="11">
        <f>AVERAGE('Univ Data'!$N$119:$P$119)</f>
        <v>5123.7333333333336</v>
      </c>
      <c r="K8" s="11">
        <f>AVERAGE('Univ Data'!$N$135:$P$135)</f>
        <v>6392.5333333333328</v>
      </c>
      <c r="L8" s="11">
        <f t="shared" si="0"/>
        <v>35100.033333333333</v>
      </c>
      <c r="M8" s="11">
        <f t="shared" si="1"/>
        <v>3900.0037037037036</v>
      </c>
      <c r="N8" s="55"/>
    </row>
    <row r="9" spans="1:14">
      <c r="B9" s="56" t="s">
        <v>11</v>
      </c>
      <c r="C9" s="11">
        <f>AVERAGE('Univ Data'!$N$8:$P$8)</f>
        <v>102</v>
      </c>
      <c r="D9" s="11">
        <f>AVERAGE('Univ Data'!$N$24:$P$24)</f>
        <v>339.66666666666669</v>
      </c>
      <c r="E9" s="11">
        <f>AVERAGE('Univ Data'!$N$40:$P$40)</f>
        <v>363</v>
      </c>
      <c r="F9" s="11">
        <f>AVERAGE('Univ Data'!$N$56:$P$56)</f>
        <v>379.33333333333331</v>
      </c>
      <c r="G9" s="11">
        <f>AVERAGE('Univ Data'!$N$72:$P$72)</f>
        <v>807.33333333333337</v>
      </c>
      <c r="H9" s="11">
        <f>AVERAGE('Univ Data'!$N$88:$P$88)</f>
        <v>653.33333333333337</v>
      </c>
      <c r="I9" s="11">
        <f>AVERAGE('Univ Data'!$N$104:$P$104)</f>
        <v>429.33333333333331</v>
      </c>
      <c r="J9" s="11">
        <f>AVERAGE('Univ Data'!$N$120:$P$120)</f>
        <v>949</v>
      </c>
      <c r="K9" s="11">
        <f>AVERAGE('Univ Data'!$N$136:$P$136)</f>
        <v>1523.6666666666667</v>
      </c>
      <c r="L9" s="11">
        <f t="shared" si="0"/>
        <v>5546.666666666667</v>
      </c>
      <c r="M9" s="11">
        <f t="shared" si="1"/>
        <v>616.2962962962963</v>
      </c>
      <c r="N9" s="55"/>
    </row>
    <row r="10" spans="1:14">
      <c r="B10" s="56" t="s">
        <v>12</v>
      </c>
      <c r="C10" s="143">
        <f>AVERAGE('Univ Data'!$N$9:$P$9)</f>
        <v>0</v>
      </c>
      <c r="D10" s="143">
        <f>AVERAGE('Univ Data'!$N$25:$P$25)</f>
        <v>0</v>
      </c>
      <c r="E10" s="11">
        <f>AVERAGE('Univ Data'!$N$41:$P$41)</f>
        <v>18</v>
      </c>
      <c r="F10" s="11">
        <f>AVERAGE('Univ Data'!$N$57:$P$57)</f>
        <v>68.333333333333329</v>
      </c>
      <c r="G10" s="11">
        <f>AVERAGE('Univ Data'!$N$73:$P$73)</f>
        <v>55</v>
      </c>
      <c r="H10" s="11">
        <f>AVERAGE('Univ Data'!$N$89:$P$89)</f>
        <v>141</v>
      </c>
      <c r="I10" s="11">
        <f>AVERAGE('Univ Data'!$N$105:$P$105)</f>
        <v>75</v>
      </c>
      <c r="J10" s="11">
        <f>AVERAGE('Univ Data'!$N$121:$P$121)</f>
        <v>262.33333333333331</v>
      </c>
      <c r="K10" s="11">
        <f>AVERAGE('Univ Data'!$N$137:$P$137)</f>
        <v>583</v>
      </c>
      <c r="L10" s="11">
        <f t="shared" si="0"/>
        <v>1202.6666666666665</v>
      </c>
      <c r="M10" s="11">
        <f t="shared" si="1"/>
        <v>133.62962962962962</v>
      </c>
      <c r="N10" s="55"/>
    </row>
    <row r="11" spans="1:14">
      <c r="B11" s="7" t="s">
        <v>151</v>
      </c>
      <c r="C11" s="11">
        <f>AVERAGE('Univ Data'!$M$10:$O$10)</f>
        <v>4793813.8899999997</v>
      </c>
      <c r="D11" s="11">
        <f>AVERAGE('Univ Data'!$M$26:$O$26)</f>
        <v>2709049</v>
      </c>
      <c r="E11" s="11">
        <f>AVERAGE('Univ Data'!$M$42:$O$42)</f>
        <v>13309842.211999999</v>
      </c>
      <c r="F11" s="11">
        <f>AVERAGE('Univ Data'!$M$58:$O$58)</f>
        <v>9986713.9666666668</v>
      </c>
      <c r="G11" s="11">
        <f>AVERAGE('Univ Data'!$M$74:$O$74)</f>
        <v>8958268.6166666672</v>
      </c>
      <c r="H11" s="11">
        <f>AVERAGE('Univ Data'!$M$90:$O$90)</f>
        <v>19774812.670000002</v>
      </c>
      <c r="I11" s="11">
        <f>AVERAGE('Univ Data'!$M$106:$O$106)</f>
        <v>36029932.99666667</v>
      </c>
      <c r="J11" s="11">
        <f>AVERAGE('Univ Data'!$M$122:$O$122)</f>
        <v>41892204.772944443</v>
      </c>
      <c r="K11" s="11">
        <f>AVERAGE('Univ Data'!$M$138:$O$138)</f>
        <v>191024151.13333333</v>
      </c>
      <c r="L11" s="11">
        <f t="shared" si="0"/>
        <v>328478789.25827777</v>
      </c>
      <c r="M11" s="11">
        <f t="shared" si="1"/>
        <v>36497643.250919752</v>
      </c>
      <c r="N11" s="55" t="s">
        <v>14</v>
      </c>
    </row>
    <row r="12" spans="1:14">
      <c r="B12" s="56" t="s">
        <v>16</v>
      </c>
      <c r="C12" s="442">
        <f>AVERAGE('Univ Data'!$N$11:$P$11)</f>
        <v>22.234243938160859</v>
      </c>
      <c r="D12" s="442">
        <f>AVERAGE('Univ Data'!$N$27:$P$27)</f>
        <v>24.366262371051576</v>
      </c>
      <c r="E12" s="442">
        <f>AVERAGE('Univ Data'!$N$43:$P$43)</f>
        <v>24.538833758842326</v>
      </c>
      <c r="F12" s="442">
        <f>AVERAGE('Univ Data'!$N$59:$P$59)</f>
        <v>21.985527541505757</v>
      </c>
      <c r="G12" s="442">
        <f>AVERAGE('Univ Data'!$N$75:$P$75)</f>
        <v>24.447678545966749</v>
      </c>
      <c r="H12" s="442">
        <f>AVERAGE('Univ Data'!$N$91:$P$91)</f>
        <v>23.563290267404696</v>
      </c>
      <c r="I12" s="442">
        <f>AVERAGE('Univ Data'!$N$107:$P$107)</f>
        <v>18.281822967847109</v>
      </c>
      <c r="J12" s="442">
        <f>AVERAGE('Univ Data'!$N$123:$P$123)</f>
        <v>23.075116901542515</v>
      </c>
      <c r="K12" s="442">
        <f>AVERAGE('Univ Data'!$N$139:$P$139)</f>
        <v>22.770507269360838</v>
      </c>
      <c r="L12" s="11">
        <f t="shared" si="0"/>
        <v>205.26328356168244</v>
      </c>
      <c r="M12" s="57">
        <f t="shared" si="1"/>
        <v>22.807031506853605</v>
      </c>
      <c r="N12" s="55"/>
    </row>
    <row r="13" spans="1:14">
      <c r="B13" s="58" t="s">
        <v>17</v>
      </c>
      <c r="C13" s="250">
        <f>AVERAGE('Univ Data'!$N$12:$P$12)*100</f>
        <v>57.011044864748669</v>
      </c>
      <c r="D13" s="250">
        <f>AVERAGE('Univ Data'!$N$28:$P$28)*100</f>
        <v>47.243473341842943</v>
      </c>
      <c r="E13" s="250">
        <f>AVERAGE('Univ Data'!$N$44:$P$44)*100</f>
        <v>60.815193992781268</v>
      </c>
      <c r="F13" s="250">
        <f>AVERAGE('Univ Data'!$N$60:$P$60)*100</f>
        <v>62.31678471271551</v>
      </c>
      <c r="G13" s="250">
        <f>AVERAGE('Univ Data'!$N$76:$P$76)*100</f>
        <v>50.477132122311161</v>
      </c>
      <c r="H13" s="250">
        <f>AVERAGE('Univ Data'!$N$92:$P$92)*100</f>
        <v>51.467864085644287</v>
      </c>
      <c r="I13" s="250">
        <f>AVERAGE('Univ Data'!$N$108:$P$108)*100</f>
        <v>34.478063758371661</v>
      </c>
      <c r="J13" s="250">
        <f>AVERAGE('Univ Data'!$N$124:$P$124)*100</f>
        <v>49.622214103524733</v>
      </c>
      <c r="K13" s="250">
        <f>AVERAGE('Univ Data'!$N$140:$P$140)*100</f>
        <v>80.627443487876903</v>
      </c>
      <c r="L13" s="11">
        <f t="shared" si="0"/>
        <v>494.05921446981716</v>
      </c>
      <c r="M13" s="11">
        <f t="shared" si="1"/>
        <v>54.895468274424132</v>
      </c>
      <c r="N13" s="55"/>
    </row>
    <row r="14" spans="1:14">
      <c r="B14" s="59"/>
      <c r="E14" s="54" t="s">
        <v>14</v>
      </c>
      <c r="L14" s="60"/>
    </row>
    <row r="15" spans="1:14">
      <c r="A15" s="26" t="s">
        <v>136</v>
      </c>
      <c r="B15" s="9" t="s">
        <v>176</v>
      </c>
      <c r="C15" s="10" t="s">
        <v>0</v>
      </c>
      <c r="D15" s="10" t="s">
        <v>1</v>
      </c>
      <c r="E15" s="10" t="s">
        <v>2</v>
      </c>
      <c r="F15" s="10" t="s">
        <v>3</v>
      </c>
      <c r="G15" s="10" t="s">
        <v>4</v>
      </c>
      <c r="H15" s="10" t="s">
        <v>5</v>
      </c>
      <c r="I15" s="10" t="s">
        <v>6</v>
      </c>
      <c r="J15" s="10" t="s">
        <v>7</v>
      </c>
      <c r="K15" s="10" t="s">
        <v>8</v>
      </c>
      <c r="L15" s="10" t="s">
        <v>89</v>
      </c>
      <c r="M15" s="10" t="s">
        <v>90</v>
      </c>
    </row>
    <row r="16" spans="1:14">
      <c r="A16" s="61">
        <v>2.5</v>
      </c>
      <c r="B16" s="7" t="s">
        <v>72</v>
      </c>
      <c r="C16" s="62">
        <f>C5/$A16</f>
        <v>547.92000000000007</v>
      </c>
      <c r="D16" s="62">
        <f t="shared" ref="D16:K16" si="2">D5/$A16</f>
        <v>887.49333333333323</v>
      </c>
      <c r="E16" s="62">
        <f t="shared" si="2"/>
        <v>780.13333333333333</v>
      </c>
      <c r="F16" s="62">
        <f t="shared" si="2"/>
        <v>879.49333333333323</v>
      </c>
      <c r="G16" s="62">
        <f t="shared" si="2"/>
        <v>1595.8666666666666</v>
      </c>
      <c r="H16" s="62">
        <f t="shared" si="2"/>
        <v>970.50666666666677</v>
      </c>
      <c r="I16" s="62">
        <f t="shared" si="2"/>
        <v>622.02666666666676</v>
      </c>
      <c r="J16" s="62">
        <f t="shared" si="2"/>
        <v>1317.3066666666666</v>
      </c>
      <c r="K16" s="62">
        <f t="shared" si="2"/>
        <v>2127.7866666666664</v>
      </c>
      <c r="L16" s="11">
        <f t="shared" si="0"/>
        <v>9728.5333333333328</v>
      </c>
      <c r="M16" s="11">
        <f>AVERAGE(C16:K16)</f>
        <v>1080.948148148148</v>
      </c>
    </row>
    <row r="17" spans="1:21">
      <c r="A17" s="61">
        <v>2</v>
      </c>
      <c r="B17" s="7" t="s">
        <v>73</v>
      </c>
      <c r="C17" s="62">
        <f t="shared" ref="C17:K24" si="3">C6/$A17</f>
        <v>718.79999999999984</v>
      </c>
      <c r="D17" s="62">
        <f t="shared" si="3"/>
        <v>1103</v>
      </c>
      <c r="E17" s="62">
        <f t="shared" si="3"/>
        <v>1184.6333333333334</v>
      </c>
      <c r="F17" s="62">
        <f t="shared" si="3"/>
        <v>1150.9666666666667</v>
      </c>
      <c r="G17" s="62">
        <f t="shared" si="3"/>
        <v>2258.9333333333334</v>
      </c>
      <c r="H17" s="62">
        <f t="shared" si="3"/>
        <v>1256.5333333333333</v>
      </c>
      <c r="I17" s="62">
        <f t="shared" si="3"/>
        <v>746.96666666666658</v>
      </c>
      <c r="J17" s="62">
        <f t="shared" si="3"/>
        <v>1806.0666666666666</v>
      </c>
      <c r="K17" s="62">
        <f t="shared" si="3"/>
        <v>2836.3333333333335</v>
      </c>
      <c r="L17" s="11">
        <f t="shared" si="0"/>
        <v>13062.233333333335</v>
      </c>
      <c r="M17" s="11">
        <f t="shared" ref="M17:M24" si="4">AVERAGE(C17:K17)</f>
        <v>1451.3592592592595</v>
      </c>
    </row>
    <row r="18" spans="1:21">
      <c r="A18" s="61">
        <v>1.5</v>
      </c>
      <c r="B18" s="7" t="s">
        <v>74</v>
      </c>
      <c r="C18" s="62">
        <f t="shared" si="3"/>
        <v>1137.1555555555556</v>
      </c>
      <c r="D18" s="62">
        <f t="shared" si="3"/>
        <v>1568.9333333333334</v>
      </c>
      <c r="E18" s="62">
        <f t="shared" si="3"/>
        <v>1919.9111111111108</v>
      </c>
      <c r="F18" s="62">
        <f t="shared" si="3"/>
        <v>1842.2666666666667</v>
      </c>
      <c r="G18" s="62">
        <f t="shared" si="3"/>
        <v>3810.4444444444448</v>
      </c>
      <c r="H18" s="62">
        <f t="shared" si="3"/>
        <v>2130.4888888888891</v>
      </c>
      <c r="I18" s="62">
        <f t="shared" si="3"/>
        <v>1055.3333333333333</v>
      </c>
      <c r="J18" s="62">
        <f t="shared" si="3"/>
        <v>2866.3555555555554</v>
      </c>
      <c r="K18" s="62">
        <f t="shared" si="3"/>
        <v>3976.0444444444443</v>
      </c>
      <c r="L18" s="11">
        <f t="shared" si="0"/>
        <v>20306.933333333334</v>
      </c>
      <c r="M18" s="11">
        <f t="shared" si="4"/>
        <v>2256.3259259259262</v>
      </c>
    </row>
    <row r="19" spans="1:21">
      <c r="A19" s="61">
        <v>1</v>
      </c>
      <c r="B19" s="7" t="s">
        <v>10</v>
      </c>
      <c r="C19" s="62">
        <f t="shared" si="3"/>
        <v>1895.5333333333335</v>
      </c>
      <c r="D19" s="62">
        <f t="shared" si="3"/>
        <v>3244.7333333333336</v>
      </c>
      <c r="E19" s="62">
        <f t="shared" si="3"/>
        <v>3169.7000000000003</v>
      </c>
      <c r="F19" s="62">
        <f t="shared" si="3"/>
        <v>2987.6</v>
      </c>
      <c r="G19" s="62">
        <f t="shared" si="3"/>
        <v>6669.666666666667</v>
      </c>
      <c r="H19" s="62">
        <f t="shared" si="3"/>
        <v>3732.4666666666667</v>
      </c>
      <c r="I19" s="62">
        <f t="shared" si="3"/>
        <v>1884.0666666666666</v>
      </c>
      <c r="J19" s="62">
        <f t="shared" si="3"/>
        <v>5123.7333333333336</v>
      </c>
      <c r="K19" s="62">
        <f t="shared" si="3"/>
        <v>6392.5333333333328</v>
      </c>
      <c r="L19" s="11">
        <f t="shared" si="0"/>
        <v>35100.033333333333</v>
      </c>
      <c r="M19" s="11">
        <f t="shared" si="4"/>
        <v>3900.0037037037036</v>
      </c>
    </row>
    <row r="20" spans="1:21">
      <c r="A20" s="61">
        <v>0.3</v>
      </c>
      <c r="B20" s="56" t="s">
        <v>11</v>
      </c>
      <c r="C20" s="62">
        <f t="shared" si="3"/>
        <v>340</v>
      </c>
      <c r="D20" s="62">
        <f t="shared" si="3"/>
        <v>1132.2222222222224</v>
      </c>
      <c r="E20" s="62">
        <f t="shared" si="3"/>
        <v>1210</v>
      </c>
      <c r="F20" s="62">
        <f t="shared" si="3"/>
        <v>1264.4444444444443</v>
      </c>
      <c r="G20" s="62">
        <f t="shared" si="3"/>
        <v>2691.1111111111113</v>
      </c>
      <c r="H20" s="62">
        <f t="shared" si="3"/>
        <v>2177.7777777777778</v>
      </c>
      <c r="I20" s="62">
        <f t="shared" si="3"/>
        <v>1431.1111111111111</v>
      </c>
      <c r="J20" s="62">
        <f t="shared" si="3"/>
        <v>3163.3333333333335</v>
      </c>
      <c r="K20" s="62">
        <f t="shared" si="3"/>
        <v>5078.8888888888896</v>
      </c>
      <c r="L20" s="11">
        <f t="shared" si="0"/>
        <v>18488.888888888891</v>
      </c>
      <c r="M20" s="11">
        <f t="shared" si="4"/>
        <v>2054.320987654321</v>
      </c>
    </row>
    <row r="21" spans="1:21">
      <c r="A21" s="61">
        <v>0.05</v>
      </c>
      <c r="B21" s="56" t="s">
        <v>12</v>
      </c>
      <c r="C21" s="143">
        <f t="shared" si="3"/>
        <v>0</v>
      </c>
      <c r="D21" s="143">
        <f t="shared" si="3"/>
        <v>0</v>
      </c>
      <c r="E21" s="62">
        <f t="shared" si="3"/>
        <v>360</v>
      </c>
      <c r="F21" s="62">
        <f t="shared" si="3"/>
        <v>1366.6666666666665</v>
      </c>
      <c r="G21" s="62">
        <f t="shared" si="3"/>
        <v>1100</v>
      </c>
      <c r="H21" s="62">
        <f t="shared" si="3"/>
        <v>2820</v>
      </c>
      <c r="I21" s="62">
        <f t="shared" si="3"/>
        <v>1500</v>
      </c>
      <c r="J21" s="62">
        <f t="shared" si="3"/>
        <v>5246.6666666666661</v>
      </c>
      <c r="K21" s="62">
        <f t="shared" si="3"/>
        <v>11660</v>
      </c>
      <c r="L21" s="11">
        <f t="shared" si="0"/>
        <v>24053.333333333332</v>
      </c>
      <c r="M21" s="11">
        <f t="shared" si="4"/>
        <v>2672.5925925925926</v>
      </c>
    </row>
    <row r="22" spans="1:21">
      <c r="A22" s="257">
        <v>15000</v>
      </c>
      <c r="B22" s="7" t="s">
        <v>151</v>
      </c>
      <c r="C22" s="62">
        <f t="shared" si="3"/>
        <v>319.58759266666664</v>
      </c>
      <c r="D22" s="62">
        <f t="shared" si="3"/>
        <v>180.60326666666666</v>
      </c>
      <c r="E22" s="62">
        <f t="shared" si="3"/>
        <v>887.32281413333328</v>
      </c>
      <c r="F22" s="62">
        <f t="shared" si="3"/>
        <v>665.78093111111116</v>
      </c>
      <c r="G22" s="62">
        <f t="shared" si="3"/>
        <v>597.21790777777778</v>
      </c>
      <c r="H22" s="62">
        <f t="shared" si="3"/>
        <v>1318.3208446666667</v>
      </c>
      <c r="I22" s="62">
        <f t="shared" si="3"/>
        <v>2401.9955331111114</v>
      </c>
      <c r="J22" s="62">
        <f t="shared" si="3"/>
        <v>2792.8136515296296</v>
      </c>
      <c r="K22" s="62">
        <f t="shared" si="3"/>
        <v>12734.943408888888</v>
      </c>
      <c r="L22" s="11">
        <f t="shared" si="0"/>
        <v>21898.585950551853</v>
      </c>
      <c r="M22" s="11">
        <f t="shared" si="4"/>
        <v>2433.1762167279835</v>
      </c>
    </row>
    <row r="23" spans="1:21">
      <c r="A23" s="61">
        <v>0.02</v>
      </c>
      <c r="B23" s="56" t="s">
        <v>16</v>
      </c>
      <c r="C23" s="62">
        <f t="shared" si="3"/>
        <v>1111.7121969080429</v>
      </c>
      <c r="D23" s="62">
        <f t="shared" si="3"/>
        <v>1218.3131185525788</v>
      </c>
      <c r="E23" s="62">
        <f t="shared" si="3"/>
        <v>1226.9416879421162</v>
      </c>
      <c r="F23" s="62">
        <f t="shared" si="3"/>
        <v>1099.2763770752879</v>
      </c>
      <c r="G23" s="62">
        <f t="shared" si="3"/>
        <v>1222.3839272983373</v>
      </c>
      <c r="H23" s="62">
        <f t="shared" si="3"/>
        <v>1178.1645133702348</v>
      </c>
      <c r="I23" s="62">
        <f t="shared" si="3"/>
        <v>914.09114839235542</v>
      </c>
      <c r="J23" s="62">
        <f t="shared" si="3"/>
        <v>1153.7558450771257</v>
      </c>
      <c r="K23" s="62">
        <f t="shared" si="3"/>
        <v>1138.5253634680419</v>
      </c>
      <c r="L23" s="11">
        <f t="shared" si="0"/>
        <v>10263.16417808412</v>
      </c>
      <c r="M23" s="11">
        <f t="shared" si="4"/>
        <v>1140.35157534268</v>
      </c>
    </row>
    <row r="24" spans="1:21">
      <c r="A24" s="61">
        <v>0.01</v>
      </c>
      <c r="B24" s="58" t="s">
        <v>17</v>
      </c>
      <c r="C24" s="63">
        <f t="shared" si="3"/>
        <v>5701.1044864748665</v>
      </c>
      <c r="D24" s="63">
        <f t="shared" si="3"/>
        <v>4724.3473341842946</v>
      </c>
      <c r="E24" s="63">
        <f t="shared" si="3"/>
        <v>6081.5193992781269</v>
      </c>
      <c r="F24" s="63">
        <f t="shared" si="3"/>
        <v>6231.6784712715507</v>
      </c>
      <c r="G24" s="63">
        <f t="shared" si="3"/>
        <v>5047.7132122311159</v>
      </c>
      <c r="H24" s="63">
        <f t="shared" si="3"/>
        <v>5146.7864085644287</v>
      </c>
      <c r="I24" s="63">
        <f t="shared" si="3"/>
        <v>3447.8063758371659</v>
      </c>
      <c r="J24" s="63">
        <f t="shared" si="3"/>
        <v>4962.221410352473</v>
      </c>
      <c r="K24" s="63">
        <f t="shared" si="3"/>
        <v>8062.7443487876899</v>
      </c>
      <c r="L24" s="11">
        <f t="shared" si="0"/>
        <v>49405.921446981716</v>
      </c>
      <c r="M24" s="11">
        <f t="shared" si="4"/>
        <v>5489.5468274424129</v>
      </c>
    </row>
    <row r="25" spans="1:21">
      <c r="B25" s="59"/>
      <c r="L25" s="60"/>
    </row>
    <row r="26" spans="1:21">
      <c r="B26" s="64" t="s">
        <v>18</v>
      </c>
      <c r="C26" s="10" t="s">
        <v>0</v>
      </c>
      <c r="D26" s="10" t="s">
        <v>1</v>
      </c>
      <c r="E26" s="10" t="s">
        <v>2</v>
      </c>
      <c r="F26" s="10" t="s">
        <v>3</v>
      </c>
      <c r="G26" s="10" t="s">
        <v>4</v>
      </c>
      <c r="H26" s="10" t="s">
        <v>5</v>
      </c>
      <c r="I26" s="10" t="s">
        <v>6</v>
      </c>
      <c r="J26" s="10" t="s">
        <v>7</v>
      </c>
      <c r="K26" s="10" t="s">
        <v>8</v>
      </c>
      <c r="L26" s="27" t="s">
        <v>84</v>
      </c>
      <c r="M26" s="53" t="s">
        <v>14</v>
      </c>
      <c r="N26" s="65"/>
      <c r="O26" s="65"/>
      <c r="P26" s="66"/>
      <c r="Q26" s="65"/>
      <c r="R26" s="65"/>
      <c r="S26" s="67"/>
      <c r="T26" s="67"/>
      <c r="U26" s="67"/>
    </row>
    <row r="27" spans="1:21">
      <c r="B27" s="7" t="s">
        <v>72</v>
      </c>
      <c r="C27" s="68">
        <v>4.0000000000000008E-2</v>
      </c>
      <c r="D27" s="68">
        <v>0.03</v>
      </c>
      <c r="E27" s="68">
        <v>4.0000000000000008E-2</v>
      </c>
      <c r="F27" s="68">
        <v>4.0000000000000008E-2</v>
      </c>
      <c r="G27" s="68">
        <v>0.03</v>
      </c>
      <c r="H27" s="68">
        <v>0.06</v>
      </c>
      <c r="I27" s="68">
        <v>0.04</v>
      </c>
      <c r="J27" s="69">
        <v>0.03</v>
      </c>
      <c r="K27" s="69">
        <v>0.02</v>
      </c>
      <c r="L27" s="70">
        <f>AVERAGE(C27:K27)</f>
        <v>3.6666666666666674E-2</v>
      </c>
      <c r="M27" s="53" t="s">
        <v>14</v>
      </c>
      <c r="N27" s="71"/>
      <c r="O27" s="71"/>
      <c r="P27" s="71"/>
      <c r="Q27" s="71"/>
      <c r="R27" s="71"/>
      <c r="S27" s="67"/>
      <c r="T27" s="72"/>
      <c r="U27" s="67"/>
    </row>
    <row r="28" spans="1:21">
      <c r="B28" s="7" t="s">
        <v>73</v>
      </c>
      <c r="C28" s="68">
        <v>0.06</v>
      </c>
      <c r="D28" s="68">
        <v>4.4999999999999998E-2</v>
      </c>
      <c r="E28" s="68">
        <v>0.06</v>
      </c>
      <c r="F28" s="68">
        <v>0.06</v>
      </c>
      <c r="G28" s="68">
        <v>4.4999999999999998E-2</v>
      </c>
      <c r="H28" s="68">
        <v>7.4999999999999997E-2</v>
      </c>
      <c r="I28" s="68">
        <v>0.06</v>
      </c>
      <c r="J28" s="69">
        <v>4.4999999999999998E-2</v>
      </c>
      <c r="K28" s="69">
        <v>0.04</v>
      </c>
      <c r="L28" s="70">
        <f t="shared" ref="L28:L36" si="5">AVERAGE(C28:K28)</f>
        <v>5.4444444444444434E-2</v>
      </c>
      <c r="N28" s="71"/>
      <c r="O28" s="71"/>
      <c r="P28" s="71"/>
      <c r="Q28" s="71"/>
      <c r="R28" s="71"/>
      <c r="S28" s="67"/>
      <c r="T28" s="72"/>
      <c r="U28" s="67"/>
    </row>
    <row r="29" spans="1:21">
      <c r="B29" s="7" t="s">
        <v>74</v>
      </c>
      <c r="C29" s="68">
        <v>0.1</v>
      </c>
      <c r="D29" s="68">
        <v>7.4999999999999997E-2</v>
      </c>
      <c r="E29" s="68">
        <v>0.1</v>
      </c>
      <c r="F29" s="68">
        <v>0.1</v>
      </c>
      <c r="G29" s="68">
        <v>7.4999999999999997E-2</v>
      </c>
      <c r="H29" s="68">
        <v>0.09</v>
      </c>
      <c r="I29" s="68">
        <v>0.1</v>
      </c>
      <c r="J29" s="69">
        <v>7.4999999999999997E-2</v>
      </c>
      <c r="K29" s="69">
        <v>6.5000000000000002E-2</v>
      </c>
      <c r="L29" s="70">
        <f t="shared" si="5"/>
        <v>8.666666666666667E-2</v>
      </c>
      <c r="N29" s="71"/>
      <c r="O29" s="71"/>
      <c r="P29" s="71"/>
      <c r="Q29" s="71"/>
      <c r="R29" s="71"/>
      <c r="S29" s="67"/>
      <c r="T29" s="72"/>
      <c r="U29" s="67"/>
    </row>
    <row r="30" spans="1:21">
      <c r="B30" s="7" t="s">
        <v>10</v>
      </c>
      <c r="C30" s="68">
        <v>0.3</v>
      </c>
      <c r="D30" s="68">
        <v>0.27500000000000002</v>
      </c>
      <c r="E30" s="68">
        <v>0.25</v>
      </c>
      <c r="F30" s="68">
        <v>0.25</v>
      </c>
      <c r="G30" s="68">
        <v>0.22500000000000001</v>
      </c>
      <c r="H30" s="68">
        <v>0.2</v>
      </c>
      <c r="I30" s="68">
        <v>0.22500000000000001</v>
      </c>
      <c r="J30" s="69">
        <v>0.22500000000000001</v>
      </c>
      <c r="K30" s="69">
        <v>0.2</v>
      </c>
      <c r="L30" s="70">
        <f t="shared" si="5"/>
        <v>0.23888888888888893</v>
      </c>
      <c r="N30" s="71"/>
      <c r="O30" s="71"/>
      <c r="P30" s="71"/>
      <c r="Q30" s="71"/>
      <c r="R30" s="71"/>
      <c r="S30" s="67"/>
      <c r="T30" s="72"/>
      <c r="U30" s="67"/>
    </row>
    <row r="31" spans="1:21">
      <c r="B31" s="56" t="s">
        <v>11</v>
      </c>
      <c r="C31" s="68">
        <v>0.15</v>
      </c>
      <c r="D31" s="68">
        <v>0.2</v>
      </c>
      <c r="E31" s="68">
        <v>0.15</v>
      </c>
      <c r="F31" s="68">
        <v>0.1</v>
      </c>
      <c r="G31" s="68">
        <v>0.2</v>
      </c>
      <c r="H31" s="68">
        <v>0.15</v>
      </c>
      <c r="I31" s="68">
        <v>0.125</v>
      </c>
      <c r="J31" s="69">
        <v>0.1</v>
      </c>
      <c r="K31" s="69">
        <v>0.1</v>
      </c>
      <c r="L31" s="70">
        <f t="shared" si="5"/>
        <v>0.14166666666666672</v>
      </c>
      <c r="N31" s="71"/>
      <c r="O31" s="71"/>
      <c r="P31" s="71"/>
      <c r="Q31" s="71"/>
      <c r="R31" s="71"/>
      <c r="S31" s="67"/>
      <c r="T31" s="72"/>
      <c r="U31" s="67"/>
    </row>
    <row r="32" spans="1:21">
      <c r="B32" s="56" t="s">
        <v>12</v>
      </c>
      <c r="C32" s="68">
        <v>0</v>
      </c>
      <c r="D32" s="68">
        <v>0</v>
      </c>
      <c r="E32" s="68">
        <v>0.05</v>
      </c>
      <c r="F32" s="68">
        <v>0.05</v>
      </c>
      <c r="G32" s="68">
        <v>7.4999999999999997E-2</v>
      </c>
      <c r="H32" s="68">
        <v>0.15</v>
      </c>
      <c r="I32" s="68">
        <v>7.4999999999999997E-2</v>
      </c>
      <c r="J32" s="69">
        <v>0.15</v>
      </c>
      <c r="K32" s="69">
        <v>0.125</v>
      </c>
      <c r="L32" s="70">
        <f t="shared" si="5"/>
        <v>7.4999999999999997E-2</v>
      </c>
      <c r="N32" s="71"/>
      <c r="O32" s="71"/>
      <c r="P32" s="71"/>
      <c r="Q32" s="71"/>
      <c r="R32" s="71"/>
      <c r="S32" s="67"/>
      <c r="T32" s="72"/>
      <c r="U32" s="67"/>
    </row>
    <row r="33" spans="2:22">
      <c r="B33" s="7" t="s">
        <v>151</v>
      </c>
      <c r="C33" s="68">
        <v>0.05</v>
      </c>
      <c r="D33" s="68">
        <v>0.1</v>
      </c>
      <c r="E33" s="68">
        <v>0.1</v>
      </c>
      <c r="F33" s="68">
        <v>0.1</v>
      </c>
      <c r="G33" s="68">
        <v>0.1</v>
      </c>
      <c r="H33" s="68">
        <v>0.1</v>
      </c>
      <c r="I33" s="68">
        <v>0.15</v>
      </c>
      <c r="J33" s="69">
        <v>0.1</v>
      </c>
      <c r="K33" s="69">
        <v>0.125</v>
      </c>
      <c r="L33" s="70">
        <f t="shared" si="5"/>
        <v>0.10277777777777777</v>
      </c>
      <c r="N33" s="71"/>
      <c r="O33" s="71"/>
      <c r="P33" s="71"/>
      <c r="Q33" s="71"/>
      <c r="R33" s="71"/>
      <c r="S33" s="67"/>
      <c r="T33" s="72"/>
      <c r="U33" s="67"/>
    </row>
    <row r="34" spans="2:22">
      <c r="B34" s="56" t="s">
        <v>16</v>
      </c>
      <c r="C34" s="68">
        <v>0.1</v>
      </c>
      <c r="D34" s="68">
        <v>0.17499999999999999</v>
      </c>
      <c r="E34" s="68">
        <v>0.1</v>
      </c>
      <c r="F34" s="68">
        <v>0.15</v>
      </c>
      <c r="G34" s="68">
        <v>0.1</v>
      </c>
      <c r="H34" s="68">
        <v>7.4999999999999997E-2</v>
      </c>
      <c r="I34" s="68">
        <v>0.125</v>
      </c>
      <c r="J34" s="69">
        <v>0.1</v>
      </c>
      <c r="K34" s="69">
        <v>0.17499999999999999</v>
      </c>
      <c r="L34" s="70">
        <f t="shared" si="5"/>
        <v>0.1222222222222222</v>
      </c>
      <c r="N34" s="71" t="s">
        <v>14</v>
      </c>
      <c r="O34" s="71"/>
      <c r="P34" s="71"/>
      <c r="Q34" s="71"/>
      <c r="R34" s="71"/>
      <c r="S34" s="67"/>
      <c r="T34" s="72"/>
      <c r="U34" s="67"/>
    </row>
    <row r="35" spans="2:22">
      <c r="B35" s="58" t="s">
        <v>17</v>
      </c>
      <c r="C35" s="73">
        <v>0.2</v>
      </c>
      <c r="D35" s="73">
        <v>0.1</v>
      </c>
      <c r="E35" s="73">
        <v>0.15</v>
      </c>
      <c r="F35" s="73">
        <v>0.15</v>
      </c>
      <c r="G35" s="73">
        <v>0.15</v>
      </c>
      <c r="H35" s="73">
        <v>0.1</v>
      </c>
      <c r="I35" s="73">
        <v>0.1</v>
      </c>
      <c r="J35" s="74">
        <v>0.17499999999999999</v>
      </c>
      <c r="K35" s="74">
        <v>0.15</v>
      </c>
      <c r="L35" s="75">
        <f t="shared" si="5"/>
        <v>0.14166666666666666</v>
      </c>
      <c r="N35" s="71"/>
      <c r="O35" s="71"/>
      <c r="P35" s="71"/>
      <c r="Q35" s="71"/>
      <c r="R35" s="71"/>
      <c r="S35" s="67"/>
      <c r="T35" s="72"/>
      <c r="U35" s="67"/>
    </row>
    <row r="36" spans="2:22">
      <c r="B36" s="59"/>
      <c r="C36" s="76">
        <f t="shared" ref="C36:K36" si="6">SUM(C27:C35)</f>
        <v>1</v>
      </c>
      <c r="D36" s="76">
        <f t="shared" si="6"/>
        <v>0.99999999999999989</v>
      </c>
      <c r="E36" s="76">
        <f t="shared" si="6"/>
        <v>1</v>
      </c>
      <c r="F36" s="76">
        <f t="shared" si="6"/>
        <v>1</v>
      </c>
      <c r="G36" s="76">
        <f t="shared" si="6"/>
        <v>0.99999999999999989</v>
      </c>
      <c r="H36" s="76">
        <f t="shared" si="6"/>
        <v>1</v>
      </c>
      <c r="I36" s="76">
        <f t="shared" si="6"/>
        <v>1</v>
      </c>
      <c r="J36" s="76">
        <f t="shared" si="6"/>
        <v>1</v>
      </c>
      <c r="K36" s="76">
        <f t="shared" si="6"/>
        <v>1</v>
      </c>
      <c r="L36" s="76">
        <f t="shared" si="5"/>
        <v>1</v>
      </c>
      <c r="N36" s="71"/>
      <c r="O36" s="71"/>
      <c r="P36" s="71"/>
      <c r="Q36" s="71"/>
      <c r="R36" s="71"/>
      <c r="S36" s="67"/>
      <c r="T36" s="67"/>
      <c r="U36" s="67"/>
    </row>
    <row r="37" spans="2:22">
      <c r="B37" s="59"/>
      <c r="C37" s="77"/>
      <c r="D37" s="77"/>
      <c r="E37" s="77"/>
      <c r="F37" s="77"/>
      <c r="G37" s="77"/>
      <c r="H37" s="77"/>
      <c r="I37" s="77"/>
      <c r="J37" s="77"/>
      <c r="K37" s="77"/>
      <c r="L37" s="60"/>
      <c r="P37" s="54" t="s">
        <v>14</v>
      </c>
    </row>
    <row r="38" spans="2:22">
      <c r="B38" s="64" t="s">
        <v>85</v>
      </c>
      <c r="C38" s="10" t="s">
        <v>0</v>
      </c>
      <c r="D38" s="10" t="s">
        <v>1</v>
      </c>
      <c r="E38" s="10" t="s">
        <v>2</v>
      </c>
      <c r="F38" s="10" t="s">
        <v>3</v>
      </c>
      <c r="G38" s="10" t="s">
        <v>4</v>
      </c>
      <c r="H38" s="10" t="s">
        <v>5</v>
      </c>
      <c r="I38" s="10" t="s">
        <v>6</v>
      </c>
      <c r="J38" s="10" t="s">
        <v>7</v>
      </c>
      <c r="K38" s="10" t="s">
        <v>8</v>
      </c>
      <c r="L38" s="10" t="s">
        <v>89</v>
      </c>
      <c r="M38" s="10" t="s">
        <v>90</v>
      </c>
      <c r="N38" s="78"/>
      <c r="O38" s="78"/>
      <c r="P38" s="78" t="s">
        <v>14</v>
      </c>
      <c r="Q38" s="78"/>
      <c r="R38" s="78"/>
      <c r="S38" s="78"/>
      <c r="T38" s="78"/>
      <c r="U38" s="78"/>
      <c r="V38" s="78"/>
    </row>
    <row r="39" spans="2:22">
      <c r="B39" s="7" t="s">
        <v>72</v>
      </c>
      <c r="C39" s="288">
        <f>C16*C27</f>
        <v>21.916800000000006</v>
      </c>
      <c r="D39" s="288">
        <f t="shared" ref="D39:K39" si="7">D16*D27</f>
        <v>26.624799999999997</v>
      </c>
      <c r="E39" s="288">
        <f t="shared" si="7"/>
        <v>31.205333333333339</v>
      </c>
      <c r="F39" s="288">
        <f t="shared" si="7"/>
        <v>35.179733333333338</v>
      </c>
      <c r="G39" s="288">
        <f t="shared" si="7"/>
        <v>47.875999999999998</v>
      </c>
      <c r="H39" s="288">
        <f t="shared" si="7"/>
        <v>58.230400000000003</v>
      </c>
      <c r="I39" s="288">
        <f t="shared" si="7"/>
        <v>24.881066666666669</v>
      </c>
      <c r="J39" s="288">
        <f t="shared" si="7"/>
        <v>39.519199999999998</v>
      </c>
      <c r="K39" s="288">
        <f t="shared" si="7"/>
        <v>42.555733333333329</v>
      </c>
      <c r="L39" s="11">
        <f t="shared" si="0"/>
        <v>327.98906666666664</v>
      </c>
      <c r="M39" s="11">
        <f>AVERAGE(C39:K39)</f>
        <v>36.443229629629627</v>
      </c>
      <c r="N39" s="79"/>
      <c r="O39" s="79"/>
      <c r="P39" s="79"/>
      <c r="Q39" s="79"/>
      <c r="R39" s="79"/>
      <c r="S39" s="79"/>
      <c r="T39" s="79"/>
      <c r="U39" s="79"/>
      <c r="V39" s="79"/>
    </row>
    <row r="40" spans="2:22">
      <c r="B40" s="7" t="s">
        <v>73</v>
      </c>
      <c r="C40" s="288">
        <f t="shared" ref="C40:K47" si="8">C17*C28</f>
        <v>43.127999999999986</v>
      </c>
      <c r="D40" s="288">
        <f t="shared" si="8"/>
        <v>49.634999999999998</v>
      </c>
      <c r="E40" s="288">
        <f t="shared" si="8"/>
        <v>71.078000000000003</v>
      </c>
      <c r="F40" s="288">
        <f t="shared" si="8"/>
        <v>69.057999999999993</v>
      </c>
      <c r="G40" s="288">
        <f t="shared" si="8"/>
        <v>101.652</v>
      </c>
      <c r="H40" s="288">
        <f t="shared" si="8"/>
        <v>94.24</v>
      </c>
      <c r="I40" s="288">
        <f t="shared" si="8"/>
        <v>44.817999999999991</v>
      </c>
      <c r="J40" s="288">
        <f t="shared" si="8"/>
        <v>81.272999999999996</v>
      </c>
      <c r="K40" s="288">
        <f t="shared" si="8"/>
        <v>113.45333333333335</v>
      </c>
      <c r="L40" s="11">
        <f t="shared" si="0"/>
        <v>668.33533333333332</v>
      </c>
      <c r="M40" s="11">
        <f t="shared" ref="M40:M48" si="9">AVERAGE(C40:K40)</f>
        <v>74.259481481481487</v>
      </c>
      <c r="N40" s="79"/>
      <c r="O40" s="79"/>
      <c r="P40" s="79"/>
      <c r="Q40" s="79"/>
      <c r="R40" s="79"/>
      <c r="S40" s="79"/>
      <c r="T40" s="79"/>
      <c r="U40" s="79"/>
      <c r="V40" s="79"/>
    </row>
    <row r="41" spans="2:22">
      <c r="B41" s="7" t="s">
        <v>74</v>
      </c>
      <c r="C41" s="288">
        <f t="shared" si="8"/>
        <v>113.71555555555557</v>
      </c>
      <c r="D41" s="288">
        <f t="shared" si="8"/>
        <v>117.67</v>
      </c>
      <c r="E41" s="288">
        <f t="shared" si="8"/>
        <v>191.99111111111108</v>
      </c>
      <c r="F41" s="288">
        <f t="shared" si="8"/>
        <v>184.22666666666669</v>
      </c>
      <c r="G41" s="288">
        <f t="shared" si="8"/>
        <v>285.78333333333336</v>
      </c>
      <c r="H41" s="288">
        <f t="shared" si="8"/>
        <v>191.744</v>
      </c>
      <c r="I41" s="288">
        <f t="shared" si="8"/>
        <v>105.53333333333333</v>
      </c>
      <c r="J41" s="288">
        <f t="shared" si="8"/>
        <v>214.97666666666666</v>
      </c>
      <c r="K41" s="288">
        <f t="shared" si="8"/>
        <v>258.44288888888889</v>
      </c>
      <c r="L41" s="11">
        <f t="shared" si="0"/>
        <v>1664.0835555555554</v>
      </c>
      <c r="M41" s="11">
        <f t="shared" si="9"/>
        <v>184.89817283950617</v>
      </c>
      <c r="N41" s="79"/>
      <c r="O41" s="79"/>
      <c r="P41" s="79"/>
      <c r="Q41" s="79"/>
      <c r="R41" s="79"/>
      <c r="S41" s="79"/>
      <c r="T41" s="79"/>
      <c r="U41" s="79"/>
      <c r="V41" s="79"/>
    </row>
    <row r="42" spans="2:22">
      <c r="B42" s="7" t="s">
        <v>10</v>
      </c>
      <c r="C42" s="288">
        <f t="shared" si="8"/>
        <v>568.66000000000008</v>
      </c>
      <c r="D42" s="288">
        <f t="shared" si="8"/>
        <v>892.30166666666685</v>
      </c>
      <c r="E42" s="288">
        <f t="shared" si="8"/>
        <v>792.42500000000007</v>
      </c>
      <c r="F42" s="288">
        <f t="shared" si="8"/>
        <v>746.9</v>
      </c>
      <c r="G42" s="288">
        <f t="shared" si="8"/>
        <v>1500.6750000000002</v>
      </c>
      <c r="H42" s="288">
        <f t="shared" si="8"/>
        <v>746.49333333333334</v>
      </c>
      <c r="I42" s="288">
        <f t="shared" si="8"/>
        <v>423.91500000000002</v>
      </c>
      <c r="J42" s="288">
        <f t="shared" si="8"/>
        <v>1152.8400000000001</v>
      </c>
      <c r="K42" s="288">
        <f t="shared" si="8"/>
        <v>1278.5066666666667</v>
      </c>
      <c r="L42" s="11">
        <f t="shared" ref="L42:L48" si="10">SUM(C42:K42)</f>
        <v>8102.716666666669</v>
      </c>
      <c r="M42" s="11">
        <f t="shared" si="9"/>
        <v>900.30185185185212</v>
      </c>
      <c r="N42" s="79"/>
      <c r="O42" s="79"/>
      <c r="P42" s="79"/>
      <c r="Q42" s="79"/>
      <c r="R42" s="79"/>
      <c r="S42" s="79"/>
      <c r="T42" s="79"/>
      <c r="U42" s="79"/>
      <c r="V42" s="79"/>
    </row>
    <row r="43" spans="2:22">
      <c r="B43" s="56" t="s">
        <v>11</v>
      </c>
      <c r="C43" s="288">
        <f t="shared" si="8"/>
        <v>51</v>
      </c>
      <c r="D43" s="288">
        <f t="shared" si="8"/>
        <v>226.44444444444449</v>
      </c>
      <c r="E43" s="288">
        <f t="shared" si="8"/>
        <v>181.5</v>
      </c>
      <c r="F43" s="288">
        <f t="shared" si="8"/>
        <v>126.44444444444444</v>
      </c>
      <c r="G43" s="288">
        <f t="shared" si="8"/>
        <v>538.22222222222229</v>
      </c>
      <c r="H43" s="288">
        <f t="shared" si="8"/>
        <v>326.66666666666669</v>
      </c>
      <c r="I43" s="288">
        <f t="shared" si="8"/>
        <v>178.88888888888889</v>
      </c>
      <c r="J43" s="288">
        <f t="shared" si="8"/>
        <v>316.33333333333337</v>
      </c>
      <c r="K43" s="288">
        <f t="shared" si="8"/>
        <v>507.88888888888897</v>
      </c>
      <c r="L43" s="11">
        <f t="shared" si="10"/>
        <v>2453.3888888888896</v>
      </c>
      <c r="M43" s="11">
        <f t="shared" si="9"/>
        <v>272.59876543209884</v>
      </c>
      <c r="N43" s="79"/>
      <c r="O43" s="79"/>
      <c r="P43" s="79"/>
      <c r="Q43" s="79"/>
      <c r="R43" s="79"/>
      <c r="S43" s="79"/>
      <c r="T43" s="79"/>
      <c r="U43" s="79"/>
      <c r="V43" s="79"/>
    </row>
    <row r="44" spans="2:22">
      <c r="B44" s="56" t="s">
        <v>12</v>
      </c>
      <c r="C44" s="288">
        <f t="shared" si="8"/>
        <v>0</v>
      </c>
      <c r="D44" s="288">
        <f t="shared" si="8"/>
        <v>0</v>
      </c>
      <c r="E44" s="288">
        <f t="shared" si="8"/>
        <v>18</v>
      </c>
      <c r="F44" s="288">
        <f t="shared" si="8"/>
        <v>68.333333333333329</v>
      </c>
      <c r="G44" s="288">
        <f t="shared" si="8"/>
        <v>82.5</v>
      </c>
      <c r="H44" s="288">
        <f t="shared" si="8"/>
        <v>423</v>
      </c>
      <c r="I44" s="288">
        <f t="shared" si="8"/>
        <v>112.5</v>
      </c>
      <c r="J44" s="288">
        <f t="shared" si="8"/>
        <v>786.99999999999989</v>
      </c>
      <c r="K44" s="288">
        <f t="shared" si="8"/>
        <v>1457.5</v>
      </c>
      <c r="L44" s="11">
        <f t="shared" si="10"/>
        <v>2948.833333333333</v>
      </c>
      <c r="M44" s="11">
        <f t="shared" si="9"/>
        <v>327.6481481481481</v>
      </c>
      <c r="N44" s="79"/>
      <c r="O44" s="79"/>
      <c r="P44" s="79"/>
      <c r="Q44" s="79"/>
      <c r="R44" s="79"/>
      <c r="S44" s="79"/>
      <c r="T44" s="79"/>
      <c r="U44" s="79"/>
      <c r="V44" s="79"/>
    </row>
    <row r="45" spans="2:22">
      <c r="B45" s="7" t="s">
        <v>151</v>
      </c>
      <c r="C45" s="288">
        <f t="shared" si="8"/>
        <v>15.979379633333332</v>
      </c>
      <c r="D45" s="288">
        <f t="shared" si="8"/>
        <v>18.060326666666665</v>
      </c>
      <c r="E45" s="288">
        <f t="shared" si="8"/>
        <v>88.73228141333334</v>
      </c>
      <c r="F45" s="288">
        <f t="shared" si="8"/>
        <v>66.578093111111116</v>
      </c>
      <c r="G45" s="288">
        <f t="shared" si="8"/>
        <v>59.721790777777784</v>
      </c>
      <c r="H45" s="288">
        <f t="shared" si="8"/>
        <v>131.83208446666669</v>
      </c>
      <c r="I45" s="288">
        <f t="shared" si="8"/>
        <v>360.29932996666668</v>
      </c>
      <c r="J45" s="288">
        <f t="shared" si="8"/>
        <v>279.28136515296296</v>
      </c>
      <c r="K45" s="288">
        <f t="shared" si="8"/>
        <v>1591.867926111111</v>
      </c>
      <c r="L45" s="11">
        <f t="shared" si="10"/>
        <v>2612.3525772996295</v>
      </c>
      <c r="M45" s="11">
        <f t="shared" si="9"/>
        <v>290.26139747773664</v>
      </c>
      <c r="N45" s="79"/>
      <c r="O45" s="79"/>
      <c r="P45" s="79"/>
      <c r="Q45" s="79"/>
      <c r="R45" s="79"/>
      <c r="S45" s="79"/>
      <c r="T45" s="79"/>
      <c r="U45" s="79"/>
      <c r="V45" s="79"/>
    </row>
    <row r="46" spans="2:22">
      <c r="B46" s="56" t="s">
        <v>16</v>
      </c>
      <c r="C46" s="288">
        <f t="shared" si="8"/>
        <v>111.17121969080429</v>
      </c>
      <c r="D46" s="288">
        <f t="shared" si="8"/>
        <v>213.20479574670128</v>
      </c>
      <c r="E46" s="288">
        <f t="shared" si="8"/>
        <v>122.69416879421163</v>
      </c>
      <c r="F46" s="288">
        <f t="shared" si="8"/>
        <v>164.89145656129318</v>
      </c>
      <c r="G46" s="288">
        <f t="shared" si="8"/>
        <v>122.23839272983373</v>
      </c>
      <c r="H46" s="288">
        <f t="shared" si="8"/>
        <v>88.362338502767599</v>
      </c>
      <c r="I46" s="288">
        <f t="shared" si="8"/>
        <v>114.26139354904443</v>
      </c>
      <c r="J46" s="288">
        <f t="shared" si="8"/>
        <v>115.37558450771257</v>
      </c>
      <c r="K46" s="288">
        <f t="shared" si="8"/>
        <v>199.24193860690733</v>
      </c>
      <c r="L46" s="11">
        <f t="shared" si="10"/>
        <v>1251.441288689276</v>
      </c>
      <c r="M46" s="11">
        <f t="shared" si="9"/>
        <v>139.04903207658623</v>
      </c>
      <c r="N46" s="79"/>
      <c r="O46" s="79"/>
      <c r="P46" s="79"/>
      <c r="Q46" s="79"/>
      <c r="R46" s="79"/>
      <c r="S46" s="79"/>
      <c r="T46" s="79"/>
      <c r="U46" s="79"/>
      <c r="V46" s="79"/>
    </row>
    <row r="47" spans="2:22">
      <c r="B47" s="58" t="s">
        <v>17</v>
      </c>
      <c r="C47" s="289">
        <f t="shared" si="8"/>
        <v>1140.2208972949734</v>
      </c>
      <c r="D47" s="289">
        <f t="shared" si="8"/>
        <v>472.43473341842946</v>
      </c>
      <c r="E47" s="289">
        <f t="shared" si="8"/>
        <v>912.22790989171904</v>
      </c>
      <c r="F47" s="289">
        <f t="shared" si="8"/>
        <v>934.75177069073254</v>
      </c>
      <c r="G47" s="289">
        <f t="shared" si="8"/>
        <v>757.15698183466736</v>
      </c>
      <c r="H47" s="289">
        <f t="shared" si="8"/>
        <v>514.67864085644294</v>
      </c>
      <c r="I47" s="289">
        <f t="shared" si="8"/>
        <v>344.78063758371661</v>
      </c>
      <c r="J47" s="289">
        <f t="shared" si="8"/>
        <v>868.38874681168272</v>
      </c>
      <c r="K47" s="289">
        <f t="shared" si="8"/>
        <v>1209.4116523181535</v>
      </c>
      <c r="L47" s="11">
        <f t="shared" si="10"/>
        <v>7154.0519707005178</v>
      </c>
      <c r="M47" s="11">
        <f t="shared" si="9"/>
        <v>794.89466341116861</v>
      </c>
      <c r="N47" s="79"/>
      <c r="O47" s="79"/>
      <c r="P47" s="79"/>
      <c r="Q47" s="79"/>
      <c r="R47" s="79"/>
      <c r="S47" s="79"/>
      <c r="T47" s="79"/>
      <c r="U47" s="79"/>
      <c r="V47" s="79"/>
    </row>
    <row r="48" spans="2:22" s="82" customFormat="1">
      <c r="B48" s="80" t="s">
        <v>65</v>
      </c>
      <c r="C48" s="81">
        <f t="shared" ref="C48:K48" si="11">SUM(C39:C47)</f>
        <v>2065.7918521746669</v>
      </c>
      <c r="D48" s="81">
        <f t="shared" si="11"/>
        <v>2016.3757669429087</v>
      </c>
      <c r="E48" s="81">
        <f t="shared" si="11"/>
        <v>2409.8538045437085</v>
      </c>
      <c r="F48" s="81">
        <f t="shared" si="11"/>
        <v>2396.3634981409141</v>
      </c>
      <c r="G48" s="81">
        <f t="shared" si="11"/>
        <v>3495.8257208978348</v>
      </c>
      <c r="H48" s="81">
        <f t="shared" si="11"/>
        <v>2575.2474638258773</v>
      </c>
      <c r="I48" s="81">
        <f t="shared" si="11"/>
        <v>1709.8776499883165</v>
      </c>
      <c r="J48" s="81">
        <f t="shared" si="11"/>
        <v>3854.9878964723589</v>
      </c>
      <c r="K48" s="81">
        <f t="shared" si="11"/>
        <v>6658.8690281472836</v>
      </c>
      <c r="L48" s="11">
        <f t="shared" si="10"/>
        <v>27183.192681133867</v>
      </c>
      <c r="M48" s="11">
        <f t="shared" si="9"/>
        <v>3020.3547423482073</v>
      </c>
    </row>
    <row r="49" spans="2:13">
      <c r="L49" s="54"/>
    </row>
    <row r="50" spans="2:13">
      <c r="B50" s="64" t="s">
        <v>88</v>
      </c>
      <c r="C50" s="10" t="s">
        <v>0</v>
      </c>
      <c r="D50" s="10" t="s">
        <v>1</v>
      </c>
      <c r="E50" s="10" t="s">
        <v>2</v>
      </c>
      <c r="F50" s="10" t="s">
        <v>3</v>
      </c>
      <c r="G50" s="10" t="s">
        <v>4</v>
      </c>
      <c r="H50" s="10" t="s">
        <v>5</v>
      </c>
      <c r="I50" s="10" t="s">
        <v>6</v>
      </c>
      <c r="J50" s="10" t="s">
        <v>7</v>
      </c>
      <c r="K50" s="10" t="s">
        <v>8</v>
      </c>
      <c r="L50" s="10" t="s">
        <v>95</v>
      </c>
    </row>
    <row r="51" spans="2:13">
      <c r="B51" s="7" t="s">
        <v>9</v>
      </c>
      <c r="C51" s="69">
        <f t="shared" ref="C51:C59" si="12">C39/$C$48</f>
        <v>1.0609394154076126E-2</v>
      </c>
      <c r="D51" s="69">
        <f t="shared" ref="D51:D59" si="13">D39/$D$48</f>
        <v>1.3204284854289188E-2</v>
      </c>
      <c r="E51" s="69">
        <f t="shared" ref="E51:E59" si="14">E39/$E$48</f>
        <v>1.2949056608536418E-2</v>
      </c>
      <c r="F51" s="69">
        <f t="shared" ref="F51:F59" si="15">F39/$F$48</f>
        <v>1.4680466198314899E-2</v>
      </c>
      <c r="G51" s="69">
        <f t="shared" ref="G51:G59" si="16">G39/$G$48</f>
        <v>1.3695190728130456E-2</v>
      </c>
      <c r="H51" s="69">
        <f t="shared" ref="H51:H59" si="17">H39/$H$48</f>
        <v>2.2611574544953009E-2</v>
      </c>
      <c r="I51" s="69">
        <f t="shared" ref="I51:I59" si="18">I39/$I$48</f>
        <v>1.4551372530564792E-2</v>
      </c>
      <c r="J51" s="69">
        <f t="shared" ref="J51:J59" si="19">J39/$J$48</f>
        <v>1.0251445934801358E-2</v>
      </c>
      <c r="K51" s="69">
        <f t="shared" ref="K51:K59" si="20">K39/$K$48</f>
        <v>6.3908350131904809E-3</v>
      </c>
      <c r="L51" s="69">
        <f t="shared" ref="L51:L59" si="21">L39/$L$48</f>
        <v>1.2065877268872214E-2</v>
      </c>
    </row>
    <row r="52" spans="2:13">
      <c r="B52" s="7" t="s">
        <v>91</v>
      </c>
      <c r="C52" s="69">
        <f t="shared" si="12"/>
        <v>2.0877224370208922E-2</v>
      </c>
      <c r="D52" s="69">
        <f t="shared" si="13"/>
        <v>2.4615947490409091E-2</v>
      </c>
      <c r="E52" s="69">
        <f t="shared" si="14"/>
        <v>2.9494735268166278E-2</v>
      </c>
      <c r="F52" s="69">
        <f t="shared" si="15"/>
        <v>2.8817831707741676E-2</v>
      </c>
      <c r="G52" s="69">
        <f t="shared" si="16"/>
        <v>2.9078108611745285E-2</v>
      </c>
      <c r="H52" s="69">
        <f t="shared" si="17"/>
        <v>3.6594541427096006E-2</v>
      </c>
      <c r="I52" s="69">
        <f t="shared" si="18"/>
        <v>2.6211232131320174E-2</v>
      </c>
      <c r="J52" s="69">
        <f t="shared" si="19"/>
        <v>2.1082556465189344E-2</v>
      </c>
      <c r="K52" s="69">
        <f t="shared" si="20"/>
        <v>1.7037928340948281E-2</v>
      </c>
      <c r="L52" s="69">
        <f t="shared" si="21"/>
        <v>2.458634425959768E-2</v>
      </c>
    </row>
    <row r="53" spans="2:13">
      <c r="B53" s="7" t="s">
        <v>92</v>
      </c>
      <c r="C53" s="69">
        <f t="shared" si="12"/>
        <v>5.504695714422863E-2</v>
      </c>
      <c r="D53" s="69">
        <f t="shared" si="13"/>
        <v>5.8357178224971044E-2</v>
      </c>
      <c r="E53" s="69">
        <f t="shared" si="14"/>
        <v>7.9669194350759989E-2</v>
      </c>
      <c r="F53" s="69">
        <f t="shared" si="15"/>
        <v>7.6877596745898003E-2</v>
      </c>
      <c r="G53" s="69">
        <f t="shared" si="16"/>
        <v>8.1749880042628523E-2</v>
      </c>
      <c r="H53" s="69">
        <f t="shared" si="17"/>
        <v>7.4456533864570212E-2</v>
      </c>
      <c r="I53" s="69">
        <f t="shared" si="18"/>
        <v>6.1719815645320843E-2</v>
      </c>
      <c r="J53" s="69">
        <f t="shared" si="19"/>
        <v>5.5765847374874652E-2</v>
      </c>
      <c r="K53" s="69">
        <f t="shared" si="20"/>
        <v>3.8811829425754028E-2</v>
      </c>
      <c r="L53" s="69">
        <f t="shared" si="21"/>
        <v>6.1217369684117E-2</v>
      </c>
    </row>
    <row r="54" spans="2:13">
      <c r="B54" s="7" t="s">
        <v>10</v>
      </c>
      <c r="C54" s="69">
        <f t="shared" si="12"/>
        <v>0.27527458751537309</v>
      </c>
      <c r="D54" s="69">
        <f t="shared" si="13"/>
        <v>0.44252746997625036</v>
      </c>
      <c r="E54" s="69">
        <f t="shared" si="14"/>
        <v>0.32882700125041031</v>
      </c>
      <c r="F54" s="69">
        <f t="shared" si="15"/>
        <v>0.311680594609057</v>
      </c>
      <c r="G54" s="69">
        <f t="shared" si="16"/>
        <v>0.42927626255195039</v>
      </c>
      <c r="H54" s="69">
        <f t="shared" si="17"/>
        <v>0.28987246616848111</v>
      </c>
      <c r="I54" s="69">
        <f t="shared" si="18"/>
        <v>0.24792124746638838</v>
      </c>
      <c r="J54" s="69">
        <f t="shared" si="19"/>
        <v>0.29905152258842282</v>
      </c>
      <c r="K54" s="69">
        <f t="shared" si="20"/>
        <v>0.19200057265916662</v>
      </c>
      <c r="L54" s="69">
        <f t="shared" si="21"/>
        <v>0.29807818241638157</v>
      </c>
    </row>
    <row r="55" spans="2:13">
      <c r="B55" s="7" t="s">
        <v>93</v>
      </c>
      <c r="C55" s="69">
        <f t="shared" si="12"/>
        <v>2.4687869664270438E-2</v>
      </c>
      <c r="D55" s="69">
        <f t="shared" si="13"/>
        <v>0.11230270079458657</v>
      </c>
      <c r="E55" s="69">
        <f t="shared" si="14"/>
        <v>7.5315772126004946E-2</v>
      </c>
      <c r="F55" s="69">
        <f t="shared" si="15"/>
        <v>5.2765135398923982E-2</v>
      </c>
      <c r="G55" s="69">
        <f t="shared" si="16"/>
        <v>0.15396140002196401</v>
      </c>
      <c r="H55" s="69">
        <f t="shared" si="17"/>
        <v>0.12684865095696835</v>
      </c>
      <c r="I55" s="69">
        <f t="shared" si="18"/>
        <v>0.10462087090857712</v>
      </c>
      <c r="J55" s="69">
        <f t="shared" si="19"/>
        <v>8.2058191057566024E-2</v>
      </c>
      <c r="K55" s="69">
        <f t="shared" si="20"/>
        <v>7.6272545193789523E-2</v>
      </c>
      <c r="L55" s="69">
        <f t="shared" si="21"/>
        <v>9.0253890250045266E-2</v>
      </c>
    </row>
    <row r="56" spans="2:13">
      <c r="B56" s="7" t="s">
        <v>94</v>
      </c>
      <c r="C56" s="69">
        <f t="shared" si="12"/>
        <v>0</v>
      </c>
      <c r="D56" s="69">
        <f t="shared" si="13"/>
        <v>0</v>
      </c>
      <c r="E56" s="69">
        <f t="shared" si="14"/>
        <v>7.4693327728269365E-3</v>
      </c>
      <c r="F56" s="69">
        <f t="shared" si="15"/>
        <v>2.8515429060051181E-2</v>
      </c>
      <c r="G56" s="69">
        <f t="shared" si="16"/>
        <v>2.3599574631772972E-2</v>
      </c>
      <c r="H56" s="69">
        <f t="shared" si="17"/>
        <v>0.16425605924938044</v>
      </c>
      <c r="I56" s="69">
        <f t="shared" si="18"/>
        <v>6.5794181239089658E-2</v>
      </c>
      <c r="J56" s="69">
        <f t="shared" si="19"/>
        <v>0.20415109492825428</v>
      </c>
      <c r="K56" s="69">
        <f t="shared" si="20"/>
        <v>0.21888101325301548</v>
      </c>
      <c r="L56" s="69">
        <f t="shared" si="21"/>
        <v>0.10848002175182062</v>
      </c>
    </row>
    <row r="57" spans="2:13">
      <c r="B57" s="7" t="s">
        <v>13</v>
      </c>
      <c r="C57" s="69">
        <f t="shared" si="12"/>
        <v>7.7352321902672714E-3</v>
      </c>
      <c r="D57" s="69">
        <f t="shared" si="13"/>
        <v>8.9568258866989364E-3</v>
      </c>
      <c r="E57" s="69">
        <f t="shared" si="14"/>
        <v>3.6820607642684064E-2</v>
      </c>
      <c r="F57" s="69">
        <f t="shared" si="15"/>
        <v>2.7782969137512752E-2</v>
      </c>
      <c r="G57" s="69">
        <f t="shared" si="16"/>
        <v>1.7083743740646033E-2</v>
      </c>
      <c r="H57" s="69">
        <f t="shared" si="17"/>
        <v>5.1192006328903382E-2</v>
      </c>
      <c r="I57" s="69">
        <f t="shared" si="18"/>
        <v>0.21071643925466163</v>
      </c>
      <c r="J57" s="69">
        <f t="shared" si="19"/>
        <v>7.2446755386321476E-2</v>
      </c>
      <c r="K57" s="69">
        <f t="shared" si="20"/>
        <v>0.23905980420732514</v>
      </c>
      <c r="L57" s="69">
        <f t="shared" si="21"/>
        <v>9.6101756991653811E-2</v>
      </c>
    </row>
    <row r="58" spans="2:13">
      <c r="B58" s="56" t="s">
        <v>16</v>
      </c>
      <c r="C58" s="69">
        <f t="shared" si="12"/>
        <v>5.3815305532246109E-2</v>
      </c>
      <c r="D58" s="69">
        <f t="shared" si="13"/>
        <v>0.10573663859784817</v>
      </c>
      <c r="E58" s="69">
        <f t="shared" si="14"/>
        <v>5.0913532000520276E-2</v>
      </c>
      <c r="F58" s="69">
        <f t="shared" si="15"/>
        <v>6.8809033641688791E-2</v>
      </c>
      <c r="G58" s="69">
        <f t="shared" si="16"/>
        <v>3.4966958449644675E-2</v>
      </c>
      <c r="H58" s="69">
        <f t="shared" si="17"/>
        <v>3.4312173779017505E-2</v>
      </c>
      <c r="I58" s="69">
        <f t="shared" si="18"/>
        <v>6.6824309651526914E-2</v>
      </c>
      <c r="J58" s="69">
        <f t="shared" si="19"/>
        <v>2.9928909663579237E-2</v>
      </c>
      <c r="K58" s="69">
        <f t="shared" si="20"/>
        <v>2.9921288099331034E-2</v>
      </c>
      <c r="L58" s="69">
        <f t="shared" si="21"/>
        <v>4.6037318109355942E-2</v>
      </c>
    </row>
    <row r="59" spans="2:13">
      <c r="B59" s="58" t="s">
        <v>17</v>
      </c>
      <c r="C59" s="74">
        <f t="shared" si="12"/>
        <v>0.55195342942932923</v>
      </c>
      <c r="D59" s="74">
        <f t="shared" si="13"/>
        <v>0.23429895417494664</v>
      </c>
      <c r="E59" s="74">
        <f t="shared" si="14"/>
        <v>0.37854076798009079</v>
      </c>
      <c r="F59" s="74">
        <f t="shared" si="15"/>
        <v>0.39007094350081195</v>
      </c>
      <c r="G59" s="74">
        <f t="shared" si="16"/>
        <v>0.21658888122151762</v>
      </c>
      <c r="H59" s="74">
        <f t="shared" si="17"/>
        <v>0.19985599368062998</v>
      </c>
      <c r="I59" s="74">
        <f t="shared" si="18"/>
        <v>0.20164053117255054</v>
      </c>
      <c r="J59" s="74">
        <f t="shared" si="19"/>
        <v>0.22526367660099067</v>
      </c>
      <c r="K59" s="74">
        <f t="shared" si="20"/>
        <v>0.18162418380747933</v>
      </c>
      <c r="L59" s="74">
        <f t="shared" si="21"/>
        <v>0.26317923926815601</v>
      </c>
    </row>
    <row r="60" spans="2:13">
      <c r="B60" s="80" t="s">
        <v>65</v>
      </c>
      <c r="C60" s="76">
        <f t="shared" ref="C60:L60" si="22">SUM(C51:C59)</f>
        <v>0.99999999999999978</v>
      </c>
      <c r="D60" s="76">
        <f t="shared" si="22"/>
        <v>1</v>
      </c>
      <c r="E60" s="76">
        <f t="shared" si="22"/>
        <v>1</v>
      </c>
      <c r="F60" s="76">
        <f t="shared" si="22"/>
        <v>1.0000000000000002</v>
      </c>
      <c r="G60" s="76">
        <f t="shared" si="22"/>
        <v>1</v>
      </c>
      <c r="H60" s="76">
        <f t="shared" si="22"/>
        <v>1</v>
      </c>
      <c r="I60" s="76">
        <f t="shared" si="22"/>
        <v>1</v>
      </c>
      <c r="J60" s="76">
        <f t="shared" si="22"/>
        <v>0.99999999999999978</v>
      </c>
      <c r="K60" s="76">
        <f t="shared" si="22"/>
        <v>1</v>
      </c>
      <c r="L60" s="76">
        <f t="shared" si="22"/>
        <v>1</v>
      </c>
    </row>
    <row r="61" spans="2:13">
      <c r="L61" s="54"/>
    </row>
    <row r="62" spans="2:13">
      <c r="B62" s="85"/>
      <c r="C62" s="15"/>
      <c r="D62" s="15"/>
      <c r="E62" s="15"/>
      <c r="F62" s="15"/>
      <c r="G62" s="15"/>
      <c r="H62" s="15"/>
      <c r="I62" s="15"/>
      <c r="J62" s="15"/>
      <c r="K62" s="15"/>
      <c r="L62" s="15"/>
      <c r="M62" s="290"/>
    </row>
    <row r="63" spans="2:13">
      <c r="B63" s="14"/>
      <c r="C63" s="84"/>
      <c r="D63" s="84"/>
      <c r="E63" s="84"/>
      <c r="F63" s="84"/>
      <c r="G63" s="84"/>
      <c r="H63" s="84"/>
      <c r="I63" s="84"/>
      <c r="J63" s="84"/>
      <c r="K63" s="84"/>
      <c r="L63" s="15"/>
      <c r="M63" s="290"/>
    </row>
    <row r="64" spans="2:13">
      <c r="B64" s="64" t="s">
        <v>177</v>
      </c>
      <c r="C64" s="10" t="s">
        <v>0</v>
      </c>
      <c r="D64" s="10" t="s">
        <v>1</v>
      </c>
      <c r="E64" s="10" t="s">
        <v>2</v>
      </c>
      <c r="F64" s="10" t="s">
        <v>3</v>
      </c>
      <c r="G64" s="10" t="s">
        <v>4</v>
      </c>
      <c r="H64" s="10" t="s">
        <v>5</v>
      </c>
      <c r="I64" s="10" t="s">
        <v>6</v>
      </c>
      <c r="J64" s="10" t="s">
        <v>7</v>
      </c>
      <c r="K64" s="10" t="s">
        <v>8</v>
      </c>
      <c r="L64" s="10" t="s">
        <v>95</v>
      </c>
      <c r="M64" s="290"/>
    </row>
    <row r="65" spans="2:13">
      <c r="B65" s="7" t="s">
        <v>72</v>
      </c>
      <c r="C65" s="443">
        <f>C39/'2018-19 Univ'!C39-1</f>
        <v>-3.5940505794585409E-2</v>
      </c>
      <c r="D65" s="443">
        <f>D39/'2018-19 Univ'!D39-1</f>
        <v>2.5134760511319909E-2</v>
      </c>
      <c r="E65" s="443">
        <f>E39/'2018-19 Univ'!E39-1</f>
        <v>-8.3087820472638296E-2</v>
      </c>
      <c r="F65" s="443">
        <f>F39/'2018-19 Univ'!F39-1</f>
        <v>3.6822884966525304E-3</v>
      </c>
      <c r="G65" s="443">
        <f>G39/'2018-19 Univ'!G39-1</f>
        <v>-1.0139270237189302E-2</v>
      </c>
      <c r="H65" s="443">
        <f>H39/'2018-19 Univ'!H39-1</f>
        <v>-8.7970150066727371E-3</v>
      </c>
      <c r="I65" s="443">
        <f>I39/'2018-19 Univ'!I39-1</f>
        <v>-3.7825351647898353E-2</v>
      </c>
      <c r="J65" s="443">
        <f>J39/'2018-19 Univ'!J39-1</f>
        <v>5.7545331934661936E-2</v>
      </c>
      <c r="K65" s="443">
        <f>K39/'2018-19 Univ'!K39-1</f>
        <v>5.8740794798646467E-2</v>
      </c>
      <c r="L65" s="443">
        <f>L39/'2018-19 Univ'!L39-1</f>
        <v>-1.0258101300985034E-3</v>
      </c>
      <c r="M65" s="290"/>
    </row>
    <row r="66" spans="2:13">
      <c r="B66" s="7" t="s">
        <v>73</v>
      </c>
      <c r="C66" s="443">
        <f>C40/'2018-19 Univ'!C40-1</f>
        <v>-5.8176100628930971E-2</v>
      </c>
      <c r="D66" s="443">
        <f>D40/'2018-19 Univ'!D40-1</f>
        <v>2.4712002972872682E-2</v>
      </c>
      <c r="E66" s="443">
        <f>E40/'2018-19 Univ'!E40-1</f>
        <v>-3.7717968157695014E-2</v>
      </c>
      <c r="F66" s="443">
        <f>F40/'2018-19 Univ'!F40-1</f>
        <v>-1.4470830003425195E-2</v>
      </c>
      <c r="G66" s="443">
        <f>G40/'2018-19 Univ'!G40-1</f>
        <v>-2.3726860188720056E-2</v>
      </c>
      <c r="H66" s="443">
        <f>H40/'2018-19 Univ'!H40-1</f>
        <v>1.3306093922206275E-2</v>
      </c>
      <c r="I66" s="443">
        <f>I40/'2018-19 Univ'!I40-1</f>
        <v>-1.112042716561501E-2</v>
      </c>
      <c r="J66" s="443">
        <f>J40/'2018-19 Univ'!J40-1</f>
        <v>9.2577069945047885E-3</v>
      </c>
      <c r="K66" s="443">
        <f>K40/'2018-19 Univ'!K40-1</f>
        <v>4.7906403940886744E-2</v>
      </c>
      <c r="L66" s="443">
        <f>L40/'2018-19 Univ'!L40-1</f>
        <v>-1.6011679986495109E-3</v>
      </c>
      <c r="M66" s="290"/>
    </row>
    <row r="67" spans="2:13">
      <c r="B67" s="7" t="s">
        <v>74</v>
      </c>
      <c r="C67" s="443">
        <f>C41/'2018-19 Univ'!C41-1</f>
        <v>-3.7432752718106865E-2</v>
      </c>
      <c r="D67" s="443">
        <f>D41/'2018-19 Univ'!D41-1</f>
        <v>-3.4726969456673307E-2</v>
      </c>
      <c r="E67" s="443">
        <f>E41/'2018-19 Univ'!E41-1</f>
        <v>1.1165468973104664E-2</v>
      </c>
      <c r="F67" s="443">
        <f>F41/'2018-19 Univ'!F41-1</f>
        <v>3.1606978422637599E-2</v>
      </c>
      <c r="G67" s="443">
        <f>G41/'2018-19 Univ'!G41-1</f>
        <v>1.3440034043357807E-2</v>
      </c>
      <c r="H67" s="443">
        <f>H41/'2018-19 Univ'!H41-1</f>
        <v>3.2080265254273765E-2</v>
      </c>
      <c r="I67" s="443">
        <f>I41/'2018-19 Univ'!I41-1</f>
        <v>2.6145203111495041E-2</v>
      </c>
      <c r="J67" s="443">
        <f>J41/'2018-19 Univ'!J41-1</f>
        <v>-5.7196595954612794E-3</v>
      </c>
      <c r="K67" s="443">
        <f>K41/'2018-19 Univ'!K41-1</f>
        <v>2.1174348788895569E-2</v>
      </c>
      <c r="L67" s="443">
        <f>L41/'2018-19 Univ'!L41-1</f>
        <v>9.5061096453543659E-3</v>
      </c>
      <c r="M67" s="290"/>
    </row>
    <row r="68" spans="2:13">
      <c r="B68" s="7" t="s">
        <v>10</v>
      </c>
      <c r="C68" s="443">
        <f>C42/'2018-19 Univ'!C42-1</f>
        <v>-1.4778495815935599E-2</v>
      </c>
      <c r="D68" s="443">
        <f>D42/'2018-19 Univ'!D42-1</f>
        <v>4.0990706776887764E-2</v>
      </c>
      <c r="E68" s="443">
        <f>E42/'2018-19 Univ'!E42-1</f>
        <v>5.1624033708238093E-2</v>
      </c>
      <c r="F68" s="443">
        <f>F42/'2018-19 Univ'!F42-1</f>
        <v>3.66172422567137E-2</v>
      </c>
      <c r="G68" s="443">
        <f>G42/'2018-19 Univ'!G42-1</f>
        <v>-9.3370681605942085E-4</v>
      </c>
      <c r="H68" s="443">
        <f>H42/'2018-19 Univ'!H42-1</f>
        <v>2.8832371641736021E-2</v>
      </c>
      <c r="I68" s="443">
        <f>I42/'2018-19 Univ'!I42-1</f>
        <v>4.827611788052466E-2</v>
      </c>
      <c r="J68" s="443">
        <f>J42/'2018-19 Univ'!J42-1</f>
        <v>2.6251836026171649E-2</v>
      </c>
      <c r="K68" s="443">
        <f>K42/'2018-19 Univ'!K42-1</f>
        <v>1.568739606173275E-2</v>
      </c>
      <c r="L68" s="443">
        <f>L42/'2018-19 Univ'!L42-1</f>
        <v>2.2740887010191724E-2</v>
      </c>
      <c r="M68" s="290"/>
    </row>
    <row r="69" spans="2:13">
      <c r="B69" s="56" t="s">
        <v>11</v>
      </c>
      <c r="C69" s="443">
        <f>C43/'2018-19 Univ'!C43-1</f>
        <v>-2.8571428571428581E-2</v>
      </c>
      <c r="D69" s="443">
        <f>D43/'2018-19 Univ'!D43-1</f>
        <v>0</v>
      </c>
      <c r="E69" s="443">
        <f>E43/'2018-19 Univ'!E43-1</f>
        <v>2.157598499061919E-2</v>
      </c>
      <c r="F69" s="443">
        <f>F43/'2018-19 Univ'!F43-1</f>
        <v>-2.818104184457737E-2</v>
      </c>
      <c r="G69" s="443">
        <f>G43/'2018-19 Univ'!G43-1</f>
        <v>-1.4646053702196959E-2</v>
      </c>
      <c r="H69" s="443">
        <f>H43/'2018-19 Univ'!H43-1</f>
        <v>2.6178010471204383E-2</v>
      </c>
      <c r="I69" s="443">
        <f>I43/'2018-19 Univ'!I43-1</f>
        <v>-2.7190332326283984E-2</v>
      </c>
      <c r="J69" s="443">
        <f>J43/'2018-19 Univ'!J43-1</f>
        <v>2.8178936245155661E-3</v>
      </c>
      <c r="K69" s="443">
        <f>K43/'2018-19 Univ'!K43-1</f>
        <v>4.377325454147929E-4</v>
      </c>
      <c r="L69" s="443">
        <f>L43/'2018-19 Univ'!L43-1</f>
        <v>-1.9887455083728023E-3</v>
      </c>
      <c r="M69" s="290"/>
    </row>
    <row r="70" spans="2:13">
      <c r="B70" s="56" t="s">
        <v>12</v>
      </c>
      <c r="C70" s="443" t="e">
        <f>C44/'2018-19 Univ'!C44-1</f>
        <v>#DIV/0!</v>
      </c>
      <c r="D70" s="443" t="e">
        <f>D44/'2018-19 Univ'!D44-1</f>
        <v>#DIV/0!</v>
      </c>
      <c r="E70" s="443">
        <f>E44/'2018-19 Univ'!E44-1</f>
        <v>0</v>
      </c>
      <c r="F70" s="443">
        <f>F44/'2018-19 Univ'!F44-1</f>
        <v>0.12021857923497259</v>
      </c>
      <c r="G70" s="443">
        <f>G44/'2018-19 Univ'!G44-1</f>
        <v>0.1619718309859155</v>
      </c>
      <c r="H70" s="443">
        <f>H44/'2018-19 Univ'!H44-1</f>
        <v>7.3604060913705638E-2</v>
      </c>
      <c r="I70" s="443">
        <f>I44/'2018-19 Univ'!I44-1</f>
        <v>0.10294117647058831</v>
      </c>
      <c r="J70" s="443">
        <f>J44/'2018-19 Univ'!J44-1</f>
        <v>2.2077922077922141E-2</v>
      </c>
      <c r="K70" s="443">
        <f>K44/'2018-19 Univ'!K44-1</f>
        <v>1.2738853503184711E-2</v>
      </c>
      <c r="L70" s="443">
        <f>L44/'2018-19 Univ'!L44-1</f>
        <v>3.2806024166715186E-2</v>
      </c>
      <c r="M70" s="290"/>
    </row>
    <row r="71" spans="2:13">
      <c r="B71" s="7" t="s">
        <v>13</v>
      </c>
      <c r="C71" s="443">
        <f>C45/'2018-19 Univ'!C45-1</f>
        <v>7.3775655092808146E-2</v>
      </c>
      <c r="D71" s="443">
        <f>D45/'2018-19 Univ'!D45-1</f>
        <v>2.1342364180699347E-2</v>
      </c>
      <c r="E71" s="443">
        <f>E45/'2018-19 Univ'!E45-1</f>
        <v>8.2228004179931258E-2</v>
      </c>
      <c r="F71" s="443">
        <f>F45/'2018-19 Univ'!F45-1</f>
        <v>-7.6187476160369139E-2</v>
      </c>
      <c r="G71" s="443">
        <f>G45/'2018-19 Univ'!G45-1</f>
        <v>-5.4174193371119284E-2</v>
      </c>
      <c r="H71" s="443">
        <f>H45/'2018-19 Univ'!H45-1</f>
        <v>-2.6044485886245194E-4</v>
      </c>
      <c r="I71" s="443">
        <f>I45/'2018-19 Univ'!I45-1</f>
        <v>1.4104364607914199E-3</v>
      </c>
      <c r="J71" s="443">
        <f>J45/'2018-19 Univ'!J45-1</f>
        <v>-1.9795484256580842E-2</v>
      </c>
      <c r="K71" s="443">
        <f>K45/'2018-19 Univ'!K45-1</f>
        <v>4.6856606820253166E-2</v>
      </c>
      <c r="L71" s="443">
        <f>L45/'2018-19 Univ'!L45-1</f>
        <v>2.5673584719584586E-2</v>
      </c>
      <c r="M71" s="290"/>
    </row>
    <row r="72" spans="2:13">
      <c r="B72" s="56" t="s">
        <v>16</v>
      </c>
      <c r="C72" s="443">
        <f>C46/'2018-19 Univ'!C46-1</f>
        <v>3.6367828730885288E-2</v>
      </c>
      <c r="D72" s="443">
        <f>D46/'2018-19 Univ'!D46-1</f>
        <v>2.7667787103283326E-2</v>
      </c>
      <c r="E72" s="443">
        <f>E46/'2018-19 Univ'!E46-1</f>
        <v>0.10019229834117893</v>
      </c>
      <c r="F72" s="443">
        <f>F46/'2018-19 Univ'!F46-1</f>
        <v>3.4070477529221987E-2</v>
      </c>
      <c r="G72" s="443">
        <f>G46/'2018-19 Univ'!G46-1</f>
        <v>2.5751851825687844E-2</v>
      </c>
      <c r="H72" s="443">
        <f>H46/'2018-19 Univ'!H46-1</f>
        <v>3.7300009951728885E-2</v>
      </c>
      <c r="I72" s="443">
        <f>I46/'2018-19 Univ'!I46-1</f>
        <v>7.0430160196259806E-2</v>
      </c>
      <c r="J72" s="443">
        <f>J46/'2018-19 Univ'!J46-1</f>
        <v>3.9000075438395232E-2</v>
      </c>
      <c r="K72" s="443">
        <f>K46/'2018-19 Univ'!K46-1</f>
        <v>4.9409941569193983E-3</v>
      </c>
      <c r="L72" s="443">
        <f>L46/'2018-19 Univ'!L46-1</f>
        <v>3.7576863307305253E-2</v>
      </c>
      <c r="M72" s="290"/>
    </row>
    <row r="73" spans="2:13">
      <c r="B73" s="58" t="s">
        <v>17</v>
      </c>
      <c r="C73" s="393">
        <f>C47/'2018-19 Univ'!C47-1</f>
        <v>-1.1538547186137671E-2</v>
      </c>
      <c r="D73" s="393">
        <f>D47/'2018-19 Univ'!D47-1</f>
        <v>1.9924023131945079E-2</v>
      </c>
      <c r="E73" s="393">
        <f>E47/'2018-19 Univ'!E47-1</f>
        <v>1.1377683803367677E-2</v>
      </c>
      <c r="F73" s="393">
        <f>F47/'2018-19 Univ'!F47-1</f>
        <v>2.6809086973415885E-2</v>
      </c>
      <c r="G73" s="393">
        <f>G47/'2018-19 Univ'!G47-1</f>
        <v>2.8520578590813805E-3</v>
      </c>
      <c r="H73" s="393">
        <f>H47/'2018-19 Univ'!H47-1</f>
        <v>1.6920854413045916E-2</v>
      </c>
      <c r="I73" s="393">
        <f>I47/'2018-19 Univ'!I47-1</f>
        <v>2.2633584047047073E-2</v>
      </c>
      <c r="J73" s="393">
        <f>J47/'2018-19 Univ'!J47-1</f>
        <v>2.6025854334044363E-2</v>
      </c>
      <c r="K73" s="393">
        <f>K47/'2018-19 Univ'!K47-1</f>
        <v>1.1379008473993535E-2</v>
      </c>
      <c r="L73" s="393">
        <f>L47/'2018-19 Univ'!L47-1</f>
        <v>1.1962565038997397E-2</v>
      </c>
      <c r="M73" s="290"/>
    </row>
    <row r="74" spans="2:13">
      <c r="B74" s="80" t="s">
        <v>65</v>
      </c>
      <c r="C74" s="444">
        <f>C48/'2018-19 Univ'!C48-1</f>
        <v>-1.2544855153060364E-2</v>
      </c>
      <c r="D74" s="444">
        <f>D48/'2018-19 Univ'!D48-1</f>
        <v>2.4436960206228431E-2</v>
      </c>
      <c r="E74" s="444">
        <f>E48/'2018-19 Univ'!E48-1</f>
        <v>2.8780842305675236E-2</v>
      </c>
      <c r="F74" s="444">
        <f>F48/'2018-19 Univ'!F48-1</f>
        <v>2.5311051782589855E-2</v>
      </c>
      <c r="G74" s="444">
        <f>G48/'2018-19 Univ'!G48-1</f>
        <v>1.3543183877218201E-3</v>
      </c>
      <c r="H74" s="444">
        <f>H48/'2018-19 Univ'!H48-1</f>
        <v>3.0673490606659914E-2</v>
      </c>
      <c r="I74" s="444">
        <f>I48/'2018-19 Univ'!I48-1</f>
        <v>2.5111380347133894E-2</v>
      </c>
      <c r="J74" s="444">
        <f>J48/'2018-19 Univ'!J48-1</f>
        <v>1.842846131261755E-2</v>
      </c>
      <c r="K74" s="444">
        <f>K48/'2018-19 Univ'!K48-1</f>
        <v>2.101352475956797E-2</v>
      </c>
      <c r="L74" s="444">
        <f>L48/'2018-19 Univ'!L48-1</f>
        <v>1.7917664182723669E-2</v>
      </c>
      <c r="M74" s="290"/>
    </row>
    <row r="75" spans="2:13">
      <c r="B75" s="86"/>
      <c r="C75" s="67"/>
      <c r="D75" s="67"/>
      <c r="E75" s="67"/>
      <c r="F75" s="67"/>
      <c r="G75" s="67"/>
      <c r="H75" s="67"/>
      <c r="I75" s="67"/>
      <c r="J75" s="67"/>
      <c r="K75" s="67"/>
      <c r="L75" s="291"/>
      <c r="M75" s="290"/>
    </row>
  </sheetData>
  <mergeCells count="1">
    <mergeCell ref="B2:K2"/>
  </mergeCells>
  <conditionalFormatting sqref="C39:K47 C51:L59">
    <cfRule type="cellIs" dxfId="20" priority="2" stopIfTrue="1" operator="equal">
      <formula>0</formula>
    </cfRule>
  </conditionalFormatting>
  <conditionalFormatting sqref="C27:L35">
    <cfRule type="cellIs" dxfId="19" priority="3" stopIfTrue="1" operator="equal">
      <formula>"NA"</formula>
    </cfRule>
  </conditionalFormatting>
  <conditionalFormatting sqref="D51:D59">
    <cfRule type="colorScale" priority="4">
      <colorScale>
        <cfvo type="min"/>
        <cfvo type="percentile" val="50"/>
        <cfvo type="max"/>
        <color rgb="FFF8696B"/>
        <color rgb="FFFFEB84"/>
        <color rgb="FF63BE7B"/>
      </colorScale>
    </cfRule>
  </conditionalFormatting>
  <conditionalFormatting sqref="C51:C59">
    <cfRule type="colorScale" priority="5">
      <colorScale>
        <cfvo type="min"/>
        <cfvo type="percentile" val="50"/>
        <cfvo type="max"/>
        <color rgb="FFF8696B"/>
        <color rgb="FFFFEB84"/>
        <color rgb="FF63BE7B"/>
      </colorScale>
    </cfRule>
  </conditionalFormatting>
  <conditionalFormatting sqref="E51:E59">
    <cfRule type="colorScale" priority="6">
      <colorScale>
        <cfvo type="min"/>
        <cfvo type="percentile" val="50"/>
        <cfvo type="max"/>
        <color rgb="FFF8696B"/>
        <color rgb="FFFFEB84"/>
        <color rgb="FF63BE7B"/>
      </colorScale>
    </cfRule>
  </conditionalFormatting>
  <conditionalFormatting sqref="F51:F59">
    <cfRule type="colorScale" priority="7">
      <colorScale>
        <cfvo type="min"/>
        <cfvo type="percentile" val="50"/>
        <cfvo type="max"/>
        <color rgb="FFF8696B"/>
        <color rgb="FFFFEB84"/>
        <color rgb="FF63BE7B"/>
      </colorScale>
    </cfRule>
  </conditionalFormatting>
  <conditionalFormatting sqref="G51:G59">
    <cfRule type="colorScale" priority="8">
      <colorScale>
        <cfvo type="min"/>
        <cfvo type="percentile" val="50"/>
        <cfvo type="max"/>
        <color rgb="FFF8696B"/>
        <color rgb="FFFFEB84"/>
        <color rgb="FF63BE7B"/>
      </colorScale>
    </cfRule>
  </conditionalFormatting>
  <conditionalFormatting sqref="H51:H59">
    <cfRule type="colorScale" priority="9">
      <colorScale>
        <cfvo type="min"/>
        <cfvo type="percentile" val="50"/>
        <cfvo type="max"/>
        <color rgb="FFF8696B"/>
        <color rgb="FFFFEB84"/>
        <color rgb="FF63BE7B"/>
      </colorScale>
    </cfRule>
  </conditionalFormatting>
  <conditionalFormatting sqref="I51:I59">
    <cfRule type="colorScale" priority="10">
      <colorScale>
        <cfvo type="min"/>
        <cfvo type="percentile" val="50"/>
        <cfvo type="max"/>
        <color rgb="FFF8696B"/>
        <color rgb="FFFFEB84"/>
        <color rgb="FF63BE7B"/>
      </colorScale>
    </cfRule>
  </conditionalFormatting>
  <conditionalFormatting sqref="J51:J59">
    <cfRule type="colorScale" priority="11">
      <colorScale>
        <cfvo type="min"/>
        <cfvo type="percentile" val="50"/>
        <cfvo type="max"/>
        <color rgb="FFF8696B"/>
        <color rgb="FFFFEB84"/>
        <color rgb="FF63BE7B"/>
      </colorScale>
    </cfRule>
  </conditionalFormatting>
  <conditionalFormatting sqref="K51:K59">
    <cfRule type="colorScale" priority="12">
      <colorScale>
        <cfvo type="min"/>
        <cfvo type="percentile" val="50"/>
        <cfvo type="max"/>
        <color rgb="FFF8696B"/>
        <color rgb="FFFFEB84"/>
        <color rgb="FF63BE7B"/>
      </colorScale>
    </cfRule>
  </conditionalFormatting>
  <conditionalFormatting sqref="L51:L59">
    <cfRule type="colorScale" priority="13">
      <colorScale>
        <cfvo type="min"/>
        <cfvo type="percentile" val="50"/>
        <cfvo type="max"/>
        <color rgb="FFF8696B"/>
        <color rgb="FFFFEB84"/>
        <color rgb="FF63BE7B"/>
      </colorScale>
    </cfRule>
  </conditionalFormatting>
  <conditionalFormatting sqref="C65:L74">
    <cfRule type="cellIs" dxfId="18" priority="1" stopIfTrue="1" operator="equal">
      <formula>0</formula>
    </cfRule>
  </conditionalFormatting>
  <pageMargins left="0.7" right="0.7" top="0.75" bottom="0.75" header="0.3" footer="0.3"/>
  <pageSetup scale="52" fitToHeight="4" orientation="landscape" r:id="rId1"/>
  <headerFooter alignWithMargins="0"/>
  <rowBreaks count="1" manualBreakCount="1">
    <brk id="48" min="1"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N45"/>
  <sheetViews>
    <sheetView view="pageBreakPreview" zoomScale="70" zoomScaleNormal="100" zoomScaleSheetLayoutView="70" workbookViewId="0">
      <selection activeCell="G31" sqref="G31"/>
    </sheetView>
  </sheetViews>
  <sheetFormatPr defaultColWidth="9.140625" defaultRowHeight="16.5"/>
  <cols>
    <col min="1" max="1" width="9.140625" style="414" customWidth="1"/>
    <col min="2" max="2" width="35.5703125" style="414" customWidth="1"/>
    <col min="3" max="3" width="14.140625" style="414" customWidth="1"/>
    <col min="4" max="4" width="16" style="414" customWidth="1"/>
    <col min="5" max="5" width="17" style="414" customWidth="1"/>
    <col min="6" max="6" width="14.5703125" style="414" customWidth="1"/>
    <col min="7" max="7" width="13.7109375" style="414" customWidth="1"/>
    <col min="8" max="8" width="12.42578125" style="414" customWidth="1"/>
    <col min="9" max="10" width="15.7109375" style="414" customWidth="1"/>
    <col min="11" max="11" width="11.7109375" style="414" customWidth="1"/>
    <col min="12" max="12" width="11.85546875" style="414" customWidth="1"/>
    <col min="13" max="13" width="9.140625" style="414"/>
    <col min="14" max="14" width="34.140625" style="414" bestFit="1" customWidth="1"/>
    <col min="15" max="16384" width="9.140625" style="414"/>
  </cols>
  <sheetData>
    <row r="1" spans="1:14" ht="17.25" thickBot="1">
      <c r="A1" s="414" t="s">
        <v>14</v>
      </c>
    </row>
    <row r="2" spans="1:14" ht="32.25" thickBot="1">
      <c r="B2" s="651" t="s">
        <v>164</v>
      </c>
      <c r="C2" s="652"/>
      <c r="D2" s="652"/>
      <c r="E2" s="652"/>
      <c r="F2" s="652"/>
      <c r="G2" s="652"/>
      <c r="H2" s="652"/>
      <c r="I2" s="652"/>
      <c r="J2" s="652"/>
      <c r="K2" s="652"/>
      <c r="L2" s="653"/>
      <c r="M2" s="602"/>
    </row>
    <row r="3" spans="1:14" ht="23.25" thickBot="1">
      <c r="B3" s="446"/>
      <c r="C3" s="446"/>
      <c r="D3" s="446"/>
      <c r="E3" s="446"/>
      <c r="F3" s="446"/>
      <c r="G3" s="446"/>
      <c r="H3" s="446"/>
      <c r="I3" s="446"/>
      <c r="J3" s="446"/>
      <c r="K3" s="446"/>
      <c r="L3" s="446"/>
      <c r="M3" s="602"/>
    </row>
    <row r="4" spans="1:14" ht="18">
      <c r="B4" s="654" t="s">
        <v>67</v>
      </c>
      <c r="C4" s="401" t="s">
        <v>156</v>
      </c>
      <c r="D4" s="603" t="s">
        <v>166</v>
      </c>
      <c r="E4" s="657" t="s">
        <v>178</v>
      </c>
      <c r="F4" s="658"/>
      <c r="G4" s="658"/>
      <c r="H4" s="659"/>
      <c r="I4" s="657" t="s">
        <v>179</v>
      </c>
      <c r="J4" s="659"/>
      <c r="K4" s="660" t="s">
        <v>166</v>
      </c>
      <c r="L4" s="661"/>
    </row>
    <row r="5" spans="1:14" ht="19.5" customHeight="1" thickBot="1">
      <c r="B5" s="655"/>
      <c r="C5" s="662" t="s">
        <v>142</v>
      </c>
      <c r="D5" s="664" t="s">
        <v>85</v>
      </c>
      <c r="E5" s="666" t="s">
        <v>86</v>
      </c>
      <c r="F5" s="668" t="s">
        <v>118</v>
      </c>
      <c r="G5" s="670" t="s">
        <v>104</v>
      </c>
      <c r="H5" s="672" t="s">
        <v>105</v>
      </c>
      <c r="I5" s="674" t="s">
        <v>180</v>
      </c>
      <c r="J5" s="676" t="s">
        <v>181</v>
      </c>
      <c r="K5" s="678" t="s">
        <v>106</v>
      </c>
      <c r="L5" s="676" t="s">
        <v>146</v>
      </c>
    </row>
    <row r="6" spans="1:14">
      <c r="B6" s="656"/>
      <c r="C6" s="663"/>
      <c r="D6" s="665"/>
      <c r="E6" s="667"/>
      <c r="F6" s="669"/>
      <c r="G6" s="671"/>
      <c r="H6" s="673"/>
      <c r="I6" s="675"/>
      <c r="J6" s="677"/>
      <c r="K6" s="679"/>
      <c r="L6" s="680"/>
      <c r="N6" s="604" t="s">
        <v>107</v>
      </c>
    </row>
    <row r="7" spans="1:14" ht="18.75" thickBot="1">
      <c r="B7" s="94" t="s">
        <v>161</v>
      </c>
      <c r="C7" s="94"/>
      <c r="D7" s="95"/>
      <c r="E7" s="96"/>
      <c r="F7" s="600"/>
      <c r="G7" s="600"/>
      <c r="H7" s="97"/>
      <c r="I7" s="601"/>
      <c r="J7" s="97"/>
      <c r="K7" s="396"/>
      <c r="L7" s="592"/>
      <c r="N7" s="605">
        <v>0.21828599692538883</v>
      </c>
    </row>
    <row r="8" spans="1:14" ht="18">
      <c r="B8" s="99" t="s">
        <v>55</v>
      </c>
      <c r="C8" s="415">
        <f>'18-19 Point Calculation'!J8</f>
        <v>2366.9936241740684</v>
      </c>
      <c r="D8" s="606">
        <f>'2019-20 Univ'!D48</f>
        <v>2016.3757669429087</v>
      </c>
      <c r="E8" s="119">
        <v>18287622.093110267</v>
      </c>
      <c r="F8" s="607">
        <f>E8/$E$38</f>
        <v>3.9440811736761755E-2</v>
      </c>
      <c r="G8" s="608">
        <f>$D$38*F8*$N$7</f>
        <v>298.13303569849774</v>
      </c>
      <c r="H8" s="609">
        <f>D8+G8</f>
        <v>2314.5088026414064</v>
      </c>
      <c r="I8" s="533">
        <v>84</v>
      </c>
      <c r="J8" s="609">
        <f>H8*$N$9*I8/100</f>
        <v>105.95821298492359</v>
      </c>
      <c r="K8" s="610">
        <f>H8+J8</f>
        <v>2420.4670156263301</v>
      </c>
      <c r="L8" s="611">
        <f t="shared" ref="L8:L14" si="0">K8/C8-1</f>
        <v>2.2591269746626619E-2</v>
      </c>
      <c r="N8" s="604" t="s">
        <v>108</v>
      </c>
    </row>
    <row r="9" spans="1:14" ht="18.75" thickBot="1">
      <c r="B9" s="99" t="s">
        <v>56</v>
      </c>
      <c r="C9" s="415">
        <f>'18-19 Point Calculation'!J9</f>
        <v>3095.8456494376433</v>
      </c>
      <c r="D9" s="606">
        <f>'2019-20 Univ'!H48</f>
        <v>2575.2474638258773</v>
      </c>
      <c r="E9" s="534">
        <v>28276400.072320111</v>
      </c>
      <c r="F9" s="607">
        <f t="shared" ref="F9:F13" si="1">E9/$E$38</f>
        <v>6.0983553037543048E-2</v>
      </c>
      <c r="G9" s="608">
        <f t="shared" ref="G9:G13" si="2">$D$38*F9*$N$7</f>
        <v>460.97458429885245</v>
      </c>
      <c r="H9" s="609">
        <f t="shared" ref="H9:H13" si="3">D9+G9</f>
        <v>3036.2220481247296</v>
      </c>
      <c r="I9" s="533">
        <v>91</v>
      </c>
      <c r="J9" s="609">
        <f t="shared" ref="J9:J13" si="4">H9*$N$9*I9/100</f>
        <v>150.58143247674596</v>
      </c>
      <c r="K9" s="610">
        <f t="shared" ref="K9:K13" si="5">H9+J9</f>
        <v>3186.8034806014757</v>
      </c>
      <c r="L9" s="611">
        <f t="shared" si="0"/>
        <v>2.9380609198121688E-2</v>
      </c>
      <c r="N9" s="612">
        <v>5.45E-2</v>
      </c>
    </row>
    <row r="10" spans="1:14" ht="18">
      <c r="B10" s="99" t="s">
        <v>57</v>
      </c>
      <c r="C10" s="415">
        <f>'18-19 Point Calculation'!J10</f>
        <v>4432.8236247479254</v>
      </c>
      <c r="D10" s="606">
        <f>'2019-20 Univ'!G48</f>
        <v>3495.8257208978348</v>
      </c>
      <c r="E10" s="534">
        <v>46684708.64641621</v>
      </c>
      <c r="F10" s="607">
        <f t="shared" si="1"/>
        <v>0.10068464862922588</v>
      </c>
      <c r="G10" s="608">
        <f t="shared" si="2"/>
        <v>761.07510525928762</v>
      </c>
      <c r="H10" s="609">
        <f t="shared" si="3"/>
        <v>4256.9008261571225</v>
      </c>
      <c r="I10" s="533">
        <v>92</v>
      </c>
      <c r="J10" s="609">
        <f t="shared" si="4"/>
        <v>213.44100742351813</v>
      </c>
      <c r="K10" s="610">
        <f t="shared" si="5"/>
        <v>4470.3418335806409</v>
      </c>
      <c r="L10" s="611">
        <f t="shared" si="0"/>
        <v>8.4637269624840972E-3</v>
      </c>
    </row>
    <row r="11" spans="1:14" ht="18">
      <c r="B11" s="99" t="s">
        <v>58</v>
      </c>
      <c r="C11" s="415">
        <f>'18-19 Point Calculation'!J11</f>
        <v>2165.6683426745917</v>
      </c>
      <c r="D11" s="606">
        <f>'2019-20 Univ'!I48</f>
        <v>1709.8776499883165</v>
      </c>
      <c r="E11" s="534">
        <v>25500852.081694752</v>
      </c>
      <c r="F11" s="607">
        <f t="shared" si="1"/>
        <v>5.4997544293090478E-2</v>
      </c>
      <c r="G11" s="608">
        <f t="shared" si="2"/>
        <v>415.72635333919419</v>
      </c>
      <c r="H11" s="609">
        <f t="shared" si="3"/>
        <v>2125.6040033275108</v>
      </c>
      <c r="I11" s="533">
        <v>84</v>
      </c>
      <c r="J11" s="609">
        <f t="shared" si="4"/>
        <v>97.310151272333442</v>
      </c>
      <c r="K11" s="610">
        <f t="shared" si="5"/>
        <v>2222.9141545998441</v>
      </c>
      <c r="L11" s="611">
        <f t="shared" si="0"/>
        <v>2.6433323513679774E-2</v>
      </c>
    </row>
    <row r="12" spans="1:14" ht="18">
      <c r="B12" s="99" t="s">
        <v>59</v>
      </c>
      <c r="C12" s="415">
        <f>'18-19 Point Calculation'!J12</f>
        <v>2870.5837673821047</v>
      </c>
      <c r="D12" s="606">
        <f>'2019-20 Univ'!E48</f>
        <v>2409.8538045437085</v>
      </c>
      <c r="E12" s="534">
        <v>25892187.478984885</v>
      </c>
      <c r="F12" s="607">
        <f t="shared" si="1"/>
        <v>5.5841535143943952E-2</v>
      </c>
      <c r="G12" s="608">
        <f t="shared" si="2"/>
        <v>422.10607889215925</v>
      </c>
      <c r="H12" s="609">
        <f t="shared" si="3"/>
        <v>2831.9598834358676</v>
      </c>
      <c r="I12" s="533">
        <v>98</v>
      </c>
      <c r="J12" s="609">
        <f t="shared" si="4"/>
        <v>151.2549773743097</v>
      </c>
      <c r="K12" s="610">
        <f t="shared" si="5"/>
        <v>2983.2148608101775</v>
      </c>
      <c r="L12" s="611">
        <f t="shared" si="0"/>
        <v>3.9236302632195796E-2</v>
      </c>
    </row>
    <row r="13" spans="1:14" ht="18">
      <c r="B13" s="105" t="s">
        <v>60</v>
      </c>
      <c r="C13" s="415">
        <f>'18-19 Point Calculation'!J13</f>
        <v>4933.0737032395527</v>
      </c>
      <c r="D13" s="606">
        <f>'2019-20 Univ'!J48</f>
        <v>3854.9878964723589</v>
      </c>
      <c r="E13" s="534">
        <v>56514208.908076391</v>
      </c>
      <c r="F13" s="607">
        <f t="shared" si="1"/>
        <v>0.12188387657218773</v>
      </c>
      <c r="G13" s="608">
        <f t="shared" si="2"/>
        <v>921.32003691237412</v>
      </c>
      <c r="H13" s="609">
        <f t="shared" si="3"/>
        <v>4776.3079333847327</v>
      </c>
      <c r="I13" s="533">
        <v>92</v>
      </c>
      <c r="J13" s="609">
        <f t="shared" si="4"/>
        <v>239.48407977991047</v>
      </c>
      <c r="K13" s="610">
        <f t="shared" si="5"/>
        <v>5015.7920131646433</v>
      </c>
      <c r="L13" s="611">
        <f t="shared" si="0"/>
        <v>1.6768107452108216E-2</v>
      </c>
    </row>
    <row r="14" spans="1:14" ht="18">
      <c r="B14" s="106" t="s">
        <v>87</v>
      </c>
      <c r="C14" s="613">
        <f t="shared" ref="C14:H14" si="6">SUM(C8:C13)</f>
        <v>19864.988711655886</v>
      </c>
      <c r="D14" s="613">
        <f t="shared" si="6"/>
        <v>16062.168302671005</v>
      </c>
      <c r="E14" s="253">
        <f t="shared" si="6"/>
        <v>201155979.28060263</v>
      </c>
      <c r="F14" s="614">
        <f t="shared" si="6"/>
        <v>0.43383196941275287</v>
      </c>
      <c r="G14" s="615">
        <f t="shared" si="6"/>
        <v>3279.3351944003653</v>
      </c>
      <c r="H14" s="616">
        <f t="shared" si="6"/>
        <v>19341.503497071368</v>
      </c>
      <c r="I14" s="251" t="s">
        <v>145</v>
      </c>
      <c r="J14" s="616">
        <f>SUM(J8:J13)</f>
        <v>958.02986131174134</v>
      </c>
      <c r="K14" s="617">
        <f>SUM(K8:K13)</f>
        <v>20299.533358383112</v>
      </c>
      <c r="L14" s="618">
        <f t="shared" si="0"/>
        <v>2.1874900259684305E-2</v>
      </c>
    </row>
    <row r="15" spans="1:14" ht="18">
      <c r="B15" s="112"/>
      <c r="C15" s="394"/>
      <c r="D15" s="619"/>
      <c r="E15" s="114"/>
      <c r="F15" s="620"/>
      <c r="G15" s="621"/>
      <c r="H15" s="622"/>
      <c r="I15" s="447"/>
      <c r="J15" s="622"/>
      <c r="K15" s="623"/>
      <c r="L15" s="624"/>
    </row>
    <row r="16" spans="1:14" ht="18">
      <c r="B16" s="94" t="s">
        <v>42</v>
      </c>
      <c r="C16" s="394"/>
      <c r="D16" s="619"/>
      <c r="E16" s="119" t="s">
        <v>14</v>
      </c>
      <c r="F16" s="620"/>
      <c r="G16" s="621"/>
      <c r="H16" s="622"/>
      <c r="I16" s="447"/>
      <c r="J16" s="622"/>
      <c r="K16" s="623"/>
      <c r="L16" s="624"/>
    </row>
    <row r="17" spans="2:14" ht="18">
      <c r="B17" s="99" t="s">
        <v>20</v>
      </c>
      <c r="C17" s="415">
        <f>'18-19 Point Calculation'!J17</f>
        <v>938.36133259128542</v>
      </c>
      <c r="D17" s="606">
        <f>'2019-20 CC'!C57</f>
        <v>743.27078644893845</v>
      </c>
      <c r="E17" s="119">
        <v>10191374.058088847</v>
      </c>
      <c r="F17" s="607">
        <f t="shared" ref="F17:F35" si="7">E17/$E$38</f>
        <v>2.1979679124900224E-2</v>
      </c>
      <c r="G17" s="608">
        <f t="shared" ref="G17:G29" si="8">$D$38*F17*$N$7</f>
        <v>166.14436094573696</v>
      </c>
      <c r="H17" s="609">
        <f>D17+G17</f>
        <v>909.41514739467539</v>
      </c>
      <c r="I17" s="533">
        <v>91</v>
      </c>
      <c r="J17" s="609">
        <f t="shared" ref="J17:J29" si="9">H17*$N$9*I17/100</f>
        <v>45.102444235038931</v>
      </c>
      <c r="K17" s="610">
        <f>H17+J17</f>
        <v>954.51759162971427</v>
      </c>
      <c r="L17" s="611">
        <f t="shared" ref="L17:L30" si="10">K17/C17-1</f>
        <v>1.7217524291855968E-2</v>
      </c>
    </row>
    <row r="18" spans="2:14" ht="18">
      <c r="B18" s="99" t="s">
        <v>21</v>
      </c>
      <c r="C18" s="415">
        <f>'18-19 Point Calculation'!J18</f>
        <v>418.45522643395179</v>
      </c>
      <c r="D18" s="606">
        <f>'2019-20 CC'!D57</f>
        <v>353.95980860448299</v>
      </c>
      <c r="E18" s="534">
        <v>4301363.87321229</v>
      </c>
      <c r="F18" s="607">
        <f t="shared" si="7"/>
        <v>9.2767272787525768E-3</v>
      </c>
      <c r="G18" s="608">
        <f t="shared" si="8"/>
        <v>70.122767336041747</v>
      </c>
      <c r="H18" s="609">
        <f t="shared" ref="H18:H29" si="11">D18+G18</f>
        <v>424.08257594052475</v>
      </c>
      <c r="I18" s="533">
        <v>85</v>
      </c>
      <c r="J18" s="609">
        <f t="shared" si="9"/>
        <v>19.645625330444808</v>
      </c>
      <c r="K18" s="610">
        <f t="shared" ref="K18:K29" si="12">H18+J18</f>
        <v>443.72820127096958</v>
      </c>
      <c r="L18" s="611">
        <f t="shared" si="10"/>
        <v>6.0395887637471724E-2</v>
      </c>
    </row>
    <row r="19" spans="2:14" ht="18">
      <c r="B19" s="99" t="s">
        <v>22</v>
      </c>
      <c r="C19" s="415">
        <f>'18-19 Point Calculation'!J19</f>
        <v>555.00868099303023</v>
      </c>
      <c r="D19" s="606">
        <f>'2019-20 CC'!E57</f>
        <v>452.86065144808339</v>
      </c>
      <c r="E19" s="534">
        <v>5625645.3815693809</v>
      </c>
      <c r="F19" s="607">
        <f t="shared" si="7"/>
        <v>1.2132797761380522E-2</v>
      </c>
      <c r="G19" s="608">
        <f t="shared" si="8"/>
        <v>91.711799753472761</v>
      </c>
      <c r="H19" s="609">
        <f t="shared" si="11"/>
        <v>544.57245120155619</v>
      </c>
      <c r="I19" s="533">
        <v>79</v>
      </c>
      <c r="J19" s="609">
        <f t="shared" si="9"/>
        <v>23.446566886483001</v>
      </c>
      <c r="K19" s="610">
        <f t="shared" si="12"/>
        <v>568.01901808803916</v>
      </c>
      <c r="L19" s="611">
        <f t="shared" si="10"/>
        <v>2.3441682158431565E-2</v>
      </c>
    </row>
    <row r="20" spans="2:14" ht="18">
      <c r="B20" s="99" t="s">
        <v>23</v>
      </c>
      <c r="C20" s="415">
        <f>'18-19 Point Calculation'!J20</f>
        <v>325.33351411120344</v>
      </c>
      <c r="D20" s="606">
        <f>'2019-20 CC'!F57</f>
        <v>258.08899682560929</v>
      </c>
      <c r="E20" s="534">
        <v>3825397.4503901312</v>
      </c>
      <c r="F20" s="607">
        <f t="shared" si="7"/>
        <v>8.2502131710151284E-3</v>
      </c>
      <c r="G20" s="608">
        <f t="shared" si="8"/>
        <v>62.363348762973949</v>
      </c>
      <c r="H20" s="609">
        <f t="shared" si="11"/>
        <v>320.45234558858323</v>
      </c>
      <c r="I20" s="533">
        <v>98</v>
      </c>
      <c r="J20" s="609">
        <f t="shared" si="9"/>
        <v>17.11535977788623</v>
      </c>
      <c r="K20" s="610">
        <f t="shared" si="12"/>
        <v>337.56770536646945</v>
      </c>
      <c r="L20" s="611">
        <f t="shared" si="10"/>
        <v>3.7605075175514147E-2</v>
      </c>
    </row>
    <row r="21" spans="2:14" ht="18">
      <c r="B21" s="99" t="s">
        <v>24</v>
      </c>
      <c r="C21" s="415">
        <f>'18-19 Point Calculation'!J21</f>
        <v>496.11161824788837</v>
      </c>
      <c r="D21" s="606">
        <f>'2019-20 CC'!G57</f>
        <v>389.66778647820558</v>
      </c>
      <c r="E21" s="534">
        <v>5519799.5474341204</v>
      </c>
      <c r="F21" s="607">
        <f t="shared" si="7"/>
        <v>1.1904520646072999E-2</v>
      </c>
      <c r="G21" s="608">
        <f t="shared" si="8"/>
        <v>89.986253387405114</v>
      </c>
      <c r="H21" s="609">
        <f t="shared" si="11"/>
        <v>479.65403986561068</v>
      </c>
      <c r="I21" s="533">
        <v>90</v>
      </c>
      <c r="J21" s="609">
        <f t="shared" si="9"/>
        <v>23.527030655408204</v>
      </c>
      <c r="K21" s="610">
        <f t="shared" si="12"/>
        <v>503.18107052101891</v>
      </c>
      <c r="L21" s="611">
        <f t="shared" si="10"/>
        <v>1.4249721258489556E-2</v>
      </c>
    </row>
    <row r="22" spans="2:14" ht="18">
      <c r="B22" s="99" t="s">
        <v>25</v>
      </c>
      <c r="C22" s="415">
        <f>'18-19 Point Calculation'!J22</f>
        <v>526.03868726244048</v>
      </c>
      <c r="D22" s="606">
        <f>'2019-20 CC'!H57</f>
        <v>490.29531655365253</v>
      </c>
      <c r="E22" s="534">
        <v>4527822.0623085052</v>
      </c>
      <c r="F22" s="607">
        <f t="shared" si="7"/>
        <v>9.7651283818001276E-3</v>
      </c>
      <c r="G22" s="608">
        <f t="shared" si="8"/>
        <v>73.814590528269392</v>
      </c>
      <c r="H22" s="609">
        <f t="shared" si="11"/>
        <v>564.10990708192196</v>
      </c>
      <c r="I22" s="533">
        <v>93</v>
      </c>
      <c r="J22" s="609">
        <f t="shared" si="9"/>
        <v>28.591910640447217</v>
      </c>
      <c r="K22" s="610">
        <f t="shared" si="12"/>
        <v>592.70181772236913</v>
      </c>
      <c r="L22" s="611">
        <f t="shared" si="10"/>
        <v>0.12672666873010896</v>
      </c>
    </row>
    <row r="23" spans="2:14" ht="18">
      <c r="B23" s="99" t="s">
        <v>26</v>
      </c>
      <c r="C23" s="415">
        <f>'18-19 Point Calculation'!J23</f>
        <v>752.25030029498089</v>
      </c>
      <c r="D23" s="606">
        <f>'2019-20 CC'!I57</f>
        <v>614.68160142449904</v>
      </c>
      <c r="E23" s="534">
        <v>6793932.8491984513</v>
      </c>
      <c r="F23" s="607">
        <f t="shared" si="7"/>
        <v>1.4652436773526116E-2</v>
      </c>
      <c r="G23" s="608">
        <f t="shared" si="8"/>
        <v>110.75774719920364</v>
      </c>
      <c r="H23" s="609">
        <f t="shared" si="11"/>
        <v>725.4393486237027</v>
      </c>
      <c r="I23" s="533">
        <v>93</v>
      </c>
      <c r="J23" s="609">
        <f t="shared" si="9"/>
        <v>36.768893384992367</v>
      </c>
      <c r="K23" s="610">
        <f t="shared" si="12"/>
        <v>762.20824200869504</v>
      </c>
      <c r="L23" s="611">
        <f t="shared" si="10"/>
        <v>1.3237537704949176E-2</v>
      </c>
    </row>
    <row r="24" spans="2:14" ht="18">
      <c r="B24" s="99" t="s">
        <v>61</v>
      </c>
      <c r="C24" s="415">
        <f>'18-19 Point Calculation'!J24</f>
        <v>739.80028835319763</v>
      </c>
      <c r="D24" s="606">
        <f>'2019-20 CC'!J57</f>
        <v>616.15250447922824</v>
      </c>
      <c r="E24" s="534">
        <v>6797533.3604768496</v>
      </c>
      <c r="F24" s="607">
        <f t="shared" si="7"/>
        <v>1.4660201975954534E-2</v>
      </c>
      <c r="G24" s="608">
        <f t="shared" si="8"/>
        <v>110.81644435250385</v>
      </c>
      <c r="H24" s="609">
        <f t="shared" si="11"/>
        <v>726.96894883173206</v>
      </c>
      <c r="I24" s="533">
        <v>89</v>
      </c>
      <c r="J24" s="609">
        <f t="shared" si="9"/>
        <v>35.261628863083168</v>
      </c>
      <c r="K24" s="610">
        <f t="shared" si="12"/>
        <v>762.23057769481522</v>
      </c>
      <c r="L24" s="611">
        <f t="shared" si="10"/>
        <v>3.03193844267724E-2</v>
      </c>
    </row>
    <row r="25" spans="2:14" ht="18">
      <c r="B25" s="99" t="s">
        <v>28</v>
      </c>
      <c r="C25" s="415">
        <f>'18-19 Point Calculation'!J25</f>
        <v>1083.3040692503014</v>
      </c>
      <c r="D25" s="625">
        <f>'2019-20 CC'!K57</f>
        <v>898.80840332611672</v>
      </c>
      <c r="E25" s="534">
        <v>10137089.447822193</v>
      </c>
      <c r="F25" s="607">
        <f t="shared" si="7"/>
        <v>2.186260381118094E-2</v>
      </c>
      <c r="G25" s="608">
        <f t="shared" si="8"/>
        <v>165.25938882808779</v>
      </c>
      <c r="H25" s="609">
        <f t="shared" si="11"/>
        <v>1064.0677921542044</v>
      </c>
      <c r="I25" s="533">
        <v>84</v>
      </c>
      <c r="J25" s="609">
        <f t="shared" si="9"/>
        <v>48.713023524819484</v>
      </c>
      <c r="K25" s="610">
        <f t="shared" si="12"/>
        <v>1112.7808156790238</v>
      </c>
      <c r="L25" s="611">
        <f t="shared" si="10"/>
        <v>2.7210039420531018E-2</v>
      </c>
    </row>
    <row r="26" spans="2:14" ht="18">
      <c r="B26" s="99" t="s">
        <v>29</v>
      </c>
      <c r="C26" s="415">
        <f>'18-19 Point Calculation'!J26</f>
        <v>789.84989290549572</v>
      </c>
      <c r="D26" s="606">
        <f>'2019-20 CC'!L57</f>
        <v>620.4888069773699</v>
      </c>
      <c r="E26" s="534">
        <v>9637159.6707882918</v>
      </c>
      <c r="F26" s="607">
        <f t="shared" si="7"/>
        <v>2.0784408072161167E-2</v>
      </c>
      <c r="G26" s="608">
        <f t="shared" si="8"/>
        <v>157.10930888306632</v>
      </c>
      <c r="H26" s="609">
        <f t="shared" si="11"/>
        <v>777.59811586043622</v>
      </c>
      <c r="I26" s="533">
        <v>85</v>
      </c>
      <c r="J26" s="609">
        <f t="shared" si="9"/>
        <v>36.022232717234708</v>
      </c>
      <c r="K26" s="610">
        <f t="shared" si="12"/>
        <v>813.62034857767094</v>
      </c>
      <c r="L26" s="611">
        <f t="shared" si="10"/>
        <v>3.0094902696934822E-2</v>
      </c>
    </row>
    <row r="27" spans="2:14" ht="18">
      <c r="B27" s="99" t="s">
        <v>30</v>
      </c>
      <c r="C27" s="415">
        <f>'18-19 Point Calculation'!J27</f>
        <v>908.00431260417349</v>
      </c>
      <c r="D27" s="606">
        <f>'2019-20 CC'!M57</f>
        <v>641.83300701496626</v>
      </c>
      <c r="E27" s="534">
        <v>15108087.294261489</v>
      </c>
      <c r="F27" s="607">
        <f t="shared" si="7"/>
        <v>3.2583526914634876E-2</v>
      </c>
      <c r="G27" s="608">
        <f t="shared" si="8"/>
        <v>246.29883019799573</v>
      </c>
      <c r="H27" s="609">
        <f t="shared" si="11"/>
        <v>888.13183721296195</v>
      </c>
      <c r="I27" s="533">
        <v>90</v>
      </c>
      <c r="J27" s="609">
        <f t="shared" si="9"/>
        <v>43.562866615295789</v>
      </c>
      <c r="K27" s="610">
        <f t="shared" si="12"/>
        <v>931.69470382825773</v>
      </c>
      <c r="L27" s="611">
        <f t="shared" si="10"/>
        <v>2.6090615314523946E-2</v>
      </c>
    </row>
    <row r="28" spans="2:14" ht="18">
      <c r="B28" s="99" t="s">
        <v>31</v>
      </c>
      <c r="C28" s="415">
        <f>'18-19 Point Calculation'!J28</f>
        <v>862.50156728653462</v>
      </c>
      <c r="D28" s="606">
        <f>'2019-20 CC'!N57</f>
        <v>756.76318704885443</v>
      </c>
      <c r="E28" s="534">
        <v>8065364.6441688659</v>
      </c>
      <c r="F28" s="607">
        <f t="shared" si="7"/>
        <v>1.7394526576467388E-2</v>
      </c>
      <c r="G28" s="608">
        <f t="shared" si="8"/>
        <v>131.485199832913</v>
      </c>
      <c r="H28" s="609">
        <f t="shared" si="11"/>
        <v>888.24838688176737</v>
      </c>
      <c r="I28" s="533">
        <v>89</v>
      </c>
      <c r="J28" s="609">
        <f t="shared" si="9"/>
        <v>43.084488005700123</v>
      </c>
      <c r="K28" s="610">
        <f t="shared" si="12"/>
        <v>931.33287488746748</v>
      </c>
      <c r="L28" s="611">
        <f t="shared" si="10"/>
        <v>7.9804269593942934E-2</v>
      </c>
    </row>
    <row r="29" spans="2:14" ht="18">
      <c r="B29" s="105" t="s">
        <v>32</v>
      </c>
      <c r="C29" s="415">
        <f>'18-19 Point Calculation'!J29</f>
        <v>822.96784738704105</v>
      </c>
      <c r="D29" s="606">
        <f>'2019-20 CC'!O57</f>
        <v>608.81133113969577</v>
      </c>
      <c r="E29" s="534">
        <v>10656983.595742576</v>
      </c>
      <c r="F29" s="607">
        <f t="shared" si="7"/>
        <v>2.2983856596631769E-2</v>
      </c>
      <c r="G29" s="608">
        <f t="shared" si="8"/>
        <v>173.73493692134056</v>
      </c>
      <c r="H29" s="609">
        <f t="shared" si="11"/>
        <v>782.54626806103636</v>
      </c>
      <c r="I29" s="533">
        <v>92</v>
      </c>
      <c r="J29" s="609">
        <f t="shared" si="9"/>
        <v>39.236869880580365</v>
      </c>
      <c r="K29" s="610">
        <f t="shared" si="12"/>
        <v>821.7831379416167</v>
      </c>
      <c r="L29" s="611">
        <f t="shared" si="10"/>
        <v>-1.4395573887677759E-3</v>
      </c>
    </row>
    <row r="30" spans="2:14" ht="18">
      <c r="B30" s="106" t="s">
        <v>102</v>
      </c>
      <c r="C30" s="613">
        <f t="shared" ref="C30:H30" si="13">SUM(C17:C29)</f>
        <v>9217.9873377215245</v>
      </c>
      <c r="D30" s="613">
        <f t="shared" si="13"/>
        <v>7445.6821877697021</v>
      </c>
      <c r="E30" s="253">
        <f t="shared" si="13"/>
        <v>101187553.23546198</v>
      </c>
      <c r="F30" s="614">
        <f t="shared" si="13"/>
        <v>0.21823062708447835</v>
      </c>
      <c r="G30" s="615">
        <f t="shared" si="13"/>
        <v>1649.6049769290107</v>
      </c>
      <c r="H30" s="616">
        <f t="shared" si="13"/>
        <v>9095.2871646987132</v>
      </c>
      <c r="I30" s="251" t="s">
        <v>145</v>
      </c>
      <c r="J30" s="616">
        <f>SUM(J17:J29)</f>
        <v>440.07894051741437</v>
      </c>
      <c r="K30" s="617">
        <f>SUM(K17:K29)</f>
        <v>9535.3661052161297</v>
      </c>
      <c r="L30" s="618">
        <f t="shared" si="10"/>
        <v>3.4430375728098372E-2</v>
      </c>
    </row>
    <row r="31" spans="2:14" ht="18">
      <c r="B31" s="112"/>
      <c r="C31" s="394"/>
      <c r="D31" s="619"/>
      <c r="E31" s="114"/>
      <c r="F31" s="620"/>
      <c r="G31" s="621"/>
      <c r="H31" s="622"/>
      <c r="I31" s="447"/>
      <c r="J31" s="622"/>
      <c r="K31" s="623"/>
      <c r="L31" s="624"/>
      <c r="N31" s="414" t="s">
        <v>14</v>
      </c>
    </row>
    <row r="32" spans="2:14" ht="18">
      <c r="B32" s="94" t="s">
        <v>62</v>
      </c>
      <c r="C32" s="394"/>
      <c r="D32" s="619"/>
      <c r="E32" s="119" t="s">
        <v>14</v>
      </c>
      <c r="F32" s="620"/>
      <c r="G32" s="621"/>
      <c r="H32" s="622"/>
      <c r="I32" s="447"/>
      <c r="J32" s="622"/>
      <c r="K32" s="623"/>
      <c r="L32" s="624"/>
    </row>
    <row r="33" spans="2:14" ht="18">
      <c r="B33" s="99" t="s">
        <v>63</v>
      </c>
      <c r="C33" s="415">
        <f>'18-19 Point Calculation'!J33</f>
        <v>2877.221200240047</v>
      </c>
      <c r="D33" s="606">
        <f>'2019-20 Univ'!F48</f>
        <v>2396.3634981409141</v>
      </c>
      <c r="E33" s="119">
        <v>24124495.193518892</v>
      </c>
      <c r="F33" s="607">
        <f t="shared" si="7"/>
        <v>5.2029163131627677E-2</v>
      </c>
      <c r="G33" s="608">
        <f>$D$38*F33*$N$7</f>
        <v>393.28836467193059</v>
      </c>
      <c r="H33" s="609">
        <f>D33+G33</f>
        <v>2789.6518628128447</v>
      </c>
      <c r="I33" s="533">
        <v>87</v>
      </c>
      <c r="J33" s="609">
        <f>H33*$N$9*I33/100</f>
        <v>132.27134307527101</v>
      </c>
      <c r="K33" s="610">
        <f>H33+J33</f>
        <v>2921.9232058881157</v>
      </c>
      <c r="L33" s="611">
        <f>K33/C33-1</f>
        <v>1.5536520321878466E-2</v>
      </c>
    </row>
    <row r="34" spans="2:14" ht="18">
      <c r="B34" s="99" t="s">
        <v>64</v>
      </c>
      <c r="C34" s="415">
        <f>'18-19 Point Calculation'!J34</f>
        <v>8843.8340802151288</v>
      </c>
      <c r="D34" s="606">
        <f>'2019-20 Univ'!K48</f>
        <v>6658.8690281472836</v>
      </c>
      <c r="E34" s="534">
        <v>119425894.25261691</v>
      </c>
      <c r="F34" s="607">
        <f t="shared" si="7"/>
        <v>0.2575651546018351</v>
      </c>
      <c r="G34" s="608">
        <f>$D$38*F34*$N$7</f>
        <v>1946.9346103753046</v>
      </c>
      <c r="H34" s="609">
        <f t="shared" ref="H34:H35" si="14">D34+G34</f>
        <v>8605.8036385225878</v>
      </c>
      <c r="I34" s="533">
        <v>93</v>
      </c>
      <c r="J34" s="609">
        <f>H34*$N$9*I34/100</f>
        <v>436.18515741851735</v>
      </c>
      <c r="K34" s="610">
        <f t="shared" ref="K34:K35" si="15">H34+J34</f>
        <v>9041.9887959411044</v>
      </c>
      <c r="L34" s="611">
        <f>K34/C34-1</f>
        <v>2.2405973916818978E-2</v>
      </c>
    </row>
    <row r="35" spans="2:14" ht="18">
      <c r="B35" s="105" t="s">
        <v>68</v>
      </c>
      <c r="C35" s="415">
        <f>'18-19 Point Calculation'!J35</f>
        <v>2490.6083876071843</v>
      </c>
      <c r="D35" s="606">
        <f>'2019-20 Univ'!C48</f>
        <v>2065.7918521746669</v>
      </c>
      <c r="E35" s="534">
        <v>17778636.685086414</v>
      </c>
      <c r="F35" s="607">
        <f t="shared" si="7"/>
        <v>3.834308576930584E-2</v>
      </c>
      <c r="G35" s="608">
        <f>$D$38*F35*$N$7</f>
        <v>289.83532678654694</v>
      </c>
      <c r="H35" s="609">
        <f t="shared" si="14"/>
        <v>2355.6271789612138</v>
      </c>
      <c r="I35" s="533">
        <v>92</v>
      </c>
      <c r="J35" s="609">
        <f>H35*$N$9*I35/100</f>
        <v>118.11114675311526</v>
      </c>
      <c r="K35" s="610">
        <f t="shared" si="15"/>
        <v>2473.7383257143292</v>
      </c>
      <c r="L35" s="611">
        <f>K35/C35-1</f>
        <v>-6.7734702801121038E-3</v>
      </c>
      <c r="N35" s="414" t="s">
        <v>14</v>
      </c>
    </row>
    <row r="36" spans="2:14" ht="18">
      <c r="B36" s="106" t="s">
        <v>87</v>
      </c>
      <c r="C36" s="613">
        <f t="shared" ref="C36:H36" si="16">SUM(C33:C35)</f>
        <v>14211.66366806236</v>
      </c>
      <c r="D36" s="613">
        <f t="shared" si="16"/>
        <v>11121.024378462864</v>
      </c>
      <c r="E36" s="253">
        <f t="shared" si="16"/>
        <v>161329026.13122225</v>
      </c>
      <c r="F36" s="614">
        <f t="shared" si="16"/>
        <v>0.34793740350276864</v>
      </c>
      <c r="G36" s="615">
        <f t="shared" si="16"/>
        <v>2630.058301833782</v>
      </c>
      <c r="H36" s="616">
        <f t="shared" si="16"/>
        <v>13751.082680296648</v>
      </c>
      <c r="I36" s="251" t="s">
        <v>145</v>
      </c>
      <c r="J36" s="616">
        <f>SUM(J33:J35)</f>
        <v>686.56764724690356</v>
      </c>
      <c r="K36" s="617">
        <f>SUM(K33:K35)</f>
        <v>14437.65032754355</v>
      </c>
      <c r="L36" s="618">
        <f>K36/C36-1</f>
        <v>1.5901492236200854E-2</v>
      </c>
    </row>
    <row r="37" spans="2:14" ht="18">
      <c r="B37" s="626"/>
      <c r="C37" s="395"/>
      <c r="D37" s="606"/>
      <c r="E37" s="535"/>
      <c r="F37" s="607"/>
      <c r="G37" s="608"/>
      <c r="H37" s="609"/>
      <c r="I37" s="254"/>
      <c r="J37" s="609"/>
      <c r="K37" s="610"/>
      <c r="L37" s="611"/>
    </row>
    <row r="38" spans="2:14" ht="18.75" thickBot="1">
      <c r="B38" s="122" t="s">
        <v>109</v>
      </c>
      <c r="C38" s="593">
        <f>SUM(C14,C30,C36)</f>
        <v>43294.639717439772</v>
      </c>
      <c r="D38" s="627">
        <f>SUM(D14,D30,D36)</f>
        <v>34628.874868903571</v>
      </c>
      <c r="E38" s="255">
        <f>SUM(E14,E30,E36)</f>
        <v>463672558.64728689</v>
      </c>
      <c r="F38" s="628">
        <f>SUM(F14,F30,F36)</f>
        <v>0.99999999999999978</v>
      </c>
      <c r="G38" s="629">
        <f>SUM(G14,G30,G36)</f>
        <v>7558.9984731631575</v>
      </c>
      <c r="H38" s="630">
        <f>SUM(H36,H30,H14)</f>
        <v>42187.873342066727</v>
      </c>
      <c r="I38" s="252" t="s">
        <v>145</v>
      </c>
      <c r="J38" s="630">
        <f>SUM(J36,J30,J14)</f>
        <v>2084.6764490760593</v>
      </c>
      <c r="K38" s="631">
        <f>SUM(K36,K30,K14)</f>
        <v>44272.549791142796</v>
      </c>
      <c r="L38" s="632">
        <f>K38/C38-1</f>
        <v>2.2587324437512546E-2</v>
      </c>
    </row>
    <row r="40" spans="2:14" ht="18">
      <c r="D40" s="633"/>
      <c r="E40" s="634"/>
      <c r="F40" s="633"/>
      <c r="G40" s="635"/>
      <c r="H40" s="636"/>
      <c r="J40" s="414" t="s">
        <v>14</v>
      </c>
    </row>
    <row r="41" spans="2:14" ht="18">
      <c r="D41" s="633"/>
      <c r="E41" s="637"/>
      <c r="F41" s="633"/>
    </row>
    <row r="42" spans="2:14" ht="18">
      <c r="D42" s="633"/>
      <c r="E42" s="637"/>
      <c r="F42" s="633"/>
    </row>
    <row r="43" spans="2:14">
      <c r="D43" s="633"/>
      <c r="E43" s="638"/>
      <c r="F43" s="633"/>
    </row>
    <row r="44" spans="2:14">
      <c r="D44" s="633"/>
      <c r="E44" s="633"/>
      <c r="F44" s="633"/>
    </row>
    <row r="45" spans="2:14">
      <c r="D45" s="633"/>
      <c r="E45" s="633"/>
      <c r="F45" s="633"/>
    </row>
  </sheetData>
  <mergeCells count="15">
    <mergeCell ref="B2:L2"/>
    <mergeCell ref="B4:B6"/>
    <mergeCell ref="E4:H4"/>
    <mergeCell ref="I4:J4"/>
    <mergeCell ref="K4:L4"/>
    <mergeCell ref="C5:C6"/>
    <mergeCell ref="D5:D6"/>
    <mergeCell ref="E5:E6"/>
    <mergeCell ref="F5:F6"/>
    <mergeCell ref="G5:G6"/>
    <mergeCell ref="H5:H6"/>
    <mergeCell ref="I5:I6"/>
    <mergeCell ref="J5:J6"/>
    <mergeCell ref="K5:K6"/>
    <mergeCell ref="L5:L6"/>
  </mergeCells>
  <pageMargins left="0.7" right="0.7" top="0.75" bottom="0.75" header="0.3" footer="0.3"/>
  <pageSetup scale="68"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34998626667073579"/>
  </sheetPr>
  <dimension ref="B1:FH366"/>
  <sheetViews>
    <sheetView view="pageBreakPreview" zoomScale="70" zoomScaleNormal="90" zoomScaleSheetLayoutView="70" workbookViewId="0">
      <selection activeCell="P14" sqref="P14"/>
    </sheetView>
  </sheetViews>
  <sheetFormatPr defaultColWidth="9.140625" defaultRowHeight="18"/>
  <cols>
    <col min="1" max="1" width="9.140625" style="129"/>
    <col min="2" max="2" width="41.140625" style="129" bestFit="1" customWidth="1"/>
    <col min="3" max="17" width="12.7109375" style="129" customWidth="1"/>
    <col min="18" max="18" width="25.85546875" style="385" bestFit="1" customWidth="1"/>
    <col min="19" max="19" width="24" style="129" customWidth="1"/>
    <col min="20" max="20" width="26.85546875" style="385" customWidth="1"/>
    <col min="21" max="21" width="24.7109375" style="129" customWidth="1"/>
    <col min="22" max="22" width="36.85546875" style="129" bestFit="1" customWidth="1"/>
    <col min="23" max="29" width="12.7109375" style="129" customWidth="1"/>
    <col min="30" max="30" width="12.7109375" style="385" customWidth="1"/>
    <col min="31" max="37" width="12.7109375" style="129" customWidth="1"/>
    <col min="38" max="39" width="9.140625" style="129"/>
    <col min="40" max="40" width="8.42578125" style="129" customWidth="1"/>
    <col min="41" max="41" width="36.85546875" style="129" bestFit="1" customWidth="1"/>
    <col min="42" max="44" width="13.42578125" style="129" customWidth="1"/>
    <col min="45" max="46" width="13.42578125" style="129" bestFit="1" customWidth="1"/>
    <col min="47" max="47" width="13" style="129" bestFit="1" customWidth="1"/>
    <col min="48" max="48" width="12" style="129" bestFit="1" customWidth="1"/>
    <col min="49" max="49" width="12" style="385" bestFit="1" customWidth="1"/>
    <col min="50" max="50" width="12.5703125" style="129" bestFit="1" customWidth="1"/>
    <col min="51" max="51" width="12.5703125" style="385" bestFit="1" customWidth="1"/>
    <col min="52" max="52" width="12" style="129" bestFit="1" customWidth="1"/>
    <col min="53" max="54" width="12" style="129" customWidth="1"/>
    <col min="55" max="55" width="12" style="165" customWidth="1"/>
    <col min="56" max="57" width="8.42578125" style="129" customWidth="1"/>
    <col min="58" max="59" width="9.140625" style="129"/>
    <col min="60" max="60" width="35.42578125" style="129" bestFit="1" customWidth="1"/>
    <col min="61" max="62" width="13.42578125" style="129" customWidth="1"/>
    <col min="63" max="65" width="13.42578125" style="129" bestFit="1" customWidth="1"/>
    <col min="66" max="66" width="13" style="129" bestFit="1" customWidth="1"/>
    <col min="67" max="67" width="12" style="129" bestFit="1" customWidth="1"/>
    <col min="68" max="68" width="12" style="385" bestFit="1" customWidth="1"/>
    <col min="69" max="69" width="12.5703125" style="129" bestFit="1" customWidth="1"/>
    <col min="70" max="70" width="12.5703125" style="385" bestFit="1" customWidth="1"/>
    <col min="71" max="71" width="12" style="129" bestFit="1" customWidth="1"/>
    <col min="72" max="73" width="12" style="385" customWidth="1"/>
    <col min="74" max="74" width="12" style="327" customWidth="1"/>
    <col min="75" max="76" width="9.140625" style="129" customWidth="1"/>
    <col min="77" max="77" width="9.140625" style="129"/>
    <col min="78" max="78" width="19.42578125" style="129" bestFit="1" customWidth="1"/>
    <col min="79" max="79" width="13.42578125" style="129" customWidth="1"/>
    <col min="80" max="83" width="13.42578125" style="129" bestFit="1" customWidth="1"/>
    <col min="84" max="85" width="13.28515625" style="129" bestFit="1" customWidth="1"/>
    <col min="86" max="86" width="12.7109375" style="129" bestFit="1" customWidth="1"/>
    <col min="87" max="87" width="13.28515625" style="385" bestFit="1" customWidth="1"/>
    <col min="88" max="89" width="13.28515625" style="129" bestFit="1" customWidth="1"/>
    <col min="90" max="90" width="12.140625" style="129" customWidth="1"/>
    <col min="91" max="91" width="13.28515625" style="129" bestFit="1" customWidth="1"/>
    <col min="92" max="92" width="12.5703125" style="129" bestFit="1" customWidth="1"/>
    <col min="93" max="16384" width="9.140625" style="129"/>
  </cols>
  <sheetData>
    <row r="1" spans="2:163" ht="18.75" thickBot="1"/>
    <row r="2" spans="2:163" ht="27">
      <c r="B2" s="692" t="s">
        <v>75</v>
      </c>
      <c r="C2" s="693"/>
      <c r="D2" s="693"/>
      <c r="E2" s="693"/>
      <c r="F2" s="693"/>
      <c r="G2" s="693"/>
      <c r="H2" s="693"/>
      <c r="I2" s="693"/>
      <c r="J2" s="693"/>
      <c r="K2" s="693"/>
      <c r="L2" s="693"/>
      <c r="M2" s="693"/>
      <c r="N2" s="693"/>
      <c r="O2" s="693"/>
      <c r="P2" s="693"/>
      <c r="Q2" s="130"/>
      <c r="R2" s="401" t="s">
        <v>112</v>
      </c>
      <c r="S2" s="131"/>
      <c r="T2" s="136"/>
      <c r="V2" s="691" t="s">
        <v>122</v>
      </c>
      <c r="W2" s="691"/>
      <c r="X2" s="691"/>
      <c r="Y2" s="691"/>
      <c r="Z2" s="691"/>
      <c r="AA2" s="691"/>
      <c r="AB2" s="691"/>
      <c r="AC2" s="691"/>
      <c r="AD2" s="691"/>
      <c r="AE2" s="691"/>
      <c r="AF2" s="691"/>
      <c r="AG2" s="691"/>
      <c r="AH2" s="384"/>
      <c r="AI2" s="450"/>
      <c r="AJ2" s="475"/>
      <c r="AK2" s="475"/>
      <c r="AL2" s="132"/>
      <c r="AM2" s="132"/>
      <c r="AN2" s="690" t="s">
        <v>97</v>
      </c>
      <c r="AO2" s="690"/>
      <c r="AP2" s="690"/>
      <c r="AQ2" s="690"/>
      <c r="AR2" s="690"/>
      <c r="AS2" s="690"/>
      <c r="AT2" s="690"/>
      <c r="AU2" s="690"/>
      <c r="AV2" s="690"/>
      <c r="AW2" s="690"/>
      <c r="AX2" s="690"/>
      <c r="AY2" s="690"/>
      <c r="AZ2" s="690"/>
      <c r="BA2" s="495"/>
      <c r="BB2" s="383"/>
      <c r="BC2" s="131"/>
      <c r="BG2" s="686" t="s">
        <v>78</v>
      </c>
      <c r="BH2" s="686"/>
      <c r="BI2" s="686"/>
      <c r="BJ2" s="686"/>
      <c r="BK2" s="686"/>
      <c r="BL2" s="686"/>
      <c r="BM2" s="686"/>
      <c r="BN2" s="686"/>
      <c r="BO2" s="686"/>
      <c r="BP2" s="686"/>
      <c r="BQ2" s="686"/>
      <c r="BR2" s="686"/>
      <c r="BS2" s="686"/>
      <c r="BT2" s="540"/>
      <c r="BU2" s="540"/>
      <c r="BV2" s="540"/>
      <c r="BZ2" s="690" t="s">
        <v>125</v>
      </c>
      <c r="CA2" s="690"/>
      <c r="CB2" s="690"/>
      <c r="CC2" s="690"/>
      <c r="CD2" s="690"/>
      <c r="CE2" s="690"/>
      <c r="CF2" s="690"/>
      <c r="CG2" s="690"/>
      <c r="CH2" s="690"/>
      <c r="CI2" s="690"/>
      <c r="CJ2" s="690"/>
      <c r="CK2" s="690"/>
      <c r="CL2" s="383"/>
      <c r="CM2" s="449"/>
    </row>
    <row r="3" spans="2:163" ht="18.75" thickBot="1">
      <c r="B3" s="133" t="s">
        <v>20</v>
      </c>
      <c r="C3" s="134" t="s">
        <v>121</v>
      </c>
      <c r="D3" s="134" t="s">
        <v>120</v>
      </c>
      <c r="E3" s="134" t="s">
        <v>119</v>
      </c>
      <c r="F3" s="133" t="s">
        <v>49</v>
      </c>
      <c r="G3" s="133" t="s">
        <v>48</v>
      </c>
      <c r="H3" s="133" t="s">
        <v>47</v>
      </c>
      <c r="I3" s="133" t="s">
        <v>46</v>
      </c>
      <c r="J3" s="133" t="s">
        <v>45</v>
      </c>
      <c r="K3" s="133" t="s">
        <v>44</v>
      </c>
      <c r="L3" s="133" t="s">
        <v>43</v>
      </c>
      <c r="M3" s="133" t="s">
        <v>96</v>
      </c>
      <c r="N3" s="133" t="s">
        <v>69</v>
      </c>
      <c r="O3" s="133" t="s">
        <v>77</v>
      </c>
      <c r="P3" s="133" t="s">
        <v>148</v>
      </c>
      <c r="Q3" s="135"/>
      <c r="R3" s="92" t="s">
        <v>110</v>
      </c>
      <c r="S3" s="136"/>
      <c r="T3" s="136"/>
      <c r="V3" s="137" t="s">
        <v>20</v>
      </c>
      <c r="W3" s="137" t="s">
        <v>121</v>
      </c>
      <c r="X3" s="137" t="s">
        <v>120</v>
      </c>
      <c r="Y3" s="137" t="s">
        <v>119</v>
      </c>
      <c r="Z3" s="137" t="s">
        <v>49</v>
      </c>
      <c r="AA3" s="137" t="s">
        <v>48</v>
      </c>
      <c r="AB3" s="137" t="s">
        <v>47</v>
      </c>
      <c r="AC3" s="137" t="s">
        <v>46</v>
      </c>
      <c r="AD3" s="137" t="s">
        <v>45</v>
      </c>
      <c r="AE3" s="137" t="s">
        <v>44</v>
      </c>
      <c r="AF3" s="498" t="s">
        <v>43</v>
      </c>
      <c r="AG3" s="137" t="s">
        <v>96</v>
      </c>
      <c r="AH3" s="137" t="s">
        <v>69</v>
      </c>
      <c r="AI3" s="137" t="s">
        <v>77</v>
      </c>
      <c r="AJ3" s="137" t="s">
        <v>148</v>
      </c>
      <c r="AK3" s="134"/>
      <c r="AL3" s="132"/>
      <c r="AM3" s="132"/>
      <c r="AN3" s="138"/>
      <c r="AO3" s="134" t="s">
        <v>20</v>
      </c>
      <c r="AP3" s="134" t="s">
        <v>121</v>
      </c>
      <c r="AQ3" s="134" t="s">
        <v>120</v>
      </c>
      <c r="AR3" s="134" t="s">
        <v>119</v>
      </c>
      <c r="AS3" s="134" t="s">
        <v>49</v>
      </c>
      <c r="AT3" s="134" t="s">
        <v>48</v>
      </c>
      <c r="AU3" s="134" t="s">
        <v>47</v>
      </c>
      <c r="AV3" s="134" t="s">
        <v>46</v>
      </c>
      <c r="AW3" s="134" t="s">
        <v>45</v>
      </c>
      <c r="AX3" s="134" t="s">
        <v>44</v>
      </c>
      <c r="AY3" s="134" t="s">
        <v>43</v>
      </c>
      <c r="AZ3" s="134" t="s">
        <v>96</v>
      </c>
      <c r="BA3" s="137" t="s">
        <v>69</v>
      </c>
      <c r="BB3" s="137" t="s">
        <v>77</v>
      </c>
      <c r="BC3" s="137" t="s">
        <v>148</v>
      </c>
      <c r="BD3" s="134"/>
      <c r="BE3" s="134"/>
      <c r="BG3" s="138"/>
      <c r="BH3" s="134" t="s">
        <v>20</v>
      </c>
      <c r="BI3" s="134" t="s">
        <v>121</v>
      </c>
      <c r="BJ3" s="134" t="s">
        <v>120</v>
      </c>
      <c r="BK3" s="134" t="s">
        <v>119</v>
      </c>
      <c r="BL3" s="134" t="s">
        <v>49</v>
      </c>
      <c r="BM3" s="134" t="s">
        <v>48</v>
      </c>
      <c r="BN3" s="134" t="s">
        <v>47</v>
      </c>
      <c r="BO3" s="134" t="s">
        <v>46</v>
      </c>
      <c r="BP3" s="134" t="s">
        <v>45</v>
      </c>
      <c r="BQ3" s="134" t="s">
        <v>44</v>
      </c>
      <c r="BR3" s="134" t="s">
        <v>43</v>
      </c>
      <c r="BS3" s="134" t="s">
        <v>96</v>
      </c>
      <c r="BT3" s="134" t="s">
        <v>69</v>
      </c>
      <c r="BU3" s="134" t="s">
        <v>77</v>
      </c>
      <c r="BV3" s="134" t="s">
        <v>148</v>
      </c>
      <c r="BZ3" s="139"/>
      <c r="CA3" s="140" t="s">
        <v>121</v>
      </c>
      <c r="CB3" s="140" t="s">
        <v>120</v>
      </c>
      <c r="CC3" s="140" t="s">
        <v>119</v>
      </c>
      <c r="CD3" s="140" t="s">
        <v>49</v>
      </c>
      <c r="CE3" s="140" t="s">
        <v>48</v>
      </c>
      <c r="CF3" s="140" t="s">
        <v>47</v>
      </c>
      <c r="CG3" s="140" t="s">
        <v>46</v>
      </c>
      <c r="CH3" s="140" t="s">
        <v>45</v>
      </c>
      <c r="CI3" s="389" t="s">
        <v>44</v>
      </c>
      <c r="CJ3" s="140" t="s">
        <v>43</v>
      </c>
      <c r="CK3" s="140" t="s">
        <v>96</v>
      </c>
      <c r="CL3" s="140" t="s">
        <v>69</v>
      </c>
      <c r="CM3" s="140" t="s">
        <v>77</v>
      </c>
      <c r="CN3" s="140" t="s">
        <v>148</v>
      </c>
      <c r="FG3" s="89"/>
    </row>
    <row r="4" spans="2:163" ht="18" customHeight="1">
      <c r="B4" s="141" t="s">
        <v>33</v>
      </c>
      <c r="C4" s="142">
        <f t="shared" ref="C4:M6" si="0">W4+AP4*$T$6+AP11*$T$8+AP18*$T$10</f>
        <v>4900.3999999999996</v>
      </c>
      <c r="D4" s="142">
        <f t="shared" si="0"/>
        <v>5071</v>
      </c>
      <c r="E4" s="142">
        <f t="shared" si="0"/>
        <v>5363.8</v>
      </c>
      <c r="F4" s="142">
        <f t="shared" si="0"/>
        <v>5669.8</v>
      </c>
      <c r="G4" s="142">
        <f t="shared" si="0"/>
        <v>6077</v>
      </c>
      <c r="H4" s="142">
        <f t="shared" si="0"/>
        <v>6583.2</v>
      </c>
      <c r="I4" s="142">
        <f t="shared" si="0"/>
        <v>5084.7999999999993</v>
      </c>
      <c r="J4" s="142">
        <f t="shared" si="0"/>
        <v>4334.2</v>
      </c>
      <c r="K4" s="142">
        <f t="shared" si="0"/>
        <v>4186.3999999999996</v>
      </c>
      <c r="L4" s="142">
        <f t="shared" si="0"/>
        <v>4181.6000000000004</v>
      </c>
      <c r="M4" s="142">
        <f t="shared" si="0"/>
        <v>3798.4</v>
      </c>
      <c r="N4" s="142">
        <f t="shared" ref="N4:P6" si="1">AH4+BA4*$T$6+BA11*$T$8+BA18*$T$10</f>
        <v>3950.8</v>
      </c>
      <c r="O4" s="142">
        <f t="shared" si="1"/>
        <v>3421</v>
      </c>
      <c r="P4" s="142">
        <f t="shared" si="1"/>
        <v>3369.6000000000004</v>
      </c>
      <c r="Q4" s="143"/>
      <c r="R4" s="402">
        <v>814.23004011287924</v>
      </c>
      <c r="S4" s="144"/>
      <c r="T4" s="409" t="s">
        <v>98</v>
      </c>
      <c r="V4" s="141" t="s">
        <v>33</v>
      </c>
      <c r="W4" s="146">
        <v>2603</v>
      </c>
      <c r="X4" s="146">
        <v>2744</v>
      </c>
      <c r="Y4" s="146">
        <v>2912</v>
      </c>
      <c r="Z4" s="146">
        <v>3067</v>
      </c>
      <c r="AA4" s="146">
        <v>3263</v>
      </c>
      <c r="AB4" s="146">
        <v>3482</v>
      </c>
      <c r="AC4" s="146">
        <v>2716</v>
      </c>
      <c r="AD4" s="146">
        <v>2351</v>
      </c>
      <c r="AE4" s="146">
        <v>2318</v>
      </c>
      <c r="AF4" s="499">
        <v>2339</v>
      </c>
      <c r="AG4" s="146">
        <v>2159</v>
      </c>
      <c r="AH4" s="146">
        <v>2280</v>
      </c>
      <c r="AI4" s="146">
        <v>1972</v>
      </c>
      <c r="AJ4" s="146">
        <v>1995</v>
      </c>
      <c r="AK4" s="147"/>
      <c r="AL4" s="392"/>
      <c r="AM4" s="132"/>
      <c r="AN4" s="683" t="s">
        <v>99</v>
      </c>
      <c r="AO4" s="148" t="s">
        <v>33</v>
      </c>
      <c r="AP4" s="149">
        <v>839</v>
      </c>
      <c r="AQ4" s="149">
        <v>864</v>
      </c>
      <c r="AR4" s="149">
        <v>921</v>
      </c>
      <c r="AS4" s="149">
        <v>969</v>
      </c>
      <c r="AT4" s="149">
        <v>1020</v>
      </c>
      <c r="AU4" s="149">
        <v>946</v>
      </c>
      <c r="AV4" s="149">
        <v>753</v>
      </c>
      <c r="AW4" s="149">
        <v>717</v>
      </c>
      <c r="AX4" s="149">
        <v>740</v>
      </c>
      <c r="AY4" s="149">
        <v>778</v>
      </c>
      <c r="AZ4" s="149">
        <v>778</v>
      </c>
      <c r="BA4" s="149">
        <v>885</v>
      </c>
      <c r="BB4" s="149">
        <v>821</v>
      </c>
      <c r="BC4" s="182">
        <v>786</v>
      </c>
      <c r="BD4" s="391"/>
      <c r="BE4" s="150"/>
      <c r="BG4" s="684" t="s">
        <v>51</v>
      </c>
      <c r="BH4" s="148" t="s">
        <v>33</v>
      </c>
      <c r="BI4" s="149">
        <v>747</v>
      </c>
      <c r="BJ4" s="149">
        <v>632</v>
      </c>
      <c r="BK4" s="149">
        <v>658</v>
      </c>
      <c r="BL4" s="149">
        <v>746</v>
      </c>
      <c r="BM4" s="149">
        <v>819</v>
      </c>
      <c r="BN4" s="149">
        <v>1055</v>
      </c>
      <c r="BO4" s="149">
        <v>877</v>
      </c>
      <c r="BP4" s="149">
        <v>723</v>
      </c>
      <c r="BQ4" s="149">
        <v>644</v>
      </c>
      <c r="BR4" s="149">
        <v>552</v>
      </c>
      <c r="BS4" s="149">
        <v>463</v>
      </c>
      <c r="BT4" s="149">
        <v>379</v>
      </c>
      <c r="BU4" s="149">
        <v>296</v>
      </c>
      <c r="BV4" s="182">
        <v>330</v>
      </c>
      <c r="BZ4" s="151" t="s">
        <v>20</v>
      </c>
      <c r="CA4" s="152">
        <v>4833.7</v>
      </c>
      <c r="CB4" s="152">
        <v>4686.3</v>
      </c>
      <c r="CC4" s="152">
        <v>4682.8999999999996</v>
      </c>
      <c r="CD4" s="152">
        <v>4650.3666666666668</v>
      </c>
      <c r="CE4" s="152">
        <v>5032.2666666666664</v>
      </c>
      <c r="CF4" s="152">
        <v>5828.6</v>
      </c>
      <c r="CG4" s="152">
        <v>6633.166666666667</v>
      </c>
      <c r="CH4" s="152">
        <v>6484.7333333333336</v>
      </c>
      <c r="CI4" s="193">
        <v>6260.9</v>
      </c>
      <c r="CJ4" s="193">
        <v>5749.5</v>
      </c>
      <c r="CK4" s="193">
        <v>5306.6333333333332</v>
      </c>
      <c r="CL4" s="193">
        <v>5412.2</v>
      </c>
      <c r="CM4" s="193">
        <v>5020.3</v>
      </c>
      <c r="CN4" s="193">
        <v>4831.2666666666664</v>
      </c>
      <c r="FG4" s="89"/>
    </row>
    <row r="5" spans="2:163" ht="18" customHeight="1">
      <c r="B5" s="141" t="s">
        <v>9</v>
      </c>
      <c r="C5" s="143">
        <f t="shared" si="0"/>
        <v>3975.3999999999996</v>
      </c>
      <c r="D5" s="143">
        <f t="shared" si="0"/>
        <v>3718.4</v>
      </c>
      <c r="E5" s="143">
        <f t="shared" si="0"/>
        <v>3850.2000000000003</v>
      </c>
      <c r="F5" s="143">
        <f t="shared" si="0"/>
        <v>3598.8</v>
      </c>
      <c r="G5" s="143">
        <f t="shared" si="0"/>
        <v>4001</v>
      </c>
      <c r="H5" s="143">
        <f t="shared" si="0"/>
        <v>4684.2</v>
      </c>
      <c r="I5" s="143">
        <f t="shared" si="0"/>
        <v>3801.7999999999997</v>
      </c>
      <c r="J5" s="143">
        <f t="shared" si="0"/>
        <v>3570.7999999999997</v>
      </c>
      <c r="K5" s="143">
        <f t="shared" si="0"/>
        <v>3350.3999999999996</v>
      </c>
      <c r="L5" s="143">
        <f t="shared" si="0"/>
        <v>3118.6</v>
      </c>
      <c r="M5" s="143">
        <f t="shared" si="0"/>
        <v>2932.6</v>
      </c>
      <c r="N5" s="143">
        <f t="shared" si="1"/>
        <v>3017.6</v>
      </c>
      <c r="O5" s="143">
        <f t="shared" si="1"/>
        <v>2756</v>
      </c>
      <c r="P5" s="143">
        <f t="shared" si="1"/>
        <v>2673.6</v>
      </c>
      <c r="Q5" s="143"/>
      <c r="R5" s="402">
        <v>429.89576204264444</v>
      </c>
      <c r="S5" s="144" t="s">
        <v>14</v>
      </c>
      <c r="T5" s="410" t="s">
        <v>99</v>
      </c>
      <c r="V5" s="141" t="s">
        <v>9</v>
      </c>
      <c r="W5" s="146">
        <v>2106</v>
      </c>
      <c r="X5" s="146">
        <v>1973</v>
      </c>
      <c r="Y5" s="146">
        <v>2045</v>
      </c>
      <c r="Z5" s="146">
        <v>1908</v>
      </c>
      <c r="AA5" s="146">
        <v>2118</v>
      </c>
      <c r="AB5" s="146">
        <v>2454</v>
      </c>
      <c r="AC5" s="146">
        <v>1969</v>
      </c>
      <c r="AD5" s="146">
        <v>1872</v>
      </c>
      <c r="AE5" s="146">
        <v>1801</v>
      </c>
      <c r="AF5" s="499">
        <v>1708</v>
      </c>
      <c r="AG5" s="146">
        <v>1611</v>
      </c>
      <c r="AH5" s="146">
        <v>1687</v>
      </c>
      <c r="AI5" s="146">
        <v>1563</v>
      </c>
      <c r="AJ5" s="146">
        <v>1533</v>
      </c>
      <c r="AK5" s="147"/>
      <c r="AL5" s="392"/>
      <c r="AM5" s="132"/>
      <c r="AN5" s="681"/>
      <c r="AO5" s="154" t="s">
        <v>9</v>
      </c>
      <c r="AP5" s="150">
        <v>599</v>
      </c>
      <c r="AQ5" s="150">
        <v>596</v>
      </c>
      <c r="AR5" s="150">
        <v>638</v>
      </c>
      <c r="AS5" s="150">
        <v>568</v>
      </c>
      <c r="AT5" s="150">
        <v>665</v>
      </c>
      <c r="AU5" s="150">
        <v>661</v>
      </c>
      <c r="AV5" s="150">
        <v>502</v>
      </c>
      <c r="AW5" s="150">
        <v>507</v>
      </c>
      <c r="AX5" s="150">
        <v>527</v>
      </c>
      <c r="AY5" s="150">
        <v>532</v>
      </c>
      <c r="AZ5" s="150">
        <v>512</v>
      </c>
      <c r="BA5" s="150">
        <v>619</v>
      </c>
      <c r="BB5" s="150">
        <v>586</v>
      </c>
      <c r="BC5" s="183">
        <v>613</v>
      </c>
      <c r="BD5" s="391"/>
      <c r="BE5" s="150"/>
      <c r="BG5" s="685"/>
      <c r="BH5" s="154" t="s">
        <v>9</v>
      </c>
      <c r="BI5" s="150">
        <v>704</v>
      </c>
      <c r="BJ5" s="150">
        <v>614</v>
      </c>
      <c r="BK5" s="150">
        <v>596</v>
      </c>
      <c r="BL5" s="150">
        <v>563</v>
      </c>
      <c r="BM5" s="150">
        <v>701</v>
      </c>
      <c r="BN5" s="150">
        <v>842</v>
      </c>
      <c r="BO5" s="150">
        <v>837</v>
      </c>
      <c r="BP5" s="150">
        <v>765</v>
      </c>
      <c r="BQ5" s="150">
        <v>679</v>
      </c>
      <c r="BR5" s="150">
        <v>566</v>
      </c>
      <c r="BS5" s="150">
        <v>473</v>
      </c>
      <c r="BT5" s="150">
        <v>416</v>
      </c>
      <c r="BU5" s="150">
        <v>294</v>
      </c>
      <c r="BV5" s="183">
        <v>318</v>
      </c>
      <c r="BZ5" s="151" t="s">
        <v>21</v>
      </c>
      <c r="CA5" s="152">
        <v>1967.3333333333333</v>
      </c>
      <c r="CB5" s="152">
        <v>1945.4</v>
      </c>
      <c r="CC5" s="152">
        <v>1868.9666666666667</v>
      </c>
      <c r="CD5" s="152">
        <v>1910.2333333333333</v>
      </c>
      <c r="CE5" s="152">
        <v>2085.0333333333333</v>
      </c>
      <c r="CF5" s="152">
        <v>2396.5</v>
      </c>
      <c r="CG5" s="152">
        <v>2504.4333333333334</v>
      </c>
      <c r="CH5" s="152">
        <v>2448.1999999999998</v>
      </c>
      <c r="CI5" s="193">
        <v>2324.8000000000002</v>
      </c>
      <c r="CJ5" s="193">
        <v>2187.9666666666667</v>
      </c>
      <c r="CK5" s="193">
        <v>2039.6</v>
      </c>
      <c r="CL5" s="193">
        <v>2044.2333333333333</v>
      </c>
      <c r="CM5" s="193">
        <v>1984.8666666666666</v>
      </c>
      <c r="CN5" s="193">
        <v>1748.1333333333334</v>
      </c>
      <c r="FG5" s="89"/>
    </row>
    <row r="6" spans="2:163">
      <c r="B6" s="141" t="s">
        <v>34</v>
      </c>
      <c r="C6" s="143">
        <f t="shared" si="0"/>
        <v>3725.2</v>
      </c>
      <c r="D6" s="143">
        <f t="shared" si="0"/>
        <v>2891.2000000000003</v>
      </c>
      <c r="E6" s="143">
        <f t="shared" si="0"/>
        <v>3032.6</v>
      </c>
      <c r="F6" s="143">
        <f t="shared" si="0"/>
        <v>2510.8000000000002</v>
      </c>
      <c r="G6" s="143">
        <f t="shared" si="0"/>
        <v>3055.6</v>
      </c>
      <c r="H6" s="143">
        <f t="shared" si="0"/>
        <v>3724.2000000000003</v>
      </c>
      <c r="I6" s="143">
        <f t="shared" si="0"/>
        <v>3159.2</v>
      </c>
      <c r="J6" s="143">
        <f t="shared" si="0"/>
        <v>3166.6</v>
      </c>
      <c r="K6" s="143">
        <f t="shared" si="0"/>
        <v>2992.2</v>
      </c>
      <c r="L6" s="143">
        <f t="shared" si="0"/>
        <v>2666.8</v>
      </c>
      <c r="M6" s="143">
        <f t="shared" si="0"/>
        <v>2491.4</v>
      </c>
      <c r="N6" s="143">
        <f t="shared" si="1"/>
        <v>2508.8000000000002</v>
      </c>
      <c r="O6" s="143">
        <f t="shared" si="1"/>
        <v>2460.6</v>
      </c>
      <c r="P6" s="143">
        <f t="shared" si="1"/>
        <v>2337.6</v>
      </c>
      <c r="Q6" s="143"/>
      <c r="R6" s="402">
        <v>396.24655904569914</v>
      </c>
      <c r="S6" s="144"/>
      <c r="T6" s="155">
        <v>0.8</v>
      </c>
      <c r="V6" s="141" t="s">
        <v>34</v>
      </c>
      <c r="W6" s="146">
        <v>1996</v>
      </c>
      <c r="X6" s="146">
        <v>1527</v>
      </c>
      <c r="Y6" s="146">
        <v>1599</v>
      </c>
      <c r="Z6" s="146">
        <v>1320</v>
      </c>
      <c r="AA6" s="146">
        <v>1609</v>
      </c>
      <c r="AB6" s="146">
        <v>1959</v>
      </c>
      <c r="AC6" s="146">
        <v>1647</v>
      </c>
      <c r="AD6" s="146">
        <v>1646</v>
      </c>
      <c r="AE6" s="146">
        <v>1591</v>
      </c>
      <c r="AF6" s="499">
        <v>1446</v>
      </c>
      <c r="AG6" s="146">
        <v>1364</v>
      </c>
      <c r="AH6" s="146">
        <v>1387</v>
      </c>
      <c r="AI6" s="146">
        <v>1380</v>
      </c>
      <c r="AJ6" s="146">
        <v>1330</v>
      </c>
      <c r="AK6" s="147"/>
      <c r="AL6" s="392"/>
      <c r="AM6" s="132"/>
      <c r="AN6" s="681"/>
      <c r="AO6" s="154" t="s">
        <v>34</v>
      </c>
      <c r="AP6" s="150">
        <v>627</v>
      </c>
      <c r="AQ6" s="150">
        <v>448</v>
      </c>
      <c r="AR6" s="150">
        <v>474</v>
      </c>
      <c r="AS6" s="150">
        <v>395</v>
      </c>
      <c r="AT6" s="150">
        <v>464</v>
      </c>
      <c r="AU6" s="150">
        <v>576</v>
      </c>
      <c r="AV6" s="150">
        <v>448</v>
      </c>
      <c r="AW6" s="150">
        <v>413</v>
      </c>
      <c r="AX6" s="150">
        <v>453</v>
      </c>
      <c r="AY6" s="150">
        <v>436</v>
      </c>
      <c r="AZ6" s="150">
        <v>426</v>
      </c>
      <c r="BA6" s="150">
        <v>465</v>
      </c>
      <c r="BB6" s="150">
        <v>513</v>
      </c>
      <c r="BC6" s="183">
        <v>517</v>
      </c>
      <c r="BD6" s="391"/>
      <c r="BE6" s="150"/>
      <c r="BG6" s="685"/>
      <c r="BH6" s="154" t="s">
        <v>34</v>
      </c>
      <c r="BI6" s="150">
        <v>724</v>
      </c>
      <c r="BJ6" s="150">
        <v>604</v>
      </c>
      <c r="BK6" s="150">
        <v>594</v>
      </c>
      <c r="BL6" s="150">
        <v>479</v>
      </c>
      <c r="BM6" s="150">
        <v>633</v>
      </c>
      <c r="BN6" s="150">
        <v>803</v>
      </c>
      <c r="BO6" s="150">
        <v>724</v>
      </c>
      <c r="BP6" s="150">
        <v>783</v>
      </c>
      <c r="BQ6" s="150">
        <v>702</v>
      </c>
      <c r="BR6" s="150">
        <v>558</v>
      </c>
      <c r="BS6" s="150">
        <v>497</v>
      </c>
      <c r="BT6" s="150">
        <v>434</v>
      </c>
      <c r="BU6" s="150">
        <v>358</v>
      </c>
      <c r="BV6" s="183">
        <v>305</v>
      </c>
      <c r="BZ6" s="151" t="s">
        <v>22</v>
      </c>
      <c r="CA6" s="152">
        <v>2930.6333333333332</v>
      </c>
      <c r="CB6" s="152">
        <v>2876.2</v>
      </c>
      <c r="CC6" s="152">
        <v>2771.1666666666665</v>
      </c>
      <c r="CD6" s="152">
        <v>2817.4333333333334</v>
      </c>
      <c r="CE6" s="152">
        <v>2926.8</v>
      </c>
      <c r="CF6" s="152">
        <v>3445.9</v>
      </c>
      <c r="CG6" s="152">
        <v>3618.3333333333335</v>
      </c>
      <c r="CH6" s="152">
        <v>3342.6333333333332</v>
      </c>
      <c r="CI6" s="193">
        <v>3173.4333333333334</v>
      </c>
      <c r="CJ6" s="193">
        <v>3120.2666666666669</v>
      </c>
      <c r="CK6" s="193">
        <v>3022.2333333333331</v>
      </c>
      <c r="CL6" s="193">
        <v>3277.8</v>
      </c>
      <c r="CM6" s="193">
        <v>3379.9666666666667</v>
      </c>
      <c r="CN6" s="193">
        <v>3637.6666666666665</v>
      </c>
      <c r="FG6" s="89"/>
    </row>
    <row r="7" spans="2:163">
      <c r="B7" s="141" t="s">
        <v>35</v>
      </c>
      <c r="C7" s="143">
        <f t="shared" ref="C7:E7" si="2">W7</f>
        <v>612</v>
      </c>
      <c r="D7" s="143">
        <f t="shared" si="2"/>
        <v>661</v>
      </c>
      <c r="E7" s="143">
        <f t="shared" si="2"/>
        <v>865</v>
      </c>
      <c r="F7" s="143">
        <f t="shared" ref="F7:P7" si="3">Z7</f>
        <v>974</v>
      </c>
      <c r="G7" s="143">
        <f t="shared" si="3"/>
        <v>1060</v>
      </c>
      <c r="H7" s="143">
        <f t="shared" si="3"/>
        <v>1003</v>
      </c>
      <c r="I7" s="143">
        <f t="shared" si="3"/>
        <v>1095</v>
      </c>
      <c r="J7" s="143">
        <f t="shared" si="3"/>
        <v>1155</v>
      </c>
      <c r="K7" s="143">
        <f t="shared" si="3"/>
        <v>1253</v>
      </c>
      <c r="L7" s="143">
        <f t="shared" si="3"/>
        <v>1373</v>
      </c>
      <c r="M7" s="143">
        <f t="shared" si="3"/>
        <v>1432</v>
      </c>
      <c r="N7" s="143">
        <f t="shared" si="3"/>
        <v>1477</v>
      </c>
      <c r="O7" s="143">
        <f t="shared" si="3"/>
        <v>1499</v>
      </c>
      <c r="P7" s="143">
        <f t="shared" si="3"/>
        <v>1578</v>
      </c>
      <c r="Q7" s="143"/>
      <c r="R7" s="402">
        <v>241.27045681834602</v>
      </c>
      <c r="S7" s="144"/>
      <c r="T7" s="410" t="s">
        <v>100</v>
      </c>
      <c r="V7" s="141" t="s">
        <v>35</v>
      </c>
      <c r="W7" s="146">
        <v>612</v>
      </c>
      <c r="X7" s="146">
        <v>661</v>
      </c>
      <c r="Y7" s="146">
        <v>865</v>
      </c>
      <c r="Z7" s="146">
        <v>974</v>
      </c>
      <c r="AA7" s="146">
        <v>1060</v>
      </c>
      <c r="AB7" s="146">
        <v>1003</v>
      </c>
      <c r="AC7" s="146">
        <v>1095</v>
      </c>
      <c r="AD7" s="146">
        <v>1155</v>
      </c>
      <c r="AE7" s="146">
        <v>1253</v>
      </c>
      <c r="AF7" s="499">
        <v>1373</v>
      </c>
      <c r="AG7" s="146">
        <v>1432</v>
      </c>
      <c r="AH7" s="146">
        <v>1477</v>
      </c>
      <c r="AI7" s="146">
        <v>1499</v>
      </c>
      <c r="AJ7" s="146">
        <v>1578</v>
      </c>
      <c r="AK7" s="147"/>
      <c r="AL7" s="392"/>
      <c r="AM7" s="132"/>
      <c r="AN7" s="681"/>
      <c r="AO7" s="154" t="s">
        <v>36</v>
      </c>
      <c r="AP7" s="150">
        <v>203</v>
      </c>
      <c r="AQ7" s="150">
        <v>199</v>
      </c>
      <c r="AR7" s="150">
        <v>209</v>
      </c>
      <c r="AS7" s="150">
        <v>201</v>
      </c>
      <c r="AT7" s="150">
        <v>169</v>
      </c>
      <c r="AU7" s="150">
        <v>217</v>
      </c>
      <c r="AV7" s="150">
        <v>245</v>
      </c>
      <c r="AW7" s="150">
        <v>261</v>
      </c>
      <c r="AX7" s="150">
        <v>285</v>
      </c>
      <c r="AY7" s="150">
        <v>311</v>
      </c>
      <c r="AZ7" s="150">
        <v>266</v>
      </c>
      <c r="BA7" s="150">
        <v>317</v>
      </c>
      <c r="BB7" s="150">
        <v>341</v>
      </c>
      <c r="BC7" s="183">
        <v>348</v>
      </c>
      <c r="BD7" s="391"/>
      <c r="BE7" s="150"/>
      <c r="BG7" s="685"/>
      <c r="BH7" s="154" t="s">
        <v>36</v>
      </c>
      <c r="BI7" s="150">
        <v>398</v>
      </c>
      <c r="BJ7" s="150">
        <v>393</v>
      </c>
      <c r="BK7" s="150">
        <v>420</v>
      </c>
      <c r="BL7" s="150">
        <v>391</v>
      </c>
      <c r="BM7" s="150">
        <v>355</v>
      </c>
      <c r="BN7" s="150">
        <v>445</v>
      </c>
      <c r="BO7" s="150">
        <v>512</v>
      </c>
      <c r="BP7" s="150">
        <v>552</v>
      </c>
      <c r="BQ7" s="150">
        <v>652</v>
      </c>
      <c r="BR7" s="150">
        <v>674</v>
      </c>
      <c r="BS7" s="150">
        <v>553</v>
      </c>
      <c r="BT7" s="150">
        <v>621</v>
      </c>
      <c r="BU7" s="150">
        <v>500</v>
      </c>
      <c r="BV7" s="183">
        <v>486</v>
      </c>
      <c r="BZ7" s="151" t="s">
        <v>23</v>
      </c>
      <c r="CA7" s="152">
        <v>1679.3</v>
      </c>
      <c r="CB7" s="152">
        <v>1621.2666666666667</v>
      </c>
      <c r="CC7" s="152">
        <v>1549.9333333333334</v>
      </c>
      <c r="CD7" s="152">
        <v>1492.6</v>
      </c>
      <c r="CE7" s="152">
        <v>1599.0666666666666</v>
      </c>
      <c r="CF7" s="152">
        <v>2070.0333333333333</v>
      </c>
      <c r="CG7" s="152">
        <v>2158.3333333333335</v>
      </c>
      <c r="CH7" s="152">
        <v>2069.9</v>
      </c>
      <c r="CI7" s="193">
        <v>1936.7333333333333</v>
      </c>
      <c r="CJ7" s="193">
        <v>1601.9666666666667</v>
      </c>
      <c r="CK7" s="193">
        <v>1386.4</v>
      </c>
      <c r="CL7" s="193">
        <v>1387.2666666666667</v>
      </c>
      <c r="CM7" s="193">
        <v>1381.5</v>
      </c>
      <c r="CN7" s="193">
        <v>1304.8333333333333</v>
      </c>
      <c r="FG7" s="89"/>
    </row>
    <row r="8" spans="2:163">
      <c r="B8" s="141" t="s">
        <v>36</v>
      </c>
      <c r="C8" s="143">
        <f t="shared" ref="C8:M8" si="4">W8+$T$13*W9+$T$6*(AP7+$T$13*AP8)+$T$8*(AP14+$T$13*AP15)+$T$10*(AP21+$T$13*AP22)</f>
        <v>1200.8000000000002</v>
      </c>
      <c r="D8" s="143">
        <f t="shared" si="4"/>
        <v>1209.8</v>
      </c>
      <c r="E8" s="143">
        <f t="shared" si="4"/>
        <v>1300.4000000000001</v>
      </c>
      <c r="F8" s="143">
        <f t="shared" si="4"/>
        <v>1246.5999999999999</v>
      </c>
      <c r="G8" s="143">
        <f t="shared" si="4"/>
        <v>1174.8</v>
      </c>
      <c r="H8" s="143">
        <f t="shared" si="4"/>
        <v>1424.8</v>
      </c>
      <c r="I8" s="143">
        <f t="shared" si="4"/>
        <v>1613.4</v>
      </c>
      <c r="J8" s="143">
        <f t="shared" si="4"/>
        <v>1731.6</v>
      </c>
      <c r="K8" s="143">
        <f t="shared" si="4"/>
        <v>1946</v>
      </c>
      <c r="L8" s="143">
        <f t="shared" si="4"/>
        <v>2019</v>
      </c>
      <c r="M8" s="143">
        <f t="shared" si="4"/>
        <v>1755.1999999999998</v>
      </c>
      <c r="N8" s="143">
        <f>AH8+$T$13*AH9+$T$6*(BA7+$T$13*BA8)+$T$8*(BA14+$T$13*BA15)+$T$10*(BA21+$T$13*BA22)</f>
        <v>2081.4</v>
      </c>
      <c r="O8" s="143">
        <f>AI8+$T$13*AI9+$T$6*(BB7+$T$13*BB8)+$T$8*(BB14+$T$13*BB15)+$T$10*(BB21+$T$13*BB22)</f>
        <v>1971.6</v>
      </c>
      <c r="P8" s="143">
        <f>AJ8+$T$13*AJ9+$T$6*(BC7+$T$13*BC8)+$T$8*(BC14+$T$13*BC15)+$T$10*(BC21+$T$13*BC22)</f>
        <v>2022.7</v>
      </c>
      <c r="Q8" s="143"/>
      <c r="R8" s="402">
        <v>318.23651930949438</v>
      </c>
      <c r="S8" s="156"/>
      <c r="T8" s="155">
        <v>1</v>
      </c>
      <c r="V8" s="141" t="s">
        <v>36</v>
      </c>
      <c r="W8" s="146">
        <v>635</v>
      </c>
      <c r="X8" s="146">
        <v>636</v>
      </c>
      <c r="Y8" s="146">
        <v>692</v>
      </c>
      <c r="Z8" s="146">
        <v>652</v>
      </c>
      <c r="AA8" s="146">
        <v>617</v>
      </c>
      <c r="AB8" s="146">
        <v>745</v>
      </c>
      <c r="AC8" s="146">
        <v>842</v>
      </c>
      <c r="AD8" s="146">
        <v>896</v>
      </c>
      <c r="AE8" s="146">
        <v>1002</v>
      </c>
      <c r="AF8" s="499">
        <v>1046</v>
      </c>
      <c r="AG8" s="146">
        <v>935</v>
      </c>
      <c r="AH8" s="146">
        <v>1069</v>
      </c>
      <c r="AI8" s="146">
        <v>1055</v>
      </c>
      <c r="AJ8" s="146">
        <v>1089</v>
      </c>
      <c r="AK8" s="147"/>
      <c r="AL8" s="392"/>
      <c r="AM8" s="132"/>
      <c r="AN8" s="681"/>
      <c r="AO8" s="141" t="s">
        <v>149</v>
      </c>
      <c r="AP8" s="146">
        <v>0</v>
      </c>
      <c r="AQ8" s="146">
        <v>0</v>
      </c>
      <c r="AR8" s="146">
        <v>0</v>
      </c>
      <c r="AS8" s="146">
        <v>0</v>
      </c>
      <c r="AT8" s="146">
        <v>0</v>
      </c>
      <c r="AU8" s="146">
        <v>0</v>
      </c>
      <c r="AV8" s="146">
        <v>0</v>
      </c>
      <c r="AW8" s="146">
        <v>0</v>
      </c>
      <c r="AX8" s="146">
        <v>0</v>
      </c>
      <c r="AY8" s="150">
        <v>0</v>
      </c>
      <c r="AZ8" s="150">
        <v>0</v>
      </c>
      <c r="BA8" s="150">
        <v>20</v>
      </c>
      <c r="BB8" s="150">
        <v>3</v>
      </c>
      <c r="BC8" s="183">
        <v>15</v>
      </c>
      <c r="BD8" s="391"/>
      <c r="BE8" s="150"/>
      <c r="BG8" s="685"/>
      <c r="BH8" s="141" t="s">
        <v>149</v>
      </c>
      <c r="BI8" s="146">
        <v>0</v>
      </c>
      <c r="BJ8" s="146">
        <v>0</v>
      </c>
      <c r="BK8" s="146">
        <v>0</v>
      </c>
      <c r="BL8" s="146">
        <v>0</v>
      </c>
      <c r="BM8" s="146">
        <v>0</v>
      </c>
      <c r="BN8" s="146">
        <v>0</v>
      </c>
      <c r="BO8" s="146">
        <v>0</v>
      </c>
      <c r="BP8" s="146">
        <v>0</v>
      </c>
      <c r="BQ8" s="146">
        <v>0</v>
      </c>
      <c r="BR8" s="150">
        <v>0</v>
      </c>
      <c r="BS8" s="150">
        <v>0</v>
      </c>
      <c r="BT8" s="150">
        <v>25</v>
      </c>
      <c r="BU8" s="150">
        <v>10</v>
      </c>
      <c r="BV8" s="183">
        <v>9</v>
      </c>
      <c r="BX8" s="129" t="s">
        <v>14</v>
      </c>
      <c r="BZ8" s="151" t="s">
        <v>24</v>
      </c>
      <c r="CA8" s="152">
        <v>2713.5666666666666</v>
      </c>
      <c r="CB8" s="152">
        <v>2617.8333333333335</v>
      </c>
      <c r="CC8" s="152">
        <v>2781.6666666666665</v>
      </c>
      <c r="CD8" s="152">
        <v>2843.8666666666668</v>
      </c>
      <c r="CE8" s="152">
        <v>2837.6666666666665</v>
      </c>
      <c r="CF8" s="152">
        <v>3278.4</v>
      </c>
      <c r="CG8" s="152">
        <v>3312.4333333333334</v>
      </c>
      <c r="CH8" s="152">
        <v>3087.2</v>
      </c>
      <c r="CI8" s="193">
        <v>2685.8666666666668</v>
      </c>
      <c r="CJ8" s="193">
        <v>2393.8000000000002</v>
      </c>
      <c r="CK8" s="193">
        <v>2319.2333333333331</v>
      </c>
      <c r="CL8" s="193">
        <v>2409.9666666666667</v>
      </c>
      <c r="CM8" s="193">
        <v>2496.1999999999998</v>
      </c>
      <c r="CN8" s="193">
        <v>2414.4</v>
      </c>
      <c r="FG8" s="89"/>
    </row>
    <row r="9" spans="2:163">
      <c r="B9" s="141" t="s">
        <v>37</v>
      </c>
      <c r="C9" s="143">
        <f t="shared" ref="C9:M10" si="5">W10+AP9*$T$6+AP16*$T$8+AP23*$T$10</f>
        <v>104.6</v>
      </c>
      <c r="D9" s="143">
        <f t="shared" si="5"/>
        <v>137.80000000000001</v>
      </c>
      <c r="E9" s="143">
        <f t="shared" si="5"/>
        <v>105</v>
      </c>
      <c r="F9" s="143">
        <f t="shared" si="5"/>
        <v>158</v>
      </c>
      <c r="G9" s="143">
        <f t="shared" si="5"/>
        <v>187.2</v>
      </c>
      <c r="H9" s="143">
        <f t="shared" si="5"/>
        <v>181.2</v>
      </c>
      <c r="I9" s="143">
        <f t="shared" si="5"/>
        <v>229.2</v>
      </c>
      <c r="J9" s="143">
        <f t="shared" si="5"/>
        <v>271.60000000000002</v>
      </c>
      <c r="K9" s="143">
        <f t="shared" si="5"/>
        <v>430.6</v>
      </c>
      <c r="L9" s="143">
        <f t="shared" si="5"/>
        <v>335</v>
      </c>
      <c r="M9" s="143">
        <f t="shared" si="5"/>
        <v>303.60000000000002</v>
      </c>
      <c r="N9" s="143">
        <f t="shared" ref="N9:P10" si="6">AH10+BA9*$T$6+BA16*$T$8+BA23*$T$10</f>
        <v>224.4</v>
      </c>
      <c r="O9" s="143">
        <f t="shared" si="6"/>
        <v>296.59999999999997</v>
      </c>
      <c r="P9" s="143">
        <f t="shared" si="6"/>
        <v>220.8</v>
      </c>
      <c r="Q9" s="143"/>
      <c r="R9" s="402">
        <v>104.89026858791263</v>
      </c>
      <c r="S9" s="144"/>
      <c r="T9" s="410" t="s">
        <v>101</v>
      </c>
      <c r="V9" s="141" t="s">
        <v>149</v>
      </c>
      <c r="W9" s="146">
        <v>0</v>
      </c>
      <c r="X9" s="146">
        <v>0</v>
      </c>
      <c r="Y9" s="146">
        <v>0</v>
      </c>
      <c r="Z9" s="146">
        <v>0</v>
      </c>
      <c r="AA9" s="146">
        <v>0</v>
      </c>
      <c r="AB9" s="146">
        <v>0</v>
      </c>
      <c r="AC9" s="146">
        <v>0</v>
      </c>
      <c r="AD9" s="146">
        <v>0</v>
      </c>
      <c r="AE9" s="146">
        <v>0</v>
      </c>
      <c r="AF9" s="499">
        <v>0</v>
      </c>
      <c r="AG9" s="146">
        <v>0</v>
      </c>
      <c r="AH9" s="146">
        <v>60</v>
      </c>
      <c r="AI9" s="146">
        <v>22</v>
      </c>
      <c r="AJ9" s="146">
        <v>43</v>
      </c>
      <c r="AK9" s="147"/>
      <c r="AL9" s="392"/>
      <c r="AM9" s="132"/>
      <c r="AN9" s="681"/>
      <c r="AO9" s="154" t="s">
        <v>37</v>
      </c>
      <c r="AP9" s="150">
        <v>32</v>
      </c>
      <c r="AQ9" s="150">
        <v>45</v>
      </c>
      <c r="AR9" s="150">
        <v>34</v>
      </c>
      <c r="AS9" s="150">
        <v>38</v>
      </c>
      <c r="AT9" s="150">
        <v>40</v>
      </c>
      <c r="AU9" s="150">
        <v>42</v>
      </c>
      <c r="AV9" s="150">
        <v>49</v>
      </c>
      <c r="AW9" s="150">
        <v>63</v>
      </c>
      <c r="AX9" s="150">
        <v>86</v>
      </c>
      <c r="AY9" s="150">
        <v>64</v>
      </c>
      <c r="AZ9" s="150">
        <v>51</v>
      </c>
      <c r="BA9" s="150">
        <v>51</v>
      </c>
      <c r="BB9" s="150">
        <v>44</v>
      </c>
      <c r="BC9" s="183">
        <v>36</v>
      </c>
      <c r="BD9" s="391"/>
      <c r="BE9" s="150"/>
      <c r="BG9" s="685"/>
      <c r="BH9" s="154" t="s">
        <v>37</v>
      </c>
      <c r="BI9" s="150">
        <v>36</v>
      </c>
      <c r="BJ9" s="150">
        <v>53</v>
      </c>
      <c r="BK9" s="150">
        <v>45</v>
      </c>
      <c r="BL9" s="150">
        <v>59</v>
      </c>
      <c r="BM9" s="150">
        <v>62</v>
      </c>
      <c r="BN9" s="150">
        <v>51</v>
      </c>
      <c r="BO9" s="150">
        <v>72</v>
      </c>
      <c r="BP9" s="150">
        <v>94</v>
      </c>
      <c r="BQ9" s="150">
        <v>149</v>
      </c>
      <c r="BR9" s="150">
        <v>104</v>
      </c>
      <c r="BS9" s="150">
        <v>93</v>
      </c>
      <c r="BT9" s="150">
        <v>61</v>
      </c>
      <c r="BU9" s="150">
        <v>86</v>
      </c>
      <c r="BV9" s="183">
        <v>62</v>
      </c>
      <c r="BZ9" s="151" t="s">
        <v>25</v>
      </c>
      <c r="CA9" s="152">
        <v>2299.3666666666668</v>
      </c>
      <c r="CB9" s="152">
        <v>2263.8333333333335</v>
      </c>
      <c r="CC9" s="152">
        <v>2439.3666666666668</v>
      </c>
      <c r="CD9" s="152">
        <v>2639.2666666666669</v>
      </c>
      <c r="CE9" s="152">
        <v>2850.6</v>
      </c>
      <c r="CF9" s="152">
        <v>3258.3333333333335</v>
      </c>
      <c r="CG9" s="152">
        <v>3202.5666666666666</v>
      </c>
      <c r="CH9" s="152">
        <v>3025.0333333333333</v>
      </c>
      <c r="CI9" s="193">
        <v>2758.7666666666669</v>
      </c>
      <c r="CJ9" s="193">
        <v>2703.9333333333334</v>
      </c>
      <c r="CK9" s="193">
        <v>2748.1</v>
      </c>
      <c r="CL9" s="193">
        <v>3372.2666666666669</v>
      </c>
      <c r="CM9" s="193">
        <v>3756.7666666666669</v>
      </c>
      <c r="CN9" s="193">
        <v>3760.1666666666665</v>
      </c>
      <c r="FG9" s="89"/>
    </row>
    <row r="10" spans="2:163" ht="18.75" customHeight="1" thickBot="1">
      <c r="B10" s="141" t="s">
        <v>38</v>
      </c>
      <c r="C10" s="143">
        <f t="shared" si="5"/>
        <v>30.599999999999998</v>
      </c>
      <c r="D10" s="143">
        <f t="shared" si="5"/>
        <v>71.8</v>
      </c>
      <c r="E10" s="143">
        <f t="shared" si="5"/>
        <v>37.800000000000004</v>
      </c>
      <c r="F10" s="143">
        <f t="shared" si="5"/>
        <v>39.4</v>
      </c>
      <c r="G10" s="143">
        <f t="shared" si="5"/>
        <v>34.6</v>
      </c>
      <c r="H10" s="143">
        <f t="shared" si="5"/>
        <v>159.79999999999998</v>
      </c>
      <c r="I10" s="143">
        <f t="shared" si="5"/>
        <v>384.6</v>
      </c>
      <c r="J10" s="143">
        <f t="shared" si="5"/>
        <v>513.20000000000005</v>
      </c>
      <c r="K10" s="143">
        <f t="shared" si="5"/>
        <v>439</v>
      </c>
      <c r="L10" s="143">
        <f t="shared" si="5"/>
        <v>489.4</v>
      </c>
      <c r="M10" s="143">
        <f t="shared" si="5"/>
        <v>305.2</v>
      </c>
      <c r="N10" s="143">
        <f t="shared" si="6"/>
        <v>310.2</v>
      </c>
      <c r="O10" s="143">
        <f t="shared" si="6"/>
        <v>326.40000000000003</v>
      </c>
      <c r="P10" s="143">
        <f t="shared" si="6"/>
        <v>447.59999999999997</v>
      </c>
      <c r="Q10" s="143"/>
      <c r="R10" s="402">
        <v>209.30464346922113</v>
      </c>
      <c r="S10" s="144"/>
      <c r="T10" s="160">
        <v>1.2</v>
      </c>
      <c r="V10" s="141" t="s">
        <v>37</v>
      </c>
      <c r="W10" s="146">
        <v>62</v>
      </c>
      <c r="X10" s="146">
        <v>78</v>
      </c>
      <c r="Y10" s="146">
        <v>60</v>
      </c>
      <c r="Z10" s="146">
        <v>86</v>
      </c>
      <c r="AA10" s="146">
        <v>101</v>
      </c>
      <c r="AB10" s="146">
        <v>99</v>
      </c>
      <c r="AC10" s="146">
        <v>123</v>
      </c>
      <c r="AD10" s="146">
        <v>146</v>
      </c>
      <c r="AE10" s="146">
        <v>229</v>
      </c>
      <c r="AF10" s="499">
        <v>179</v>
      </c>
      <c r="AG10" s="146">
        <v>162</v>
      </c>
      <c r="AH10" s="146">
        <v>123</v>
      </c>
      <c r="AI10" s="146">
        <v>158</v>
      </c>
      <c r="AJ10" s="146">
        <v>118</v>
      </c>
      <c r="AK10" s="147"/>
      <c r="AL10" s="392"/>
      <c r="AM10" s="132"/>
      <c r="AN10" s="682"/>
      <c r="AO10" s="157" t="s">
        <v>38</v>
      </c>
      <c r="AP10" s="158">
        <v>4</v>
      </c>
      <c r="AQ10" s="158">
        <v>10</v>
      </c>
      <c r="AR10" s="159">
        <v>9</v>
      </c>
      <c r="AS10" s="158">
        <v>8</v>
      </c>
      <c r="AT10" s="158">
        <v>5</v>
      </c>
      <c r="AU10" s="159">
        <v>34</v>
      </c>
      <c r="AV10" s="159">
        <v>61</v>
      </c>
      <c r="AW10" s="159">
        <v>102</v>
      </c>
      <c r="AX10" s="159">
        <v>75</v>
      </c>
      <c r="AY10" s="159">
        <v>80</v>
      </c>
      <c r="AZ10" s="159">
        <v>46</v>
      </c>
      <c r="BA10" s="159">
        <v>54</v>
      </c>
      <c r="BB10" s="159">
        <v>51</v>
      </c>
      <c r="BC10" s="185">
        <v>73</v>
      </c>
      <c r="BD10" s="391"/>
      <c r="BE10" s="150"/>
      <c r="BG10" s="685"/>
      <c r="BH10" s="157" t="s">
        <v>38</v>
      </c>
      <c r="BI10" s="158">
        <v>10</v>
      </c>
      <c r="BJ10" s="158">
        <v>28</v>
      </c>
      <c r="BK10" s="159">
        <v>10</v>
      </c>
      <c r="BL10" s="158">
        <v>12</v>
      </c>
      <c r="BM10" s="158">
        <v>10</v>
      </c>
      <c r="BN10" s="159">
        <v>42</v>
      </c>
      <c r="BO10" s="159">
        <v>100</v>
      </c>
      <c r="BP10" s="159">
        <v>174</v>
      </c>
      <c r="BQ10" s="159">
        <v>155</v>
      </c>
      <c r="BR10" s="159">
        <v>157</v>
      </c>
      <c r="BS10" s="159">
        <v>90</v>
      </c>
      <c r="BT10" s="159">
        <v>81</v>
      </c>
      <c r="BU10" s="159">
        <v>85</v>
      </c>
      <c r="BV10" s="185">
        <v>108</v>
      </c>
      <c r="BZ10" s="151" t="s">
        <v>26</v>
      </c>
      <c r="CA10" s="152">
        <v>3316.8666666666668</v>
      </c>
      <c r="CB10" s="152">
        <v>3731.46</v>
      </c>
      <c r="CC10" s="152">
        <v>3796.2666666666669</v>
      </c>
      <c r="CD10" s="152">
        <v>3974.2</v>
      </c>
      <c r="CE10" s="152">
        <v>4212.1833333333334</v>
      </c>
      <c r="CF10" s="152">
        <v>5178.2833333333338</v>
      </c>
      <c r="CG10" s="152">
        <v>5589.583333333333</v>
      </c>
      <c r="CH10" s="152">
        <v>5837.166666666667</v>
      </c>
      <c r="CI10" s="193">
        <v>5695.7666666666664</v>
      </c>
      <c r="CJ10" s="193">
        <v>5701.65</v>
      </c>
      <c r="CK10" s="193">
        <v>5729.4833333333336</v>
      </c>
      <c r="CL10" s="193">
        <v>5846.333333333333</v>
      </c>
      <c r="CM10" s="193">
        <v>5112.95</v>
      </c>
      <c r="CN10" s="193">
        <v>4635.7833333333338</v>
      </c>
      <c r="FG10" s="89"/>
    </row>
    <row r="11" spans="2:163" ht="18.75" thickBot="1">
      <c r="B11" s="141" t="s">
        <v>39</v>
      </c>
      <c r="C11" s="143">
        <f t="shared" ref="C11:P14" si="7">W12</f>
        <v>0</v>
      </c>
      <c r="D11" s="143">
        <f t="shared" si="7"/>
        <v>0</v>
      </c>
      <c r="E11" s="143">
        <f t="shared" si="7"/>
        <v>0</v>
      </c>
      <c r="F11" s="143">
        <f t="shared" si="7"/>
        <v>424</v>
      </c>
      <c r="G11" s="143">
        <f t="shared" si="7"/>
        <v>407</v>
      </c>
      <c r="H11" s="143">
        <f t="shared" si="7"/>
        <v>381</v>
      </c>
      <c r="I11" s="143">
        <f t="shared" si="7"/>
        <v>429</v>
      </c>
      <c r="J11" s="143">
        <f t="shared" si="7"/>
        <v>429</v>
      </c>
      <c r="K11" s="143">
        <f t="shared" si="7"/>
        <v>369</v>
      </c>
      <c r="L11" s="143">
        <f t="shared" si="7"/>
        <v>462</v>
      </c>
      <c r="M11" s="143">
        <f t="shared" si="7"/>
        <v>425</v>
      </c>
      <c r="N11" s="143">
        <f t="shared" si="7"/>
        <v>453</v>
      </c>
      <c r="O11" s="143">
        <f t="shared" si="7"/>
        <v>409</v>
      </c>
      <c r="P11" s="143">
        <f t="shared" si="7"/>
        <v>447</v>
      </c>
      <c r="Q11" s="143"/>
      <c r="R11" s="402">
        <v>85.665740221042</v>
      </c>
      <c r="S11" s="144"/>
      <c r="T11" s="411"/>
      <c r="V11" s="141" t="s">
        <v>38</v>
      </c>
      <c r="W11" s="146">
        <v>16</v>
      </c>
      <c r="X11" s="146">
        <v>37</v>
      </c>
      <c r="Y11" s="146">
        <v>21</v>
      </c>
      <c r="Z11" s="146">
        <v>20</v>
      </c>
      <c r="AA11" s="146">
        <v>18</v>
      </c>
      <c r="AB11" s="146">
        <v>86</v>
      </c>
      <c r="AC11" s="146">
        <v>203</v>
      </c>
      <c r="AD11" s="146">
        <v>268</v>
      </c>
      <c r="AE11" s="146">
        <v>232</v>
      </c>
      <c r="AF11" s="499">
        <v>262</v>
      </c>
      <c r="AG11" s="146">
        <v>167</v>
      </c>
      <c r="AH11" s="146">
        <v>172</v>
      </c>
      <c r="AI11" s="146">
        <v>176</v>
      </c>
      <c r="AJ11" s="146">
        <v>248</v>
      </c>
      <c r="AK11" s="147"/>
      <c r="AL11" s="392"/>
      <c r="AM11" s="132"/>
      <c r="AN11" s="681" t="s">
        <v>100</v>
      </c>
      <c r="AO11" s="148" t="s">
        <v>33</v>
      </c>
      <c r="AP11" s="149">
        <v>1127</v>
      </c>
      <c r="AQ11" s="149">
        <v>1169</v>
      </c>
      <c r="AR11" s="149">
        <v>1211</v>
      </c>
      <c r="AS11" s="149">
        <v>1308</v>
      </c>
      <c r="AT11" s="149">
        <v>1386</v>
      </c>
      <c r="AU11" s="149">
        <v>1436</v>
      </c>
      <c r="AV11" s="149">
        <v>1032</v>
      </c>
      <c r="AW11" s="149">
        <v>866</v>
      </c>
      <c r="AX11" s="149">
        <v>782</v>
      </c>
      <c r="AY11" s="149">
        <v>811</v>
      </c>
      <c r="AZ11" s="149">
        <v>699</v>
      </c>
      <c r="BA11" s="150">
        <v>754</v>
      </c>
      <c r="BB11" s="150">
        <v>635</v>
      </c>
      <c r="BC11" s="183">
        <v>603</v>
      </c>
      <c r="BD11" s="391"/>
      <c r="BE11" s="150"/>
      <c r="BG11" s="683" t="s">
        <v>52</v>
      </c>
      <c r="BH11" s="148" t="s">
        <v>33</v>
      </c>
      <c r="BI11" s="149">
        <v>1568</v>
      </c>
      <c r="BJ11" s="149">
        <v>1678</v>
      </c>
      <c r="BK11" s="149">
        <v>1803</v>
      </c>
      <c r="BL11" s="149">
        <v>1935</v>
      </c>
      <c r="BM11" s="149">
        <v>2114</v>
      </c>
      <c r="BN11" s="149">
        <v>2322</v>
      </c>
      <c r="BO11" s="149">
        <v>1787</v>
      </c>
      <c r="BP11" s="149">
        <v>1478</v>
      </c>
      <c r="BQ11" s="149">
        <v>1345</v>
      </c>
      <c r="BR11" s="149">
        <v>1388</v>
      </c>
      <c r="BS11" s="149">
        <v>1205</v>
      </c>
      <c r="BT11" s="149">
        <v>1208</v>
      </c>
      <c r="BU11" s="149">
        <v>1039</v>
      </c>
      <c r="BV11" s="182">
        <v>966</v>
      </c>
      <c r="BZ11" s="151" t="s">
        <v>27</v>
      </c>
      <c r="CA11" s="152">
        <v>3405.5333333333333</v>
      </c>
      <c r="CB11" s="152">
        <v>3203.6666666666665</v>
      </c>
      <c r="CC11" s="152">
        <v>3370.2333333333331</v>
      </c>
      <c r="CD11" s="152">
        <v>3387.1</v>
      </c>
      <c r="CE11" s="152">
        <v>3666.3666666666668</v>
      </c>
      <c r="CF11" s="152">
        <v>4318.833333333333</v>
      </c>
      <c r="CG11" s="152">
        <v>4750.666666666667</v>
      </c>
      <c r="CH11" s="152">
        <v>4433.2</v>
      </c>
      <c r="CI11" s="193">
        <v>4182.5666666666666</v>
      </c>
      <c r="CJ11" s="193">
        <v>3724.3333333333335</v>
      </c>
      <c r="CK11" s="193">
        <v>3616.1333333333332</v>
      </c>
      <c r="CL11" s="193">
        <v>3874.9666666666667</v>
      </c>
      <c r="CM11" s="193">
        <v>3808.6333333333332</v>
      </c>
      <c r="CN11" s="193">
        <v>3759.8666666666668</v>
      </c>
      <c r="FG11" s="89"/>
    </row>
    <row r="12" spans="2:163" ht="18" customHeight="1">
      <c r="B12" s="141" t="s">
        <v>15</v>
      </c>
      <c r="C12" s="143">
        <f t="shared" si="7"/>
        <v>437</v>
      </c>
      <c r="D12" s="143">
        <f t="shared" si="7"/>
        <v>399</v>
      </c>
      <c r="E12" s="143">
        <f t="shared" si="7"/>
        <v>418</v>
      </c>
      <c r="F12" s="143">
        <f t="shared" si="7"/>
        <v>405</v>
      </c>
      <c r="G12" s="143">
        <f t="shared" si="7"/>
        <v>345</v>
      </c>
      <c r="H12" s="143">
        <f t="shared" si="7"/>
        <v>360</v>
      </c>
      <c r="I12" s="143">
        <f t="shared" si="7"/>
        <v>440</v>
      </c>
      <c r="J12" s="143">
        <f t="shared" si="7"/>
        <v>531</v>
      </c>
      <c r="K12" s="143">
        <f t="shared" si="7"/>
        <v>568</v>
      </c>
      <c r="L12" s="143">
        <f t="shared" si="7"/>
        <v>499</v>
      </c>
      <c r="M12" s="143">
        <f t="shared" si="7"/>
        <v>536</v>
      </c>
      <c r="N12" s="143">
        <f t="shared" si="7"/>
        <v>606</v>
      </c>
      <c r="O12" s="143">
        <f t="shared" si="7"/>
        <v>535</v>
      </c>
      <c r="P12" s="143">
        <f t="shared" si="7"/>
        <v>621</v>
      </c>
      <c r="Q12" s="143"/>
      <c r="R12" s="402">
        <v>72.241570057996768</v>
      </c>
      <c r="S12" s="144"/>
      <c r="T12" s="401" t="s">
        <v>150</v>
      </c>
      <c r="V12" s="141" t="s">
        <v>39</v>
      </c>
      <c r="W12" s="146"/>
      <c r="X12" s="146"/>
      <c r="Y12" s="146"/>
      <c r="Z12" s="146">
        <v>424</v>
      </c>
      <c r="AA12" s="146">
        <v>407</v>
      </c>
      <c r="AB12" s="146">
        <v>381</v>
      </c>
      <c r="AC12" s="146">
        <v>429</v>
      </c>
      <c r="AD12" s="146">
        <v>429</v>
      </c>
      <c r="AE12" s="146">
        <v>369</v>
      </c>
      <c r="AF12" s="499">
        <v>462</v>
      </c>
      <c r="AG12" s="146">
        <v>425</v>
      </c>
      <c r="AH12" s="146">
        <v>453</v>
      </c>
      <c r="AI12" s="146">
        <v>409</v>
      </c>
      <c r="AJ12" s="146">
        <v>447</v>
      </c>
      <c r="AK12" s="147"/>
      <c r="AL12" s="392"/>
      <c r="AM12" s="132"/>
      <c r="AN12" s="681"/>
      <c r="AO12" s="154" t="s">
        <v>9</v>
      </c>
      <c r="AP12" s="150">
        <v>909</v>
      </c>
      <c r="AQ12" s="150">
        <v>845</v>
      </c>
      <c r="AR12" s="150">
        <v>858</v>
      </c>
      <c r="AS12" s="150">
        <v>826</v>
      </c>
      <c r="AT12" s="150">
        <v>841</v>
      </c>
      <c r="AU12" s="150">
        <v>1027</v>
      </c>
      <c r="AV12" s="150">
        <v>710</v>
      </c>
      <c r="AW12" s="150">
        <v>686</v>
      </c>
      <c r="AX12" s="150">
        <v>649</v>
      </c>
      <c r="AY12" s="150">
        <v>577</v>
      </c>
      <c r="AZ12" s="150">
        <v>582</v>
      </c>
      <c r="BA12" s="150">
        <v>569</v>
      </c>
      <c r="BB12" s="150">
        <v>555</v>
      </c>
      <c r="BC12" s="183">
        <v>481</v>
      </c>
      <c r="BD12" s="391"/>
      <c r="BE12" s="150"/>
      <c r="BG12" s="681"/>
      <c r="BH12" s="154" t="s">
        <v>9</v>
      </c>
      <c r="BI12" s="150">
        <v>1300</v>
      </c>
      <c r="BJ12" s="150">
        <v>1220</v>
      </c>
      <c r="BK12" s="150">
        <v>1305</v>
      </c>
      <c r="BL12" s="150">
        <v>1241</v>
      </c>
      <c r="BM12" s="150">
        <v>1377</v>
      </c>
      <c r="BN12" s="150">
        <v>1645</v>
      </c>
      <c r="BO12" s="150">
        <v>1381</v>
      </c>
      <c r="BP12" s="150">
        <v>1247</v>
      </c>
      <c r="BQ12" s="150">
        <v>1115</v>
      </c>
      <c r="BR12" s="150">
        <v>1025</v>
      </c>
      <c r="BS12" s="150">
        <v>980</v>
      </c>
      <c r="BT12" s="150">
        <v>979</v>
      </c>
      <c r="BU12" s="150">
        <v>861</v>
      </c>
      <c r="BV12" s="183">
        <v>819</v>
      </c>
      <c r="BX12" s="129" t="s">
        <v>14</v>
      </c>
      <c r="BZ12" s="151" t="s">
        <v>28</v>
      </c>
      <c r="CA12" s="152">
        <v>4855.5666666666666</v>
      </c>
      <c r="CB12" s="152">
        <v>4709.2666666666664</v>
      </c>
      <c r="CC12" s="152">
        <v>4897.2666666666664</v>
      </c>
      <c r="CD12" s="152">
        <v>5202.2666666666664</v>
      </c>
      <c r="CE12" s="152">
        <v>5456.7666666666664</v>
      </c>
      <c r="CF12" s="152">
        <v>6377.4</v>
      </c>
      <c r="CG12" s="152">
        <v>7063.5666666666666</v>
      </c>
      <c r="CH12" s="152">
        <v>7145.7666666666664</v>
      </c>
      <c r="CI12" s="193">
        <v>6734.4666666666662</v>
      </c>
      <c r="CJ12" s="193">
        <v>6478.333333333333</v>
      </c>
      <c r="CK12" s="193">
        <v>6143.2</v>
      </c>
      <c r="CL12" s="193">
        <v>6117.7666666666664</v>
      </c>
      <c r="CM12" s="193">
        <v>5841.9666666666662</v>
      </c>
      <c r="CN12" s="193">
        <v>6334.2333333333336</v>
      </c>
      <c r="FG12" s="89"/>
    </row>
    <row r="13" spans="2:163" ht="18.75" thickBot="1">
      <c r="B13" s="141" t="s">
        <v>40</v>
      </c>
      <c r="C13" s="143">
        <f t="shared" si="7"/>
        <v>0</v>
      </c>
      <c r="D13" s="143">
        <f t="shared" si="7"/>
        <v>0</v>
      </c>
      <c r="E13" s="143">
        <f t="shared" si="7"/>
        <v>0</v>
      </c>
      <c r="F13" s="143">
        <f t="shared" si="7"/>
        <v>71596</v>
      </c>
      <c r="G13" s="143">
        <f t="shared" si="7"/>
        <v>41149</v>
      </c>
      <c r="H13" s="143">
        <f t="shared" si="7"/>
        <v>97351</v>
      </c>
      <c r="I13" s="143">
        <f t="shared" si="7"/>
        <v>163769.5</v>
      </c>
      <c r="J13" s="143">
        <f t="shared" si="7"/>
        <v>241977</v>
      </c>
      <c r="K13" s="143">
        <f t="shared" si="7"/>
        <v>149621</v>
      </c>
      <c r="L13" s="143">
        <f t="shared" si="7"/>
        <v>116198</v>
      </c>
      <c r="M13" s="143">
        <f t="shared" si="7"/>
        <v>66340</v>
      </c>
      <c r="N13" s="143">
        <f t="shared" si="7"/>
        <v>50083.5</v>
      </c>
      <c r="O13" s="143">
        <f t="shared" si="7"/>
        <v>51974.5</v>
      </c>
      <c r="P13" s="143">
        <f t="shared" si="7"/>
        <v>60457</v>
      </c>
      <c r="Q13" s="143"/>
      <c r="R13" s="402">
        <v>66371.550225748433</v>
      </c>
      <c r="S13" s="144"/>
      <c r="T13" s="160">
        <v>0.5</v>
      </c>
      <c r="V13" s="141" t="s">
        <v>15</v>
      </c>
      <c r="W13" s="146">
        <v>437</v>
      </c>
      <c r="X13" s="146">
        <v>399</v>
      </c>
      <c r="Y13" s="146">
        <v>418</v>
      </c>
      <c r="Z13" s="146">
        <v>405</v>
      </c>
      <c r="AA13" s="146">
        <v>345</v>
      </c>
      <c r="AB13" s="146">
        <v>360</v>
      </c>
      <c r="AC13" s="146">
        <v>440</v>
      </c>
      <c r="AD13" s="146">
        <v>531</v>
      </c>
      <c r="AE13" s="146">
        <v>568</v>
      </c>
      <c r="AF13" s="499">
        <v>499</v>
      </c>
      <c r="AG13" s="146">
        <v>536</v>
      </c>
      <c r="AH13" s="146">
        <v>606</v>
      </c>
      <c r="AI13" s="146">
        <v>535</v>
      </c>
      <c r="AJ13" s="146">
        <v>621</v>
      </c>
      <c r="AK13" s="147"/>
      <c r="AL13" s="392"/>
      <c r="AM13" s="132"/>
      <c r="AN13" s="681"/>
      <c r="AO13" s="154" t="s">
        <v>34</v>
      </c>
      <c r="AP13" s="150">
        <v>762</v>
      </c>
      <c r="AQ13" s="150">
        <v>605</v>
      </c>
      <c r="AR13" s="150">
        <v>656</v>
      </c>
      <c r="AS13" s="150">
        <v>546</v>
      </c>
      <c r="AT13" s="150">
        <v>629</v>
      </c>
      <c r="AU13" s="150">
        <v>750</v>
      </c>
      <c r="AV13" s="150">
        <v>591</v>
      </c>
      <c r="AW13" s="150">
        <v>595</v>
      </c>
      <c r="AX13" s="150">
        <v>548</v>
      </c>
      <c r="AY13" s="150">
        <v>494</v>
      </c>
      <c r="AZ13" s="150">
        <v>465</v>
      </c>
      <c r="BA13" s="150">
        <v>457</v>
      </c>
      <c r="BB13" s="150">
        <v>447</v>
      </c>
      <c r="BC13" s="183">
        <v>438</v>
      </c>
      <c r="BD13" s="391"/>
      <c r="BE13" s="150"/>
      <c r="BG13" s="681"/>
      <c r="BH13" s="154" t="s">
        <v>34</v>
      </c>
      <c r="BI13" s="150">
        <v>1138</v>
      </c>
      <c r="BJ13" s="150">
        <v>920</v>
      </c>
      <c r="BK13" s="150">
        <v>994</v>
      </c>
      <c r="BL13" s="150">
        <v>842</v>
      </c>
      <c r="BM13" s="150">
        <v>1045</v>
      </c>
      <c r="BN13" s="150">
        <v>1280</v>
      </c>
      <c r="BO13" s="150">
        <v>1123</v>
      </c>
      <c r="BP13" s="150">
        <v>1116</v>
      </c>
      <c r="BQ13" s="150">
        <v>1022</v>
      </c>
      <c r="BR13" s="150">
        <v>902</v>
      </c>
      <c r="BS13" s="150">
        <v>789</v>
      </c>
      <c r="BT13" s="150">
        <v>849</v>
      </c>
      <c r="BU13" s="150">
        <v>807</v>
      </c>
      <c r="BV13" s="183">
        <v>700</v>
      </c>
      <c r="BZ13" s="151" t="s">
        <v>29</v>
      </c>
      <c r="CA13" s="152">
        <v>3650.9666666666667</v>
      </c>
      <c r="CB13" s="152">
        <v>3450.9333333333334</v>
      </c>
      <c r="CC13" s="152">
        <v>3533.7</v>
      </c>
      <c r="CD13" s="152">
        <v>3577.0666666666666</v>
      </c>
      <c r="CE13" s="152">
        <v>3602.4333333333334</v>
      </c>
      <c r="CF13" s="152">
        <v>4089.6666666666665</v>
      </c>
      <c r="CG13" s="152">
        <v>4344.6333333333332</v>
      </c>
      <c r="CH13" s="152">
        <v>4083.5333333333333</v>
      </c>
      <c r="CI13" s="193">
        <v>3856.0333333333333</v>
      </c>
      <c r="CJ13" s="193">
        <v>3627.3333333333335</v>
      </c>
      <c r="CK13" s="193">
        <v>3413.4666666666667</v>
      </c>
      <c r="CL13" s="193">
        <v>3410.7333333333331</v>
      </c>
      <c r="CM13" s="193">
        <v>3447.1666666666665</v>
      </c>
      <c r="CN13" s="193">
        <v>3219.1333333333332</v>
      </c>
      <c r="FG13" s="89"/>
    </row>
    <row r="14" spans="2:163">
      <c r="B14" s="161" t="s">
        <v>41</v>
      </c>
      <c r="C14" s="162">
        <f t="shared" si="7"/>
        <v>14.41959575480481</v>
      </c>
      <c r="D14" s="162">
        <f t="shared" si="7"/>
        <v>15.235900390499967</v>
      </c>
      <c r="E14" s="162">
        <f t="shared" si="7"/>
        <v>16.058425334728483</v>
      </c>
      <c r="F14" s="162">
        <f t="shared" si="7"/>
        <v>15.869716366451392</v>
      </c>
      <c r="G14" s="162">
        <f t="shared" si="7"/>
        <v>14.267924328334484</v>
      </c>
      <c r="H14" s="162">
        <f t="shared" si="7"/>
        <v>14.480321174896202</v>
      </c>
      <c r="I14" s="162">
        <f t="shared" si="7"/>
        <v>14.548104223724215</v>
      </c>
      <c r="J14" s="162">
        <f t="shared" si="7"/>
        <v>16.068509627741054</v>
      </c>
      <c r="K14" s="162">
        <f t="shared" si="7"/>
        <v>19.661709977798719</v>
      </c>
      <c r="L14" s="162">
        <f t="shared" si="7"/>
        <v>21.306200539177318</v>
      </c>
      <c r="M14" s="162">
        <f t="shared" si="7"/>
        <v>20.672240403520124</v>
      </c>
      <c r="N14" s="162">
        <f t="shared" si="7"/>
        <v>22.57861867632386</v>
      </c>
      <c r="O14" s="162">
        <f t="shared" si="7"/>
        <v>24.381013086867316</v>
      </c>
      <c r="P14" s="162">
        <f t="shared" si="7"/>
        <v>25.428114090162691</v>
      </c>
      <c r="Q14" s="163"/>
      <c r="R14" s="403">
        <v>2.3972377665355369</v>
      </c>
      <c r="S14" s="144"/>
      <c r="T14" s="411"/>
      <c r="V14" s="141" t="s">
        <v>40</v>
      </c>
      <c r="W14" s="146"/>
      <c r="X14" s="146"/>
      <c r="Y14" s="146"/>
      <c r="Z14" s="146">
        <v>71596</v>
      </c>
      <c r="AA14" s="146">
        <v>41149</v>
      </c>
      <c r="AB14" s="146">
        <v>97351</v>
      </c>
      <c r="AC14" s="146">
        <v>163769.5</v>
      </c>
      <c r="AD14" s="146">
        <v>241977</v>
      </c>
      <c r="AE14" s="146">
        <v>149621</v>
      </c>
      <c r="AF14" s="499">
        <v>116198</v>
      </c>
      <c r="AG14" s="146">
        <v>66340</v>
      </c>
      <c r="AH14" s="146">
        <v>50083.5</v>
      </c>
      <c r="AI14" s="146">
        <v>51974.5</v>
      </c>
      <c r="AJ14" s="146">
        <v>60457</v>
      </c>
      <c r="AK14" s="147"/>
      <c r="AL14" s="392"/>
      <c r="AM14" s="132" t="s">
        <v>14</v>
      </c>
      <c r="AN14" s="681"/>
      <c r="AO14" s="154" t="s">
        <v>36</v>
      </c>
      <c r="AP14" s="150">
        <v>251</v>
      </c>
      <c r="AQ14" s="150">
        <v>213</v>
      </c>
      <c r="AR14" s="150">
        <v>254</v>
      </c>
      <c r="AS14" s="150">
        <v>225</v>
      </c>
      <c r="AT14" s="150">
        <v>233</v>
      </c>
      <c r="AU14" s="150">
        <v>283</v>
      </c>
      <c r="AV14" s="150">
        <v>297</v>
      </c>
      <c r="AW14" s="150">
        <v>304</v>
      </c>
      <c r="AX14" s="150">
        <v>344</v>
      </c>
      <c r="AY14" s="150">
        <v>345</v>
      </c>
      <c r="AZ14" s="150">
        <v>305</v>
      </c>
      <c r="BA14" s="150">
        <v>356</v>
      </c>
      <c r="BB14" s="150">
        <v>333</v>
      </c>
      <c r="BC14" s="183">
        <v>351</v>
      </c>
      <c r="BD14" s="391"/>
      <c r="BE14" s="150"/>
      <c r="BG14" s="681"/>
      <c r="BH14" s="154" t="s">
        <v>36</v>
      </c>
      <c r="BI14" s="150">
        <v>274</v>
      </c>
      <c r="BJ14" s="150">
        <v>337</v>
      </c>
      <c r="BK14" s="150">
        <v>340</v>
      </c>
      <c r="BL14" s="150">
        <v>345</v>
      </c>
      <c r="BM14" s="150">
        <v>365</v>
      </c>
      <c r="BN14" s="150">
        <v>429</v>
      </c>
      <c r="BO14" s="150">
        <v>519</v>
      </c>
      <c r="BP14" s="150">
        <v>570</v>
      </c>
      <c r="BQ14" s="150">
        <v>638</v>
      </c>
      <c r="BR14" s="150">
        <v>658</v>
      </c>
      <c r="BS14" s="150">
        <v>557</v>
      </c>
      <c r="BT14" s="150">
        <v>656</v>
      </c>
      <c r="BU14" s="150">
        <v>633</v>
      </c>
      <c r="BV14" s="183">
        <v>641</v>
      </c>
      <c r="BZ14" s="151" t="s">
        <v>30</v>
      </c>
      <c r="CA14" s="152">
        <v>7459.5</v>
      </c>
      <c r="CB14" s="152">
        <v>7381.6</v>
      </c>
      <c r="CC14" s="152">
        <v>7285.5333333333338</v>
      </c>
      <c r="CD14" s="152">
        <v>6942.3</v>
      </c>
      <c r="CE14" s="152">
        <v>7517.9666666666662</v>
      </c>
      <c r="CF14" s="152">
        <v>8765.7999999999993</v>
      </c>
      <c r="CG14" s="152">
        <v>9083.9333333333325</v>
      </c>
      <c r="CH14" s="152">
        <v>9108</v>
      </c>
      <c r="CI14" s="193">
        <v>7692.2666666666664</v>
      </c>
      <c r="CJ14" s="193">
        <v>6825.2333333333336</v>
      </c>
      <c r="CK14" s="193">
        <v>6336.3</v>
      </c>
      <c r="CL14" s="193">
        <v>5754.1</v>
      </c>
      <c r="CM14" s="193">
        <v>5388.8666666666668</v>
      </c>
      <c r="CN14" s="193">
        <v>5731.4333333333334</v>
      </c>
      <c r="FG14" s="89"/>
    </row>
    <row r="15" spans="2:163">
      <c r="B15" s="165"/>
      <c r="C15" s="141"/>
      <c r="D15" s="141"/>
      <c r="E15" s="141"/>
      <c r="F15" s="166"/>
      <c r="G15" s="167"/>
      <c r="H15" s="168"/>
      <c r="I15" s="167"/>
      <c r="J15" s="167"/>
      <c r="K15" s="167"/>
      <c r="L15" s="167"/>
      <c r="M15" s="167"/>
      <c r="N15" s="167"/>
      <c r="O15" s="167"/>
      <c r="P15" s="167"/>
      <c r="Q15" s="167"/>
      <c r="R15" s="169"/>
      <c r="S15" s="167"/>
      <c r="T15" s="437"/>
      <c r="U15" s="129" t="s">
        <v>14</v>
      </c>
      <c r="V15" s="161" t="s">
        <v>41</v>
      </c>
      <c r="W15" s="164">
        <v>14.41959575480481</v>
      </c>
      <c r="X15" s="164">
        <v>15.235900390499967</v>
      </c>
      <c r="Y15" s="164">
        <v>16.058425334728483</v>
      </c>
      <c r="Z15" s="164">
        <v>15.869716366451392</v>
      </c>
      <c r="AA15" s="164">
        <v>14.267924328334484</v>
      </c>
      <c r="AB15" s="164">
        <v>14.480321174896202</v>
      </c>
      <c r="AC15" s="164">
        <v>14.548104223724215</v>
      </c>
      <c r="AD15" s="164">
        <v>16.068509627741054</v>
      </c>
      <c r="AE15" s="164">
        <v>19.661709977798719</v>
      </c>
      <c r="AF15" s="500">
        <v>21.306200539177318</v>
      </c>
      <c r="AG15" s="164">
        <v>20.672240403520124</v>
      </c>
      <c r="AH15" s="164">
        <v>22.57861867632386</v>
      </c>
      <c r="AI15" s="164">
        <v>24.381013086867316</v>
      </c>
      <c r="AJ15" s="541">
        <v>25.428114090162691</v>
      </c>
      <c r="AK15" s="178"/>
      <c r="AL15" s="392"/>
      <c r="AM15" s="132"/>
      <c r="AN15" s="681"/>
      <c r="AO15" s="141" t="s">
        <v>149</v>
      </c>
      <c r="AP15" s="146">
        <v>0</v>
      </c>
      <c r="AQ15" s="146">
        <v>0</v>
      </c>
      <c r="AR15" s="146">
        <v>0</v>
      </c>
      <c r="AS15" s="146">
        <v>0</v>
      </c>
      <c r="AT15" s="146">
        <v>0</v>
      </c>
      <c r="AU15" s="146">
        <v>0</v>
      </c>
      <c r="AV15" s="146">
        <v>0</v>
      </c>
      <c r="AW15" s="146">
        <v>0</v>
      </c>
      <c r="AX15" s="146">
        <v>0</v>
      </c>
      <c r="AY15" s="150">
        <v>0</v>
      </c>
      <c r="AZ15" s="150">
        <v>0</v>
      </c>
      <c r="BA15" s="150">
        <v>30</v>
      </c>
      <c r="BB15" s="150">
        <v>14</v>
      </c>
      <c r="BC15" s="183">
        <v>10</v>
      </c>
      <c r="BD15" s="391"/>
      <c r="BE15" s="150"/>
      <c r="BG15" s="681"/>
      <c r="BH15" s="141" t="s">
        <v>149</v>
      </c>
      <c r="BI15" s="146">
        <v>0</v>
      </c>
      <c r="BJ15" s="146">
        <v>0</v>
      </c>
      <c r="BK15" s="146">
        <v>0</v>
      </c>
      <c r="BL15" s="146">
        <v>0</v>
      </c>
      <c r="BM15" s="146">
        <v>0</v>
      </c>
      <c r="BN15" s="146">
        <v>0</v>
      </c>
      <c r="BO15" s="146">
        <v>0</v>
      </c>
      <c r="BP15" s="146">
        <v>0</v>
      </c>
      <c r="BQ15" s="146">
        <v>0</v>
      </c>
      <c r="BR15" s="150">
        <v>0</v>
      </c>
      <c r="BS15" s="150">
        <v>0</v>
      </c>
      <c r="BT15" s="150">
        <v>44</v>
      </c>
      <c r="BU15" s="150">
        <v>16</v>
      </c>
      <c r="BV15" s="183">
        <v>26</v>
      </c>
      <c r="BZ15" s="151" t="s">
        <v>31</v>
      </c>
      <c r="CA15" s="152">
        <v>4312.9666666666662</v>
      </c>
      <c r="CB15" s="152">
        <v>4266.1000000000004</v>
      </c>
      <c r="CC15" s="152">
        <v>4289.8</v>
      </c>
      <c r="CD15" s="152">
        <v>4131.166666666667</v>
      </c>
      <c r="CE15" s="152">
        <v>4385.0666666666666</v>
      </c>
      <c r="CF15" s="152">
        <v>5362.3</v>
      </c>
      <c r="CG15" s="152">
        <v>5577.1333333333332</v>
      </c>
      <c r="CH15" s="152">
        <v>5265.3666666666668</v>
      </c>
      <c r="CI15" s="193">
        <v>4762.6000000000004</v>
      </c>
      <c r="CJ15" s="193">
        <v>4539.5666666666666</v>
      </c>
      <c r="CK15" s="193">
        <v>4355.666666666667</v>
      </c>
      <c r="CL15" s="193">
        <v>4805.0666666666666</v>
      </c>
      <c r="CM15" s="193">
        <v>5196.7666666666664</v>
      </c>
      <c r="CN15" s="193">
        <v>5198.8</v>
      </c>
      <c r="FG15" s="89"/>
    </row>
    <row r="16" spans="2:163" ht="18" customHeight="1">
      <c r="C16" s="141"/>
      <c r="D16" s="141"/>
      <c r="E16" s="141"/>
      <c r="F16" s="166"/>
      <c r="R16" s="99"/>
      <c r="T16" s="203"/>
      <c r="U16" s="129" t="s">
        <v>14</v>
      </c>
      <c r="V16" s="170"/>
      <c r="W16" s="141"/>
      <c r="X16" s="141"/>
      <c r="Y16" s="141"/>
      <c r="Z16" s="171"/>
      <c r="AA16" s="172"/>
      <c r="AB16" s="173"/>
      <c r="AC16" s="172"/>
      <c r="AD16" s="172"/>
      <c r="AE16" s="172"/>
      <c r="AF16" s="501"/>
      <c r="AG16" s="172"/>
      <c r="AH16" s="172"/>
      <c r="AI16" s="172"/>
      <c r="AJ16" s="172"/>
      <c r="AK16" s="172"/>
      <c r="AL16" s="392"/>
      <c r="AM16" s="132"/>
      <c r="AN16" s="681"/>
      <c r="AO16" s="154" t="s">
        <v>37</v>
      </c>
      <c r="AP16" s="150">
        <v>11</v>
      </c>
      <c r="AQ16" s="150">
        <v>13</v>
      </c>
      <c r="AR16" s="150">
        <v>13</v>
      </c>
      <c r="AS16" s="150">
        <v>26</v>
      </c>
      <c r="AT16" s="150">
        <v>35</v>
      </c>
      <c r="AU16" s="150">
        <v>27</v>
      </c>
      <c r="AV16" s="150">
        <v>37</v>
      </c>
      <c r="AW16" s="150">
        <v>32</v>
      </c>
      <c r="AX16" s="150">
        <v>86</v>
      </c>
      <c r="AY16" s="150">
        <v>58</v>
      </c>
      <c r="AZ16" s="150">
        <v>54</v>
      </c>
      <c r="BA16" s="150">
        <v>33</v>
      </c>
      <c r="BB16" s="150">
        <v>59</v>
      </c>
      <c r="BC16" s="183">
        <v>44</v>
      </c>
      <c r="BD16" s="391"/>
      <c r="BE16" s="150"/>
      <c r="BG16" s="681"/>
      <c r="BH16" s="154" t="s">
        <v>37</v>
      </c>
      <c r="BI16" s="150">
        <v>13</v>
      </c>
      <c r="BJ16" s="150">
        <v>19</v>
      </c>
      <c r="BK16" s="150">
        <v>14</v>
      </c>
      <c r="BL16" s="150">
        <v>34</v>
      </c>
      <c r="BM16" s="150">
        <v>40</v>
      </c>
      <c r="BN16" s="150">
        <v>43</v>
      </c>
      <c r="BO16" s="150">
        <v>60</v>
      </c>
      <c r="BP16" s="150">
        <v>64</v>
      </c>
      <c r="BQ16" s="150">
        <v>128</v>
      </c>
      <c r="BR16" s="150">
        <v>96</v>
      </c>
      <c r="BS16" s="150">
        <v>99</v>
      </c>
      <c r="BT16" s="150">
        <v>68</v>
      </c>
      <c r="BU16" s="150">
        <v>100</v>
      </c>
      <c r="BV16" s="183">
        <v>68</v>
      </c>
      <c r="BZ16" s="151" t="s">
        <v>32</v>
      </c>
      <c r="CA16" s="152">
        <v>3600.8</v>
      </c>
      <c r="CB16" s="152">
        <v>3602.8</v>
      </c>
      <c r="CC16" s="152">
        <v>3640.0666666666666</v>
      </c>
      <c r="CD16" s="152">
        <v>3637.1666666666665</v>
      </c>
      <c r="CE16" s="152">
        <v>3951.4333333333334</v>
      </c>
      <c r="CF16" s="152">
        <v>4533.5666666666666</v>
      </c>
      <c r="CG16" s="152">
        <v>4604.8</v>
      </c>
      <c r="CH16" s="152">
        <v>4270.7333333333336</v>
      </c>
      <c r="CI16" s="193">
        <v>3965.7</v>
      </c>
      <c r="CJ16" s="193">
        <v>3631.3666666666668</v>
      </c>
      <c r="CK16" s="193">
        <v>3442.6</v>
      </c>
      <c r="CL16" s="193">
        <v>3481.5333333333333</v>
      </c>
      <c r="CM16" s="193">
        <v>3490.5333333333333</v>
      </c>
      <c r="CN16" s="193">
        <v>3572.1</v>
      </c>
      <c r="FG16" s="89"/>
    </row>
    <row r="17" spans="2:164">
      <c r="C17" s="141"/>
      <c r="D17" s="141"/>
      <c r="E17" s="141"/>
      <c r="F17" s="166"/>
      <c r="R17" s="99"/>
      <c r="S17" s="129" t="s">
        <v>14</v>
      </c>
      <c r="V17" s="132"/>
      <c r="W17" s="141"/>
      <c r="X17" s="141"/>
      <c r="Y17" s="141"/>
      <c r="Z17" s="171"/>
      <c r="AA17" s="132"/>
      <c r="AB17" s="132"/>
      <c r="AC17" s="132"/>
      <c r="AD17" s="392"/>
      <c r="AE17" s="392"/>
      <c r="AF17" s="132"/>
      <c r="AG17" s="132"/>
      <c r="AH17" s="132"/>
      <c r="AI17" s="132"/>
      <c r="AJ17" s="132"/>
      <c r="AK17" s="132"/>
      <c r="AL17" s="392"/>
      <c r="AM17" s="132"/>
      <c r="AN17" s="682"/>
      <c r="AO17" s="157" t="s">
        <v>38</v>
      </c>
      <c r="AP17" s="158">
        <v>9</v>
      </c>
      <c r="AQ17" s="158">
        <v>16</v>
      </c>
      <c r="AR17" s="159">
        <v>6</v>
      </c>
      <c r="AS17" s="158">
        <v>7</v>
      </c>
      <c r="AT17" s="158">
        <v>9</v>
      </c>
      <c r="AU17" s="159">
        <v>25</v>
      </c>
      <c r="AV17" s="159">
        <v>68</v>
      </c>
      <c r="AW17" s="159">
        <v>106</v>
      </c>
      <c r="AX17" s="159">
        <v>93</v>
      </c>
      <c r="AY17" s="159">
        <v>77</v>
      </c>
      <c r="AZ17" s="159">
        <v>51</v>
      </c>
      <c r="BA17" s="159">
        <v>53</v>
      </c>
      <c r="BB17" s="159">
        <v>70</v>
      </c>
      <c r="BC17" s="185">
        <v>86</v>
      </c>
      <c r="BD17" s="391"/>
      <c r="BE17" s="150"/>
      <c r="BG17" s="682"/>
      <c r="BH17" s="157" t="s">
        <v>38</v>
      </c>
      <c r="BI17" s="158">
        <v>9</v>
      </c>
      <c r="BJ17" s="158">
        <v>18</v>
      </c>
      <c r="BK17" s="159">
        <v>8</v>
      </c>
      <c r="BL17" s="158">
        <v>7</v>
      </c>
      <c r="BM17" s="158">
        <v>11</v>
      </c>
      <c r="BN17" s="159">
        <v>50</v>
      </c>
      <c r="BO17" s="159">
        <v>136</v>
      </c>
      <c r="BP17" s="159">
        <v>146</v>
      </c>
      <c r="BQ17" s="159">
        <v>137</v>
      </c>
      <c r="BR17" s="159">
        <v>156</v>
      </c>
      <c r="BS17" s="159">
        <v>103</v>
      </c>
      <c r="BT17" s="159">
        <v>96</v>
      </c>
      <c r="BU17" s="159">
        <v>108</v>
      </c>
      <c r="BV17" s="185">
        <v>150</v>
      </c>
      <c r="BZ17" s="174" t="s">
        <v>65</v>
      </c>
      <c r="CA17" s="175">
        <f t="shared" ref="CA17:CL17" si="8">SUM(CA4:CA16)</f>
        <v>47026.100000000006</v>
      </c>
      <c r="CB17" s="175">
        <f t="shared" si="8"/>
        <v>46356.66</v>
      </c>
      <c r="CC17" s="175">
        <f t="shared" si="8"/>
        <v>46906.866666666669</v>
      </c>
      <c r="CD17" s="175">
        <f t="shared" si="8"/>
        <v>47205.033333333326</v>
      </c>
      <c r="CE17" s="175">
        <f t="shared" si="8"/>
        <v>50123.649999999994</v>
      </c>
      <c r="CF17" s="175">
        <f t="shared" si="8"/>
        <v>58903.616666666669</v>
      </c>
      <c r="CG17" s="175">
        <f t="shared" si="8"/>
        <v>62443.583333333336</v>
      </c>
      <c r="CH17" s="175">
        <f t="shared" si="8"/>
        <v>60601.466666666674</v>
      </c>
      <c r="CI17" s="390">
        <f t="shared" si="8"/>
        <v>56029.9</v>
      </c>
      <c r="CJ17" s="175">
        <f t="shared" si="8"/>
        <v>52285.25</v>
      </c>
      <c r="CK17" s="175">
        <f>SUM(CK4:CK16)</f>
        <v>49859.049999999996</v>
      </c>
      <c r="CL17" s="390">
        <f t="shared" si="8"/>
        <v>51194.23333333333</v>
      </c>
      <c r="CM17" s="390">
        <f t="shared" ref="CM17:CN17" si="9">SUM(CM4:CM16)</f>
        <v>50306.48333333333</v>
      </c>
      <c r="CN17" s="390">
        <f t="shared" si="9"/>
        <v>50147.816666666673</v>
      </c>
      <c r="FG17" s="89"/>
    </row>
    <row r="18" spans="2:164">
      <c r="C18" s="141"/>
      <c r="D18" s="141"/>
      <c r="E18" s="141"/>
      <c r="F18" s="176"/>
      <c r="R18" s="99"/>
      <c r="V18" s="132"/>
      <c r="W18" s="141"/>
      <c r="X18" s="141"/>
      <c r="Y18" s="141"/>
      <c r="Z18" s="171"/>
      <c r="AA18" s="132"/>
      <c r="AB18" s="132"/>
      <c r="AC18" s="132"/>
      <c r="AD18" s="392"/>
      <c r="AE18" s="392"/>
      <c r="AF18" s="132"/>
      <c r="AG18" s="132" t="s">
        <v>14</v>
      </c>
      <c r="AH18" s="132"/>
      <c r="AI18" s="132"/>
      <c r="AJ18" s="132"/>
      <c r="AK18" s="132"/>
      <c r="AL18" s="392"/>
      <c r="AM18" s="132"/>
      <c r="AN18" s="683" t="s">
        <v>101</v>
      </c>
      <c r="AO18" s="435" t="s">
        <v>33</v>
      </c>
      <c r="AP18" s="149">
        <v>416</v>
      </c>
      <c r="AQ18" s="149">
        <v>389</v>
      </c>
      <c r="AR18" s="149">
        <v>420</v>
      </c>
      <c r="AS18" s="149">
        <v>433</v>
      </c>
      <c r="AT18" s="149">
        <v>510</v>
      </c>
      <c r="AU18" s="149">
        <v>757</v>
      </c>
      <c r="AV18" s="149">
        <v>612</v>
      </c>
      <c r="AW18" s="149">
        <v>453</v>
      </c>
      <c r="AX18" s="149">
        <v>412</v>
      </c>
      <c r="AY18" s="149">
        <v>341</v>
      </c>
      <c r="AZ18" s="149">
        <v>265</v>
      </c>
      <c r="BA18" s="150">
        <v>174</v>
      </c>
      <c r="BB18" s="150">
        <v>131</v>
      </c>
      <c r="BC18" s="183">
        <v>119</v>
      </c>
      <c r="BD18" s="391"/>
      <c r="BE18" s="150"/>
      <c r="BG18" s="683" t="s">
        <v>70</v>
      </c>
      <c r="BH18" s="148" t="s">
        <v>33</v>
      </c>
      <c r="BI18" s="149">
        <v>2026</v>
      </c>
      <c r="BJ18" s="149">
        <v>2059</v>
      </c>
      <c r="BK18" s="149">
        <v>2142</v>
      </c>
      <c r="BL18" s="149">
        <v>2203</v>
      </c>
      <c r="BM18" s="149">
        <v>2389</v>
      </c>
      <c r="BN18" s="149">
        <v>2712</v>
      </c>
      <c r="BO18" s="149">
        <v>1989</v>
      </c>
      <c r="BP18" s="149">
        <v>1607</v>
      </c>
      <c r="BQ18" s="149">
        <v>1551</v>
      </c>
      <c r="BR18" s="149">
        <v>1483</v>
      </c>
      <c r="BS18" s="149">
        <v>1303</v>
      </c>
      <c r="BT18" s="149">
        <v>1328</v>
      </c>
      <c r="BU18" s="149">
        <v>1149</v>
      </c>
      <c r="BV18" s="182">
        <v>1053</v>
      </c>
      <c r="FG18" s="89"/>
    </row>
    <row r="19" spans="2:164" ht="18" customHeight="1">
      <c r="C19" s="141"/>
      <c r="D19" s="438"/>
      <c r="E19" s="438"/>
      <c r="F19" s="438"/>
      <c r="G19" s="438"/>
      <c r="H19" s="438"/>
      <c r="I19" s="438"/>
      <c r="J19" s="438"/>
      <c r="K19" s="438"/>
      <c r="L19" s="438"/>
      <c r="M19" s="438"/>
      <c r="R19" s="99"/>
      <c r="V19" s="132"/>
      <c r="W19" s="141"/>
      <c r="X19" s="141"/>
      <c r="Y19" s="141"/>
      <c r="Z19" s="171"/>
      <c r="AA19" s="132"/>
      <c r="AB19" s="132"/>
      <c r="AC19" s="132"/>
      <c r="AD19" s="392"/>
      <c r="AE19" s="392"/>
      <c r="AF19" s="132"/>
      <c r="AG19" s="132"/>
      <c r="AH19" s="132"/>
      <c r="AI19" s="132"/>
      <c r="AJ19" s="132"/>
      <c r="AK19" s="132"/>
      <c r="AL19" s="392"/>
      <c r="AM19" s="132"/>
      <c r="AN19" s="681"/>
      <c r="AO19" s="141" t="s">
        <v>9</v>
      </c>
      <c r="AP19" s="150">
        <v>401</v>
      </c>
      <c r="AQ19" s="150">
        <v>353</v>
      </c>
      <c r="AR19" s="150">
        <v>364</v>
      </c>
      <c r="AS19" s="150">
        <v>342</v>
      </c>
      <c r="AT19" s="150">
        <v>425</v>
      </c>
      <c r="AU19" s="150">
        <v>562</v>
      </c>
      <c r="AV19" s="150">
        <v>601</v>
      </c>
      <c r="AW19" s="150">
        <v>506</v>
      </c>
      <c r="AX19" s="150">
        <v>399</v>
      </c>
      <c r="AY19" s="150">
        <v>340</v>
      </c>
      <c r="AZ19" s="150">
        <v>275</v>
      </c>
      <c r="BA19" s="150">
        <v>222</v>
      </c>
      <c r="BB19" s="150">
        <v>141</v>
      </c>
      <c r="BC19" s="183">
        <v>141</v>
      </c>
      <c r="BD19" s="391"/>
      <c r="BE19" s="150"/>
      <c r="BG19" s="681"/>
      <c r="BH19" s="154" t="s">
        <v>9</v>
      </c>
      <c r="BI19" s="150">
        <v>1616</v>
      </c>
      <c r="BJ19" s="150">
        <v>1511</v>
      </c>
      <c r="BK19" s="150">
        <v>1545</v>
      </c>
      <c r="BL19" s="150">
        <v>1442</v>
      </c>
      <c r="BM19" s="150">
        <v>1544</v>
      </c>
      <c r="BN19" s="150">
        <v>1914</v>
      </c>
      <c r="BO19" s="150">
        <v>1507</v>
      </c>
      <c r="BP19" s="150">
        <v>1385</v>
      </c>
      <c r="BQ19" s="150">
        <v>1228</v>
      </c>
      <c r="BR19" s="150">
        <v>1115</v>
      </c>
      <c r="BS19" s="150">
        <v>1048</v>
      </c>
      <c r="BT19" s="150">
        <v>1028</v>
      </c>
      <c r="BU19" s="150">
        <v>964</v>
      </c>
      <c r="BV19" s="183">
        <v>861</v>
      </c>
      <c r="FH19" s="89"/>
    </row>
    <row r="20" spans="2:164">
      <c r="C20" s="141"/>
      <c r="D20" s="141"/>
      <c r="E20" s="141"/>
      <c r="F20" s="176"/>
      <c r="R20" s="99"/>
      <c r="V20" s="132"/>
      <c r="W20" s="141"/>
      <c r="X20" s="141"/>
      <c r="Y20" s="141"/>
      <c r="Z20" s="171"/>
      <c r="AA20" s="132"/>
      <c r="AB20" s="132"/>
      <c r="AC20" s="132"/>
      <c r="AD20" s="392"/>
      <c r="AE20" s="392"/>
      <c r="AF20" s="132"/>
      <c r="AG20" s="132"/>
      <c r="AH20" s="132"/>
      <c r="AI20" s="132"/>
      <c r="AJ20" s="132"/>
      <c r="AK20" s="132"/>
      <c r="AL20" s="392"/>
      <c r="AM20" s="132"/>
      <c r="AN20" s="681"/>
      <c r="AO20" s="141" t="s">
        <v>34</v>
      </c>
      <c r="AP20" s="150">
        <v>388</v>
      </c>
      <c r="AQ20" s="150">
        <v>334</v>
      </c>
      <c r="AR20" s="150">
        <v>332</v>
      </c>
      <c r="AS20" s="150">
        <v>274</v>
      </c>
      <c r="AT20" s="150">
        <v>372</v>
      </c>
      <c r="AU20" s="150">
        <v>462</v>
      </c>
      <c r="AV20" s="150">
        <v>469</v>
      </c>
      <c r="AW20" s="150">
        <v>496</v>
      </c>
      <c r="AX20" s="150">
        <v>409</v>
      </c>
      <c r="AY20" s="150">
        <v>315</v>
      </c>
      <c r="AZ20" s="150">
        <v>268</v>
      </c>
      <c r="BA20" s="150">
        <v>244</v>
      </c>
      <c r="BB20" s="150">
        <v>186</v>
      </c>
      <c r="BC20" s="183">
        <v>130</v>
      </c>
      <c r="BD20" s="391"/>
      <c r="BE20" s="150"/>
      <c r="BG20" s="681"/>
      <c r="BH20" s="154" t="s">
        <v>34</v>
      </c>
      <c r="BI20" s="150">
        <v>1453</v>
      </c>
      <c r="BJ20" s="150">
        <v>1136</v>
      </c>
      <c r="BK20" s="150">
        <v>1194</v>
      </c>
      <c r="BL20" s="150">
        <v>988</v>
      </c>
      <c r="BM20" s="150">
        <v>1160</v>
      </c>
      <c r="BN20" s="150">
        <v>1379</v>
      </c>
      <c r="BO20" s="150">
        <v>1190</v>
      </c>
      <c r="BP20" s="150">
        <v>1192</v>
      </c>
      <c r="BQ20" s="150">
        <v>1052</v>
      </c>
      <c r="BR20" s="150">
        <v>909</v>
      </c>
      <c r="BS20" s="150">
        <v>874</v>
      </c>
      <c r="BT20" s="150">
        <v>828</v>
      </c>
      <c r="BU20" s="150">
        <v>800</v>
      </c>
      <c r="BV20" s="183">
        <v>778</v>
      </c>
      <c r="FH20" s="89"/>
    </row>
    <row r="21" spans="2:164">
      <c r="C21" s="141"/>
      <c r="D21" s="141"/>
      <c r="E21" s="141"/>
      <c r="F21" s="141"/>
      <c r="G21" s="141"/>
      <c r="H21" s="141"/>
      <c r="I21" s="141"/>
      <c r="J21" s="141"/>
      <c r="K21" s="141"/>
      <c r="L21" s="141"/>
      <c r="M21" s="141"/>
      <c r="R21" s="99"/>
      <c r="V21" s="132"/>
      <c r="W21" s="141"/>
      <c r="X21" s="141"/>
      <c r="Y21" s="141"/>
      <c r="Z21" s="177"/>
      <c r="AA21" s="132"/>
      <c r="AB21" s="132"/>
      <c r="AC21" s="132"/>
      <c r="AD21" s="392"/>
      <c r="AE21" s="392"/>
      <c r="AF21" s="132"/>
      <c r="AG21" s="132"/>
      <c r="AH21" s="132"/>
      <c r="AI21" s="132"/>
      <c r="AJ21" s="132"/>
      <c r="AK21" s="132"/>
      <c r="AL21" s="392"/>
      <c r="AM21" s="132"/>
      <c r="AN21" s="681"/>
      <c r="AO21" s="141" t="s">
        <v>36</v>
      </c>
      <c r="AP21" s="150">
        <v>127</v>
      </c>
      <c r="AQ21" s="150">
        <v>168</v>
      </c>
      <c r="AR21" s="150">
        <v>156</v>
      </c>
      <c r="AS21" s="150">
        <v>174</v>
      </c>
      <c r="AT21" s="150">
        <v>158</v>
      </c>
      <c r="AU21" s="150">
        <v>186</v>
      </c>
      <c r="AV21" s="150">
        <v>232</v>
      </c>
      <c r="AW21" s="150">
        <v>269</v>
      </c>
      <c r="AX21" s="150">
        <v>310</v>
      </c>
      <c r="AY21" s="150">
        <v>316</v>
      </c>
      <c r="AZ21" s="150">
        <v>252</v>
      </c>
      <c r="BA21" s="150">
        <v>288</v>
      </c>
      <c r="BB21" s="150">
        <v>241</v>
      </c>
      <c r="BC21" s="183">
        <v>223</v>
      </c>
      <c r="BD21" s="391"/>
      <c r="BE21" s="150"/>
      <c r="BG21" s="681"/>
      <c r="BH21" s="154" t="s">
        <v>36</v>
      </c>
      <c r="BI21" s="150">
        <v>414</v>
      </c>
      <c r="BJ21" s="150">
        <v>399</v>
      </c>
      <c r="BK21" s="150">
        <v>425</v>
      </c>
      <c r="BL21" s="150">
        <v>437</v>
      </c>
      <c r="BM21" s="150">
        <v>389</v>
      </c>
      <c r="BN21" s="150">
        <v>467</v>
      </c>
      <c r="BO21" s="150">
        <v>504</v>
      </c>
      <c r="BP21" s="150">
        <v>554</v>
      </c>
      <c r="BQ21" s="150">
        <v>613</v>
      </c>
      <c r="BR21" s="150">
        <v>617</v>
      </c>
      <c r="BS21" s="150">
        <v>522</v>
      </c>
      <c r="BT21" s="150">
        <v>616</v>
      </c>
      <c r="BU21" s="150">
        <v>597</v>
      </c>
      <c r="BV21" s="183">
        <v>592</v>
      </c>
      <c r="FH21" s="89"/>
    </row>
    <row r="22" spans="2:164">
      <c r="B22" s="129" t="s">
        <v>14</v>
      </c>
      <c r="C22" s="141"/>
      <c r="D22" s="141"/>
      <c r="E22" s="141"/>
      <c r="F22" s="176"/>
      <c r="H22" s="129" t="s">
        <v>14</v>
      </c>
      <c r="R22" s="99"/>
      <c r="V22" s="132"/>
      <c r="W22" s="141"/>
      <c r="X22" s="141"/>
      <c r="Y22" s="141"/>
      <c r="Z22" s="177"/>
      <c r="AA22" s="132"/>
      <c r="AB22" s="132"/>
      <c r="AC22" s="132"/>
      <c r="AD22" s="392"/>
      <c r="AE22" s="392"/>
      <c r="AF22" s="132"/>
      <c r="AG22" s="132"/>
      <c r="AH22" s="132"/>
      <c r="AI22" s="132"/>
      <c r="AJ22" s="132"/>
      <c r="AK22" s="132"/>
      <c r="AL22" s="392"/>
      <c r="AM22" s="132"/>
      <c r="AN22" s="681"/>
      <c r="AO22" s="141" t="s">
        <v>149</v>
      </c>
      <c r="AP22" s="146">
        <v>0</v>
      </c>
      <c r="AQ22" s="146">
        <v>0</v>
      </c>
      <c r="AR22" s="146">
        <v>0</v>
      </c>
      <c r="AS22" s="146">
        <v>0</v>
      </c>
      <c r="AT22" s="146">
        <v>0</v>
      </c>
      <c r="AU22" s="146">
        <v>0</v>
      </c>
      <c r="AV22" s="146">
        <v>0</v>
      </c>
      <c r="AW22" s="146">
        <v>0</v>
      </c>
      <c r="AX22" s="146">
        <v>0</v>
      </c>
      <c r="AY22" s="150">
        <v>0</v>
      </c>
      <c r="AZ22" s="150">
        <v>0</v>
      </c>
      <c r="BA22" s="150">
        <v>7</v>
      </c>
      <c r="BB22" s="150">
        <v>4</v>
      </c>
      <c r="BC22" s="183">
        <v>7</v>
      </c>
      <c r="BG22" s="681"/>
      <c r="BH22" s="141" t="s">
        <v>149</v>
      </c>
      <c r="BI22" s="146">
        <v>0</v>
      </c>
      <c r="BJ22" s="146">
        <v>0</v>
      </c>
      <c r="BK22" s="146">
        <v>0</v>
      </c>
      <c r="BL22" s="146">
        <v>0</v>
      </c>
      <c r="BM22" s="146">
        <v>0</v>
      </c>
      <c r="BN22" s="146">
        <v>0</v>
      </c>
      <c r="BO22" s="146">
        <v>0</v>
      </c>
      <c r="BP22" s="146">
        <v>0</v>
      </c>
      <c r="BQ22" s="146">
        <v>0</v>
      </c>
      <c r="BR22" s="150">
        <v>0</v>
      </c>
      <c r="BS22" s="150">
        <v>0</v>
      </c>
      <c r="BT22" s="150">
        <v>32</v>
      </c>
      <c r="BU22" s="150">
        <v>17</v>
      </c>
      <c r="BV22" s="183">
        <v>21</v>
      </c>
    </row>
    <row r="23" spans="2:164">
      <c r="C23" s="141"/>
      <c r="D23" s="141"/>
      <c r="E23" s="141"/>
      <c r="F23" s="176"/>
      <c r="J23" s="129" t="s">
        <v>14</v>
      </c>
      <c r="R23" s="99"/>
      <c r="V23" s="132"/>
      <c r="W23" s="141"/>
      <c r="X23" s="141" t="s">
        <v>14</v>
      </c>
      <c r="Y23" s="141"/>
      <c r="Z23" s="177"/>
      <c r="AA23" s="132"/>
      <c r="AB23" s="132"/>
      <c r="AC23" s="132"/>
      <c r="AD23" s="392"/>
      <c r="AE23" s="392"/>
      <c r="AF23" s="132"/>
      <c r="AG23" s="132"/>
      <c r="AH23" s="132"/>
      <c r="AI23" s="132"/>
      <c r="AJ23" s="132"/>
      <c r="AK23" s="132"/>
      <c r="AL23" s="392"/>
      <c r="AM23" s="132"/>
      <c r="AN23" s="681"/>
      <c r="AO23" s="141" t="s">
        <v>37</v>
      </c>
      <c r="AP23" s="150">
        <v>5</v>
      </c>
      <c r="AQ23" s="150">
        <v>9</v>
      </c>
      <c r="AR23" s="150">
        <v>4</v>
      </c>
      <c r="AS23" s="150">
        <v>13</v>
      </c>
      <c r="AT23" s="150">
        <v>16</v>
      </c>
      <c r="AU23" s="150">
        <v>18</v>
      </c>
      <c r="AV23" s="150">
        <v>25</v>
      </c>
      <c r="AW23" s="150">
        <v>36</v>
      </c>
      <c r="AX23" s="150">
        <v>39</v>
      </c>
      <c r="AY23" s="150">
        <v>39</v>
      </c>
      <c r="AZ23" s="150">
        <v>39</v>
      </c>
      <c r="BA23" s="150">
        <v>23</v>
      </c>
      <c r="BB23" s="150">
        <v>37</v>
      </c>
      <c r="BC23" s="183">
        <v>25</v>
      </c>
      <c r="BE23" s="129" t="s">
        <v>14</v>
      </c>
      <c r="BG23" s="681"/>
      <c r="BH23" s="154" t="s">
        <v>37</v>
      </c>
      <c r="BI23" s="150">
        <v>20</v>
      </c>
      <c r="BJ23" s="150">
        <v>26</v>
      </c>
      <c r="BK23" s="150">
        <v>13</v>
      </c>
      <c r="BL23" s="150">
        <v>36</v>
      </c>
      <c r="BM23" s="150">
        <v>56</v>
      </c>
      <c r="BN23" s="150">
        <v>56</v>
      </c>
      <c r="BO23" s="150">
        <v>66</v>
      </c>
      <c r="BP23" s="150">
        <v>77</v>
      </c>
      <c r="BQ23" s="150">
        <v>98</v>
      </c>
      <c r="BR23" s="150">
        <v>97</v>
      </c>
      <c r="BS23" s="150">
        <v>84</v>
      </c>
      <c r="BT23" s="150">
        <v>57</v>
      </c>
      <c r="BU23" s="150">
        <v>87</v>
      </c>
      <c r="BV23" s="183">
        <v>69</v>
      </c>
    </row>
    <row r="24" spans="2:164" ht="18" customHeight="1">
      <c r="C24" s="141"/>
      <c r="D24" s="141"/>
      <c r="E24" s="141"/>
      <c r="R24" s="99"/>
      <c r="V24" s="132"/>
      <c r="W24" s="141"/>
      <c r="X24" s="141"/>
      <c r="Y24" s="141"/>
      <c r="Z24" s="132"/>
      <c r="AA24" s="132"/>
      <c r="AB24" s="132"/>
      <c r="AC24" s="132"/>
      <c r="AD24" s="392"/>
      <c r="AE24" s="392"/>
      <c r="AF24" s="132"/>
      <c r="AG24" s="132"/>
      <c r="AH24" s="132"/>
      <c r="AI24" s="132"/>
      <c r="AJ24" s="132"/>
      <c r="AK24" s="132"/>
      <c r="AL24" s="392"/>
      <c r="AM24" s="132"/>
      <c r="AN24" s="682"/>
      <c r="AO24" s="161" t="s">
        <v>38</v>
      </c>
      <c r="AP24" s="158">
        <v>2</v>
      </c>
      <c r="AQ24" s="158">
        <v>9</v>
      </c>
      <c r="AR24" s="159">
        <v>3</v>
      </c>
      <c r="AS24" s="158">
        <v>5</v>
      </c>
      <c r="AT24" s="158">
        <v>3</v>
      </c>
      <c r="AU24" s="159">
        <v>18</v>
      </c>
      <c r="AV24" s="159">
        <v>54</v>
      </c>
      <c r="AW24" s="159">
        <v>48</v>
      </c>
      <c r="AX24" s="159">
        <v>45</v>
      </c>
      <c r="AY24" s="159">
        <v>72</v>
      </c>
      <c r="AZ24" s="159">
        <v>42</v>
      </c>
      <c r="BA24" s="159">
        <v>35</v>
      </c>
      <c r="BB24" s="159">
        <v>33</v>
      </c>
      <c r="BC24" s="185">
        <v>46</v>
      </c>
      <c r="BG24" s="682"/>
      <c r="BH24" s="157" t="s">
        <v>38</v>
      </c>
      <c r="BI24" s="158">
        <v>9</v>
      </c>
      <c r="BJ24" s="158">
        <v>23</v>
      </c>
      <c r="BK24" s="159">
        <v>12</v>
      </c>
      <c r="BL24" s="158">
        <v>18</v>
      </c>
      <c r="BM24" s="158">
        <v>11</v>
      </c>
      <c r="BN24" s="159">
        <v>46</v>
      </c>
      <c r="BO24" s="159">
        <v>123</v>
      </c>
      <c r="BP24" s="159">
        <v>138</v>
      </c>
      <c r="BQ24" s="159">
        <v>104</v>
      </c>
      <c r="BR24" s="159">
        <v>137</v>
      </c>
      <c r="BS24" s="159">
        <v>81</v>
      </c>
      <c r="BT24" s="159">
        <v>88</v>
      </c>
      <c r="BU24" s="159">
        <v>97</v>
      </c>
      <c r="BV24" s="185">
        <v>125</v>
      </c>
      <c r="BX24" s="129" t="s">
        <v>14</v>
      </c>
    </row>
    <row r="25" spans="2:164">
      <c r="C25" s="132"/>
      <c r="D25" s="132"/>
      <c r="E25" s="132"/>
      <c r="R25" s="99"/>
      <c r="S25" s="135"/>
      <c r="T25" s="135"/>
      <c r="V25" s="132"/>
      <c r="W25" s="132"/>
      <c r="X25" s="132"/>
      <c r="Y25" s="132"/>
      <c r="Z25" s="132"/>
      <c r="AA25" s="132"/>
      <c r="AB25" s="132"/>
      <c r="AC25" s="132"/>
      <c r="AD25" s="392"/>
      <c r="AE25" s="392"/>
      <c r="AF25" s="132"/>
      <c r="AG25" s="132"/>
      <c r="AH25" s="132"/>
      <c r="AI25" s="132"/>
      <c r="AJ25" s="132"/>
      <c r="AK25" s="132"/>
      <c r="AL25" s="392"/>
      <c r="AM25" s="132"/>
      <c r="AN25" s="233"/>
      <c r="AO25" s="129" t="s">
        <v>14</v>
      </c>
      <c r="AP25" s="132"/>
      <c r="AQ25" s="132"/>
      <c r="AR25" s="132"/>
      <c r="AX25" s="385"/>
      <c r="AZ25" s="327"/>
      <c r="BH25" s="132"/>
      <c r="BI25" s="132"/>
      <c r="BJ25" s="132"/>
      <c r="BK25" s="132"/>
      <c r="BL25" s="132"/>
      <c r="BM25" s="132"/>
      <c r="BN25" s="132"/>
      <c r="BO25" s="132"/>
      <c r="BP25" s="392"/>
      <c r="BQ25" s="392"/>
      <c r="BR25" s="392"/>
      <c r="BS25" s="392"/>
      <c r="BT25" s="392"/>
      <c r="BU25" s="392"/>
      <c r="BV25" s="326"/>
    </row>
    <row r="26" spans="2:164">
      <c r="B26" s="133" t="s">
        <v>21</v>
      </c>
      <c r="C26" s="134" t="s">
        <v>121</v>
      </c>
      <c r="D26" s="134" t="s">
        <v>120</v>
      </c>
      <c r="E26" s="134" t="s">
        <v>119</v>
      </c>
      <c r="F26" s="133" t="s">
        <v>49</v>
      </c>
      <c r="G26" s="133" t="s">
        <v>48</v>
      </c>
      <c r="H26" s="133" t="s">
        <v>47</v>
      </c>
      <c r="I26" s="133" t="s">
        <v>46</v>
      </c>
      <c r="J26" s="133" t="s">
        <v>45</v>
      </c>
      <c r="K26" s="133" t="s">
        <v>44</v>
      </c>
      <c r="L26" s="133" t="s">
        <v>43</v>
      </c>
      <c r="M26" s="133" t="s">
        <v>96</v>
      </c>
      <c r="N26" s="133" t="s">
        <v>69</v>
      </c>
      <c r="O26" s="133" t="s">
        <v>77</v>
      </c>
      <c r="P26" s="133" t="s">
        <v>148</v>
      </c>
      <c r="Q26" s="135"/>
      <c r="R26" s="92" t="s">
        <v>110</v>
      </c>
      <c r="S26" s="143"/>
      <c r="T26" s="143"/>
      <c r="V26" s="137" t="s">
        <v>21</v>
      </c>
      <c r="W26" s="137" t="s">
        <v>121</v>
      </c>
      <c r="X26" s="137" t="s">
        <v>120</v>
      </c>
      <c r="Y26" s="137" t="s">
        <v>119</v>
      </c>
      <c r="Z26" s="137" t="s">
        <v>49</v>
      </c>
      <c r="AA26" s="137" t="s">
        <v>48</v>
      </c>
      <c r="AB26" s="137" t="s">
        <v>47</v>
      </c>
      <c r="AC26" s="137" t="s">
        <v>46</v>
      </c>
      <c r="AD26" s="137" t="s">
        <v>45</v>
      </c>
      <c r="AE26" s="137" t="s">
        <v>44</v>
      </c>
      <c r="AF26" s="498" t="s">
        <v>43</v>
      </c>
      <c r="AG26" s="137" t="s">
        <v>96</v>
      </c>
      <c r="AH26" s="137" t="s">
        <v>69</v>
      </c>
      <c r="AI26" s="137" t="s">
        <v>77</v>
      </c>
      <c r="AJ26" s="137" t="s">
        <v>148</v>
      </c>
      <c r="AK26" s="134"/>
      <c r="AL26" s="392"/>
      <c r="AM26" s="132"/>
      <c r="AN26" s="233"/>
      <c r="AO26" s="134" t="s">
        <v>21</v>
      </c>
      <c r="AP26" s="134" t="s">
        <v>121</v>
      </c>
      <c r="AQ26" s="134" t="s">
        <v>120</v>
      </c>
      <c r="AR26" s="134" t="s">
        <v>119</v>
      </c>
      <c r="AS26" s="134" t="s">
        <v>49</v>
      </c>
      <c r="AT26" s="134" t="s">
        <v>48</v>
      </c>
      <c r="AU26" s="134" t="s">
        <v>47</v>
      </c>
      <c r="AV26" s="134" t="s">
        <v>46</v>
      </c>
      <c r="AW26" s="134" t="s">
        <v>45</v>
      </c>
      <c r="AX26" s="134" t="s">
        <v>44</v>
      </c>
      <c r="AY26" s="134" t="s">
        <v>43</v>
      </c>
      <c r="AZ26" s="134" t="s">
        <v>96</v>
      </c>
      <c r="BA26" s="137" t="s">
        <v>69</v>
      </c>
      <c r="BB26" s="137" t="s">
        <v>77</v>
      </c>
      <c r="BC26" s="137" t="s">
        <v>148</v>
      </c>
      <c r="BH26" s="134" t="s">
        <v>21</v>
      </c>
      <c r="BI26" s="134" t="s">
        <v>121</v>
      </c>
      <c r="BJ26" s="134" t="s">
        <v>120</v>
      </c>
      <c r="BK26" s="134" t="s">
        <v>119</v>
      </c>
      <c r="BL26" s="134" t="s">
        <v>49</v>
      </c>
      <c r="BM26" s="134" t="s">
        <v>48</v>
      </c>
      <c r="BN26" s="134" t="s">
        <v>47</v>
      </c>
      <c r="BO26" s="134" t="s">
        <v>46</v>
      </c>
      <c r="BP26" s="134" t="s">
        <v>45</v>
      </c>
      <c r="BQ26" s="134" t="s">
        <v>44</v>
      </c>
      <c r="BR26" s="134" t="s">
        <v>43</v>
      </c>
      <c r="BS26" s="134" t="s">
        <v>96</v>
      </c>
      <c r="BT26" s="134" t="s">
        <v>69</v>
      </c>
      <c r="BU26" s="134" t="s">
        <v>77</v>
      </c>
      <c r="BV26" s="134" t="s">
        <v>148</v>
      </c>
    </row>
    <row r="27" spans="2:164">
      <c r="B27" s="141" t="s">
        <v>33</v>
      </c>
      <c r="C27" s="142">
        <f t="shared" ref="C27:M29" si="10">W27+AP27*$T$6+AP34*$T$8+AP41*$T$10</f>
        <v>2019.6</v>
      </c>
      <c r="D27" s="142">
        <f t="shared" si="10"/>
        <v>2304.4</v>
      </c>
      <c r="E27" s="142">
        <f t="shared" si="10"/>
        <v>2286.2000000000003</v>
      </c>
      <c r="F27" s="142">
        <f t="shared" si="10"/>
        <v>2297.4</v>
      </c>
      <c r="G27" s="142">
        <f t="shared" si="10"/>
        <v>2707</v>
      </c>
      <c r="H27" s="142">
        <f t="shared" si="10"/>
        <v>3235.2000000000003</v>
      </c>
      <c r="I27" s="142">
        <f t="shared" si="10"/>
        <v>2175</v>
      </c>
      <c r="J27" s="142">
        <f t="shared" si="10"/>
        <v>2178</v>
      </c>
      <c r="K27" s="142">
        <f t="shared" si="10"/>
        <v>1941.8000000000002</v>
      </c>
      <c r="L27" s="142">
        <f t="shared" si="10"/>
        <v>1799.4</v>
      </c>
      <c r="M27" s="142">
        <f t="shared" si="10"/>
        <v>1730.4</v>
      </c>
      <c r="N27" s="142">
        <f t="shared" ref="N27:P29" si="11">AH27+BA27*$T$6+BA34*$T$8+BA41*$T$10</f>
        <v>1813</v>
      </c>
      <c r="O27" s="142">
        <f t="shared" si="11"/>
        <v>1718.8</v>
      </c>
      <c r="P27" s="142">
        <f t="shared" si="11"/>
        <v>1562</v>
      </c>
      <c r="Q27" s="143"/>
      <c r="R27" s="402">
        <v>416.15780340314603</v>
      </c>
      <c r="S27" s="143"/>
      <c r="T27" s="143"/>
      <c r="V27" s="141" t="s">
        <v>33</v>
      </c>
      <c r="W27" s="146">
        <v>1080</v>
      </c>
      <c r="X27" s="146">
        <v>1233</v>
      </c>
      <c r="Y27" s="146">
        <v>1220</v>
      </c>
      <c r="Z27" s="146">
        <v>1226</v>
      </c>
      <c r="AA27" s="146">
        <v>1448</v>
      </c>
      <c r="AB27" s="146">
        <v>1707</v>
      </c>
      <c r="AC27" s="146">
        <v>1141</v>
      </c>
      <c r="AD27" s="146">
        <v>1164</v>
      </c>
      <c r="AE27" s="146">
        <v>1060</v>
      </c>
      <c r="AF27" s="499">
        <v>987</v>
      </c>
      <c r="AG27" s="146">
        <v>979</v>
      </c>
      <c r="AH27" s="146">
        <v>1054</v>
      </c>
      <c r="AI27" s="146">
        <v>981</v>
      </c>
      <c r="AJ27" s="146">
        <v>919</v>
      </c>
      <c r="AK27" s="147"/>
      <c r="AL27" s="392"/>
      <c r="AM27" s="132"/>
      <c r="AN27" s="683" t="s">
        <v>99</v>
      </c>
      <c r="AO27" s="435" t="s">
        <v>33</v>
      </c>
      <c r="AP27" s="149">
        <v>380</v>
      </c>
      <c r="AQ27" s="149">
        <v>440</v>
      </c>
      <c r="AR27" s="149">
        <v>426</v>
      </c>
      <c r="AS27" s="149">
        <v>420</v>
      </c>
      <c r="AT27" s="149">
        <v>491</v>
      </c>
      <c r="AU27" s="149">
        <v>491</v>
      </c>
      <c r="AV27" s="149">
        <v>336</v>
      </c>
      <c r="AW27" s="149">
        <v>351</v>
      </c>
      <c r="AX27" s="149">
        <v>343</v>
      </c>
      <c r="AY27" s="149">
        <v>358</v>
      </c>
      <c r="AZ27" s="149">
        <v>368</v>
      </c>
      <c r="BA27" s="149">
        <v>408</v>
      </c>
      <c r="BB27" s="149">
        <v>379</v>
      </c>
      <c r="BC27" s="182">
        <v>374</v>
      </c>
      <c r="BG27" s="684" t="s">
        <v>51</v>
      </c>
      <c r="BH27" s="148" t="s">
        <v>33</v>
      </c>
      <c r="BI27" s="149">
        <v>325</v>
      </c>
      <c r="BJ27" s="149">
        <v>380</v>
      </c>
      <c r="BK27" s="149">
        <v>382</v>
      </c>
      <c r="BL27" s="149">
        <v>373</v>
      </c>
      <c r="BM27" s="149">
        <v>467</v>
      </c>
      <c r="BN27" s="149">
        <v>571</v>
      </c>
      <c r="BO27" s="149">
        <v>438</v>
      </c>
      <c r="BP27" s="149">
        <v>371</v>
      </c>
      <c r="BQ27" s="149">
        <v>277</v>
      </c>
      <c r="BR27" s="149">
        <v>228</v>
      </c>
      <c r="BS27" s="149">
        <v>200</v>
      </c>
      <c r="BT27" s="149">
        <v>164</v>
      </c>
      <c r="BU27" s="149">
        <v>156</v>
      </c>
      <c r="BV27" s="182">
        <v>131</v>
      </c>
    </row>
    <row r="28" spans="2:164" ht="18" customHeight="1">
      <c r="B28" s="141" t="s">
        <v>9</v>
      </c>
      <c r="C28" s="143">
        <f t="shared" si="10"/>
        <v>1468.3999999999999</v>
      </c>
      <c r="D28" s="143">
        <f t="shared" si="10"/>
        <v>1643.2</v>
      </c>
      <c r="E28" s="143">
        <f t="shared" si="10"/>
        <v>1574.8</v>
      </c>
      <c r="F28" s="143">
        <f t="shared" si="10"/>
        <v>1675</v>
      </c>
      <c r="G28" s="143">
        <f t="shared" si="10"/>
        <v>1706.4</v>
      </c>
      <c r="H28" s="143">
        <f t="shared" si="10"/>
        <v>2041.8</v>
      </c>
      <c r="I28" s="143">
        <f t="shared" si="10"/>
        <v>1742.8000000000002</v>
      </c>
      <c r="J28" s="143">
        <f t="shared" si="10"/>
        <v>1575.6</v>
      </c>
      <c r="K28" s="143">
        <f t="shared" si="10"/>
        <v>1365.8</v>
      </c>
      <c r="L28" s="143">
        <f t="shared" si="10"/>
        <v>1403.8</v>
      </c>
      <c r="M28" s="143">
        <f t="shared" si="10"/>
        <v>1179.2</v>
      </c>
      <c r="N28" s="143">
        <f t="shared" si="11"/>
        <v>1247.2</v>
      </c>
      <c r="O28" s="143">
        <f t="shared" si="11"/>
        <v>1213.6000000000001</v>
      </c>
      <c r="P28" s="143">
        <f t="shared" si="11"/>
        <v>1103.2</v>
      </c>
      <c r="Q28" s="143"/>
      <c r="R28" s="402">
        <v>196.72504105420464</v>
      </c>
      <c r="S28" s="143"/>
      <c r="T28" s="143"/>
      <c r="V28" s="141" t="s">
        <v>9</v>
      </c>
      <c r="W28" s="146">
        <v>770</v>
      </c>
      <c r="X28" s="146">
        <v>869</v>
      </c>
      <c r="Y28" s="146">
        <v>826</v>
      </c>
      <c r="Z28" s="146">
        <v>879</v>
      </c>
      <c r="AA28" s="146">
        <v>894</v>
      </c>
      <c r="AB28" s="146">
        <v>1056</v>
      </c>
      <c r="AC28" s="146">
        <v>897</v>
      </c>
      <c r="AD28" s="146">
        <v>817</v>
      </c>
      <c r="AE28" s="146">
        <v>716</v>
      </c>
      <c r="AF28" s="499">
        <v>752</v>
      </c>
      <c r="AG28" s="146">
        <v>645</v>
      </c>
      <c r="AH28" s="146">
        <v>683</v>
      </c>
      <c r="AI28" s="146">
        <v>669</v>
      </c>
      <c r="AJ28" s="146">
        <v>622</v>
      </c>
      <c r="AK28" s="147"/>
      <c r="AL28" s="392"/>
      <c r="AM28" s="132"/>
      <c r="AN28" s="681"/>
      <c r="AO28" s="141" t="s">
        <v>9</v>
      </c>
      <c r="AP28" s="150">
        <v>252</v>
      </c>
      <c r="AQ28" s="150">
        <v>284</v>
      </c>
      <c r="AR28" s="150">
        <v>267</v>
      </c>
      <c r="AS28" s="150">
        <v>245</v>
      </c>
      <c r="AT28" s="150">
        <v>274</v>
      </c>
      <c r="AU28" s="150">
        <v>275</v>
      </c>
      <c r="AV28" s="150">
        <v>233</v>
      </c>
      <c r="AW28" s="150">
        <v>201</v>
      </c>
      <c r="AX28" s="150">
        <v>206</v>
      </c>
      <c r="AY28" s="150">
        <v>224</v>
      </c>
      <c r="AZ28" s="150">
        <v>218</v>
      </c>
      <c r="BA28" s="150">
        <v>269</v>
      </c>
      <c r="BB28" s="150">
        <v>248</v>
      </c>
      <c r="BC28" s="183">
        <v>265</v>
      </c>
      <c r="BG28" s="685"/>
      <c r="BH28" s="154" t="s">
        <v>9</v>
      </c>
      <c r="BI28" s="150">
        <v>293</v>
      </c>
      <c r="BJ28" s="150">
        <v>291</v>
      </c>
      <c r="BK28" s="150">
        <v>286</v>
      </c>
      <c r="BL28" s="150">
        <v>332</v>
      </c>
      <c r="BM28" s="150">
        <v>330</v>
      </c>
      <c r="BN28" s="150">
        <v>420</v>
      </c>
      <c r="BO28" s="150">
        <v>386</v>
      </c>
      <c r="BP28" s="150">
        <v>328</v>
      </c>
      <c r="BQ28" s="150">
        <v>245</v>
      </c>
      <c r="BR28" s="150">
        <v>211</v>
      </c>
      <c r="BS28" s="150">
        <v>139</v>
      </c>
      <c r="BT28" s="150">
        <v>165</v>
      </c>
      <c r="BU28" s="150">
        <v>133</v>
      </c>
      <c r="BV28" s="183">
        <v>103</v>
      </c>
    </row>
    <row r="29" spans="2:164">
      <c r="B29" s="141" t="s">
        <v>34</v>
      </c>
      <c r="C29" s="143">
        <f t="shared" si="10"/>
        <v>1645.6000000000001</v>
      </c>
      <c r="D29" s="143">
        <f t="shared" si="10"/>
        <v>1237.4000000000001</v>
      </c>
      <c r="E29" s="143">
        <f t="shared" si="10"/>
        <v>1184.8</v>
      </c>
      <c r="F29" s="143">
        <f t="shared" si="10"/>
        <v>1278.3999999999999</v>
      </c>
      <c r="G29" s="143">
        <f t="shared" si="10"/>
        <v>1316.1999999999998</v>
      </c>
      <c r="H29" s="143">
        <f t="shared" si="10"/>
        <v>1495.1999999999998</v>
      </c>
      <c r="I29" s="143">
        <f t="shared" si="10"/>
        <v>1452.8</v>
      </c>
      <c r="J29" s="143">
        <f t="shared" si="10"/>
        <v>1285</v>
      </c>
      <c r="K29" s="143">
        <f t="shared" si="10"/>
        <v>1162.2</v>
      </c>
      <c r="L29" s="143">
        <f t="shared" si="10"/>
        <v>1175.4000000000001</v>
      </c>
      <c r="M29" s="143">
        <f t="shared" si="10"/>
        <v>964.2</v>
      </c>
      <c r="N29" s="143">
        <f t="shared" si="11"/>
        <v>1071</v>
      </c>
      <c r="O29" s="143">
        <f t="shared" si="11"/>
        <v>1017.4</v>
      </c>
      <c r="P29" s="143">
        <f t="shared" si="11"/>
        <v>929.4</v>
      </c>
      <c r="Q29" s="143"/>
      <c r="R29" s="402">
        <v>160.7720484274414</v>
      </c>
      <c r="S29" s="143"/>
      <c r="T29" s="143"/>
      <c r="V29" s="141" t="s">
        <v>34</v>
      </c>
      <c r="W29" s="146">
        <v>882</v>
      </c>
      <c r="X29" s="146">
        <v>646</v>
      </c>
      <c r="Y29" s="146">
        <v>620</v>
      </c>
      <c r="Z29" s="146">
        <v>669</v>
      </c>
      <c r="AA29" s="146">
        <v>688</v>
      </c>
      <c r="AB29" s="146">
        <v>769</v>
      </c>
      <c r="AC29" s="146">
        <v>744</v>
      </c>
      <c r="AD29" s="146">
        <v>659</v>
      </c>
      <c r="AE29" s="146">
        <v>605</v>
      </c>
      <c r="AF29" s="499">
        <v>627</v>
      </c>
      <c r="AG29" s="146">
        <v>520</v>
      </c>
      <c r="AH29" s="146">
        <v>578</v>
      </c>
      <c r="AI29" s="146">
        <v>550</v>
      </c>
      <c r="AJ29" s="146">
        <v>511</v>
      </c>
      <c r="AK29" s="147"/>
      <c r="AL29" s="392"/>
      <c r="AM29" s="132"/>
      <c r="AN29" s="681"/>
      <c r="AO29" s="141" t="s">
        <v>34</v>
      </c>
      <c r="AP29" s="150">
        <v>323</v>
      </c>
      <c r="AQ29" s="150">
        <v>198</v>
      </c>
      <c r="AR29" s="150">
        <v>190</v>
      </c>
      <c r="AS29" s="150">
        <v>196</v>
      </c>
      <c r="AT29" s="150">
        <v>187</v>
      </c>
      <c r="AU29" s="150">
        <v>192</v>
      </c>
      <c r="AV29" s="150">
        <v>192</v>
      </c>
      <c r="AW29" s="150">
        <v>177</v>
      </c>
      <c r="AX29" s="150">
        <v>168</v>
      </c>
      <c r="AY29" s="150">
        <v>182</v>
      </c>
      <c r="AZ29" s="150">
        <v>162</v>
      </c>
      <c r="BA29" s="150">
        <v>179</v>
      </c>
      <c r="BB29" s="150">
        <v>208</v>
      </c>
      <c r="BC29" s="183">
        <v>200</v>
      </c>
      <c r="BG29" s="685"/>
      <c r="BH29" s="154" t="s">
        <v>34</v>
      </c>
      <c r="BI29" s="150">
        <v>284</v>
      </c>
      <c r="BJ29" s="150">
        <v>261</v>
      </c>
      <c r="BK29" s="150">
        <v>226</v>
      </c>
      <c r="BL29" s="150">
        <v>274</v>
      </c>
      <c r="BM29" s="150">
        <v>277</v>
      </c>
      <c r="BN29" s="150">
        <v>334</v>
      </c>
      <c r="BO29" s="150">
        <v>342</v>
      </c>
      <c r="BP29" s="150">
        <v>315</v>
      </c>
      <c r="BQ29" s="150">
        <v>240</v>
      </c>
      <c r="BR29" s="150">
        <v>192</v>
      </c>
      <c r="BS29" s="150">
        <v>148</v>
      </c>
      <c r="BT29" s="150">
        <v>155</v>
      </c>
      <c r="BU29" s="150">
        <v>135</v>
      </c>
      <c r="BV29" s="183">
        <v>103</v>
      </c>
    </row>
    <row r="30" spans="2:164" ht="18" customHeight="1">
      <c r="B30" s="141" t="s">
        <v>35</v>
      </c>
      <c r="C30" s="143">
        <f t="shared" ref="C30:P30" si="12">W30</f>
        <v>134</v>
      </c>
      <c r="D30" s="143">
        <f t="shared" si="12"/>
        <v>215</v>
      </c>
      <c r="E30" s="143">
        <f t="shared" si="12"/>
        <v>269</v>
      </c>
      <c r="F30" s="143">
        <f t="shared" si="12"/>
        <v>382</v>
      </c>
      <c r="G30" s="143">
        <f t="shared" si="12"/>
        <v>527</v>
      </c>
      <c r="H30" s="143">
        <f t="shared" si="12"/>
        <v>582</v>
      </c>
      <c r="I30" s="143">
        <f t="shared" si="12"/>
        <v>626</v>
      </c>
      <c r="J30" s="143">
        <f t="shared" si="12"/>
        <v>627</v>
      </c>
      <c r="K30" s="143">
        <f t="shared" si="12"/>
        <v>615</v>
      </c>
      <c r="L30" s="143">
        <f t="shared" si="12"/>
        <v>945</v>
      </c>
      <c r="M30" s="143">
        <f t="shared" si="12"/>
        <v>1061</v>
      </c>
      <c r="N30" s="143">
        <f t="shared" si="12"/>
        <v>1085</v>
      </c>
      <c r="O30" s="143">
        <f t="shared" si="12"/>
        <v>1057</v>
      </c>
      <c r="P30" s="143">
        <f t="shared" si="12"/>
        <v>1016</v>
      </c>
      <c r="Q30" s="143"/>
      <c r="R30" s="402">
        <v>243.25697432048185</v>
      </c>
      <c r="S30" s="143"/>
      <c r="T30" s="143"/>
      <c r="V30" s="141" t="s">
        <v>35</v>
      </c>
      <c r="W30" s="146">
        <v>134</v>
      </c>
      <c r="X30" s="146">
        <v>215</v>
      </c>
      <c r="Y30" s="146">
        <v>269</v>
      </c>
      <c r="Z30" s="146">
        <v>382</v>
      </c>
      <c r="AA30" s="146">
        <v>527</v>
      </c>
      <c r="AB30" s="146">
        <v>582</v>
      </c>
      <c r="AC30" s="146">
        <v>626</v>
      </c>
      <c r="AD30" s="146">
        <v>627</v>
      </c>
      <c r="AE30" s="146">
        <v>615</v>
      </c>
      <c r="AF30" s="499">
        <v>945</v>
      </c>
      <c r="AG30" s="146">
        <v>1061</v>
      </c>
      <c r="AH30" s="146">
        <v>1085</v>
      </c>
      <c r="AI30" s="146">
        <v>1057</v>
      </c>
      <c r="AJ30" s="146">
        <v>1016</v>
      </c>
      <c r="AK30" s="147"/>
      <c r="AL30" s="392"/>
      <c r="AM30" s="132"/>
      <c r="AN30" s="681"/>
      <c r="AO30" s="141" t="s">
        <v>36</v>
      </c>
      <c r="AP30" s="150">
        <v>85</v>
      </c>
      <c r="AQ30" s="150">
        <v>83</v>
      </c>
      <c r="AR30" s="150">
        <v>69</v>
      </c>
      <c r="AS30" s="150">
        <v>72</v>
      </c>
      <c r="AT30" s="150">
        <v>76</v>
      </c>
      <c r="AU30" s="150">
        <v>78</v>
      </c>
      <c r="AV30" s="150">
        <v>90</v>
      </c>
      <c r="AW30" s="150">
        <v>92</v>
      </c>
      <c r="AX30" s="150">
        <v>84</v>
      </c>
      <c r="AY30" s="150">
        <v>111</v>
      </c>
      <c r="AZ30" s="150">
        <v>103</v>
      </c>
      <c r="BA30" s="150">
        <v>102</v>
      </c>
      <c r="BB30" s="150">
        <v>111</v>
      </c>
      <c r="BC30" s="183">
        <v>154</v>
      </c>
      <c r="BG30" s="685"/>
      <c r="BH30" s="154" t="s">
        <v>36</v>
      </c>
      <c r="BI30" s="150">
        <v>165</v>
      </c>
      <c r="BJ30" s="150">
        <v>166</v>
      </c>
      <c r="BK30" s="150">
        <v>123</v>
      </c>
      <c r="BL30" s="150">
        <v>167</v>
      </c>
      <c r="BM30" s="150">
        <v>176</v>
      </c>
      <c r="BN30" s="150">
        <v>190</v>
      </c>
      <c r="BO30" s="150">
        <v>202</v>
      </c>
      <c r="BP30" s="150">
        <v>214</v>
      </c>
      <c r="BQ30" s="150">
        <v>210</v>
      </c>
      <c r="BR30" s="150">
        <v>249</v>
      </c>
      <c r="BS30" s="150">
        <v>169</v>
      </c>
      <c r="BT30" s="150">
        <v>187</v>
      </c>
      <c r="BU30" s="150">
        <v>141</v>
      </c>
      <c r="BV30" s="183">
        <v>172</v>
      </c>
    </row>
    <row r="31" spans="2:164">
      <c r="B31" s="141" t="s">
        <v>36</v>
      </c>
      <c r="C31" s="143">
        <f>W31+$T$13*W32+$T$6*(AP30+$T$13*AP31)+$T$8*(AP37+$T$13*AP38)+$T$10*(AP44+$T$13*AP45)</f>
        <v>554.20000000000005</v>
      </c>
      <c r="D31" s="143">
        <f t="shared" ref="D31" si="13">X31+$T$13*X32+$T$6*(AQ30+$T$13*AQ31)+$T$8*(AQ37+$T$13*AQ38)+$T$10*(AQ44+$T$13*AQ45)</f>
        <v>547.6</v>
      </c>
      <c r="E31" s="143">
        <f t="shared" ref="E31" si="14">Y31+$T$13*Y32+$T$6*(AR30+$T$13*AR31)+$T$8*(AR37+$T$13*AR38)+$T$10*(AR44+$T$13*AR45)</f>
        <v>481.79999999999995</v>
      </c>
      <c r="F31" s="143">
        <f t="shared" ref="F31" si="15">Z31+$T$13*Z32+$T$6*(AS30+$T$13*AS31)+$T$8*(AS37+$T$13*AS38)+$T$10*(AS44+$T$13*AS45)</f>
        <v>541.20000000000005</v>
      </c>
      <c r="G31" s="143">
        <f t="shared" ref="G31" si="16">AA31+$T$13*AA32+$T$6*(AT30+$T$13*AT31)+$T$8*(AT37+$T$13*AT38)+$T$10*(AT44+$T$13*AT45)</f>
        <v>571.6</v>
      </c>
      <c r="H31" s="143">
        <f t="shared" ref="H31" si="17">AB31+$T$13*AB32+$T$6*(AU30+$T$13*AU31)+$T$8*(AU37+$T$13*AU38)+$T$10*(AU44+$T$13*AU45)</f>
        <v>636.59999999999991</v>
      </c>
      <c r="I31" s="143">
        <f t="shared" ref="I31" si="18">AC31+$T$13*AC32+$T$6*(AV30+$T$13*AV31)+$T$8*(AV37+$T$13*AV38)+$T$10*(AV44+$T$13*AV45)</f>
        <v>689</v>
      </c>
      <c r="J31" s="143">
        <f t="shared" ref="J31" si="19">AD31+$T$13*AD32+$T$6*(AW30+$T$13*AW31)+$T$8*(AW37+$T$13*AW38)+$T$10*(AW44+$T$13*AW45)</f>
        <v>729</v>
      </c>
      <c r="K31" s="143">
        <f t="shared" ref="K31" si="20">AE31+$T$13*AE32+$T$6*(AX30+$T$13*AX31)+$T$8*(AX37+$T$13*AX38)+$T$10*(AX44+$T$13*AX45)</f>
        <v>727.6</v>
      </c>
      <c r="L31" s="143">
        <f t="shared" ref="L31" si="21">AF31+$T$13*AF32+$T$6*(AY30+$T$13*AY31)+$T$8*(AY37+$T$13*AY38)+$T$10*(AY44+$T$13*AY45)</f>
        <v>872.4</v>
      </c>
      <c r="M31" s="143">
        <f t="shared" ref="M31" si="22">AG31+$T$13*AG32+$T$6*(AZ30+$T$13*AZ31)+$T$8*(AZ37+$T$13*AZ38)+$T$10*(AZ44+$T$13*AZ45)</f>
        <v>696.19999999999993</v>
      </c>
      <c r="N31" s="143">
        <f>AH31+$T$13*AH32+$T$6*(BA30+$T$13*BA31)+$T$8*(BA37+$T$13*BA38)+$T$10*(BA44+$T$13*BA45)</f>
        <v>750.4</v>
      </c>
      <c r="O31" s="143">
        <f>AI31+$T$13*AI32+$T$6*(BB30+$T$13*BB31)+$T$8*(BB37+$T$13*BB38)+$T$10*(BB44+$T$13*BB45)</f>
        <v>733.8</v>
      </c>
      <c r="P31" s="143">
        <f>AJ31+$T$13*AJ32+$T$6*(BC30+$T$13*BC31)+$T$8*(BC37+$T$13*BC38)+$T$10*(BC44+$T$13*BC45)</f>
        <v>928.6</v>
      </c>
      <c r="Q31" s="143"/>
      <c r="R31" s="402">
        <v>117.66573370734918</v>
      </c>
      <c r="S31" s="143"/>
      <c r="T31" s="143"/>
      <c r="V31" s="141" t="s">
        <v>36</v>
      </c>
      <c r="W31" s="146">
        <v>291</v>
      </c>
      <c r="X31" s="146">
        <v>291</v>
      </c>
      <c r="Y31" s="146">
        <v>252</v>
      </c>
      <c r="Z31" s="146">
        <v>277</v>
      </c>
      <c r="AA31" s="146">
        <v>291</v>
      </c>
      <c r="AB31" s="146">
        <v>327</v>
      </c>
      <c r="AC31" s="146">
        <v>354</v>
      </c>
      <c r="AD31" s="146">
        <v>370</v>
      </c>
      <c r="AE31" s="146">
        <v>372</v>
      </c>
      <c r="AF31" s="499">
        <v>447</v>
      </c>
      <c r="AG31" s="146">
        <v>365</v>
      </c>
      <c r="AH31" s="146">
        <v>384</v>
      </c>
      <c r="AI31" s="146">
        <v>382</v>
      </c>
      <c r="AJ31" s="146">
        <v>491</v>
      </c>
      <c r="AK31" s="147"/>
      <c r="AL31" s="392"/>
      <c r="AM31" s="132"/>
      <c r="AN31" s="681"/>
      <c r="AO31" s="141" t="s">
        <v>149</v>
      </c>
      <c r="AP31" s="146">
        <v>0</v>
      </c>
      <c r="AQ31" s="146">
        <v>0</v>
      </c>
      <c r="AR31" s="146">
        <v>0</v>
      </c>
      <c r="AS31" s="146">
        <v>0</v>
      </c>
      <c r="AT31" s="146">
        <v>0</v>
      </c>
      <c r="AU31" s="146">
        <v>0</v>
      </c>
      <c r="AV31" s="146">
        <v>0</v>
      </c>
      <c r="AW31" s="146">
        <v>0</v>
      </c>
      <c r="AX31" s="146">
        <v>0</v>
      </c>
      <c r="AY31" s="150">
        <v>0</v>
      </c>
      <c r="AZ31" s="150">
        <v>0</v>
      </c>
      <c r="BA31" s="150">
        <v>6</v>
      </c>
      <c r="BB31" s="150">
        <v>4</v>
      </c>
      <c r="BC31" s="183">
        <v>7</v>
      </c>
      <c r="BG31" s="685"/>
      <c r="BH31" s="141" t="s">
        <v>149</v>
      </c>
      <c r="BI31" s="146">
        <v>0</v>
      </c>
      <c r="BJ31" s="146">
        <v>0</v>
      </c>
      <c r="BK31" s="146">
        <v>0</v>
      </c>
      <c r="BL31" s="146">
        <v>0</v>
      </c>
      <c r="BM31" s="146">
        <v>0</v>
      </c>
      <c r="BN31" s="146">
        <v>0</v>
      </c>
      <c r="BO31" s="146">
        <v>0</v>
      </c>
      <c r="BP31" s="146">
        <v>0</v>
      </c>
      <c r="BQ31" s="146">
        <v>0</v>
      </c>
      <c r="BR31" s="150">
        <v>0</v>
      </c>
      <c r="BS31" s="150">
        <v>0</v>
      </c>
      <c r="BT31" s="150">
        <v>1</v>
      </c>
      <c r="BU31" s="150">
        <v>2</v>
      </c>
      <c r="BV31" s="183">
        <v>6</v>
      </c>
    </row>
    <row r="32" spans="2:164">
      <c r="B32" s="141" t="s">
        <v>37</v>
      </c>
      <c r="C32" s="143">
        <f t="shared" ref="C32:M33" si="23">W33+AP32*$T$6+AP39*$T$8+AP46*$T$10</f>
        <v>16.399999999999999</v>
      </c>
      <c r="D32" s="143">
        <f t="shared" si="23"/>
        <v>35.4</v>
      </c>
      <c r="E32" s="143">
        <f t="shared" si="23"/>
        <v>67.2</v>
      </c>
      <c r="F32" s="143">
        <f t="shared" si="23"/>
        <v>20.399999999999999</v>
      </c>
      <c r="G32" s="143">
        <f t="shared" si="23"/>
        <v>14.2</v>
      </c>
      <c r="H32" s="143">
        <f t="shared" si="23"/>
        <v>42.400000000000006</v>
      </c>
      <c r="I32" s="143">
        <f t="shared" si="23"/>
        <v>72.800000000000011</v>
      </c>
      <c r="J32" s="143">
        <f t="shared" si="23"/>
        <v>97.4</v>
      </c>
      <c r="K32" s="143">
        <f t="shared" si="23"/>
        <v>60.599999999999994</v>
      </c>
      <c r="L32" s="143">
        <f t="shared" si="23"/>
        <v>54.6</v>
      </c>
      <c r="M32" s="143">
        <f t="shared" si="23"/>
        <v>14.8</v>
      </c>
      <c r="N32" s="143">
        <f t="shared" ref="N32:P33" si="24">AH33+BA32*$T$6+BA39*$T$8+BA46*$T$10</f>
        <v>30.4</v>
      </c>
      <c r="O32" s="143">
        <f t="shared" si="24"/>
        <v>57</v>
      </c>
      <c r="P32" s="143">
        <f t="shared" si="24"/>
        <v>63</v>
      </c>
      <c r="Q32" s="143"/>
      <c r="R32" s="402">
        <v>27.323258305781245</v>
      </c>
      <c r="S32" s="143"/>
      <c r="T32" s="143"/>
      <c r="V32" s="141" t="s">
        <v>149</v>
      </c>
      <c r="W32" s="146">
        <v>0</v>
      </c>
      <c r="X32" s="146">
        <v>0</v>
      </c>
      <c r="Y32" s="146">
        <v>0</v>
      </c>
      <c r="Z32" s="146">
        <v>0</v>
      </c>
      <c r="AA32" s="146">
        <v>0</v>
      </c>
      <c r="AB32" s="146">
        <v>0</v>
      </c>
      <c r="AC32" s="146">
        <v>0</v>
      </c>
      <c r="AD32" s="146">
        <v>0</v>
      </c>
      <c r="AE32" s="146">
        <v>0</v>
      </c>
      <c r="AF32" s="499">
        <v>0</v>
      </c>
      <c r="AG32" s="146">
        <v>0</v>
      </c>
      <c r="AH32" s="146">
        <v>12</v>
      </c>
      <c r="AI32" s="146">
        <v>10</v>
      </c>
      <c r="AJ32" s="146">
        <v>17</v>
      </c>
      <c r="AK32" s="147"/>
      <c r="AL32" s="392"/>
      <c r="AM32" s="132"/>
      <c r="AN32" s="681"/>
      <c r="AO32" s="141" t="s">
        <v>37</v>
      </c>
      <c r="AP32" s="150">
        <v>4</v>
      </c>
      <c r="AQ32" s="150">
        <v>7</v>
      </c>
      <c r="AR32" s="150">
        <v>25</v>
      </c>
      <c r="AS32" s="150">
        <v>3</v>
      </c>
      <c r="AT32" s="150">
        <v>2</v>
      </c>
      <c r="AU32" s="150">
        <v>9</v>
      </c>
      <c r="AV32" s="150">
        <v>13</v>
      </c>
      <c r="AW32" s="150">
        <v>10</v>
      </c>
      <c r="AX32" s="150">
        <v>5</v>
      </c>
      <c r="AY32" s="150">
        <v>5</v>
      </c>
      <c r="AZ32" s="150">
        <v>1</v>
      </c>
      <c r="BA32" s="150">
        <v>5</v>
      </c>
      <c r="BB32" s="150">
        <v>3</v>
      </c>
      <c r="BC32" s="183">
        <v>8</v>
      </c>
      <c r="BG32" s="685"/>
      <c r="BH32" s="154" t="s">
        <v>37</v>
      </c>
      <c r="BI32" s="150">
        <v>6</v>
      </c>
      <c r="BJ32" s="150">
        <v>14</v>
      </c>
      <c r="BK32" s="150">
        <v>26</v>
      </c>
      <c r="BL32" s="150">
        <v>7</v>
      </c>
      <c r="BM32" s="150">
        <v>6</v>
      </c>
      <c r="BN32" s="150">
        <v>15</v>
      </c>
      <c r="BO32" s="150">
        <v>29</v>
      </c>
      <c r="BP32" s="150">
        <v>34</v>
      </c>
      <c r="BQ32" s="150">
        <v>25</v>
      </c>
      <c r="BR32" s="150">
        <v>19</v>
      </c>
      <c r="BS32" s="150">
        <v>5</v>
      </c>
      <c r="BT32" s="150">
        <v>11</v>
      </c>
      <c r="BU32" s="150">
        <v>22</v>
      </c>
      <c r="BV32" s="183">
        <v>14</v>
      </c>
    </row>
    <row r="33" spans="2:74">
      <c r="B33" s="141" t="s">
        <v>38</v>
      </c>
      <c r="C33" s="143">
        <f t="shared" si="23"/>
        <v>121.80000000000001</v>
      </c>
      <c r="D33" s="143">
        <f t="shared" si="23"/>
        <v>109.2</v>
      </c>
      <c r="E33" s="143">
        <f t="shared" si="23"/>
        <v>79</v>
      </c>
      <c r="F33" s="143">
        <f t="shared" si="23"/>
        <v>62.2</v>
      </c>
      <c r="G33" s="143">
        <f t="shared" si="23"/>
        <v>108.39999999999999</v>
      </c>
      <c r="H33" s="143">
        <f t="shared" si="23"/>
        <v>288</v>
      </c>
      <c r="I33" s="143">
        <f t="shared" si="23"/>
        <v>353</v>
      </c>
      <c r="J33" s="143">
        <f t="shared" si="23"/>
        <v>649.20000000000005</v>
      </c>
      <c r="K33" s="143">
        <f t="shared" si="23"/>
        <v>376</v>
      </c>
      <c r="L33" s="143">
        <f t="shared" si="23"/>
        <v>641.80000000000007</v>
      </c>
      <c r="M33" s="143">
        <f t="shared" si="23"/>
        <v>492.79999999999995</v>
      </c>
      <c r="N33" s="143">
        <f t="shared" si="24"/>
        <v>460</v>
      </c>
      <c r="O33" s="143">
        <f t="shared" si="24"/>
        <v>498.8</v>
      </c>
      <c r="P33" s="143">
        <f t="shared" si="24"/>
        <v>416.6</v>
      </c>
      <c r="Q33" s="143"/>
      <c r="R33" s="402">
        <v>223.83913271216306</v>
      </c>
      <c r="S33" s="143"/>
      <c r="T33" s="143"/>
      <c r="V33" s="141" t="s">
        <v>37</v>
      </c>
      <c r="W33" s="146">
        <v>9</v>
      </c>
      <c r="X33" s="146">
        <v>18</v>
      </c>
      <c r="Y33" s="146">
        <v>36</v>
      </c>
      <c r="Z33" s="146">
        <v>11</v>
      </c>
      <c r="AA33" s="146">
        <v>7</v>
      </c>
      <c r="AB33" s="146">
        <v>22</v>
      </c>
      <c r="AC33" s="146">
        <v>39</v>
      </c>
      <c r="AD33" s="146">
        <v>49</v>
      </c>
      <c r="AE33" s="146">
        <v>29</v>
      </c>
      <c r="AF33" s="499">
        <v>27</v>
      </c>
      <c r="AG33" s="146">
        <v>7</v>
      </c>
      <c r="AH33" s="146">
        <v>15</v>
      </c>
      <c r="AI33" s="146">
        <v>28</v>
      </c>
      <c r="AJ33" s="146">
        <v>32</v>
      </c>
      <c r="AK33" s="147"/>
      <c r="AL33" s="392"/>
      <c r="AM33" s="132"/>
      <c r="AN33" s="682"/>
      <c r="AO33" s="161" t="s">
        <v>38</v>
      </c>
      <c r="AP33" s="158">
        <v>33</v>
      </c>
      <c r="AQ33" s="158">
        <v>24</v>
      </c>
      <c r="AR33" s="159">
        <v>9</v>
      </c>
      <c r="AS33" s="158">
        <v>12</v>
      </c>
      <c r="AT33" s="158">
        <v>37</v>
      </c>
      <c r="AU33" s="159">
        <v>63</v>
      </c>
      <c r="AV33" s="159">
        <v>63</v>
      </c>
      <c r="AW33" s="159">
        <v>84</v>
      </c>
      <c r="AX33" s="159">
        <v>62</v>
      </c>
      <c r="AY33" s="159">
        <v>94</v>
      </c>
      <c r="AZ33" s="159">
        <v>78</v>
      </c>
      <c r="BA33" s="159">
        <v>67</v>
      </c>
      <c r="BB33" s="159">
        <v>72</v>
      </c>
      <c r="BC33" s="185">
        <v>57</v>
      </c>
      <c r="BG33" s="685"/>
      <c r="BH33" s="157" t="s">
        <v>38</v>
      </c>
      <c r="BI33" s="158">
        <v>56</v>
      </c>
      <c r="BJ33" s="158">
        <v>42</v>
      </c>
      <c r="BK33" s="159">
        <v>30</v>
      </c>
      <c r="BL33" s="158">
        <v>26</v>
      </c>
      <c r="BM33" s="158">
        <v>51</v>
      </c>
      <c r="BN33" s="159">
        <v>93</v>
      </c>
      <c r="BO33" s="159">
        <v>112</v>
      </c>
      <c r="BP33" s="159">
        <v>216</v>
      </c>
      <c r="BQ33" s="159">
        <v>119</v>
      </c>
      <c r="BR33" s="159">
        <v>208</v>
      </c>
      <c r="BS33" s="159">
        <v>141</v>
      </c>
      <c r="BT33" s="159">
        <v>131</v>
      </c>
      <c r="BU33" s="159">
        <v>131</v>
      </c>
      <c r="BV33" s="185">
        <v>121</v>
      </c>
    </row>
    <row r="34" spans="2:74">
      <c r="B34" s="141" t="s">
        <v>39</v>
      </c>
      <c r="C34" s="143">
        <f t="shared" ref="C34:P37" si="25">W35</f>
        <v>0</v>
      </c>
      <c r="D34" s="143">
        <f t="shared" si="25"/>
        <v>0</v>
      </c>
      <c r="E34" s="143">
        <f t="shared" si="25"/>
        <v>0</v>
      </c>
      <c r="F34" s="143">
        <f t="shared" si="25"/>
        <v>125</v>
      </c>
      <c r="G34" s="143">
        <f t="shared" si="25"/>
        <v>135</v>
      </c>
      <c r="H34" s="143">
        <f t="shared" si="25"/>
        <v>124</v>
      </c>
      <c r="I34" s="143">
        <f t="shared" si="25"/>
        <v>200</v>
      </c>
      <c r="J34" s="143">
        <f t="shared" si="25"/>
        <v>216</v>
      </c>
      <c r="K34" s="143">
        <f t="shared" si="25"/>
        <v>215</v>
      </c>
      <c r="L34" s="143">
        <f t="shared" si="25"/>
        <v>218</v>
      </c>
      <c r="M34" s="143">
        <f t="shared" si="25"/>
        <v>196</v>
      </c>
      <c r="N34" s="143">
        <f t="shared" si="25"/>
        <v>306</v>
      </c>
      <c r="O34" s="143">
        <f t="shared" si="25"/>
        <v>168</v>
      </c>
      <c r="P34" s="143">
        <f t="shared" si="25"/>
        <v>223</v>
      </c>
      <c r="Q34" s="143"/>
      <c r="R34" s="404">
        <v>37.959878568725451</v>
      </c>
      <c r="S34" s="143"/>
      <c r="T34" s="143"/>
      <c r="V34" s="141" t="s">
        <v>38</v>
      </c>
      <c r="W34" s="146">
        <v>64</v>
      </c>
      <c r="X34" s="146">
        <v>57</v>
      </c>
      <c r="Y34" s="146">
        <v>41</v>
      </c>
      <c r="Z34" s="146">
        <v>34</v>
      </c>
      <c r="AA34" s="146">
        <v>57</v>
      </c>
      <c r="AB34" s="146">
        <v>154</v>
      </c>
      <c r="AC34" s="146">
        <v>186</v>
      </c>
      <c r="AD34" s="146">
        <v>331</v>
      </c>
      <c r="AE34" s="146">
        <v>196</v>
      </c>
      <c r="AF34" s="499">
        <v>330</v>
      </c>
      <c r="AG34" s="146">
        <v>258</v>
      </c>
      <c r="AH34" s="146">
        <v>241</v>
      </c>
      <c r="AI34" s="146">
        <v>257</v>
      </c>
      <c r="AJ34" s="146">
        <v>218</v>
      </c>
      <c r="AK34" s="147"/>
      <c r="AL34" s="392"/>
      <c r="AM34" s="132"/>
      <c r="AN34" s="681" t="s">
        <v>100</v>
      </c>
      <c r="AO34" s="435" t="s">
        <v>33</v>
      </c>
      <c r="AP34" s="149">
        <v>446</v>
      </c>
      <c r="AQ34" s="149">
        <v>525</v>
      </c>
      <c r="AR34" s="149">
        <v>507</v>
      </c>
      <c r="AS34" s="149">
        <v>529</v>
      </c>
      <c r="AT34" s="149">
        <v>613</v>
      </c>
      <c r="AU34" s="149">
        <v>743</v>
      </c>
      <c r="AV34" s="149">
        <v>458</v>
      </c>
      <c r="AW34" s="149">
        <v>468</v>
      </c>
      <c r="AX34" s="149">
        <v>419</v>
      </c>
      <c r="AY34" s="149">
        <v>388</v>
      </c>
      <c r="AZ34" s="149">
        <v>319</v>
      </c>
      <c r="BA34" s="150">
        <v>339</v>
      </c>
      <c r="BB34" s="150">
        <v>341</v>
      </c>
      <c r="BC34" s="183">
        <v>279</v>
      </c>
      <c r="BG34" s="683" t="s">
        <v>52</v>
      </c>
      <c r="BH34" s="148" t="s">
        <v>33</v>
      </c>
      <c r="BI34" s="149">
        <v>663</v>
      </c>
      <c r="BJ34" s="149">
        <v>755</v>
      </c>
      <c r="BK34" s="149">
        <v>755</v>
      </c>
      <c r="BL34" s="149">
        <v>775</v>
      </c>
      <c r="BM34" s="149">
        <v>920</v>
      </c>
      <c r="BN34" s="149">
        <v>1195</v>
      </c>
      <c r="BO34" s="149">
        <v>799</v>
      </c>
      <c r="BP34" s="149">
        <v>812</v>
      </c>
      <c r="BQ34" s="149">
        <v>698</v>
      </c>
      <c r="BR34" s="149">
        <v>644</v>
      </c>
      <c r="BS34" s="149">
        <v>594</v>
      </c>
      <c r="BT34" s="149">
        <v>594</v>
      </c>
      <c r="BU34" s="149">
        <v>580</v>
      </c>
      <c r="BV34" s="182">
        <v>491</v>
      </c>
    </row>
    <row r="35" spans="2:74" ht="18" customHeight="1">
      <c r="B35" s="141" t="s">
        <v>15</v>
      </c>
      <c r="C35" s="143">
        <f t="shared" si="25"/>
        <v>183</v>
      </c>
      <c r="D35" s="143">
        <f t="shared" si="25"/>
        <v>199</v>
      </c>
      <c r="E35" s="143">
        <f t="shared" si="25"/>
        <v>200</v>
      </c>
      <c r="F35" s="143">
        <f t="shared" si="25"/>
        <v>187</v>
      </c>
      <c r="G35" s="143">
        <f t="shared" si="25"/>
        <v>148</v>
      </c>
      <c r="H35" s="143">
        <f t="shared" si="25"/>
        <v>183</v>
      </c>
      <c r="I35" s="143">
        <f t="shared" si="25"/>
        <v>201</v>
      </c>
      <c r="J35" s="143">
        <f t="shared" si="25"/>
        <v>236</v>
      </c>
      <c r="K35" s="143">
        <f t="shared" si="25"/>
        <v>209</v>
      </c>
      <c r="L35" s="143">
        <f t="shared" si="25"/>
        <v>195</v>
      </c>
      <c r="M35" s="143">
        <f t="shared" si="25"/>
        <v>209</v>
      </c>
      <c r="N35" s="143">
        <f t="shared" si="25"/>
        <v>272</v>
      </c>
      <c r="O35" s="143">
        <f t="shared" si="25"/>
        <v>230</v>
      </c>
      <c r="P35" s="143">
        <f t="shared" si="25"/>
        <v>256</v>
      </c>
      <c r="Q35" s="143"/>
      <c r="R35" s="402">
        <v>22.377816396303491</v>
      </c>
      <c r="S35" s="143"/>
      <c r="T35" s="143"/>
      <c r="V35" s="141" t="s">
        <v>39</v>
      </c>
      <c r="W35" s="146"/>
      <c r="X35" s="146"/>
      <c r="Y35" s="146"/>
      <c r="Z35" s="146">
        <v>125</v>
      </c>
      <c r="AA35" s="146">
        <v>135</v>
      </c>
      <c r="AB35" s="146">
        <v>124</v>
      </c>
      <c r="AC35" s="146">
        <v>200</v>
      </c>
      <c r="AD35" s="146">
        <v>216</v>
      </c>
      <c r="AE35" s="146">
        <v>215</v>
      </c>
      <c r="AF35" s="499">
        <v>218</v>
      </c>
      <c r="AG35" s="146">
        <v>196</v>
      </c>
      <c r="AH35" s="146">
        <v>306</v>
      </c>
      <c r="AI35" s="146">
        <v>168</v>
      </c>
      <c r="AJ35" s="146">
        <v>223</v>
      </c>
      <c r="AK35" s="147"/>
      <c r="AL35" s="392"/>
      <c r="AM35" s="132"/>
      <c r="AN35" s="681"/>
      <c r="AO35" s="141" t="s">
        <v>9</v>
      </c>
      <c r="AP35" s="150">
        <v>312</v>
      </c>
      <c r="AQ35" s="150">
        <v>355</v>
      </c>
      <c r="AR35" s="150">
        <v>354</v>
      </c>
      <c r="AS35" s="150">
        <v>378</v>
      </c>
      <c r="AT35" s="150">
        <v>376</v>
      </c>
      <c r="AU35" s="150">
        <v>449</v>
      </c>
      <c r="AV35" s="150">
        <v>369</v>
      </c>
      <c r="AW35" s="150">
        <v>329</v>
      </c>
      <c r="AX35" s="150">
        <v>293</v>
      </c>
      <c r="AY35" s="150">
        <v>289</v>
      </c>
      <c r="AZ35" s="150">
        <v>259</v>
      </c>
      <c r="BA35" s="150">
        <v>223</v>
      </c>
      <c r="BB35" s="150">
        <v>249</v>
      </c>
      <c r="BC35" s="183">
        <v>202</v>
      </c>
      <c r="BG35" s="681"/>
      <c r="BH35" s="154" t="s">
        <v>9</v>
      </c>
      <c r="BI35" s="150">
        <v>474</v>
      </c>
      <c r="BJ35" s="150">
        <v>553</v>
      </c>
      <c r="BK35" s="150">
        <v>528</v>
      </c>
      <c r="BL35" s="150">
        <v>594</v>
      </c>
      <c r="BM35" s="150">
        <v>610</v>
      </c>
      <c r="BN35" s="150">
        <v>772</v>
      </c>
      <c r="BO35" s="150">
        <v>660</v>
      </c>
      <c r="BP35" s="150">
        <v>590</v>
      </c>
      <c r="BQ35" s="150">
        <v>499</v>
      </c>
      <c r="BR35" s="150">
        <v>521</v>
      </c>
      <c r="BS35" s="150">
        <v>423</v>
      </c>
      <c r="BT35" s="150">
        <v>443</v>
      </c>
      <c r="BU35" s="150">
        <v>405</v>
      </c>
      <c r="BV35" s="183">
        <v>357</v>
      </c>
    </row>
    <row r="36" spans="2:74" ht="18" customHeight="1">
      <c r="B36" s="141" t="s">
        <v>40</v>
      </c>
      <c r="C36" s="143">
        <f t="shared" si="25"/>
        <v>0</v>
      </c>
      <c r="D36" s="143">
        <f t="shared" si="25"/>
        <v>0</v>
      </c>
      <c r="E36" s="143">
        <f t="shared" si="25"/>
        <v>0</v>
      </c>
      <c r="F36" s="143">
        <f t="shared" si="25"/>
        <v>231</v>
      </c>
      <c r="G36" s="143">
        <f t="shared" si="25"/>
        <v>379</v>
      </c>
      <c r="H36" s="143">
        <f t="shared" si="25"/>
        <v>3582</v>
      </c>
      <c r="I36" s="143">
        <f t="shared" si="25"/>
        <v>7276</v>
      </c>
      <c r="J36" s="143">
        <f t="shared" si="25"/>
        <v>4014</v>
      </c>
      <c r="K36" s="143">
        <f t="shared" si="25"/>
        <v>7596</v>
      </c>
      <c r="L36" s="143">
        <f t="shared" si="25"/>
        <v>10131.5</v>
      </c>
      <c r="M36" s="143">
        <f t="shared" si="25"/>
        <v>3882</v>
      </c>
      <c r="N36" s="143">
        <f t="shared" si="25"/>
        <v>7760</v>
      </c>
      <c r="O36" s="143">
        <f t="shared" si="25"/>
        <v>10000.5</v>
      </c>
      <c r="P36" s="143">
        <f t="shared" si="25"/>
        <v>15398.7</v>
      </c>
      <c r="Q36" s="143"/>
      <c r="R36" s="404">
        <v>3761.0641652013737</v>
      </c>
      <c r="S36" s="143"/>
      <c r="T36" s="143"/>
      <c r="V36" s="141" t="s">
        <v>15</v>
      </c>
      <c r="W36" s="146">
        <v>183</v>
      </c>
      <c r="X36" s="146">
        <v>199</v>
      </c>
      <c r="Y36" s="146">
        <v>200</v>
      </c>
      <c r="Z36" s="146">
        <v>187</v>
      </c>
      <c r="AA36" s="146">
        <v>148</v>
      </c>
      <c r="AB36" s="146">
        <v>183</v>
      </c>
      <c r="AC36" s="146">
        <v>201</v>
      </c>
      <c r="AD36" s="146">
        <v>236</v>
      </c>
      <c r="AE36" s="146">
        <v>209</v>
      </c>
      <c r="AF36" s="499">
        <v>195</v>
      </c>
      <c r="AG36" s="146">
        <v>209</v>
      </c>
      <c r="AH36" s="146">
        <v>272</v>
      </c>
      <c r="AI36" s="146">
        <v>230</v>
      </c>
      <c r="AJ36" s="146">
        <v>256</v>
      </c>
      <c r="AK36" s="147"/>
      <c r="AL36" s="392"/>
      <c r="AM36" s="132"/>
      <c r="AN36" s="681"/>
      <c r="AO36" s="141" t="s">
        <v>34</v>
      </c>
      <c r="AP36" s="150">
        <v>342</v>
      </c>
      <c r="AQ36" s="150">
        <v>271</v>
      </c>
      <c r="AR36" s="150">
        <v>258</v>
      </c>
      <c r="AS36" s="150">
        <v>281</v>
      </c>
      <c r="AT36" s="150">
        <v>283</v>
      </c>
      <c r="AU36" s="150">
        <v>311</v>
      </c>
      <c r="AV36" s="150">
        <v>302</v>
      </c>
      <c r="AW36" s="150">
        <v>242</v>
      </c>
      <c r="AX36" s="150">
        <v>232</v>
      </c>
      <c r="AY36" s="150">
        <v>248</v>
      </c>
      <c r="AZ36" s="150">
        <v>185</v>
      </c>
      <c r="BA36" s="150">
        <v>225</v>
      </c>
      <c r="BB36" s="150">
        <v>199</v>
      </c>
      <c r="BC36" s="183">
        <v>184</v>
      </c>
      <c r="BG36" s="681"/>
      <c r="BH36" s="154" t="s">
        <v>34</v>
      </c>
      <c r="BI36" s="150">
        <v>506</v>
      </c>
      <c r="BJ36" s="150">
        <v>416</v>
      </c>
      <c r="BK36" s="150">
        <v>411</v>
      </c>
      <c r="BL36" s="150">
        <v>427</v>
      </c>
      <c r="BM36" s="150">
        <v>469</v>
      </c>
      <c r="BN36" s="150">
        <v>559</v>
      </c>
      <c r="BO36" s="150">
        <v>559</v>
      </c>
      <c r="BP36" s="150">
        <v>472</v>
      </c>
      <c r="BQ36" s="150">
        <v>430</v>
      </c>
      <c r="BR36" s="150">
        <v>443</v>
      </c>
      <c r="BS36" s="150">
        <v>357</v>
      </c>
      <c r="BT36" s="150">
        <v>401</v>
      </c>
      <c r="BU36" s="150">
        <v>343</v>
      </c>
      <c r="BV36" s="183">
        <v>310</v>
      </c>
    </row>
    <row r="37" spans="2:74">
      <c r="B37" s="161" t="s">
        <v>41</v>
      </c>
      <c r="C37" s="162">
        <f t="shared" si="25"/>
        <v>15.249068112504235</v>
      </c>
      <c r="D37" s="162">
        <f t="shared" si="25"/>
        <v>15.8836229053151</v>
      </c>
      <c r="E37" s="162">
        <f t="shared" si="25"/>
        <v>15.40958461895165</v>
      </c>
      <c r="F37" s="162">
        <f t="shared" si="25"/>
        <v>15.076692201650758</v>
      </c>
      <c r="G37" s="162">
        <f t="shared" si="25"/>
        <v>14.292337452638648</v>
      </c>
      <c r="H37" s="162">
        <f t="shared" si="25"/>
        <v>14.562904235343208</v>
      </c>
      <c r="I37" s="162">
        <f t="shared" si="25"/>
        <v>15.692172547349367</v>
      </c>
      <c r="J37" s="162">
        <f t="shared" si="25"/>
        <v>17.114614819050733</v>
      </c>
      <c r="K37" s="162">
        <f t="shared" si="25"/>
        <v>17.248795595320026</v>
      </c>
      <c r="L37" s="162">
        <f t="shared" si="25"/>
        <v>21.663949785950425</v>
      </c>
      <c r="M37" s="162">
        <f t="shared" si="25"/>
        <v>18.238870366738578</v>
      </c>
      <c r="N37" s="162">
        <f t="shared" si="25"/>
        <v>19.811828395323431</v>
      </c>
      <c r="O37" s="162">
        <f t="shared" si="25"/>
        <v>20.908205421019048</v>
      </c>
      <c r="P37" s="162">
        <f t="shared" si="25"/>
        <v>30.403859354740291</v>
      </c>
      <c r="Q37" s="163"/>
      <c r="R37" s="403">
        <v>2.1410168038303992</v>
      </c>
      <c r="V37" s="141" t="s">
        <v>40</v>
      </c>
      <c r="W37" s="146"/>
      <c r="X37" s="146"/>
      <c r="Y37" s="146"/>
      <c r="Z37" s="146">
        <v>231</v>
      </c>
      <c r="AA37" s="146">
        <v>379</v>
      </c>
      <c r="AB37" s="146">
        <v>3582</v>
      </c>
      <c r="AC37" s="146">
        <v>7276</v>
      </c>
      <c r="AD37" s="146">
        <v>4014</v>
      </c>
      <c r="AE37" s="146">
        <v>7596</v>
      </c>
      <c r="AF37" s="499">
        <v>10131.5</v>
      </c>
      <c r="AG37" s="146">
        <v>3882</v>
      </c>
      <c r="AH37" s="146">
        <v>7760</v>
      </c>
      <c r="AI37" s="146">
        <v>10000.5</v>
      </c>
      <c r="AJ37" s="146">
        <v>15398.7</v>
      </c>
      <c r="AK37" s="147"/>
      <c r="AL37" s="392"/>
      <c r="AM37" s="132"/>
      <c r="AN37" s="681"/>
      <c r="AO37" s="141" t="s">
        <v>36</v>
      </c>
      <c r="AP37" s="150">
        <v>128</v>
      </c>
      <c r="AQ37" s="150">
        <v>117</v>
      </c>
      <c r="AR37" s="150">
        <v>105</v>
      </c>
      <c r="AS37" s="150">
        <v>119</v>
      </c>
      <c r="AT37" s="150">
        <v>107</v>
      </c>
      <c r="AU37" s="150">
        <v>132</v>
      </c>
      <c r="AV37" s="150">
        <v>131</v>
      </c>
      <c r="AW37" s="150">
        <v>139</v>
      </c>
      <c r="AX37" s="150">
        <v>124</v>
      </c>
      <c r="AY37" s="150">
        <v>165</v>
      </c>
      <c r="AZ37" s="150">
        <v>124</v>
      </c>
      <c r="BA37" s="150">
        <v>145</v>
      </c>
      <c r="BB37" s="150">
        <v>157</v>
      </c>
      <c r="BC37" s="183">
        <v>180</v>
      </c>
      <c r="BG37" s="681"/>
      <c r="BH37" s="154" t="s">
        <v>36</v>
      </c>
      <c r="BI37" s="150">
        <v>138</v>
      </c>
      <c r="BJ37" s="150">
        <v>139</v>
      </c>
      <c r="BK37" s="150">
        <v>149</v>
      </c>
      <c r="BL37" s="150">
        <v>168</v>
      </c>
      <c r="BM37" s="150">
        <v>187</v>
      </c>
      <c r="BN37" s="150">
        <v>217</v>
      </c>
      <c r="BO37" s="150">
        <v>235</v>
      </c>
      <c r="BP37" s="150">
        <v>269</v>
      </c>
      <c r="BQ37" s="150">
        <v>277</v>
      </c>
      <c r="BR37" s="150">
        <v>329</v>
      </c>
      <c r="BS37" s="150">
        <v>261</v>
      </c>
      <c r="BT37" s="150">
        <v>274</v>
      </c>
      <c r="BU37" s="150">
        <v>281</v>
      </c>
      <c r="BV37" s="183">
        <v>312</v>
      </c>
    </row>
    <row r="38" spans="2:74">
      <c r="C38" s="141"/>
      <c r="D38" s="141"/>
      <c r="E38" s="141"/>
      <c r="R38" s="99"/>
      <c r="V38" s="161" t="s">
        <v>41</v>
      </c>
      <c r="W38" s="164">
        <v>15.249068112504235</v>
      </c>
      <c r="X38" s="164">
        <v>15.8836229053151</v>
      </c>
      <c r="Y38" s="164">
        <v>15.40958461895165</v>
      </c>
      <c r="Z38" s="164">
        <v>15.076692201650758</v>
      </c>
      <c r="AA38" s="164">
        <v>14.292337452638648</v>
      </c>
      <c r="AB38" s="164">
        <v>14.562904235343208</v>
      </c>
      <c r="AC38" s="164">
        <v>15.692172547349367</v>
      </c>
      <c r="AD38" s="164">
        <v>17.114614819050733</v>
      </c>
      <c r="AE38" s="164">
        <v>17.248795595320026</v>
      </c>
      <c r="AF38" s="500">
        <v>21.663949785950425</v>
      </c>
      <c r="AG38" s="164">
        <v>18.238870366738578</v>
      </c>
      <c r="AH38" s="164">
        <v>19.811828395323431</v>
      </c>
      <c r="AI38" s="164">
        <v>20.908205421019048</v>
      </c>
      <c r="AJ38" s="164">
        <v>30.403859354740291</v>
      </c>
      <c r="AK38" s="178"/>
      <c r="AL38" s="392"/>
      <c r="AM38" s="132"/>
      <c r="AN38" s="681"/>
      <c r="AO38" s="141" t="s">
        <v>149</v>
      </c>
      <c r="AP38" s="146">
        <v>0</v>
      </c>
      <c r="AQ38" s="146">
        <v>0</v>
      </c>
      <c r="AR38" s="146">
        <v>0</v>
      </c>
      <c r="AS38" s="146">
        <v>0</v>
      </c>
      <c r="AT38" s="146">
        <v>0</v>
      </c>
      <c r="AU38" s="146">
        <v>0</v>
      </c>
      <c r="AV38" s="146">
        <v>0</v>
      </c>
      <c r="AW38" s="146">
        <v>0</v>
      </c>
      <c r="AX38" s="146">
        <v>0</v>
      </c>
      <c r="AY38" s="150">
        <v>0</v>
      </c>
      <c r="AZ38" s="150">
        <v>0</v>
      </c>
      <c r="BA38" s="150">
        <v>6</v>
      </c>
      <c r="BB38" s="150">
        <v>2</v>
      </c>
      <c r="BC38" s="183">
        <v>5</v>
      </c>
      <c r="BG38" s="681"/>
      <c r="BH38" s="141" t="s">
        <v>149</v>
      </c>
      <c r="BI38" s="146">
        <v>0</v>
      </c>
      <c r="BJ38" s="146">
        <v>0</v>
      </c>
      <c r="BK38" s="146">
        <v>0</v>
      </c>
      <c r="BL38" s="146">
        <v>0</v>
      </c>
      <c r="BM38" s="146">
        <v>0</v>
      </c>
      <c r="BN38" s="146">
        <v>0</v>
      </c>
      <c r="BO38" s="146">
        <v>0</v>
      </c>
      <c r="BP38" s="146">
        <v>0</v>
      </c>
      <c r="BQ38" s="146">
        <v>0</v>
      </c>
      <c r="BR38" s="150">
        <v>0</v>
      </c>
      <c r="BS38" s="150">
        <v>0</v>
      </c>
      <c r="BT38" s="150">
        <v>8</v>
      </c>
      <c r="BU38" s="150">
        <v>6</v>
      </c>
      <c r="BV38" s="183">
        <v>9</v>
      </c>
    </row>
    <row r="39" spans="2:74">
      <c r="C39" s="141"/>
      <c r="D39" s="141"/>
      <c r="E39" s="141"/>
      <c r="R39" s="99"/>
      <c r="V39" s="132"/>
      <c r="W39" s="141"/>
      <c r="X39" s="141"/>
      <c r="Y39" s="141"/>
      <c r="Z39" s="132"/>
      <c r="AA39" s="132"/>
      <c r="AB39" s="132"/>
      <c r="AC39" s="132"/>
      <c r="AD39" s="392"/>
      <c r="AE39" s="392"/>
      <c r="AF39" s="132"/>
      <c r="AG39" s="132"/>
      <c r="AH39" s="132"/>
      <c r="AI39" s="132"/>
      <c r="AJ39" s="132"/>
      <c r="AK39" s="132"/>
      <c r="AL39" s="392"/>
      <c r="AM39" s="132"/>
      <c r="AN39" s="681"/>
      <c r="AO39" s="141" t="s">
        <v>37</v>
      </c>
      <c r="AP39" s="150">
        <v>3</v>
      </c>
      <c r="AQ39" s="150">
        <v>7</v>
      </c>
      <c r="AR39" s="150">
        <v>10</v>
      </c>
      <c r="AS39" s="150">
        <v>7</v>
      </c>
      <c r="AT39" s="150">
        <v>2</v>
      </c>
      <c r="AU39" s="150">
        <v>6</v>
      </c>
      <c r="AV39" s="150">
        <v>15</v>
      </c>
      <c r="AW39" s="150">
        <v>32</v>
      </c>
      <c r="AX39" s="150">
        <v>6</v>
      </c>
      <c r="AY39" s="150">
        <v>14</v>
      </c>
      <c r="AZ39" s="150">
        <v>1</v>
      </c>
      <c r="BA39" s="150">
        <v>3</v>
      </c>
      <c r="BB39" s="150">
        <v>17</v>
      </c>
      <c r="BC39" s="183">
        <v>15</v>
      </c>
      <c r="BG39" s="681"/>
      <c r="BH39" s="154" t="s">
        <v>37</v>
      </c>
      <c r="BI39" s="150">
        <v>2</v>
      </c>
      <c r="BJ39" s="150">
        <v>9</v>
      </c>
      <c r="BK39" s="150">
        <v>8</v>
      </c>
      <c r="BL39" s="150">
        <v>3</v>
      </c>
      <c r="BM39" s="150">
        <v>5</v>
      </c>
      <c r="BN39" s="150">
        <v>11</v>
      </c>
      <c r="BO39" s="150">
        <v>23</v>
      </c>
      <c r="BP39" s="150">
        <v>34</v>
      </c>
      <c r="BQ39" s="150">
        <v>24</v>
      </c>
      <c r="BR39" s="150">
        <v>22</v>
      </c>
      <c r="BS39" s="150">
        <v>6</v>
      </c>
      <c r="BT39" s="150">
        <v>11</v>
      </c>
      <c r="BU39" s="150">
        <v>25</v>
      </c>
      <c r="BV39" s="183">
        <v>23</v>
      </c>
    </row>
    <row r="40" spans="2:74">
      <c r="C40" s="141"/>
      <c r="D40" s="141"/>
      <c r="E40" s="141"/>
      <c r="R40" s="99"/>
      <c r="V40" s="132"/>
      <c r="W40" s="141"/>
      <c r="X40" s="141"/>
      <c r="Y40" s="141"/>
      <c r="Z40" s="132"/>
      <c r="AA40" s="132"/>
      <c r="AB40" s="132"/>
      <c r="AC40" s="132"/>
      <c r="AD40" s="392"/>
      <c r="AE40" s="392"/>
      <c r="AF40" s="132"/>
      <c r="AG40" s="132"/>
      <c r="AH40" s="132"/>
      <c r="AI40" s="132"/>
      <c r="AJ40" s="132"/>
      <c r="AK40" s="132"/>
      <c r="AL40" s="392"/>
      <c r="AM40" s="132"/>
      <c r="AN40" s="682"/>
      <c r="AO40" s="161" t="s">
        <v>38</v>
      </c>
      <c r="AP40" s="158">
        <v>17</v>
      </c>
      <c r="AQ40" s="158">
        <v>21</v>
      </c>
      <c r="AR40" s="159">
        <v>14</v>
      </c>
      <c r="AS40" s="158">
        <v>9</v>
      </c>
      <c r="AT40" s="158">
        <v>11</v>
      </c>
      <c r="AU40" s="159">
        <v>44</v>
      </c>
      <c r="AV40" s="159">
        <v>71</v>
      </c>
      <c r="AW40" s="159">
        <v>131</v>
      </c>
      <c r="AX40" s="159">
        <v>80</v>
      </c>
      <c r="AY40" s="159">
        <v>143</v>
      </c>
      <c r="AZ40" s="159">
        <v>110</v>
      </c>
      <c r="BA40" s="159">
        <v>97</v>
      </c>
      <c r="BB40" s="159">
        <v>135</v>
      </c>
      <c r="BC40" s="185">
        <v>87</v>
      </c>
      <c r="BG40" s="682"/>
      <c r="BH40" s="157" t="s">
        <v>38</v>
      </c>
      <c r="BI40" s="158">
        <v>22</v>
      </c>
      <c r="BJ40" s="158">
        <v>26</v>
      </c>
      <c r="BK40" s="159">
        <v>26</v>
      </c>
      <c r="BL40" s="158">
        <v>14</v>
      </c>
      <c r="BM40" s="158">
        <v>19</v>
      </c>
      <c r="BN40" s="159">
        <v>82</v>
      </c>
      <c r="BO40" s="159">
        <v>120</v>
      </c>
      <c r="BP40" s="159">
        <v>230</v>
      </c>
      <c r="BQ40" s="159">
        <v>134</v>
      </c>
      <c r="BR40" s="159">
        <v>224</v>
      </c>
      <c r="BS40" s="159">
        <v>173</v>
      </c>
      <c r="BT40" s="159">
        <v>172</v>
      </c>
      <c r="BU40" s="159">
        <v>193</v>
      </c>
      <c r="BV40" s="185">
        <v>144</v>
      </c>
    </row>
    <row r="41" spans="2:74">
      <c r="C41" s="141"/>
      <c r="D41" s="141"/>
      <c r="E41" s="141"/>
      <c r="R41" s="99"/>
      <c r="V41" s="132"/>
      <c r="W41" s="141"/>
      <c r="X41" s="141"/>
      <c r="Y41" s="141"/>
      <c r="Z41" s="132"/>
      <c r="AA41" s="132"/>
      <c r="AB41" s="132"/>
      <c r="AC41" s="132"/>
      <c r="AD41" s="392"/>
      <c r="AE41" s="392"/>
      <c r="AF41" s="132"/>
      <c r="AG41" s="132"/>
      <c r="AH41" s="132"/>
      <c r="AI41" s="132"/>
      <c r="AJ41" s="132"/>
      <c r="AK41" s="132"/>
      <c r="AL41" s="392"/>
      <c r="AM41" s="132"/>
      <c r="AN41" s="683" t="s">
        <v>101</v>
      </c>
      <c r="AO41" s="435" t="s">
        <v>33</v>
      </c>
      <c r="AP41" s="149">
        <v>158</v>
      </c>
      <c r="AQ41" s="149">
        <v>162</v>
      </c>
      <c r="AR41" s="149">
        <v>182</v>
      </c>
      <c r="AS41" s="149">
        <v>172</v>
      </c>
      <c r="AT41" s="149">
        <v>211</v>
      </c>
      <c r="AU41" s="149">
        <v>327</v>
      </c>
      <c r="AV41" s="149">
        <v>256</v>
      </c>
      <c r="AW41" s="149">
        <v>221</v>
      </c>
      <c r="AX41" s="149">
        <v>157</v>
      </c>
      <c r="AY41" s="149">
        <v>115</v>
      </c>
      <c r="AZ41" s="149">
        <v>115</v>
      </c>
      <c r="BA41" s="150">
        <v>78</v>
      </c>
      <c r="BB41" s="150">
        <v>78</v>
      </c>
      <c r="BC41" s="183">
        <v>54</v>
      </c>
      <c r="BG41" s="683" t="s">
        <v>70</v>
      </c>
      <c r="BH41" s="148" t="s">
        <v>33</v>
      </c>
      <c r="BI41" s="149">
        <v>758</v>
      </c>
      <c r="BJ41" s="149">
        <v>841</v>
      </c>
      <c r="BK41" s="149">
        <v>849</v>
      </c>
      <c r="BL41" s="149">
        <v>846</v>
      </c>
      <c r="BM41" s="149">
        <v>963</v>
      </c>
      <c r="BN41" s="149">
        <v>1192</v>
      </c>
      <c r="BO41" s="149">
        <v>783</v>
      </c>
      <c r="BP41" s="149">
        <v>767</v>
      </c>
      <c r="BQ41" s="149">
        <v>677</v>
      </c>
      <c r="BR41" s="149">
        <v>607</v>
      </c>
      <c r="BS41" s="149">
        <v>557</v>
      </c>
      <c r="BT41" s="149">
        <v>562</v>
      </c>
      <c r="BU41" s="149">
        <v>559</v>
      </c>
      <c r="BV41" s="182">
        <v>472</v>
      </c>
    </row>
    <row r="42" spans="2:74" ht="18" customHeight="1">
      <c r="C42" s="141"/>
      <c r="D42" s="141"/>
      <c r="E42" s="141"/>
      <c r="R42" s="99"/>
      <c r="V42" s="132"/>
      <c r="W42" s="141"/>
      <c r="X42" s="141"/>
      <c r="Y42" s="141"/>
      <c r="Z42" s="132"/>
      <c r="AA42" s="132"/>
      <c r="AB42" s="132"/>
      <c r="AC42" s="132"/>
      <c r="AD42" s="392"/>
      <c r="AE42" s="392"/>
      <c r="AF42" s="132"/>
      <c r="AG42" s="132"/>
      <c r="AH42" s="132"/>
      <c r="AI42" s="132"/>
      <c r="AJ42" s="132"/>
      <c r="AK42" s="132"/>
      <c r="AL42" s="392"/>
      <c r="AM42" s="132"/>
      <c r="AN42" s="681"/>
      <c r="AO42" s="141" t="s">
        <v>9</v>
      </c>
      <c r="AP42" s="150">
        <v>154</v>
      </c>
      <c r="AQ42" s="150">
        <v>160</v>
      </c>
      <c r="AR42" s="150">
        <v>151</v>
      </c>
      <c r="AS42" s="150">
        <v>185</v>
      </c>
      <c r="AT42" s="150">
        <v>181</v>
      </c>
      <c r="AU42" s="150">
        <v>264</v>
      </c>
      <c r="AV42" s="150">
        <v>242</v>
      </c>
      <c r="AW42" s="150">
        <v>224</v>
      </c>
      <c r="AX42" s="150">
        <v>160</v>
      </c>
      <c r="AY42" s="150">
        <v>153</v>
      </c>
      <c r="AZ42" s="150">
        <v>84</v>
      </c>
      <c r="BA42" s="150">
        <v>105</v>
      </c>
      <c r="BB42" s="150">
        <v>81</v>
      </c>
      <c r="BC42" s="183">
        <v>56</v>
      </c>
      <c r="BG42" s="681"/>
      <c r="BH42" s="154" t="s">
        <v>9</v>
      </c>
      <c r="BI42" s="150">
        <v>571</v>
      </c>
      <c r="BJ42" s="150">
        <v>630</v>
      </c>
      <c r="BK42" s="150">
        <v>614</v>
      </c>
      <c r="BL42" s="150">
        <v>630</v>
      </c>
      <c r="BM42" s="150">
        <v>629</v>
      </c>
      <c r="BN42" s="150">
        <v>773</v>
      </c>
      <c r="BO42" s="150">
        <v>651</v>
      </c>
      <c r="BP42" s="150">
        <v>613</v>
      </c>
      <c r="BQ42" s="150">
        <v>528</v>
      </c>
      <c r="BR42" s="150">
        <v>529</v>
      </c>
      <c r="BS42" s="150">
        <v>426</v>
      </c>
      <c r="BT42" s="150">
        <v>422</v>
      </c>
      <c r="BU42" s="150">
        <v>451</v>
      </c>
      <c r="BV42" s="183">
        <v>377</v>
      </c>
    </row>
    <row r="43" spans="2:74">
      <c r="C43" s="141"/>
      <c r="D43" s="141"/>
      <c r="E43" s="141"/>
      <c r="R43" s="99"/>
      <c r="V43" s="132"/>
      <c r="W43" s="141"/>
      <c r="X43" s="141"/>
      <c r="Y43" s="141"/>
      <c r="Z43" s="132"/>
      <c r="AA43" s="132"/>
      <c r="AB43" s="132"/>
      <c r="AC43" s="132"/>
      <c r="AD43" s="392"/>
      <c r="AE43" s="392"/>
      <c r="AF43" s="132"/>
      <c r="AG43" s="132"/>
      <c r="AH43" s="132"/>
      <c r="AI43" s="132"/>
      <c r="AJ43" s="132"/>
      <c r="AK43" s="132"/>
      <c r="AL43" s="392"/>
      <c r="AM43" s="132"/>
      <c r="AN43" s="681"/>
      <c r="AO43" s="141" t="s">
        <v>34</v>
      </c>
      <c r="AP43" s="150">
        <v>136</v>
      </c>
      <c r="AQ43" s="150">
        <v>135</v>
      </c>
      <c r="AR43" s="150">
        <v>129</v>
      </c>
      <c r="AS43" s="150">
        <v>143</v>
      </c>
      <c r="AT43" s="150">
        <v>163</v>
      </c>
      <c r="AU43" s="150">
        <v>218</v>
      </c>
      <c r="AV43" s="150">
        <v>211</v>
      </c>
      <c r="AW43" s="150">
        <v>202</v>
      </c>
      <c r="AX43" s="150">
        <v>159</v>
      </c>
      <c r="AY43" s="150">
        <v>129</v>
      </c>
      <c r="AZ43" s="150">
        <v>108</v>
      </c>
      <c r="BA43" s="150">
        <v>104</v>
      </c>
      <c r="BB43" s="150">
        <v>85</v>
      </c>
      <c r="BC43" s="183">
        <v>62</v>
      </c>
      <c r="BG43" s="681"/>
      <c r="BH43" s="154" t="s">
        <v>34</v>
      </c>
      <c r="BI43" s="150">
        <v>625</v>
      </c>
      <c r="BJ43" s="150">
        <v>468</v>
      </c>
      <c r="BK43" s="150">
        <v>456</v>
      </c>
      <c r="BL43" s="150">
        <v>486</v>
      </c>
      <c r="BM43" s="150">
        <v>496</v>
      </c>
      <c r="BN43" s="150">
        <v>575</v>
      </c>
      <c r="BO43" s="150">
        <v>528</v>
      </c>
      <c r="BP43" s="150">
        <v>480</v>
      </c>
      <c r="BQ43" s="150">
        <v>439</v>
      </c>
      <c r="BR43" s="150">
        <v>430</v>
      </c>
      <c r="BS43" s="150">
        <v>351</v>
      </c>
      <c r="BT43" s="150">
        <v>385</v>
      </c>
      <c r="BU43" s="150">
        <v>383</v>
      </c>
      <c r="BV43" s="183">
        <v>341</v>
      </c>
    </row>
    <row r="44" spans="2:74" ht="18" customHeight="1">
      <c r="C44" s="141"/>
      <c r="D44" s="141"/>
      <c r="E44" s="141"/>
      <c r="R44" s="99"/>
      <c r="V44" s="132"/>
      <c r="W44" s="141"/>
      <c r="X44" s="141"/>
      <c r="Y44" s="141"/>
      <c r="Z44" s="132"/>
      <c r="AA44" s="132"/>
      <c r="AB44" s="132"/>
      <c r="AC44" s="132"/>
      <c r="AD44" s="392"/>
      <c r="AE44" s="392"/>
      <c r="AF44" s="132"/>
      <c r="AG44" s="132"/>
      <c r="AH44" s="132"/>
      <c r="AI44" s="132"/>
      <c r="AJ44" s="132"/>
      <c r="AK44" s="132"/>
      <c r="AL44" s="392"/>
      <c r="AM44" s="132"/>
      <c r="AN44" s="681"/>
      <c r="AO44" s="141" t="s">
        <v>36</v>
      </c>
      <c r="AP44" s="150">
        <v>56</v>
      </c>
      <c r="AQ44" s="150">
        <v>61</v>
      </c>
      <c r="AR44" s="150">
        <v>58</v>
      </c>
      <c r="AS44" s="150">
        <v>73</v>
      </c>
      <c r="AT44" s="150">
        <v>94</v>
      </c>
      <c r="AU44" s="150">
        <v>96</v>
      </c>
      <c r="AV44" s="150">
        <v>110</v>
      </c>
      <c r="AW44" s="150">
        <v>122</v>
      </c>
      <c r="AX44" s="150">
        <v>137</v>
      </c>
      <c r="AY44" s="150">
        <v>143</v>
      </c>
      <c r="AZ44" s="150">
        <v>104</v>
      </c>
      <c r="BA44" s="150">
        <v>107</v>
      </c>
      <c r="BB44" s="150">
        <v>81</v>
      </c>
      <c r="BC44" s="183">
        <v>99</v>
      </c>
      <c r="BG44" s="681"/>
      <c r="BH44" s="154" t="s">
        <v>36</v>
      </c>
      <c r="BI44" s="150">
        <v>206</v>
      </c>
      <c r="BJ44" s="150">
        <v>195</v>
      </c>
      <c r="BK44" s="150">
        <v>181</v>
      </c>
      <c r="BL44" s="150">
        <v>194</v>
      </c>
      <c r="BM44" s="150">
        <v>209</v>
      </c>
      <c r="BN44" s="150">
        <v>223</v>
      </c>
      <c r="BO44" s="150">
        <v>245</v>
      </c>
      <c r="BP44" s="150">
        <v>253</v>
      </c>
      <c r="BQ44" s="150">
        <v>256</v>
      </c>
      <c r="BR44" s="150">
        <v>292</v>
      </c>
      <c r="BS44" s="150">
        <v>233</v>
      </c>
      <c r="BT44" s="150">
        <v>252</v>
      </c>
      <c r="BU44" s="150">
        <v>246</v>
      </c>
      <c r="BV44" s="183">
        <v>327</v>
      </c>
    </row>
    <row r="45" spans="2:74">
      <c r="C45" s="141"/>
      <c r="D45" s="141"/>
      <c r="E45" s="141"/>
      <c r="R45" s="99"/>
      <c r="T45" s="167"/>
      <c r="V45" s="132"/>
      <c r="W45" s="141"/>
      <c r="X45" s="141"/>
      <c r="Y45" s="141"/>
      <c r="Z45" s="132"/>
      <c r="AA45" s="132"/>
      <c r="AB45" s="132"/>
      <c r="AC45" s="132"/>
      <c r="AD45" s="392"/>
      <c r="AE45" s="392"/>
      <c r="AF45" s="132"/>
      <c r="AG45" s="132"/>
      <c r="AH45" s="132"/>
      <c r="AI45" s="132"/>
      <c r="AJ45" s="132"/>
      <c r="AK45" s="132"/>
      <c r="AL45" s="392"/>
      <c r="AM45" s="132"/>
      <c r="AN45" s="681"/>
      <c r="AO45" s="141" t="s">
        <v>149</v>
      </c>
      <c r="AP45" s="146">
        <v>0</v>
      </c>
      <c r="AQ45" s="146">
        <v>0</v>
      </c>
      <c r="AR45" s="146">
        <v>0</v>
      </c>
      <c r="AS45" s="146">
        <v>0</v>
      </c>
      <c r="AT45" s="146">
        <v>0</v>
      </c>
      <c r="AU45" s="146">
        <v>0</v>
      </c>
      <c r="AV45" s="146">
        <v>0</v>
      </c>
      <c r="AW45" s="146">
        <v>0</v>
      </c>
      <c r="AX45" s="146">
        <v>0</v>
      </c>
      <c r="AY45" s="150">
        <v>0</v>
      </c>
      <c r="AZ45" s="150">
        <v>0</v>
      </c>
      <c r="BA45" s="150">
        <v>0</v>
      </c>
      <c r="BB45" s="150">
        <v>2</v>
      </c>
      <c r="BC45" s="183">
        <v>3</v>
      </c>
      <c r="BG45" s="681"/>
      <c r="BH45" s="141" t="s">
        <v>149</v>
      </c>
      <c r="BI45" s="146">
        <v>0</v>
      </c>
      <c r="BJ45" s="146">
        <v>0</v>
      </c>
      <c r="BK45" s="146">
        <v>0</v>
      </c>
      <c r="BL45" s="146">
        <v>0</v>
      </c>
      <c r="BM45" s="146">
        <v>0</v>
      </c>
      <c r="BN45" s="146">
        <v>0</v>
      </c>
      <c r="BO45" s="146">
        <v>0</v>
      </c>
      <c r="BP45" s="146">
        <v>0</v>
      </c>
      <c r="BQ45" s="146">
        <v>0</v>
      </c>
      <c r="BR45" s="150">
        <v>0</v>
      </c>
      <c r="BS45" s="150">
        <v>0</v>
      </c>
      <c r="BT45" s="150">
        <v>9</v>
      </c>
      <c r="BU45" s="150">
        <v>6</v>
      </c>
      <c r="BV45" s="183">
        <v>11</v>
      </c>
    </row>
    <row r="46" spans="2:74">
      <c r="C46" s="141"/>
      <c r="D46" s="141"/>
      <c r="E46" s="141"/>
      <c r="R46" s="99"/>
      <c r="S46" s="167"/>
      <c r="V46" s="132"/>
      <c r="W46" s="141"/>
      <c r="X46" s="141"/>
      <c r="Y46" s="141"/>
      <c r="Z46" s="132"/>
      <c r="AA46" s="132"/>
      <c r="AB46" s="132"/>
      <c r="AC46" s="132"/>
      <c r="AD46" s="392"/>
      <c r="AE46" s="392"/>
      <c r="AF46" s="132"/>
      <c r="AG46" s="132"/>
      <c r="AH46" s="132"/>
      <c r="AI46" s="132"/>
      <c r="AJ46" s="132"/>
      <c r="AK46" s="132"/>
      <c r="AL46" s="392"/>
      <c r="AM46" s="132"/>
      <c r="AN46" s="681"/>
      <c r="AO46" s="141" t="s">
        <v>37</v>
      </c>
      <c r="AP46" s="150">
        <v>1</v>
      </c>
      <c r="AQ46" s="150">
        <v>4</v>
      </c>
      <c r="AR46" s="150">
        <v>1</v>
      </c>
      <c r="AS46" s="150">
        <v>0</v>
      </c>
      <c r="AT46" s="150">
        <v>3</v>
      </c>
      <c r="AU46" s="150">
        <v>6</v>
      </c>
      <c r="AV46" s="150">
        <v>7</v>
      </c>
      <c r="AW46" s="150">
        <v>7</v>
      </c>
      <c r="AX46" s="150">
        <v>18</v>
      </c>
      <c r="AY46" s="150">
        <v>8</v>
      </c>
      <c r="AZ46" s="150">
        <v>5</v>
      </c>
      <c r="BA46" s="150">
        <v>7</v>
      </c>
      <c r="BB46" s="150">
        <v>8</v>
      </c>
      <c r="BC46" s="183">
        <v>8</v>
      </c>
      <c r="BG46" s="681"/>
      <c r="BH46" s="154" t="s">
        <v>37</v>
      </c>
      <c r="BI46" s="150">
        <v>5</v>
      </c>
      <c r="BJ46" s="150">
        <v>10</v>
      </c>
      <c r="BK46" s="150">
        <v>14</v>
      </c>
      <c r="BL46" s="150">
        <v>7</v>
      </c>
      <c r="BM46" s="150">
        <v>4</v>
      </c>
      <c r="BN46" s="150">
        <v>13</v>
      </c>
      <c r="BO46" s="150">
        <v>12</v>
      </c>
      <c r="BP46" s="150">
        <v>27</v>
      </c>
      <c r="BQ46" s="150">
        <v>22</v>
      </c>
      <c r="BR46" s="150">
        <v>16</v>
      </c>
      <c r="BS46" s="150">
        <v>7</v>
      </c>
      <c r="BT46" s="150">
        <v>10</v>
      </c>
      <c r="BU46" s="150">
        <v>14</v>
      </c>
      <c r="BV46" s="183">
        <v>25</v>
      </c>
    </row>
    <row r="47" spans="2:74">
      <c r="B47" s="165"/>
      <c r="C47" s="141"/>
      <c r="D47" s="141"/>
      <c r="E47" s="141"/>
      <c r="F47" s="167"/>
      <c r="G47" s="167"/>
      <c r="H47" s="167"/>
      <c r="I47" s="167"/>
      <c r="J47" s="167"/>
      <c r="K47" s="167"/>
      <c r="L47" s="167"/>
      <c r="M47" s="167"/>
      <c r="N47" s="167"/>
      <c r="O47" s="167"/>
      <c r="P47" s="167"/>
      <c r="Q47" s="167"/>
      <c r="R47" s="169"/>
      <c r="T47" s="135"/>
      <c r="V47" s="170"/>
      <c r="W47" s="141"/>
      <c r="X47" s="141"/>
      <c r="Y47" s="141"/>
      <c r="Z47" s="172"/>
      <c r="AA47" s="172"/>
      <c r="AB47" s="172"/>
      <c r="AC47" s="172"/>
      <c r="AD47" s="172"/>
      <c r="AE47" s="172"/>
      <c r="AF47" s="501"/>
      <c r="AG47" s="172"/>
      <c r="AH47" s="172"/>
      <c r="AI47" s="172"/>
      <c r="AJ47" s="172"/>
      <c r="AK47" s="172"/>
      <c r="AL47" s="392"/>
      <c r="AM47" s="132"/>
      <c r="AN47" s="682"/>
      <c r="AO47" s="161" t="s">
        <v>38</v>
      </c>
      <c r="AP47" s="158">
        <v>12</v>
      </c>
      <c r="AQ47" s="158">
        <v>10</v>
      </c>
      <c r="AR47" s="159">
        <v>14</v>
      </c>
      <c r="AS47" s="158">
        <v>8</v>
      </c>
      <c r="AT47" s="158">
        <v>9</v>
      </c>
      <c r="AU47" s="159">
        <v>33</v>
      </c>
      <c r="AV47" s="159">
        <v>38</v>
      </c>
      <c r="AW47" s="159">
        <v>100</v>
      </c>
      <c r="AX47" s="159">
        <v>42</v>
      </c>
      <c r="AY47" s="159">
        <v>78</v>
      </c>
      <c r="AZ47" s="159">
        <v>52</v>
      </c>
      <c r="BA47" s="159">
        <v>57</v>
      </c>
      <c r="BB47" s="159">
        <v>41</v>
      </c>
      <c r="BC47" s="185">
        <v>55</v>
      </c>
      <c r="BG47" s="682"/>
      <c r="BH47" s="157" t="s">
        <v>38</v>
      </c>
      <c r="BI47" s="158">
        <v>25</v>
      </c>
      <c r="BJ47" s="158">
        <v>28</v>
      </c>
      <c r="BK47" s="159">
        <v>23</v>
      </c>
      <c r="BL47" s="158">
        <v>14</v>
      </c>
      <c r="BM47" s="158">
        <v>16</v>
      </c>
      <c r="BN47" s="159">
        <v>75</v>
      </c>
      <c r="BO47" s="159">
        <v>87</v>
      </c>
      <c r="BP47" s="159">
        <v>200</v>
      </c>
      <c r="BQ47" s="159">
        <v>95</v>
      </c>
      <c r="BR47" s="159">
        <v>182</v>
      </c>
      <c r="BS47" s="159">
        <v>140</v>
      </c>
      <c r="BT47" s="159">
        <v>129</v>
      </c>
      <c r="BU47" s="159">
        <v>141</v>
      </c>
      <c r="BV47" s="185">
        <v>131</v>
      </c>
    </row>
    <row r="48" spans="2:74">
      <c r="C48" s="132"/>
      <c r="D48" s="132"/>
      <c r="E48" s="132"/>
      <c r="R48" s="99"/>
      <c r="S48" s="135"/>
      <c r="T48" s="143"/>
      <c r="V48" s="132"/>
      <c r="W48" s="132"/>
      <c r="X48" s="132"/>
      <c r="Y48" s="132"/>
      <c r="Z48" s="132"/>
      <c r="AA48" s="132"/>
      <c r="AB48" s="132"/>
      <c r="AC48" s="132"/>
      <c r="AD48" s="392"/>
      <c r="AE48" s="392"/>
      <c r="AF48" s="132"/>
      <c r="AG48" s="132"/>
      <c r="AH48" s="132"/>
      <c r="AI48" s="132"/>
      <c r="AJ48" s="132"/>
      <c r="AK48" s="132"/>
      <c r="AL48" s="392"/>
      <c r="AM48" s="132"/>
      <c r="AN48" s="233"/>
      <c r="AP48" s="132"/>
      <c r="AQ48" s="132"/>
      <c r="AR48" s="132"/>
      <c r="AX48" s="385"/>
      <c r="AZ48" s="327"/>
      <c r="BH48" s="132"/>
      <c r="BI48" s="132"/>
      <c r="BJ48" s="132"/>
      <c r="BK48" s="132"/>
      <c r="BL48" s="132"/>
      <c r="BM48" s="132"/>
      <c r="BN48" s="132"/>
      <c r="BO48" s="132"/>
      <c r="BP48" s="392"/>
      <c r="BQ48" s="392"/>
      <c r="BR48" s="392"/>
      <c r="BS48" s="392"/>
      <c r="BT48" s="392"/>
      <c r="BU48" s="392"/>
      <c r="BV48" s="326"/>
    </row>
    <row r="49" spans="2:74">
      <c r="B49" s="133" t="s">
        <v>22</v>
      </c>
      <c r="C49" s="134" t="s">
        <v>121</v>
      </c>
      <c r="D49" s="134" t="s">
        <v>120</v>
      </c>
      <c r="E49" s="134" t="s">
        <v>119</v>
      </c>
      <c r="F49" s="133" t="s">
        <v>49</v>
      </c>
      <c r="G49" s="133" t="s">
        <v>48</v>
      </c>
      <c r="H49" s="133" t="s">
        <v>47</v>
      </c>
      <c r="I49" s="133" t="s">
        <v>46</v>
      </c>
      <c r="J49" s="133" t="s">
        <v>45</v>
      </c>
      <c r="K49" s="133" t="s">
        <v>44</v>
      </c>
      <c r="L49" s="133" t="s">
        <v>43</v>
      </c>
      <c r="M49" s="133" t="s">
        <v>96</v>
      </c>
      <c r="N49" s="133" t="s">
        <v>69</v>
      </c>
      <c r="O49" s="133" t="s">
        <v>77</v>
      </c>
      <c r="P49" s="133" t="s">
        <v>148</v>
      </c>
      <c r="Q49" s="135"/>
      <c r="R49" s="92" t="s">
        <v>110</v>
      </c>
      <c r="S49" s="143"/>
      <c r="T49" s="143"/>
      <c r="V49" s="137" t="s">
        <v>22</v>
      </c>
      <c r="W49" s="137" t="s">
        <v>121</v>
      </c>
      <c r="X49" s="137" t="s">
        <v>120</v>
      </c>
      <c r="Y49" s="137" t="s">
        <v>119</v>
      </c>
      <c r="Z49" s="137" t="s">
        <v>49</v>
      </c>
      <c r="AA49" s="137" t="s">
        <v>48</v>
      </c>
      <c r="AB49" s="137" t="s">
        <v>47</v>
      </c>
      <c r="AC49" s="137" t="s">
        <v>46</v>
      </c>
      <c r="AD49" s="137" t="s">
        <v>45</v>
      </c>
      <c r="AE49" s="137" t="s">
        <v>44</v>
      </c>
      <c r="AF49" s="498" t="s">
        <v>43</v>
      </c>
      <c r="AG49" s="137" t="s">
        <v>96</v>
      </c>
      <c r="AH49" s="137" t="s">
        <v>69</v>
      </c>
      <c r="AI49" s="137" t="s">
        <v>77</v>
      </c>
      <c r="AJ49" s="137" t="s">
        <v>148</v>
      </c>
      <c r="AK49" s="134"/>
      <c r="AL49" s="392"/>
      <c r="AM49" s="132"/>
      <c r="AN49" s="233"/>
      <c r="AO49" s="134" t="s">
        <v>22</v>
      </c>
      <c r="AP49" s="134" t="s">
        <v>121</v>
      </c>
      <c r="AQ49" s="134" t="s">
        <v>120</v>
      </c>
      <c r="AR49" s="134" t="s">
        <v>119</v>
      </c>
      <c r="AS49" s="134" t="s">
        <v>49</v>
      </c>
      <c r="AT49" s="134" t="s">
        <v>48</v>
      </c>
      <c r="AU49" s="134" t="s">
        <v>47</v>
      </c>
      <c r="AV49" s="134" t="s">
        <v>46</v>
      </c>
      <c r="AW49" s="134" t="s">
        <v>45</v>
      </c>
      <c r="AX49" s="134" t="s">
        <v>44</v>
      </c>
      <c r="AY49" s="134" t="s">
        <v>43</v>
      </c>
      <c r="AZ49" s="134" t="s">
        <v>96</v>
      </c>
      <c r="BA49" s="137" t="s">
        <v>69</v>
      </c>
      <c r="BB49" s="137" t="s">
        <v>77</v>
      </c>
      <c r="BC49" s="137" t="s">
        <v>148</v>
      </c>
      <c r="BH49" s="134" t="s">
        <v>22</v>
      </c>
      <c r="BI49" s="134" t="s">
        <v>121</v>
      </c>
      <c r="BJ49" s="134" t="s">
        <v>120</v>
      </c>
      <c r="BK49" s="134" t="s">
        <v>119</v>
      </c>
      <c r="BL49" s="134" t="s">
        <v>49</v>
      </c>
      <c r="BM49" s="134" t="s">
        <v>48</v>
      </c>
      <c r="BN49" s="134" t="s">
        <v>47</v>
      </c>
      <c r="BO49" s="134" t="s">
        <v>46</v>
      </c>
      <c r="BP49" s="134" t="s">
        <v>45</v>
      </c>
      <c r="BQ49" s="134" t="s">
        <v>44</v>
      </c>
      <c r="BR49" s="134" t="s">
        <v>43</v>
      </c>
      <c r="BS49" s="134" t="s">
        <v>96</v>
      </c>
      <c r="BT49" s="134" t="s">
        <v>69</v>
      </c>
      <c r="BU49" s="134" t="s">
        <v>77</v>
      </c>
      <c r="BV49" s="134" t="s">
        <v>148</v>
      </c>
    </row>
    <row r="50" spans="2:74" ht="18" customHeight="1">
      <c r="B50" s="141" t="s">
        <v>33</v>
      </c>
      <c r="C50" s="142">
        <f t="shared" ref="C50:M52" si="26">W50+AP50*$T$6+AP57*$T$8+AP64*$T$10</f>
        <v>3066.8</v>
      </c>
      <c r="D50" s="142">
        <f t="shared" si="26"/>
        <v>3256.6</v>
      </c>
      <c r="E50" s="142">
        <f t="shared" si="26"/>
        <v>3263.8</v>
      </c>
      <c r="F50" s="142">
        <f t="shared" si="26"/>
        <v>3492.2000000000003</v>
      </c>
      <c r="G50" s="142">
        <f t="shared" si="26"/>
        <v>3192</v>
      </c>
      <c r="H50" s="142">
        <f t="shared" si="26"/>
        <v>3887.4</v>
      </c>
      <c r="I50" s="142">
        <f t="shared" si="26"/>
        <v>2949.8</v>
      </c>
      <c r="J50" s="142">
        <f t="shared" si="26"/>
        <v>2787.2000000000003</v>
      </c>
      <c r="K50" s="142">
        <f t="shared" si="26"/>
        <v>2718.4</v>
      </c>
      <c r="L50" s="142">
        <f t="shared" si="26"/>
        <v>2565</v>
      </c>
      <c r="M50" s="142">
        <f t="shared" si="26"/>
        <v>2285.2000000000003</v>
      </c>
      <c r="N50" s="142">
        <f>AH50+BA50*$T$6+BA57*$T$8+BA64*$T$10</f>
        <v>2498</v>
      </c>
      <c r="O50" s="142">
        <f t="shared" ref="N50:P52" si="27">AI50+BB50*$T$6+BB57*$T$8+BB64*$T$10</f>
        <v>2624</v>
      </c>
      <c r="P50" s="142">
        <f t="shared" si="27"/>
        <v>2812</v>
      </c>
      <c r="Q50" s="143"/>
      <c r="R50" s="402">
        <v>398.45519474869656</v>
      </c>
      <c r="S50" s="143"/>
      <c r="T50" s="143"/>
      <c r="V50" s="141" t="s">
        <v>33</v>
      </c>
      <c r="W50" s="146">
        <v>1673</v>
      </c>
      <c r="X50" s="146">
        <v>1779</v>
      </c>
      <c r="Y50" s="146">
        <v>1804</v>
      </c>
      <c r="Z50" s="146">
        <v>1920</v>
      </c>
      <c r="AA50" s="146">
        <v>1789</v>
      </c>
      <c r="AB50" s="146">
        <v>2144</v>
      </c>
      <c r="AC50" s="146">
        <v>1620</v>
      </c>
      <c r="AD50" s="146">
        <v>1558</v>
      </c>
      <c r="AE50" s="146">
        <v>1538</v>
      </c>
      <c r="AF50" s="499">
        <v>1489</v>
      </c>
      <c r="AG50" s="146">
        <v>1330</v>
      </c>
      <c r="AH50" s="146">
        <v>1466</v>
      </c>
      <c r="AI50" s="146">
        <v>1581</v>
      </c>
      <c r="AJ50" s="146">
        <v>1699</v>
      </c>
      <c r="AK50" s="147"/>
      <c r="AL50" s="392"/>
      <c r="AM50" s="132"/>
      <c r="AN50" s="683" t="s">
        <v>99</v>
      </c>
      <c r="AO50" s="435" t="s">
        <v>33</v>
      </c>
      <c r="AP50" s="149">
        <v>623</v>
      </c>
      <c r="AQ50" s="149">
        <v>688</v>
      </c>
      <c r="AR50" s="149">
        <v>686</v>
      </c>
      <c r="AS50" s="149">
        <v>721</v>
      </c>
      <c r="AT50" s="149">
        <v>652</v>
      </c>
      <c r="AU50" s="149">
        <v>693</v>
      </c>
      <c r="AV50" s="149">
        <v>561</v>
      </c>
      <c r="AW50" s="149">
        <v>476</v>
      </c>
      <c r="AX50" s="149">
        <v>556</v>
      </c>
      <c r="AY50" s="149">
        <v>553</v>
      </c>
      <c r="AZ50" s="149">
        <v>523</v>
      </c>
      <c r="BA50" s="149">
        <v>553</v>
      </c>
      <c r="BB50" s="149">
        <v>608</v>
      </c>
      <c r="BC50" s="182">
        <v>655</v>
      </c>
      <c r="BG50" s="684" t="s">
        <v>51</v>
      </c>
      <c r="BH50" s="148" t="s">
        <v>33</v>
      </c>
      <c r="BI50" s="149">
        <v>333</v>
      </c>
      <c r="BJ50" s="149">
        <v>375</v>
      </c>
      <c r="BK50" s="149">
        <v>345</v>
      </c>
      <c r="BL50" s="149">
        <v>389</v>
      </c>
      <c r="BM50" s="149">
        <v>328</v>
      </c>
      <c r="BN50" s="149">
        <v>459</v>
      </c>
      <c r="BO50" s="149">
        <v>386</v>
      </c>
      <c r="BP50" s="149">
        <v>350</v>
      </c>
      <c r="BQ50" s="149">
        <v>289</v>
      </c>
      <c r="BR50" s="149">
        <v>229</v>
      </c>
      <c r="BS50" s="149">
        <v>191</v>
      </c>
      <c r="BT50" s="149">
        <v>162</v>
      </c>
      <c r="BU50" s="149">
        <v>139</v>
      </c>
      <c r="BV50" s="182">
        <v>172</v>
      </c>
    </row>
    <row r="51" spans="2:74" ht="18" customHeight="1">
      <c r="B51" s="141" t="s">
        <v>9</v>
      </c>
      <c r="C51" s="143">
        <f t="shared" si="26"/>
        <v>2234.6</v>
      </c>
      <c r="D51" s="143">
        <f t="shared" si="26"/>
        <v>2490</v>
      </c>
      <c r="E51" s="143">
        <f t="shared" si="26"/>
        <v>2482.4</v>
      </c>
      <c r="F51" s="143">
        <f t="shared" si="26"/>
        <v>2512.2000000000003</v>
      </c>
      <c r="G51" s="143">
        <f t="shared" si="26"/>
        <v>2571.8000000000002</v>
      </c>
      <c r="H51" s="143">
        <f t="shared" si="26"/>
        <v>2937.6</v>
      </c>
      <c r="I51" s="143">
        <f t="shared" si="26"/>
        <v>2620.2000000000003</v>
      </c>
      <c r="J51" s="143">
        <f t="shared" si="26"/>
        <v>2387.7999999999997</v>
      </c>
      <c r="K51" s="143">
        <f t="shared" si="26"/>
        <v>2347.6</v>
      </c>
      <c r="L51" s="143">
        <f t="shared" si="26"/>
        <v>2163.6</v>
      </c>
      <c r="M51" s="143">
        <f t="shared" si="26"/>
        <v>1953.2</v>
      </c>
      <c r="N51" s="143">
        <f t="shared" si="27"/>
        <v>2121.8000000000002</v>
      </c>
      <c r="O51" s="143">
        <f t="shared" si="27"/>
        <v>2171.8000000000002</v>
      </c>
      <c r="P51" s="143">
        <f t="shared" si="27"/>
        <v>2287.4</v>
      </c>
      <c r="Q51" s="143"/>
      <c r="R51" s="402">
        <v>220.43865863823035</v>
      </c>
      <c r="S51" s="143"/>
      <c r="T51" s="143"/>
      <c r="V51" s="141" t="s">
        <v>9</v>
      </c>
      <c r="W51" s="146">
        <v>1188</v>
      </c>
      <c r="X51" s="146">
        <v>1342</v>
      </c>
      <c r="Y51" s="146">
        <v>1349</v>
      </c>
      <c r="Z51" s="146">
        <v>1357</v>
      </c>
      <c r="AA51" s="146">
        <v>1401</v>
      </c>
      <c r="AB51" s="146">
        <v>1599</v>
      </c>
      <c r="AC51" s="146">
        <v>1412</v>
      </c>
      <c r="AD51" s="146">
        <v>1304</v>
      </c>
      <c r="AE51" s="146">
        <v>1284</v>
      </c>
      <c r="AF51" s="499">
        <v>1202</v>
      </c>
      <c r="AG51" s="146">
        <v>1104</v>
      </c>
      <c r="AH51" s="146">
        <v>1210</v>
      </c>
      <c r="AI51" s="146">
        <v>1265</v>
      </c>
      <c r="AJ51" s="146">
        <v>1356</v>
      </c>
      <c r="AK51" s="147"/>
      <c r="AL51" s="392"/>
      <c r="AM51" s="132"/>
      <c r="AN51" s="681"/>
      <c r="AO51" s="141" t="s">
        <v>9</v>
      </c>
      <c r="AP51" s="150">
        <v>377</v>
      </c>
      <c r="AQ51" s="150">
        <v>492</v>
      </c>
      <c r="AR51" s="150">
        <v>457</v>
      </c>
      <c r="AS51" s="150">
        <v>501</v>
      </c>
      <c r="AT51" s="150">
        <v>491</v>
      </c>
      <c r="AU51" s="150">
        <v>545</v>
      </c>
      <c r="AV51" s="150">
        <v>476</v>
      </c>
      <c r="AW51" s="150">
        <v>409</v>
      </c>
      <c r="AX51" s="150">
        <v>425</v>
      </c>
      <c r="AY51" s="150">
        <v>428</v>
      </c>
      <c r="AZ51" s="150">
        <v>428</v>
      </c>
      <c r="BA51" s="150">
        <v>491</v>
      </c>
      <c r="BB51" s="150">
        <v>485</v>
      </c>
      <c r="BC51" s="183">
        <v>536</v>
      </c>
      <c r="BG51" s="685"/>
      <c r="BH51" s="154" t="s">
        <v>9</v>
      </c>
      <c r="BI51" s="150">
        <v>366</v>
      </c>
      <c r="BJ51" s="150">
        <v>350</v>
      </c>
      <c r="BK51" s="150">
        <v>329</v>
      </c>
      <c r="BL51" s="150">
        <v>295</v>
      </c>
      <c r="BM51" s="150">
        <v>363</v>
      </c>
      <c r="BN51" s="150">
        <v>428</v>
      </c>
      <c r="BO51" s="150">
        <v>422</v>
      </c>
      <c r="BP51" s="150">
        <v>380</v>
      </c>
      <c r="BQ51" s="150">
        <v>351</v>
      </c>
      <c r="BR51" s="150">
        <v>303</v>
      </c>
      <c r="BS51" s="150">
        <v>232</v>
      </c>
      <c r="BT51" s="150">
        <v>189</v>
      </c>
      <c r="BU51" s="150">
        <v>166</v>
      </c>
      <c r="BV51" s="183">
        <v>172</v>
      </c>
    </row>
    <row r="52" spans="2:74">
      <c r="B52" s="141" t="s">
        <v>34</v>
      </c>
      <c r="C52" s="143">
        <f t="shared" si="26"/>
        <v>2451.1999999999998</v>
      </c>
      <c r="D52" s="143">
        <f t="shared" si="26"/>
        <v>1848.8</v>
      </c>
      <c r="E52" s="143">
        <f t="shared" si="26"/>
        <v>1871</v>
      </c>
      <c r="F52" s="143">
        <f t="shared" si="26"/>
        <v>1769.6</v>
      </c>
      <c r="G52" s="143">
        <f t="shared" si="26"/>
        <v>2038.3999999999999</v>
      </c>
      <c r="H52" s="143">
        <f t="shared" si="26"/>
        <v>2312.1999999999998</v>
      </c>
      <c r="I52" s="143">
        <f t="shared" si="26"/>
        <v>2107.6</v>
      </c>
      <c r="J52" s="143">
        <f t="shared" si="26"/>
        <v>1947</v>
      </c>
      <c r="K52" s="143">
        <f t="shared" si="26"/>
        <v>1862</v>
      </c>
      <c r="L52" s="143">
        <f t="shared" si="26"/>
        <v>1885</v>
      </c>
      <c r="M52" s="143">
        <f t="shared" si="26"/>
        <v>1712.2</v>
      </c>
      <c r="N52" s="143">
        <f t="shared" si="27"/>
        <v>1600.2</v>
      </c>
      <c r="O52" s="143">
        <f t="shared" si="27"/>
        <v>1744</v>
      </c>
      <c r="P52" s="143">
        <f t="shared" si="27"/>
        <v>1997.8</v>
      </c>
      <c r="Q52" s="143"/>
      <c r="R52" s="402">
        <v>222.7626779033364</v>
      </c>
      <c r="S52" s="143"/>
      <c r="T52" s="143"/>
      <c r="V52" s="141" t="s">
        <v>34</v>
      </c>
      <c r="W52" s="146">
        <v>1344</v>
      </c>
      <c r="X52" s="146">
        <v>998</v>
      </c>
      <c r="Y52" s="146">
        <v>999</v>
      </c>
      <c r="Z52" s="146">
        <v>957</v>
      </c>
      <c r="AA52" s="146">
        <v>1097</v>
      </c>
      <c r="AB52" s="146">
        <v>1239</v>
      </c>
      <c r="AC52" s="146">
        <v>1140</v>
      </c>
      <c r="AD52" s="146">
        <v>1050</v>
      </c>
      <c r="AE52" s="146">
        <v>1012</v>
      </c>
      <c r="AF52" s="499">
        <v>1037</v>
      </c>
      <c r="AG52" s="146">
        <v>955</v>
      </c>
      <c r="AH52" s="146">
        <v>901</v>
      </c>
      <c r="AI52" s="146">
        <v>1006</v>
      </c>
      <c r="AJ52" s="146">
        <v>1169</v>
      </c>
      <c r="AK52" s="147"/>
      <c r="AL52" s="392"/>
      <c r="AM52" s="132"/>
      <c r="AN52" s="681"/>
      <c r="AO52" s="141" t="s">
        <v>34</v>
      </c>
      <c r="AP52" s="150">
        <v>450</v>
      </c>
      <c r="AQ52" s="150">
        <v>335</v>
      </c>
      <c r="AR52" s="150">
        <v>343</v>
      </c>
      <c r="AS52" s="150">
        <v>326</v>
      </c>
      <c r="AT52" s="150">
        <v>361</v>
      </c>
      <c r="AU52" s="150">
        <v>397</v>
      </c>
      <c r="AV52" s="150">
        <v>375</v>
      </c>
      <c r="AW52" s="150">
        <v>376</v>
      </c>
      <c r="AX52" s="150">
        <v>318</v>
      </c>
      <c r="AY52" s="150">
        <v>357</v>
      </c>
      <c r="AZ52" s="150">
        <v>348</v>
      </c>
      <c r="BA52" s="150">
        <v>324</v>
      </c>
      <c r="BB52" s="150">
        <v>384</v>
      </c>
      <c r="BC52" s="183">
        <v>446</v>
      </c>
      <c r="BG52" s="685"/>
      <c r="BH52" s="154" t="s">
        <v>34</v>
      </c>
      <c r="BI52" s="150">
        <v>346</v>
      </c>
      <c r="BJ52" s="150">
        <v>288</v>
      </c>
      <c r="BK52" s="150">
        <v>321</v>
      </c>
      <c r="BL52" s="150">
        <v>284</v>
      </c>
      <c r="BM52" s="150">
        <v>342</v>
      </c>
      <c r="BN52" s="150">
        <v>421</v>
      </c>
      <c r="BO52" s="150">
        <v>390</v>
      </c>
      <c r="BP52" s="150">
        <v>355</v>
      </c>
      <c r="BQ52" s="150">
        <v>329</v>
      </c>
      <c r="BR52" s="150">
        <v>322</v>
      </c>
      <c r="BS52" s="150">
        <v>251</v>
      </c>
      <c r="BT52" s="150">
        <v>196</v>
      </c>
      <c r="BU52" s="150">
        <v>165</v>
      </c>
      <c r="BV52" s="183">
        <v>190</v>
      </c>
    </row>
    <row r="53" spans="2:74">
      <c r="B53" s="141" t="s">
        <v>35</v>
      </c>
      <c r="C53" s="143">
        <f t="shared" ref="C53:P53" si="28">W53</f>
        <v>273</v>
      </c>
      <c r="D53" s="143">
        <f t="shared" si="28"/>
        <v>340</v>
      </c>
      <c r="E53" s="143">
        <f t="shared" si="28"/>
        <v>379</v>
      </c>
      <c r="F53" s="143">
        <f t="shared" si="28"/>
        <v>556</v>
      </c>
      <c r="G53" s="143">
        <f t="shared" si="28"/>
        <v>649</v>
      </c>
      <c r="H53" s="143">
        <f t="shared" si="28"/>
        <v>735</v>
      </c>
      <c r="I53" s="143">
        <f t="shared" si="28"/>
        <v>674</v>
      </c>
      <c r="J53" s="143">
        <f t="shared" si="28"/>
        <v>791</v>
      </c>
      <c r="K53" s="143">
        <f t="shared" si="28"/>
        <v>843</v>
      </c>
      <c r="L53" s="143">
        <f t="shared" si="28"/>
        <v>959</v>
      </c>
      <c r="M53" s="143">
        <f t="shared" si="28"/>
        <v>1118</v>
      </c>
      <c r="N53" s="143">
        <f t="shared" si="28"/>
        <v>1075</v>
      </c>
      <c r="O53" s="143">
        <f t="shared" si="28"/>
        <v>1342</v>
      </c>
      <c r="P53" s="143">
        <f t="shared" si="28"/>
        <v>1324</v>
      </c>
      <c r="Q53" s="143"/>
      <c r="R53" s="402">
        <v>228.97328810729573</v>
      </c>
      <c r="S53" s="143"/>
      <c r="T53" s="143"/>
      <c r="V53" s="141" t="s">
        <v>35</v>
      </c>
      <c r="W53" s="146">
        <v>273</v>
      </c>
      <c r="X53" s="146">
        <v>340</v>
      </c>
      <c r="Y53" s="146">
        <v>379</v>
      </c>
      <c r="Z53" s="146">
        <v>556</v>
      </c>
      <c r="AA53" s="146">
        <v>649</v>
      </c>
      <c r="AB53" s="146">
        <v>735</v>
      </c>
      <c r="AC53" s="146">
        <v>674</v>
      </c>
      <c r="AD53" s="146">
        <v>791</v>
      </c>
      <c r="AE53" s="146">
        <v>843</v>
      </c>
      <c r="AF53" s="499">
        <v>959</v>
      </c>
      <c r="AG53" s="146">
        <v>1118</v>
      </c>
      <c r="AH53" s="146">
        <v>1075</v>
      </c>
      <c r="AI53" s="146">
        <v>1342</v>
      </c>
      <c r="AJ53" s="146">
        <v>1324</v>
      </c>
      <c r="AK53" s="147"/>
      <c r="AL53" s="392"/>
      <c r="AM53" s="132"/>
      <c r="AN53" s="681"/>
      <c r="AO53" s="141" t="s">
        <v>36</v>
      </c>
      <c r="AP53" s="150">
        <v>182</v>
      </c>
      <c r="AQ53" s="150">
        <v>161</v>
      </c>
      <c r="AR53" s="150">
        <v>172</v>
      </c>
      <c r="AS53" s="150">
        <v>126</v>
      </c>
      <c r="AT53" s="150">
        <v>170</v>
      </c>
      <c r="AU53" s="150">
        <v>157</v>
      </c>
      <c r="AV53" s="150">
        <v>156</v>
      </c>
      <c r="AW53" s="150">
        <v>205</v>
      </c>
      <c r="AX53" s="150">
        <v>195</v>
      </c>
      <c r="AY53" s="150">
        <v>212</v>
      </c>
      <c r="AZ53" s="150">
        <v>206</v>
      </c>
      <c r="BA53" s="150">
        <v>181</v>
      </c>
      <c r="BB53" s="150">
        <v>211</v>
      </c>
      <c r="BC53" s="183">
        <v>247</v>
      </c>
      <c r="BG53" s="685"/>
      <c r="BH53" s="154" t="s">
        <v>36</v>
      </c>
      <c r="BI53" s="150">
        <v>279</v>
      </c>
      <c r="BJ53" s="150">
        <v>255</v>
      </c>
      <c r="BK53" s="150">
        <v>267</v>
      </c>
      <c r="BL53" s="150">
        <v>248</v>
      </c>
      <c r="BM53" s="150">
        <v>215</v>
      </c>
      <c r="BN53" s="150">
        <v>267</v>
      </c>
      <c r="BO53" s="150">
        <v>269</v>
      </c>
      <c r="BP53" s="150">
        <v>286</v>
      </c>
      <c r="BQ53" s="150">
        <v>288</v>
      </c>
      <c r="BR53" s="150">
        <v>285</v>
      </c>
      <c r="BS53" s="150">
        <v>303</v>
      </c>
      <c r="BT53" s="150">
        <v>241</v>
      </c>
      <c r="BU53" s="150">
        <v>217</v>
      </c>
      <c r="BV53" s="183">
        <v>212</v>
      </c>
    </row>
    <row r="54" spans="2:74">
      <c r="B54" s="141" t="s">
        <v>36</v>
      </c>
      <c r="C54" s="143">
        <f>W54+$T$13*W55+$T$6*(AP53+$T$13*AP54)+$T$8*(AP60+$T$13*AP61)+$T$10*(AP67+$T$13*AP68)</f>
        <v>992.2</v>
      </c>
      <c r="D54" s="143">
        <f t="shared" ref="D54" si="29">X54+$T$13*X55+$T$6*(AQ53+$T$13*AQ54)+$T$8*(AQ60+$T$13*AQ61)+$T$10*(AQ67+$T$13*AQ68)</f>
        <v>948.19999999999993</v>
      </c>
      <c r="E54" s="143">
        <f t="shared" ref="E54" si="30">Y54+$T$13*Y55+$T$6*(AR53+$T$13*AR54)+$T$8*(AR60+$T$13*AR61)+$T$10*(AR67+$T$13*AR68)</f>
        <v>987.6</v>
      </c>
      <c r="F54" s="143">
        <f t="shared" ref="F54" si="31">Z54+$T$13*Z55+$T$6*(AS53+$T$13*AS54)+$T$8*(AS60+$T$13*AS61)+$T$10*(AS67+$T$13*AS68)</f>
        <v>899.19999999999993</v>
      </c>
      <c r="G54" s="143">
        <f t="shared" ref="G54" si="32">AA54+$T$13*AA55+$T$6*(AT53+$T$13*AT54)+$T$8*(AT60+$T$13*AT61)+$T$10*(AT67+$T$13*AT68)</f>
        <v>908.6</v>
      </c>
      <c r="H54" s="143">
        <f t="shared" ref="H54" si="33">AB54+$T$13*AB55+$T$6*(AU53+$T$13*AU54)+$T$8*(AU60+$T$13*AU61)+$T$10*(AU67+$T$13*AU68)</f>
        <v>1027.2</v>
      </c>
      <c r="I54" s="143">
        <f t="shared" ref="I54" si="34">AC54+$T$13*AC55+$T$6*(AV53+$T$13*AV54)+$T$8*(AV60+$T$13*AV61)+$T$10*(AV67+$T$13*AV68)</f>
        <v>1022.5999999999999</v>
      </c>
      <c r="J54" s="143">
        <f t="shared" ref="J54" si="35">AD54+$T$13*AD55+$T$6*(AW53+$T$13*AW54)+$T$8*(AW60+$T$13*AW61)+$T$10*(AW67+$T$13*AW68)</f>
        <v>1152.4000000000001</v>
      </c>
      <c r="K54" s="143">
        <f t="shared" ref="K54" si="36">AE54+$T$13*AE55+$T$6*(AX53+$T$13*AX54)+$T$8*(AX60+$T$13*AX61)+$T$10*(AX67+$T$13*AX68)</f>
        <v>1132</v>
      </c>
      <c r="L54" s="143">
        <f t="shared" ref="L54" si="37">AF54+$T$13*AF55+$T$6*(AY53+$T$13*AY54)+$T$8*(AY60+$T$13*AY61)+$T$10*(AY67+$T$13*AY68)</f>
        <v>1190.2</v>
      </c>
      <c r="M54" s="143">
        <f t="shared" ref="M54" si="38">AG54+$T$13*AG55+$T$6*(AZ53+$T$13*AZ54)+$T$8*(AZ60+$T$13*AZ61)+$T$10*(AZ67+$T$13*AZ68)</f>
        <v>1288.2</v>
      </c>
      <c r="N54" s="143">
        <f>AH54+$T$13*AH55+$T$6*(BA53+$T$13*BA54)+$T$8*(BA60+$T$13*BA61)+$T$10*(BA67+$T$13*BA68)</f>
        <v>1153</v>
      </c>
      <c r="O54" s="143">
        <f>AI54+$T$13*AI55+$T$6*(BB53+$T$13*BB54)+$T$8*(BB60+$T$13*BB61)+$T$10*(BB67+$T$13*BB68)</f>
        <v>1146.8999999999999</v>
      </c>
      <c r="P54" s="143">
        <f>AJ54+$T$13*AJ55+$T$6*(BC53+$T$13*BC54)+$T$8*(BC60+$T$13*BC61)+$T$10*(BC67+$T$13*BC68)</f>
        <v>1322.3</v>
      </c>
      <c r="Q54" s="143"/>
      <c r="R54" s="402">
        <v>100.01315691225608</v>
      </c>
      <c r="S54" s="143"/>
      <c r="T54" s="143"/>
      <c r="V54" s="141" t="s">
        <v>36</v>
      </c>
      <c r="W54" s="146">
        <v>534</v>
      </c>
      <c r="X54" s="146">
        <v>517</v>
      </c>
      <c r="Y54" s="146">
        <v>526</v>
      </c>
      <c r="Z54" s="146">
        <v>472</v>
      </c>
      <c r="AA54" s="146">
        <v>483</v>
      </c>
      <c r="AB54" s="146">
        <v>543</v>
      </c>
      <c r="AC54" s="146">
        <v>540</v>
      </c>
      <c r="AD54" s="146">
        <v>611</v>
      </c>
      <c r="AE54" s="146">
        <v>599</v>
      </c>
      <c r="AF54" s="499">
        <v>626</v>
      </c>
      <c r="AG54" s="146">
        <v>687</v>
      </c>
      <c r="AH54" s="146">
        <v>595</v>
      </c>
      <c r="AI54" s="146">
        <v>611</v>
      </c>
      <c r="AJ54" s="146">
        <v>709</v>
      </c>
      <c r="AK54" s="147"/>
      <c r="AL54" s="392"/>
      <c r="AM54" s="132"/>
      <c r="AN54" s="681"/>
      <c r="AO54" s="141" t="s">
        <v>149</v>
      </c>
      <c r="AP54" s="146">
        <v>0</v>
      </c>
      <c r="AQ54" s="146">
        <v>0</v>
      </c>
      <c r="AR54" s="146">
        <v>0</v>
      </c>
      <c r="AS54" s="146">
        <v>0</v>
      </c>
      <c r="AT54" s="146">
        <v>0</v>
      </c>
      <c r="AU54" s="146">
        <v>0</v>
      </c>
      <c r="AV54" s="146">
        <v>0</v>
      </c>
      <c r="AW54" s="146">
        <v>0</v>
      </c>
      <c r="AX54" s="146">
        <v>0</v>
      </c>
      <c r="AY54" s="150">
        <v>0</v>
      </c>
      <c r="AZ54" s="150">
        <v>0</v>
      </c>
      <c r="BA54" s="150">
        <v>17</v>
      </c>
      <c r="BB54" s="150">
        <v>15</v>
      </c>
      <c r="BC54" s="183">
        <v>25</v>
      </c>
      <c r="BG54" s="685"/>
      <c r="BH54" s="141" t="s">
        <v>149</v>
      </c>
      <c r="BI54" s="146">
        <v>0</v>
      </c>
      <c r="BJ54" s="146">
        <v>0</v>
      </c>
      <c r="BK54" s="146">
        <v>0</v>
      </c>
      <c r="BL54" s="146">
        <v>0</v>
      </c>
      <c r="BM54" s="146">
        <v>0</v>
      </c>
      <c r="BN54" s="146">
        <v>0</v>
      </c>
      <c r="BO54" s="146">
        <v>0</v>
      </c>
      <c r="BP54" s="146">
        <v>0</v>
      </c>
      <c r="BQ54" s="146">
        <v>0</v>
      </c>
      <c r="BR54" s="150">
        <v>0</v>
      </c>
      <c r="BS54" s="150">
        <v>0</v>
      </c>
      <c r="BT54" s="150">
        <v>23</v>
      </c>
      <c r="BU54" s="150">
        <v>19</v>
      </c>
      <c r="BV54" s="183">
        <v>16</v>
      </c>
    </row>
    <row r="55" spans="2:74">
      <c r="B55" s="141" t="s">
        <v>37</v>
      </c>
      <c r="C55" s="143">
        <f t="shared" ref="C55:M56" si="39">W56+AP55*$T$6+AP62*$T$8+AP69*$T$10</f>
        <v>100.80000000000001</v>
      </c>
      <c r="D55" s="143">
        <f t="shared" si="39"/>
        <v>83</v>
      </c>
      <c r="E55" s="143">
        <f t="shared" si="39"/>
        <v>21</v>
      </c>
      <c r="F55" s="143">
        <f t="shared" si="39"/>
        <v>27.2</v>
      </c>
      <c r="G55" s="143">
        <f t="shared" si="39"/>
        <v>127.2</v>
      </c>
      <c r="H55" s="143">
        <f t="shared" si="39"/>
        <v>121.4</v>
      </c>
      <c r="I55" s="143">
        <f t="shared" si="39"/>
        <v>93.8</v>
      </c>
      <c r="J55" s="143">
        <f t="shared" si="39"/>
        <v>90.6</v>
      </c>
      <c r="K55" s="143">
        <f t="shared" si="39"/>
        <v>98.199999999999989</v>
      </c>
      <c r="L55" s="143">
        <f t="shared" si="39"/>
        <v>94.8</v>
      </c>
      <c r="M55" s="143">
        <f t="shared" si="39"/>
        <v>105.60000000000001</v>
      </c>
      <c r="N55" s="143">
        <f t="shared" ref="N55:P56" si="40">AH56+BA55*$T$6+BA62*$T$8+BA69*$T$10</f>
        <v>127</v>
      </c>
      <c r="O55" s="143">
        <f t="shared" si="40"/>
        <v>120</v>
      </c>
      <c r="P55" s="143">
        <f t="shared" si="40"/>
        <v>111.2</v>
      </c>
      <c r="Q55" s="143"/>
      <c r="R55" s="402">
        <v>35.222145811343701</v>
      </c>
      <c r="S55" s="143"/>
      <c r="T55" s="143"/>
      <c r="V55" s="141" t="s">
        <v>149</v>
      </c>
      <c r="W55" s="146">
        <v>0</v>
      </c>
      <c r="X55" s="146">
        <v>0</v>
      </c>
      <c r="Y55" s="146">
        <v>0</v>
      </c>
      <c r="Z55" s="146">
        <v>0</v>
      </c>
      <c r="AA55" s="146">
        <v>0</v>
      </c>
      <c r="AB55" s="146">
        <v>0</v>
      </c>
      <c r="AC55" s="146">
        <v>0</v>
      </c>
      <c r="AD55" s="146">
        <v>0</v>
      </c>
      <c r="AE55" s="146">
        <v>0</v>
      </c>
      <c r="AF55" s="499">
        <v>0</v>
      </c>
      <c r="AG55" s="146">
        <v>0</v>
      </c>
      <c r="AH55" s="146">
        <v>65</v>
      </c>
      <c r="AI55" s="146">
        <v>50</v>
      </c>
      <c r="AJ55" s="146">
        <v>70</v>
      </c>
      <c r="AK55" s="147"/>
      <c r="AL55" s="392"/>
      <c r="AM55" s="132"/>
      <c r="AN55" s="681"/>
      <c r="AO55" s="141" t="s">
        <v>37</v>
      </c>
      <c r="AP55" s="150">
        <v>38</v>
      </c>
      <c r="AQ55" s="150">
        <v>19</v>
      </c>
      <c r="AR55" s="150">
        <v>7</v>
      </c>
      <c r="AS55" s="150">
        <v>5</v>
      </c>
      <c r="AT55" s="150">
        <v>26</v>
      </c>
      <c r="AU55" s="150">
        <v>28</v>
      </c>
      <c r="AV55" s="150">
        <v>21</v>
      </c>
      <c r="AW55" s="150">
        <v>19</v>
      </c>
      <c r="AX55" s="150">
        <v>16</v>
      </c>
      <c r="AY55" s="150">
        <v>24</v>
      </c>
      <c r="AZ55" s="150">
        <v>24</v>
      </c>
      <c r="BA55" s="150">
        <v>28</v>
      </c>
      <c r="BB55" s="150">
        <v>27</v>
      </c>
      <c r="BC55" s="183">
        <v>19</v>
      </c>
      <c r="BG55" s="685"/>
      <c r="BH55" s="154" t="s">
        <v>37</v>
      </c>
      <c r="BI55" s="150">
        <v>37</v>
      </c>
      <c r="BJ55" s="150">
        <v>26</v>
      </c>
      <c r="BK55" s="150">
        <v>8</v>
      </c>
      <c r="BL55" s="150">
        <v>10</v>
      </c>
      <c r="BM55" s="150">
        <v>51</v>
      </c>
      <c r="BN55" s="150">
        <v>49</v>
      </c>
      <c r="BO55" s="150">
        <v>34</v>
      </c>
      <c r="BP55" s="150">
        <v>28</v>
      </c>
      <c r="BQ55" s="150">
        <v>35</v>
      </c>
      <c r="BR55" s="150">
        <v>27</v>
      </c>
      <c r="BS55" s="150">
        <v>27</v>
      </c>
      <c r="BT55" s="150">
        <v>34</v>
      </c>
      <c r="BU55" s="150">
        <v>25</v>
      </c>
      <c r="BV55" s="183">
        <v>20</v>
      </c>
    </row>
    <row r="56" spans="2:74" ht="18" customHeight="1">
      <c r="B56" s="141" t="s">
        <v>38</v>
      </c>
      <c r="C56" s="143">
        <f t="shared" si="39"/>
        <v>6.6</v>
      </c>
      <c r="D56" s="143">
        <f t="shared" si="39"/>
        <v>6.8</v>
      </c>
      <c r="E56" s="143">
        <f t="shared" si="39"/>
        <v>2</v>
      </c>
      <c r="F56" s="143">
        <f t="shared" si="39"/>
        <v>35</v>
      </c>
      <c r="G56" s="143">
        <f t="shared" si="39"/>
        <v>6</v>
      </c>
      <c r="H56" s="143">
        <f t="shared" si="39"/>
        <v>0</v>
      </c>
      <c r="I56" s="143">
        <f t="shared" si="39"/>
        <v>4.4000000000000004</v>
      </c>
      <c r="J56" s="143">
        <f t="shared" si="39"/>
        <v>0</v>
      </c>
      <c r="K56" s="143">
        <f t="shared" si="39"/>
        <v>0</v>
      </c>
      <c r="L56" s="143">
        <f t="shared" si="39"/>
        <v>142.79999999999998</v>
      </c>
      <c r="M56" s="143">
        <f t="shared" si="39"/>
        <v>170.2</v>
      </c>
      <c r="N56" s="143">
        <f t="shared" si="40"/>
        <v>214.2</v>
      </c>
      <c r="O56" s="143">
        <f t="shared" si="40"/>
        <v>213.8</v>
      </c>
      <c r="P56" s="143">
        <f t="shared" si="40"/>
        <v>192.6</v>
      </c>
      <c r="Q56" s="143"/>
      <c r="R56" s="402">
        <v>43.817343091013129</v>
      </c>
      <c r="S56" s="143"/>
      <c r="T56" s="143"/>
      <c r="V56" s="141" t="s">
        <v>37</v>
      </c>
      <c r="W56" s="146">
        <v>56</v>
      </c>
      <c r="X56" s="146">
        <v>48</v>
      </c>
      <c r="Y56" s="146">
        <v>11</v>
      </c>
      <c r="Z56" s="146">
        <v>14</v>
      </c>
      <c r="AA56" s="146">
        <v>68</v>
      </c>
      <c r="AB56" s="146">
        <v>63</v>
      </c>
      <c r="AC56" s="146">
        <v>51</v>
      </c>
      <c r="AD56" s="146">
        <v>47</v>
      </c>
      <c r="AE56" s="146">
        <v>52</v>
      </c>
      <c r="AF56" s="499">
        <v>51</v>
      </c>
      <c r="AG56" s="146">
        <v>57</v>
      </c>
      <c r="AH56" s="146">
        <v>70</v>
      </c>
      <c r="AI56" s="146">
        <v>66</v>
      </c>
      <c r="AJ56" s="146">
        <v>61</v>
      </c>
      <c r="AK56" s="147"/>
      <c r="AL56" s="392"/>
      <c r="AM56" s="132"/>
      <c r="AN56" s="682"/>
      <c r="AO56" s="161" t="s">
        <v>38</v>
      </c>
      <c r="AP56" s="158">
        <v>2</v>
      </c>
      <c r="AQ56" s="158">
        <v>1</v>
      </c>
      <c r="AR56" s="159">
        <v>0</v>
      </c>
      <c r="AS56" s="158">
        <v>2</v>
      </c>
      <c r="AT56" s="158">
        <v>0</v>
      </c>
      <c r="AU56" s="159">
        <v>0</v>
      </c>
      <c r="AV56" s="159">
        <v>0</v>
      </c>
      <c r="AW56" s="159">
        <v>0</v>
      </c>
      <c r="AX56" s="159">
        <v>0</v>
      </c>
      <c r="AY56" s="159">
        <v>29</v>
      </c>
      <c r="AZ56" s="159">
        <v>39</v>
      </c>
      <c r="BA56" s="159">
        <v>50</v>
      </c>
      <c r="BB56" s="159">
        <v>48</v>
      </c>
      <c r="BC56" s="185">
        <v>34</v>
      </c>
      <c r="BG56" s="685"/>
      <c r="BH56" s="157" t="s">
        <v>38</v>
      </c>
      <c r="BI56" s="158">
        <v>3</v>
      </c>
      <c r="BJ56" s="158">
        <v>3</v>
      </c>
      <c r="BK56" s="159">
        <v>1</v>
      </c>
      <c r="BL56" s="158">
        <v>12</v>
      </c>
      <c r="BM56" s="158">
        <v>3</v>
      </c>
      <c r="BN56" s="159">
        <v>0</v>
      </c>
      <c r="BO56" s="159">
        <v>2</v>
      </c>
      <c r="BP56" s="159">
        <v>0</v>
      </c>
      <c r="BQ56" s="159">
        <v>0</v>
      </c>
      <c r="BR56" s="159">
        <v>34</v>
      </c>
      <c r="BS56" s="159">
        <v>46</v>
      </c>
      <c r="BT56" s="159">
        <v>40</v>
      </c>
      <c r="BU56" s="159">
        <v>47</v>
      </c>
      <c r="BV56" s="185">
        <v>29</v>
      </c>
    </row>
    <row r="57" spans="2:74">
      <c r="B57" s="141" t="s">
        <v>39</v>
      </c>
      <c r="C57" s="143">
        <f t="shared" ref="C57:P60" si="41">W58</f>
        <v>0</v>
      </c>
      <c r="D57" s="143">
        <f t="shared" si="41"/>
        <v>0</v>
      </c>
      <c r="E57" s="143">
        <f t="shared" si="41"/>
        <v>0</v>
      </c>
      <c r="F57" s="143">
        <f t="shared" si="41"/>
        <v>222</v>
      </c>
      <c r="G57" s="143">
        <f t="shared" si="41"/>
        <v>158</v>
      </c>
      <c r="H57" s="143">
        <f t="shared" si="41"/>
        <v>218</v>
      </c>
      <c r="I57" s="143">
        <f t="shared" si="41"/>
        <v>240</v>
      </c>
      <c r="J57" s="143">
        <f t="shared" si="41"/>
        <v>234</v>
      </c>
      <c r="K57" s="143">
        <f t="shared" si="41"/>
        <v>189</v>
      </c>
      <c r="L57" s="143">
        <f t="shared" si="41"/>
        <v>208</v>
      </c>
      <c r="M57" s="143">
        <f t="shared" si="41"/>
        <v>188</v>
      </c>
      <c r="N57" s="143">
        <f t="shared" si="41"/>
        <v>244</v>
      </c>
      <c r="O57" s="143">
        <f t="shared" si="41"/>
        <v>251</v>
      </c>
      <c r="P57" s="143">
        <f t="shared" si="41"/>
        <v>244</v>
      </c>
      <c r="Q57" s="143"/>
      <c r="R57" s="404">
        <v>26.824828584194716</v>
      </c>
      <c r="S57" s="143"/>
      <c r="T57" s="143"/>
      <c r="V57" s="141" t="s">
        <v>38</v>
      </c>
      <c r="W57" s="146">
        <v>4</v>
      </c>
      <c r="X57" s="146">
        <v>4</v>
      </c>
      <c r="Y57" s="146">
        <v>1</v>
      </c>
      <c r="Z57" s="146">
        <v>17</v>
      </c>
      <c r="AA57" s="146">
        <v>3</v>
      </c>
      <c r="AB57" s="146">
        <v>0</v>
      </c>
      <c r="AC57" s="146">
        <v>2</v>
      </c>
      <c r="AD57" s="146">
        <v>0</v>
      </c>
      <c r="AE57" s="146">
        <v>0</v>
      </c>
      <c r="AF57" s="499">
        <v>78</v>
      </c>
      <c r="AG57" s="146">
        <v>98</v>
      </c>
      <c r="AH57" s="146">
        <v>120</v>
      </c>
      <c r="AI57" s="146">
        <v>118</v>
      </c>
      <c r="AJ57" s="146">
        <v>114</v>
      </c>
      <c r="AK57" s="147"/>
      <c r="AL57" s="392"/>
      <c r="AM57" s="132"/>
      <c r="AN57" s="681" t="s">
        <v>100</v>
      </c>
      <c r="AO57" s="435" t="s">
        <v>33</v>
      </c>
      <c r="AP57" s="149">
        <v>677</v>
      </c>
      <c r="AQ57" s="149">
        <v>680</v>
      </c>
      <c r="AR57" s="149">
        <v>659</v>
      </c>
      <c r="AS57" s="149">
        <v>747</v>
      </c>
      <c r="AT57" s="149">
        <v>657</v>
      </c>
      <c r="AU57" s="149">
        <v>817</v>
      </c>
      <c r="AV57" s="149">
        <v>575</v>
      </c>
      <c r="AW57" s="149">
        <v>576</v>
      </c>
      <c r="AX57" s="149">
        <v>534</v>
      </c>
      <c r="AY57" s="149">
        <v>486</v>
      </c>
      <c r="AZ57" s="149">
        <v>394</v>
      </c>
      <c r="BA57" s="150">
        <v>472</v>
      </c>
      <c r="BB57" s="150">
        <v>463</v>
      </c>
      <c r="BC57" s="183">
        <v>481</v>
      </c>
      <c r="BG57" s="683" t="s">
        <v>52</v>
      </c>
      <c r="BH57" s="148" t="s">
        <v>33</v>
      </c>
      <c r="BI57" s="149">
        <v>945</v>
      </c>
      <c r="BJ57" s="149">
        <v>1008</v>
      </c>
      <c r="BK57" s="149">
        <v>1022</v>
      </c>
      <c r="BL57" s="149">
        <v>1112</v>
      </c>
      <c r="BM57" s="149">
        <v>1036</v>
      </c>
      <c r="BN57" s="149">
        <v>1338</v>
      </c>
      <c r="BO57" s="149">
        <v>995</v>
      </c>
      <c r="BP57" s="149">
        <v>957</v>
      </c>
      <c r="BQ57" s="149">
        <v>880</v>
      </c>
      <c r="BR57" s="149">
        <v>814</v>
      </c>
      <c r="BS57" s="149">
        <v>733</v>
      </c>
      <c r="BT57" s="149">
        <v>795</v>
      </c>
      <c r="BU57" s="149">
        <v>742</v>
      </c>
      <c r="BV57" s="182">
        <v>791</v>
      </c>
    </row>
    <row r="58" spans="2:74" ht="18" customHeight="1">
      <c r="B58" s="141" t="s">
        <v>15</v>
      </c>
      <c r="C58" s="143">
        <f t="shared" si="41"/>
        <v>342</v>
      </c>
      <c r="D58" s="143">
        <f t="shared" si="41"/>
        <v>401</v>
      </c>
      <c r="E58" s="143">
        <f t="shared" si="41"/>
        <v>437</v>
      </c>
      <c r="F58" s="143">
        <f t="shared" si="41"/>
        <v>384</v>
      </c>
      <c r="G58" s="143">
        <f t="shared" si="41"/>
        <v>386</v>
      </c>
      <c r="H58" s="143">
        <f t="shared" si="41"/>
        <v>359</v>
      </c>
      <c r="I58" s="143">
        <f t="shared" si="41"/>
        <v>410</v>
      </c>
      <c r="J58" s="143">
        <f t="shared" si="41"/>
        <v>449</v>
      </c>
      <c r="K58" s="143">
        <f t="shared" si="41"/>
        <v>415</v>
      </c>
      <c r="L58" s="143">
        <f t="shared" si="41"/>
        <v>391</v>
      </c>
      <c r="M58" s="143">
        <f t="shared" si="41"/>
        <v>436</v>
      </c>
      <c r="N58" s="143">
        <f t="shared" si="41"/>
        <v>439</v>
      </c>
      <c r="O58" s="143">
        <f t="shared" si="41"/>
        <v>391</v>
      </c>
      <c r="P58" s="143">
        <f t="shared" si="41"/>
        <v>429</v>
      </c>
      <c r="Q58" s="143"/>
      <c r="R58" s="402">
        <v>32.67074804435579</v>
      </c>
      <c r="S58" s="143"/>
      <c r="T58" s="143"/>
      <c r="V58" s="141" t="s">
        <v>39</v>
      </c>
      <c r="W58" s="146"/>
      <c r="X58" s="146"/>
      <c r="Y58" s="146"/>
      <c r="Z58" s="146">
        <v>222</v>
      </c>
      <c r="AA58" s="146">
        <v>158</v>
      </c>
      <c r="AB58" s="146">
        <v>218</v>
      </c>
      <c r="AC58" s="146">
        <v>240</v>
      </c>
      <c r="AD58" s="146">
        <v>234</v>
      </c>
      <c r="AE58" s="146">
        <v>189</v>
      </c>
      <c r="AF58" s="499">
        <v>208</v>
      </c>
      <c r="AG58" s="146">
        <v>188</v>
      </c>
      <c r="AH58" s="146">
        <v>244</v>
      </c>
      <c r="AI58" s="146">
        <v>251</v>
      </c>
      <c r="AJ58" s="146">
        <v>244</v>
      </c>
      <c r="AK58" s="147"/>
      <c r="AL58" s="392"/>
      <c r="AM58" s="132"/>
      <c r="AN58" s="681"/>
      <c r="AO58" s="141" t="s">
        <v>9</v>
      </c>
      <c r="AP58" s="150">
        <v>505</v>
      </c>
      <c r="AQ58" s="150">
        <v>524</v>
      </c>
      <c r="AR58" s="150">
        <v>517</v>
      </c>
      <c r="AS58" s="150">
        <v>554</v>
      </c>
      <c r="AT58" s="150">
        <v>532</v>
      </c>
      <c r="AU58" s="150">
        <v>599</v>
      </c>
      <c r="AV58" s="150">
        <v>555</v>
      </c>
      <c r="AW58" s="150">
        <v>483</v>
      </c>
      <c r="AX58" s="150">
        <v>468</v>
      </c>
      <c r="AY58" s="150">
        <v>420</v>
      </c>
      <c r="AZ58" s="150">
        <v>334</v>
      </c>
      <c r="BA58" s="150">
        <v>399</v>
      </c>
      <c r="BB58" s="150">
        <v>400</v>
      </c>
      <c r="BC58" s="183">
        <v>391</v>
      </c>
      <c r="BG58" s="681"/>
      <c r="BH58" s="154" t="s">
        <v>9</v>
      </c>
      <c r="BI58" s="150">
        <v>704</v>
      </c>
      <c r="BJ58" s="150">
        <v>784</v>
      </c>
      <c r="BK58" s="150">
        <v>805</v>
      </c>
      <c r="BL58" s="150">
        <v>827</v>
      </c>
      <c r="BM58" s="150">
        <v>861</v>
      </c>
      <c r="BN58" s="150">
        <v>1004</v>
      </c>
      <c r="BO58" s="150">
        <v>893</v>
      </c>
      <c r="BP58" s="150">
        <v>809</v>
      </c>
      <c r="BQ58" s="150">
        <v>811</v>
      </c>
      <c r="BR58" s="150">
        <v>720</v>
      </c>
      <c r="BS58" s="150">
        <v>649</v>
      </c>
      <c r="BT58" s="150">
        <v>713</v>
      </c>
      <c r="BU58" s="150">
        <v>663</v>
      </c>
      <c r="BV58" s="183">
        <v>658</v>
      </c>
    </row>
    <row r="59" spans="2:74">
      <c r="B59" s="141" t="s">
        <v>40</v>
      </c>
      <c r="C59" s="143">
        <f t="shared" si="41"/>
        <v>0</v>
      </c>
      <c r="D59" s="143">
        <f t="shared" si="41"/>
        <v>0</v>
      </c>
      <c r="E59" s="143">
        <f t="shared" si="41"/>
        <v>0</v>
      </c>
      <c r="F59" s="143">
        <f t="shared" si="41"/>
        <v>84335</v>
      </c>
      <c r="G59" s="143">
        <f t="shared" si="41"/>
        <v>44440</v>
      </c>
      <c r="H59" s="143">
        <f t="shared" si="41"/>
        <v>71585</v>
      </c>
      <c r="I59" s="143">
        <f t="shared" si="41"/>
        <v>67122</v>
      </c>
      <c r="J59" s="143">
        <f t="shared" si="41"/>
        <v>54072</v>
      </c>
      <c r="K59" s="143">
        <f t="shared" si="41"/>
        <v>63095</v>
      </c>
      <c r="L59" s="143">
        <f t="shared" si="41"/>
        <v>60894</v>
      </c>
      <c r="M59" s="143">
        <f t="shared" si="41"/>
        <v>49671</v>
      </c>
      <c r="N59" s="143">
        <f t="shared" si="41"/>
        <v>41839</v>
      </c>
      <c r="O59" s="143">
        <f t="shared" si="41"/>
        <v>51592</v>
      </c>
      <c r="P59" s="143">
        <f t="shared" si="41"/>
        <v>46312.129998359829</v>
      </c>
      <c r="Q59" s="143"/>
      <c r="R59" s="404">
        <v>12725.010475133671</v>
      </c>
      <c r="S59" s="143"/>
      <c r="V59" s="141" t="s">
        <v>15</v>
      </c>
      <c r="W59" s="146">
        <v>342</v>
      </c>
      <c r="X59" s="146">
        <v>401</v>
      </c>
      <c r="Y59" s="146">
        <v>437</v>
      </c>
      <c r="Z59" s="146">
        <v>384</v>
      </c>
      <c r="AA59" s="146">
        <v>386</v>
      </c>
      <c r="AB59" s="146">
        <v>359</v>
      </c>
      <c r="AC59" s="146">
        <v>410</v>
      </c>
      <c r="AD59" s="146">
        <v>449</v>
      </c>
      <c r="AE59" s="146">
        <v>415</v>
      </c>
      <c r="AF59" s="499">
        <v>391</v>
      </c>
      <c r="AG59" s="146">
        <v>436</v>
      </c>
      <c r="AH59" s="146">
        <v>439</v>
      </c>
      <c r="AI59" s="146">
        <v>391</v>
      </c>
      <c r="AJ59" s="146">
        <v>429</v>
      </c>
      <c r="AK59" s="147"/>
      <c r="AL59" s="392"/>
      <c r="AM59" s="132"/>
      <c r="AN59" s="681"/>
      <c r="AO59" s="141" t="s">
        <v>34</v>
      </c>
      <c r="AP59" s="150">
        <v>506</v>
      </c>
      <c r="AQ59" s="150">
        <v>392</v>
      </c>
      <c r="AR59" s="150">
        <v>384</v>
      </c>
      <c r="AS59" s="150">
        <v>355</v>
      </c>
      <c r="AT59" s="150">
        <v>439</v>
      </c>
      <c r="AU59" s="150">
        <v>476</v>
      </c>
      <c r="AV59" s="150">
        <v>424</v>
      </c>
      <c r="AW59" s="150">
        <v>373</v>
      </c>
      <c r="AX59" s="150">
        <v>358</v>
      </c>
      <c r="AY59" s="150">
        <v>356</v>
      </c>
      <c r="AZ59" s="150">
        <v>306</v>
      </c>
      <c r="BA59" s="150">
        <v>308</v>
      </c>
      <c r="BB59" s="150">
        <v>312</v>
      </c>
      <c r="BC59" s="183">
        <v>352</v>
      </c>
      <c r="BG59" s="681"/>
      <c r="BH59" s="154" t="s">
        <v>34</v>
      </c>
      <c r="BI59" s="150">
        <v>755</v>
      </c>
      <c r="BJ59" s="150">
        <v>592</v>
      </c>
      <c r="BK59" s="150">
        <v>597</v>
      </c>
      <c r="BL59" s="150">
        <v>571</v>
      </c>
      <c r="BM59" s="150">
        <v>667</v>
      </c>
      <c r="BN59" s="150">
        <v>803</v>
      </c>
      <c r="BO59" s="150">
        <v>701</v>
      </c>
      <c r="BP59" s="150">
        <v>670</v>
      </c>
      <c r="BQ59" s="150">
        <v>657</v>
      </c>
      <c r="BR59" s="150">
        <v>653</v>
      </c>
      <c r="BS59" s="150">
        <v>575</v>
      </c>
      <c r="BT59" s="150">
        <v>570</v>
      </c>
      <c r="BU59" s="150">
        <v>568</v>
      </c>
      <c r="BV59" s="183">
        <v>603</v>
      </c>
    </row>
    <row r="60" spans="2:74">
      <c r="B60" s="161" t="s">
        <v>41</v>
      </c>
      <c r="C60" s="162">
        <f t="shared" si="41"/>
        <v>20.132167108361106</v>
      </c>
      <c r="D60" s="162">
        <f t="shared" si="41"/>
        <v>19.643974688825537</v>
      </c>
      <c r="E60" s="162">
        <f t="shared" si="41"/>
        <v>19.378119925422506</v>
      </c>
      <c r="F60" s="162">
        <f t="shared" si="41"/>
        <v>17.249742673591804</v>
      </c>
      <c r="G60" s="162">
        <f t="shared" si="41"/>
        <v>18.826021593549267</v>
      </c>
      <c r="H60" s="162">
        <f t="shared" si="41"/>
        <v>17.58611683449897</v>
      </c>
      <c r="I60" s="162">
        <f t="shared" si="41"/>
        <v>16.333486872409029</v>
      </c>
      <c r="J60" s="162">
        <f t="shared" si="41"/>
        <v>19.68507863062057</v>
      </c>
      <c r="K60" s="162">
        <f t="shared" si="41"/>
        <v>20.514059430900286</v>
      </c>
      <c r="L60" s="162">
        <f t="shared" si="41"/>
        <v>21.696863515938809</v>
      </c>
      <c r="M60" s="162">
        <f t="shared" si="41"/>
        <v>24.617556553100908</v>
      </c>
      <c r="N60" s="162">
        <f t="shared" si="41"/>
        <v>21.279516749038986</v>
      </c>
      <c r="O60" s="162">
        <f t="shared" si="41"/>
        <v>20.769435596011796</v>
      </c>
      <c r="P60" s="162">
        <f t="shared" si="41"/>
        <v>22.129570237331624</v>
      </c>
      <c r="Q60" s="163"/>
      <c r="R60" s="403">
        <v>1.6319025888975476</v>
      </c>
      <c r="V60" s="141" t="s">
        <v>40</v>
      </c>
      <c r="W60" s="146"/>
      <c r="X60" s="146"/>
      <c r="Y60" s="146"/>
      <c r="Z60" s="146">
        <v>84335</v>
      </c>
      <c r="AA60" s="146">
        <v>44440</v>
      </c>
      <c r="AB60" s="146">
        <v>71585</v>
      </c>
      <c r="AC60" s="146">
        <v>67122</v>
      </c>
      <c r="AD60" s="146">
        <v>54072</v>
      </c>
      <c r="AE60" s="146">
        <v>63095</v>
      </c>
      <c r="AF60" s="499">
        <v>60894</v>
      </c>
      <c r="AG60" s="146">
        <v>49671</v>
      </c>
      <c r="AH60" s="146">
        <v>41839</v>
      </c>
      <c r="AI60" s="146">
        <v>51592</v>
      </c>
      <c r="AJ60" s="146">
        <v>46312.129998359829</v>
      </c>
      <c r="AK60" s="147"/>
      <c r="AL60" s="392"/>
      <c r="AM60" s="132"/>
      <c r="AN60" s="681"/>
      <c r="AO60" s="141" t="s">
        <v>36</v>
      </c>
      <c r="AP60" s="150">
        <v>195</v>
      </c>
      <c r="AQ60" s="150">
        <v>186</v>
      </c>
      <c r="AR60" s="150">
        <v>186</v>
      </c>
      <c r="AS60" s="150">
        <v>180</v>
      </c>
      <c r="AT60" s="150">
        <v>166</v>
      </c>
      <c r="AU60" s="150">
        <v>205</v>
      </c>
      <c r="AV60" s="150">
        <v>185</v>
      </c>
      <c r="AW60" s="150">
        <v>201</v>
      </c>
      <c r="AX60" s="150">
        <v>203</v>
      </c>
      <c r="AY60" s="150">
        <v>205</v>
      </c>
      <c r="AZ60" s="150">
        <v>230</v>
      </c>
      <c r="BA60" s="150">
        <v>202</v>
      </c>
      <c r="BB60" s="150">
        <v>196</v>
      </c>
      <c r="BC60" s="183">
        <v>221</v>
      </c>
      <c r="BG60" s="681"/>
      <c r="BH60" s="154" t="s">
        <v>36</v>
      </c>
      <c r="BI60" s="150">
        <v>250</v>
      </c>
      <c r="BJ60" s="150">
        <v>235</v>
      </c>
      <c r="BK60" s="150">
        <v>278</v>
      </c>
      <c r="BL60" s="150">
        <v>267</v>
      </c>
      <c r="BM60" s="150">
        <v>270</v>
      </c>
      <c r="BN60" s="150">
        <v>314</v>
      </c>
      <c r="BO60" s="150">
        <v>330</v>
      </c>
      <c r="BP60" s="150">
        <v>393</v>
      </c>
      <c r="BQ60" s="150">
        <v>388</v>
      </c>
      <c r="BR60" s="150">
        <v>421</v>
      </c>
      <c r="BS60" s="150">
        <v>457</v>
      </c>
      <c r="BT60" s="150">
        <v>378</v>
      </c>
      <c r="BU60" s="150">
        <v>383</v>
      </c>
      <c r="BV60" s="183">
        <v>409</v>
      </c>
    </row>
    <row r="61" spans="2:74">
      <c r="C61" s="141"/>
      <c r="D61" s="141"/>
      <c r="E61" s="141"/>
      <c r="R61" s="99"/>
      <c r="V61" s="161" t="s">
        <v>41</v>
      </c>
      <c r="W61" s="164">
        <v>20.132167108361106</v>
      </c>
      <c r="X61" s="164">
        <v>19.643974688825537</v>
      </c>
      <c r="Y61" s="164">
        <v>19.378119925422506</v>
      </c>
      <c r="Z61" s="164">
        <v>17.249742673591804</v>
      </c>
      <c r="AA61" s="164">
        <v>18.826021593549267</v>
      </c>
      <c r="AB61" s="164">
        <v>17.58611683449897</v>
      </c>
      <c r="AC61" s="164">
        <v>16.333486872409029</v>
      </c>
      <c r="AD61" s="164">
        <v>19.68507863062057</v>
      </c>
      <c r="AE61" s="164">
        <v>20.514059430900286</v>
      </c>
      <c r="AF61" s="500">
        <v>21.696863515938809</v>
      </c>
      <c r="AG61" s="164">
        <v>24.617556553100908</v>
      </c>
      <c r="AH61" s="164">
        <v>21.279516749038986</v>
      </c>
      <c r="AI61" s="164">
        <v>20.769435596011796</v>
      </c>
      <c r="AJ61" s="164">
        <v>22.129570237331624</v>
      </c>
      <c r="AK61" s="178"/>
      <c r="AL61" s="392"/>
      <c r="AM61" s="132"/>
      <c r="AN61" s="681"/>
      <c r="AO61" s="141" t="s">
        <v>149</v>
      </c>
      <c r="AP61" s="146">
        <v>0</v>
      </c>
      <c r="AQ61" s="146">
        <v>0</v>
      </c>
      <c r="AR61" s="146">
        <v>0</v>
      </c>
      <c r="AS61" s="146">
        <v>0</v>
      </c>
      <c r="AT61" s="146">
        <v>0</v>
      </c>
      <c r="AU61" s="146">
        <v>0</v>
      </c>
      <c r="AV61" s="146">
        <v>0</v>
      </c>
      <c r="AW61" s="146">
        <v>0</v>
      </c>
      <c r="AX61" s="146">
        <v>0</v>
      </c>
      <c r="AY61" s="150">
        <v>0</v>
      </c>
      <c r="AZ61" s="150">
        <v>0</v>
      </c>
      <c r="BA61" s="150">
        <v>27</v>
      </c>
      <c r="BB61" s="150">
        <v>15</v>
      </c>
      <c r="BC61" s="183">
        <v>21</v>
      </c>
      <c r="BG61" s="681"/>
      <c r="BH61" s="141" t="s">
        <v>149</v>
      </c>
      <c r="BI61" s="146">
        <v>0</v>
      </c>
      <c r="BJ61" s="146">
        <v>0</v>
      </c>
      <c r="BK61" s="146">
        <v>0</v>
      </c>
      <c r="BL61" s="146">
        <v>0</v>
      </c>
      <c r="BM61" s="146">
        <v>0</v>
      </c>
      <c r="BN61" s="146">
        <v>0</v>
      </c>
      <c r="BO61" s="146">
        <v>0</v>
      </c>
      <c r="BP61" s="146">
        <v>0</v>
      </c>
      <c r="BQ61" s="146">
        <v>0</v>
      </c>
      <c r="BR61" s="150">
        <v>0</v>
      </c>
      <c r="BS61" s="150">
        <v>0</v>
      </c>
      <c r="BT61" s="150">
        <v>49</v>
      </c>
      <c r="BU61" s="150">
        <v>36</v>
      </c>
      <c r="BV61" s="183">
        <v>44</v>
      </c>
    </row>
    <row r="62" spans="2:74">
      <c r="C62" s="141"/>
      <c r="D62" s="141"/>
      <c r="E62" s="141"/>
      <c r="R62" s="99"/>
      <c r="V62" s="132"/>
      <c r="W62" s="141"/>
      <c r="X62" s="141"/>
      <c r="Y62" s="141"/>
      <c r="Z62" s="132"/>
      <c r="AA62" s="132"/>
      <c r="AB62" s="132"/>
      <c r="AC62" s="132"/>
      <c r="AD62" s="392"/>
      <c r="AE62" s="392"/>
      <c r="AF62" s="132"/>
      <c r="AG62" s="132"/>
      <c r="AH62" s="132"/>
      <c r="AI62" s="132"/>
      <c r="AJ62" s="132"/>
      <c r="AK62" s="132"/>
      <c r="AL62" s="392"/>
      <c r="AM62" s="132"/>
      <c r="AN62" s="681"/>
      <c r="AO62" s="141" t="s">
        <v>37</v>
      </c>
      <c r="AP62" s="150">
        <v>12</v>
      </c>
      <c r="AQ62" s="150">
        <v>15</v>
      </c>
      <c r="AR62" s="150">
        <v>2</v>
      </c>
      <c r="AS62" s="150">
        <v>8</v>
      </c>
      <c r="AT62" s="150">
        <v>30</v>
      </c>
      <c r="AU62" s="150">
        <v>24</v>
      </c>
      <c r="AV62" s="150">
        <v>20</v>
      </c>
      <c r="AW62" s="150">
        <v>14</v>
      </c>
      <c r="AX62" s="150">
        <v>19</v>
      </c>
      <c r="AY62" s="150">
        <v>15</v>
      </c>
      <c r="AZ62" s="150">
        <v>21</v>
      </c>
      <c r="BA62" s="150">
        <v>19</v>
      </c>
      <c r="BB62" s="150">
        <v>24</v>
      </c>
      <c r="BC62" s="183">
        <v>23</v>
      </c>
      <c r="BG62" s="681"/>
      <c r="BH62" s="154" t="s">
        <v>37</v>
      </c>
      <c r="BI62" s="150">
        <v>9</v>
      </c>
      <c r="BJ62" s="150">
        <v>9</v>
      </c>
      <c r="BK62" s="150">
        <v>4</v>
      </c>
      <c r="BL62" s="150">
        <v>8</v>
      </c>
      <c r="BM62" s="150">
        <v>28</v>
      </c>
      <c r="BN62" s="150">
        <v>25</v>
      </c>
      <c r="BO62" s="150">
        <v>18</v>
      </c>
      <c r="BP62" s="150">
        <v>25</v>
      </c>
      <c r="BQ62" s="150">
        <v>25</v>
      </c>
      <c r="BR62" s="150">
        <v>24</v>
      </c>
      <c r="BS62" s="150">
        <v>27</v>
      </c>
      <c r="BT62" s="150">
        <v>37</v>
      </c>
      <c r="BU62" s="150">
        <v>36</v>
      </c>
      <c r="BV62" s="183">
        <v>42</v>
      </c>
    </row>
    <row r="63" spans="2:74">
      <c r="C63" s="141"/>
      <c r="D63" s="141"/>
      <c r="E63" s="141"/>
      <c r="R63" s="99"/>
      <c r="V63" s="132"/>
      <c r="W63" s="141"/>
      <c r="X63" s="141"/>
      <c r="Y63" s="141"/>
      <c r="Z63" s="132"/>
      <c r="AA63" s="132"/>
      <c r="AB63" s="132"/>
      <c r="AC63" s="132"/>
      <c r="AD63" s="392"/>
      <c r="AE63" s="392"/>
      <c r="AF63" s="132"/>
      <c r="AG63" s="132"/>
      <c r="AH63" s="132"/>
      <c r="AI63" s="132"/>
      <c r="AJ63" s="132"/>
      <c r="AK63" s="132"/>
      <c r="AL63" s="392"/>
      <c r="AM63" s="132"/>
      <c r="AN63" s="682"/>
      <c r="AO63" s="161" t="s">
        <v>38</v>
      </c>
      <c r="AP63" s="158">
        <v>1</v>
      </c>
      <c r="AQ63" s="158">
        <v>2</v>
      </c>
      <c r="AR63" s="159">
        <v>1</v>
      </c>
      <c r="AS63" s="158">
        <v>8</v>
      </c>
      <c r="AT63" s="158">
        <v>3</v>
      </c>
      <c r="AU63" s="159">
        <v>0</v>
      </c>
      <c r="AV63" s="159">
        <v>0</v>
      </c>
      <c r="AW63" s="159">
        <v>0</v>
      </c>
      <c r="AX63" s="159">
        <v>0</v>
      </c>
      <c r="AY63" s="159">
        <v>32</v>
      </c>
      <c r="AZ63" s="159">
        <v>29</v>
      </c>
      <c r="BA63" s="159">
        <v>35</v>
      </c>
      <c r="BB63" s="159">
        <v>37</v>
      </c>
      <c r="BC63" s="185">
        <v>43</v>
      </c>
      <c r="BG63" s="682"/>
      <c r="BH63" s="157" t="s">
        <v>38</v>
      </c>
      <c r="BI63" s="158">
        <v>0</v>
      </c>
      <c r="BJ63" s="158">
        <v>0</v>
      </c>
      <c r="BK63" s="159">
        <v>1</v>
      </c>
      <c r="BL63" s="158">
        <v>12</v>
      </c>
      <c r="BM63" s="158">
        <v>0</v>
      </c>
      <c r="BN63" s="159">
        <v>0</v>
      </c>
      <c r="BO63" s="159">
        <v>2</v>
      </c>
      <c r="BP63" s="159">
        <v>0</v>
      </c>
      <c r="BQ63" s="159">
        <v>0</v>
      </c>
      <c r="BR63" s="159">
        <v>42</v>
      </c>
      <c r="BS63" s="159">
        <v>40</v>
      </c>
      <c r="BT63" s="159">
        <v>64</v>
      </c>
      <c r="BU63" s="159">
        <v>67</v>
      </c>
      <c r="BV63" s="185">
        <v>64</v>
      </c>
    </row>
    <row r="64" spans="2:74" ht="18" customHeight="1">
      <c r="C64" s="141"/>
      <c r="D64" s="141"/>
      <c r="E64" s="141"/>
      <c r="R64" s="99"/>
      <c r="V64" s="132"/>
      <c r="W64" s="141"/>
      <c r="X64" s="141"/>
      <c r="Y64" s="141"/>
      <c r="Z64" s="132"/>
      <c r="AA64" s="132"/>
      <c r="AB64" s="132"/>
      <c r="AC64" s="132"/>
      <c r="AD64" s="392"/>
      <c r="AE64" s="392"/>
      <c r="AF64" s="132"/>
      <c r="AG64" s="132"/>
      <c r="AH64" s="132"/>
      <c r="AI64" s="132"/>
      <c r="AJ64" s="132"/>
      <c r="AK64" s="132"/>
      <c r="AL64" s="392"/>
      <c r="AM64" s="132"/>
      <c r="AN64" s="683" t="s">
        <v>101</v>
      </c>
      <c r="AO64" s="435" t="s">
        <v>33</v>
      </c>
      <c r="AP64" s="149">
        <v>182</v>
      </c>
      <c r="AQ64" s="149">
        <v>206</v>
      </c>
      <c r="AR64" s="149">
        <v>210</v>
      </c>
      <c r="AS64" s="149">
        <v>207</v>
      </c>
      <c r="AT64" s="149">
        <v>187</v>
      </c>
      <c r="AU64" s="149">
        <v>310</v>
      </c>
      <c r="AV64" s="149">
        <v>255</v>
      </c>
      <c r="AW64" s="149">
        <v>227</v>
      </c>
      <c r="AX64" s="149">
        <v>168</v>
      </c>
      <c r="AY64" s="149">
        <v>123</v>
      </c>
      <c r="AZ64" s="149">
        <v>119</v>
      </c>
      <c r="BA64" s="150">
        <v>98</v>
      </c>
      <c r="BB64" s="150">
        <v>78</v>
      </c>
      <c r="BC64" s="183">
        <v>90</v>
      </c>
      <c r="BG64" s="683" t="s">
        <v>70</v>
      </c>
      <c r="BH64" s="148" t="s">
        <v>33</v>
      </c>
      <c r="BI64" s="149">
        <v>1245</v>
      </c>
      <c r="BJ64" s="149">
        <v>1283</v>
      </c>
      <c r="BK64" s="149">
        <v>1267</v>
      </c>
      <c r="BL64" s="149">
        <v>1335</v>
      </c>
      <c r="BM64" s="149">
        <v>1163</v>
      </c>
      <c r="BN64" s="149">
        <v>1460</v>
      </c>
      <c r="BO64" s="149">
        <v>1095</v>
      </c>
      <c r="BP64" s="149">
        <v>1002</v>
      </c>
      <c r="BQ64" s="149">
        <v>959</v>
      </c>
      <c r="BR64" s="149">
        <v>851</v>
      </c>
      <c r="BS64" s="149">
        <v>744</v>
      </c>
      <c r="BT64" s="149">
        <v>834</v>
      </c>
      <c r="BU64" s="149">
        <v>887</v>
      </c>
      <c r="BV64" s="182">
        <v>924</v>
      </c>
    </row>
    <row r="65" spans="2:74" ht="18" customHeight="1">
      <c r="C65" s="141"/>
      <c r="D65" s="141"/>
      <c r="E65" s="141"/>
      <c r="R65" s="99"/>
      <c r="V65" s="132"/>
      <c r="W65" s="141"/>
      <c r="X65" s="141"/>
      <c r="Y65" s="141"/>
      <c r="Z65" s="132"/>
      <c r="AA65" s="132"/>
      <c r="AB65" s="132"/>
      <c r="AC65" s="132"/>
      <c r="AD65" s="392"/>
      <c r="AE65" s="392"/>
      <c r="AF65" s="132"/>
      <c r="AG65" s="132"/>
      <c r="AH65" s="132"/>
      <c r="AI65" s="132"/>
      <c r="AJ65" s="132"/>
      <c r="AK65" s="132"/>
      <c r="AL65" s="392"/>
      <c r="AM65" s="132"/>
      <c r="AN65" s="681"/>
      <c r="AO65" s="141" t="s">
        <v>9</v>
      </c>
      <c r="AP65" s="150">
        <v>200</v>
      </c>
      <c r="AQ65" s="150">
        <v>192</v>
      </c>
      <c r="AR65" s="150">
        <v>209</v>
      </c>
      <c r="AS65" s="150">
        <v>167</v>
      </c>
      <c r="AT65" s="150">
        <v>205</v>
      </c>
      <c r="AU65" s="150">
        <v>253</v>
      </c>
      <c r="AV65" s="150">
        <v>227</v>
      </c>
      <c r="AW65" s="150">
        <v>228</v>
      </c>
      <c r="AX65" s="150">
        <v>213</v>
      </c>
      <c r="AY65" s="150">
        <v>166</v>
      </c>
      <c r="AZ65" s="150">
        <v>144</v>
      </c>
      <c r="BA65" s="150">
        <v>100</v>
      </c>
      <c r="BB65" s="150">
        <v>99</v>
      </c>
      <c r="BC65" s="183">
        <v>93</v>
      </c>
      <c r="BG65" s="681"/>
      <c r="BH65" s="154" t="s">
        <v>9</v>
      </c>
      <c r="BI65" s="150">
        <v>917</v>
      </c>
      <c r="BJ65" s="150">
        <v>982</v>
      </c>
      <c r="BK65" s="150">
        <v>984</v>
      </c>
      <c r="BL65" s="150">
        <v>988</v>
      </c>
      <c r="BM65" s="150">
        <v>946</v>
      </c>
      <c r="BN65" s="150">
        <v>1070</v>
      </c>
      <c r="BO65" s="150">
        <v>952</v>
      </c>
      <c r="BP65" s="150">
        <v>870</v>
      </c>
      <c r="BQ65" s="150">
        <v>838</v>
      </c>
      <c r="BR65" s="150">
        <v>743</v>
      </c>
      <c r="BS65" s="150">
        <v>647</v>
      </c>
      <c r="BT65" s="150">
        <v>687</v>
      </c>
      <c r="BU65" s="150">
        <v>753</v>
      </c>
      <c r="BV65" s="183">
        <v>767</v>
      </c>
    </row>
    <row r="66" spans="2:74">
      <c r="C66" s="141"/>
      <c r="D66" s="141"/>
      <c r="E66" s="141"/>
      <c r="R66" s="99"/>
      <c r="V66" s="132"/>
      <c r="W66" s="141"/>
      <c r="X66" s="141"/>
      <c r="Y66" s="141"/>
      <c r="Z66" s="132"/>
      <c r="AA66" s="132"/>
      <c r="AB66" s="132"/>
      <c r="AC66" s="132"/>
      <c r="AD66" s="392"/>
      <c r="AE66" s="392"/>
      <c r="AF66" s="132"/>
      <c r="AG66" s="132"/>
      <c r="AH66" s="132"/>
      <c r="AI66" s="132"/>
      <c r="AJ66" s="132"/>
      <c r="AK66" s="132"/>
      <c r="AL66" s="392"/>
      <c r="AM66" s="132"/>
      <c r="AN66" s="681"/>
      <c r="AO66" s="141" t="s">
        <v>34</v>
      </c>
      <c r="AP66" s="150">
        <v>201</v>
      </c>
      <c r="AQ66" s="150">
        <v>159</v>
      </c>
      <c r="AR66" s="150">
        <v>178</v>
      </c>
      <c r="AS66" s="150">
        <v>164</v>
      </c>
      <c r="AT66" s="150">
        <v>178</v>
      </c>
      <c r="AU66" s="150">
        <v>233</v>
      </c>
      <c r="AV66" s="150">
        <v>203</v>
      </c>
      <c r="AW66" s="150">
        <v>186</v>
      </c>
      <c r="AX66" s="150">
        <v>198</v>
      </c>
      <c r="AY66" s="150">
        <v>172</v>
      </c>
      <c r="AZ66" s="150">
        <v>144</v>
      </c>
      <c r="BA66" s="150">
        <v>110</v>
      </c>
      <c r="BB66" s="150">
        <v>99</v>
      </c>
      <c r="BC66" s="183">
        <v>100</v>
      </c>
      <c r="BG66" s="681"/>
      <c r="BH66" s="154" t="s">
        <v>34</v>
      </c>
      <c r="BI66" s="150">
        <v>964</v>
      </c>
      <c r="BJ66" s="150">
        <v>716</v>
      </c>
      <c r="BK66" s="150">
        <v>727</v>
      </c>
      <c r="BL66" s="150">
        <v>673</v>
      </c>
      <c r="BM66" s="150">
        <v>764</v>
      </c>
      <c r="BN66" s="150">
        <v>824</v>
      </c>
      <c r="BO66" s="150">
        <v>741</v>
      </c>
      <c r="BP66" s="150">
        <v>655</v>
      </c>
      <c r="BQ66" s="150">
        <v>642</v>
      </c>
      <c r="BR66" s="150">
        <v>610</v>
      </c>
      <c r="BS66" s="150">
        <v>566</v>
      </c>
      <c r="BT66" s="150">
        <v>504</v>
      </c>
      <c r="BU66" s="150">
        <v>572</v>
      </c>
      <c r="BV66" s="183">
        <v>657</v>
      </c>
    </row>
    <row r="67" spans="2:74">
      <c r="C67" s="141"/>
      <c r="D67" s="141"/>
      <c r="E67" s="141"/>
      <c r="R67" s="99"/>
      <c r="V67" s="132"/>
      <c r="W67" s="141"/>
      <c r="X67" s="141"/>
      <c r="Y67" s="141"/>
      <c r="Z67" s="132"/>
      <c r="AA67" s="132"/>
      <c r="AB67" s="132"/>
      <c r="AC67" s="132"/>
      <c r="AD67" s="392"/>
      <c r="AE67" s="392"/>
      <c r="AF67" s="132"/>
      <c r="AG67" s="132"/>
      <c r="AH67" s="132"/>
      <c r="AI67" s="132"/>
      <c r="AJ67" s="132"/>
      <c r="AK67" s="132"/>
      <c r="AL67" s="392"/>
      <c r="AM67" s="132"/>
      <c r="AN67" s="681"/>
      <c r="AO67" s="141" t="s">
        <v>36</v>
      </c>
      <c r="AP67" s="150">
        <v>98</v>
      </c>
      <c r="AQ67" s="150">
        <v>97</v>
      </c>
      <c r="AR67" s="150">
        <v>115</v>
      </c>
      <c r="AS67" s="150">
        <v>122</v>
      </c>
      <c r="AT67" s="150">
        <v>103</v>
      </c>
      <c r="AU67" s="150">
        <v>128</v>
      </c>
      <c r="AV67" s="150">
        <v>144</v>
      </c>
      <c r="AW67" s="150">
        <v>147</v>
      </c>
      <c r="AX67" s="150">
        <v>145</v>
      </c>
      <c r="AY67" s="150">
        <v>158</v>
      </c>
      <c r="AZ67" s="150">
        <v>172</v>
      </c>
      <c r="BA67" s="150">
        <v>126</v>
      </c>
      <c r="BB67" s="150">
        <v>104</v>
      </c>
      <c r="BC67" s="183">
        <v>111</v>
      </c>
      <c r="BG67" s="681"/>
      <c r="BH67" s="154" t="s">
        <v>36</v>
      </c>
      <c r="BI67" s="150">
        <v>337</v>
      </c>
      <c r="BJ67" s="150">
        <v>334</v>
      </c>
      <c r="BK67" s="150">
        <v>344</v>
      </c>
      <c r="BL67" s="150">
        <v>337</v>
      </c>
      <c r="BM67" s="150">
        <v>326</v>
      </c>
      <c r="BN67" s="150">
        <v>370</v>
      </c>
      <c r="BO67" s="150">
        <v>359</v>
      </c>
      <c r="BP67" s="150">
        <v>369</v>
      </c>
      <c r="BQ67" s="150">
        <v>360</v>
      </c>
      <c r="BR67" s="150">
        <v>390</v>
      </c>
      <c r="BS67" s="150">
        <v>422</v>
      </c>
      <c r="BT67" s="150">
        <v>344</v>
      </c>
      <c r="BU67" s="150">
        <v>315</v>
      </c>
      <c r="BV67" s="183">
        <v>401</v>
      </c>
    </row>
    <row r="68" spans="2:74">
      <c r="C68" s="141"/>
      <c r="D68" s="141"/>
      <c r="E68" s="141"/>
      <c r="F68" s="129" t="s">
        <v>14</v>
      </c>
      <c r="R68" s="99"/>
      <c r="V68" s="132"/>
      <c r="W68" s="141"/>
      <c r="X68" s="141"/>
      <c r="Y68" s="141"/>
      <c r="Z68" s="132"/>
      <c r="AA68" s="132"/>
      <c r="AB68" s="132"/>
      <c r="AC68" s="132"/>
      <c r="AD68" s="392"/>
      <c r="AE68" s="392"/>
      <c r="AF68" s="132"/>
      <c r="AG68" s="132"/>
      <c r="AH68" s="132"/>
      <c r="AI68" s="132"/>
      <c r="AJ68" s="132"/>
      <c r="AK68" s="132"/>
      <c r="AL68" s="392"/>
      <c r="AM68" s="132"/>
      <c r="AN68" s="681"/>
      <c r="AO68" s="141" t="s">
        <v>149</v>
      </c>
      <c r="AP68" s="146">
        <v>0</v>
      </c>
      <c r="AQ68" s="146">
        <v>0</v>
      </c>
      <c r="AR68" s="146">
        <v>0</v>
      </c>
      <c r="AS68" s="146">
        <v>0</v>
      </c>
      <c r="AT68" s="146">
        <v>0</v>
      </c>
      <c r="AU68" s="146">
        <v>0</v>
      </c>
      <c r="AV68" s="146">
        <v>0</v>
      </c>
      <c r="AW68" s="146">
        <v>0</v>
      </c>
      <c r="AX68" s="146">
        <v>0</v>
      </c>
      <c r="AY68" s="150">
        <v>0</v>
      </c>
      <c r="AZ68" s="150">
        <v>0</v>
      </c>
      <c r="BA68" s="150">
        <v>12</v>
      </c>
      <c r="BB68" s="150">
        <v>13</v>
      </c>
      <c r="BC68" s="183">
        <v>10</v>
      </c>
      <c r="BG68" s="681"/>
      <c r="BH68" s="141" t="s">
        <v>149</v>
      </c>
      <c r="BI68" s="146">
        <v>0</v>
      </c>
      <c r="BJ68" s="146">
        <v>0</v>
      </c>
      <c r="BK68" s="146">
        <v>0</v>
      </c>
      <c r="BL68" s="146">
        <v>0</v>
      </c>
      <c r="BM68" s="146">
        <v>0</v>
      </c>
      <c r="BN68" s="146">
        <v>0</v>
      </c>
      <c r="BO68" s="146">
        <v>0</v>
      </c>
      <c r="BP68" s="146">
        <v>0</v>
      </c>
      <c r="BQ68" s="146">
        <v>0</v>
      </c>
      <c r="BR68" s="150">
        <v>0</v>
      </c>
      <c r="BS68" s="150">
        <v>0</v>
      </c>
      <c r="BT68" s="150">
        <v>35</v>
      </c>
      <c r="BU68" s="150">
        <v>29</v>
      </c>
      <c r="BV68" s="183">
        <v>37</v>
      </c>
    </row>
    <row r="69" spans="2:74">
      <c r="C69" s="141"/>
      <c r="D69" s="141"/>
      <c r="E69" s="141"/>
      <c r="R69" s="99"/>
      <c r="T69" s="135"/>
      <c r="V69" s="132"/>
      <c r="W69" s="141"/>
      <c r="X69" s="141"/>
      <c r="Y69" s="141"/>
      <c r="Z69" s="132"/>
      <c r="AA69" s="132"/>
      <c r="AB69" s="132"/>
      <c r="AC69" s="132"/>
      <c r="AD69" s="392"/>
      <c r="AE69" s="392"/>
      <c r="AF69" s="132"/>
      <c r="AG69" s="132"/>
      <c r="AH69" s="132"/>
      <c r="AI69" s="132"/>
      <c r="AJ69" s="132"/>
      <c r="AK69" s="132"/>
      <c r="AL69" s="392"/>
      <c r="AM69" s="132"/>
      <c r="AN69" s="681"/>
      <c r="AO69" s="141" t="s">
        <v>37</v>
      </c>
      <c r="AP69" s="150">
        <v>2</v>
      </c>
      <c r="AQ69" s="150">
        <v>4</v>
      </c>
      <c r="AR69" s="150">
        <v>2</v>
      </c>
      <c r="AS69" s="150">
        <v>1</v>
      </c>
      <c r="AT69" s="150">
        <v>7</v>
      </c>
      <c r="AU69" s="150">
        <v>10</v>
      </c>
      <c r="AV69" s="150">
        <v>5</v>
      </c>
      <c r="AW69" s="150">
        <v>12</v>
      </c>
      <c r="AX69" s="150">
        <v>12</v>
      </c>
      <c r="AY69" s="150">
        <v>8</v>
      </c>
      <c r="AZ69" s="150">
        <v>7</v>
      </c>
      <c r="BA69" s="150">
        <v>13</v>
      </c>
      <c r="BB69" s="150">
        <v>7</v>
      </c>
      <c r="BC69" s="183">
        <v>10</v>
      </c>
      <c r="BG69" s="681"/>
      <c r="BH69" s="154" t="s">
        <v>37</v>
      </c>
      <c r="BI69" s="150">
        <v>22</v>
      </c>
      <c r="BJ69" s="150">
        <v>26</v>
      </c>
      <c r="BK69" s="150">
        <v>5</v>
      </c>
      <c r="BL69" s="150">
        <v>6</v>
      </c>
      <c r="BM69" s="150">
        <v>28</v>
      </c>
      <c r="BN69" s="150">
        <v>32</v>
      </c>
      <c r="BO69" s="150">
        <v>24</v>
      </c>
      <c r="BP69" s="150">
        <v>30</v>
      </c>
      <c r="BQ69" s="150">
        <v>30</v>
      </c>
      <c r="BR69" s="150">
        <v>27</v>
      </c>
      <c r="BS69" s="150">
        <v>33</v>
      </c>
      <c r="BT69" s="150">
        <v>34</v>
      </c>
      <c r="BU69" s="150">
        <v>35</v>
      </c>
      <c r="BV69" s="183">
        <v>33</v>
      </c>
    </row>
    <row r="70" spans="2:74" ht="18" customHeight="1">
      <c r="C70" s="141"/>
      <c r="D70" s="141"/>
      <c r="E70" s="141"/>
      <c r="R70" s="99"/>
      <c r="T70" s="143"/>
      <c r="V70" s="132"/>
      <c r="W70" s="141"/>
      <c r="X70" s="141"/>
      <c r="Y70" s="141"/>
      <c r="Z70" s="132"/>
      <c r="AA70" s="132"/>
      <c r="AB70" s="132"/>
      <c r="AC70" s="132"/>
      <c r="AD70" s="392"/>
      <c r="AE70" s="392"/>
      <c r="AF70" s="132"/>
      <c r="AG70" s="132"/>
      <c r="AH70" s="132"/>
      <c r="AI70" s="132"/>
      <c r="AJ70" s="132"/>
      <c r="AK70" s="132"/>
      <c r="AL70" s="392"/>
      <c r="AM70" s="132"/>
      <c r="AN70" s="682"/>
      <c r="AO70" s="161" t="s">
        <v>38</v>
      </c>
      <c r="AP70" s="158">
        <v>0</v>
      </c>
      <c r="AQ70" s="158">
        <v>0</v>
      </c>
      <c r="AR70" s="159">
        <v>0</v>
      </c>
      <c r="AS70" s="158">
        <v>7</v>
      </c>
      <c r="AT70" s="158">
        <v>0</v>
      </c>
      <c r="AU70" s="159">
        <v>0</v>
      </c>
      <c r="AV70" s="159">
        <v>2</v>
      </c>
      <c r="AW70" s="159">
        <v>0</v>
      </c>
      <c r="AX70" s="159">
        <v>0</v>
      </c>
      <c r="AY70" s="159">
        <v>8</v>
      </c>
      <c r="AZ70" s="159">
        <v>10</v>
      </c>
      <c r="BA70" s="159">
        <v>16</v>
      </c>
      <c r="BB70" s="159">
        <v>17</v>
      </c>
      <c r="BC70" s="185">
        <v>7</v>
      </c>
      <c r="BG70" s="682"/>
      <c r="BH70" s="157" t="s">
        <v>38</v>
      </c>
      <c r="BI70" s="158">
        <v>1</v>
      </c>
      <c r="BJ70" s="158">
        <v>2</v>
      </c>
      <c r="BK70" s="159">
        <v>0</v>
      </c>
      <c r="BL70" s="158">
        <v>15</v>
      </c>
      <c r="BM70" s="158">
        <v>3</v>
      </c>
      <c r="BN70" s="159">
        <v>0</v>
      </c>
      <c r="BO70" s="159">
        <v>2</v>
      </c>
      <c r="BP70" s="159">
        <v>0</v>
      </c>
      <c r="BQ70" s="159">
        <v>0</v>
      </c>
      <c r="BR70" s="159">
        <v>41</v>
      </c>
      <c r="BS70" s="159">
        <v>41</v>
      </c>
      <c r="BT70" s="159">
        <v>64</v>
      </c>
      <c r="BU70" s="159">
        <v>59</v>
      </c>
      <c r="BV70" s="185">
        <v>48</v>
      </c>
    </row>
    <row r="71" spans="2:74">
      <c r="C71" s="132"/>
      <c r="D71" s="132"/>
      <c r="E71" s="132"/>
      <c r="R71" s="99"/>
      <c r="S71" s="135"/>
      <c r="T71" s="143"/>
      <c r="V71" s="132"/>
      <c r="W71" s="132"/>
      <c r="X71" s="132"/>
      <c r="Y71" s="132"/>
      <c r="Z71" s="132"/>
      <c r="AA71" s="132"/>
      <c r="AB71" s="132"/>
      <c r="AC71" s="132"/>
      <c r="AD71" s="392"/>
      <c r="AE71" s="392"/>
      <c r="AF71" s="132"/>
      <c r="AG71" s="132"/>
      <c r="AH71" s="132"/>
      <c r="AI71" s="132"/>
      <c r="AJ71" s="132"/>
      <c r="AK71" s="132"/>
      <c r="AL71" s="392"/>
      <c r="AM71" s="132"/>
      <c r="AN71" s="233"/>
      <c r="AP71" s="132"/>
      <c r="AQ71" s="132"/>
      <c r="AR71" s="132"/>
      <c r="AX71" s="385"/>
      <c r="AZ71" s="327"/>
      <c r="BH71" s="132"/>
      <c r="BI71" s="132"/>
      <c r="BJ71" s="132"/>
      <c r="BK71" s="132"/>
      <c r="BL71" s="132"/>
      <c r="BM71" s="132"/>
      <c r="BN71" s="132"/>
      <c r="BO71" s="132"/>
      <c r="BP71" s="392"/>
      <c r="BQ71" s="392"/>
      <c r="BR71" s="392"/>
      <c r="BS71" s="392"/>
      <c r="BT71" s="392"/>
      <c r="BU71" s="392"/>
      <c r="BV71" s="326"/>
    </row>
    <row r="72" spans="2:74">
      <c r="B72" s="133" t="s">
        <v>23</v>
      </c>
      <c r="C72" s="134" t="s">
        <v>121</v>
      </c>
      <c r="D72" s="134" t="s">
        <v>120</v>
      </c>
      <c r="E72" s="134" t="s">
        <v>119</v>
      </c>
      <c r="F72" s="133" t="s">
        <v>49</v>
      </c>
      <c r="G72" s="133" t="s">
        <v>48</v>
      </c>
      <c r="H72" s="133" t="s">
        <v>47</v>
      </c>
      <c r="I72" s="133" t="s">
        <v>46</v>
      </c>
      <c r="J72" s="133" t="s">
        <v>45</v>
      </c>
      <c r="K72" s="133" t="s">
        <v>44</v>
      </c>
      <c r="L72" s="133" t="s">
        <v>43</v>
      </c>
      <c r="M72" s="133" t="s">
        <v>96</v>
      </c>
      <c r="N72" s="133" t="s">
        <v>69</v>
      </c>
      <c r="O72" s="133" t="s">
        <v>77</v>
      </c>
      <c r="P72" s="133" t="s">
        <v>148</v>
      </c>
      <c r="Q72" s="135"/>
      <c r="R72" s="92" t="s">
        <v>110</v>
      </c>
      <c r="S72" s="143"/>
      <c r="T72" s="143"/>
      <c r="V72" s="137" t="s">
        <v>23</v>
      </c>
      <c r="W72" s="137" t="s">
        <v>121</v>
      </c>
      <c r="X72" s="137" t="s">
        <v>120</v>
      </c>
      <c r="Y72" s="137" t="s">
        <v>119</v>
      </c>
      <c r="Z72" s="137" t="s">
        <v>49</v>
      </c>
      <c r="AA72" s="137" t="s">
        <v>48</v>
      </c>
      <c r="AB72" s="137" t="s">
        <v>47</v>
      </c>
      <c r="AC72" s="137" t="s">
        <v>46</v>
      </c>
      <c r="AD72" s="137" t="s">
        <v>45</v>
      </c>
      <c r="AE72" s="137" t="s">
        <v>44</v>
      </c>
      <c r="AF72" s="498" t="s">
        <v>43</v>
      </c>
      <c r="AG72" s="137" t="s">
        <v>96</v>
      </c>
      <c r="AH72" s="137" t="s">
        <v>69</v>
      </c>
      <c r="AI72" s="137" t="s">
        <v>77</v>
      </c>
      <c r="AJ72" s="137" t="s">
        <v>148</v>
      </c>
      <c r="AK72" s="134"/>
      <c r="AL72" s="392"/>
      <c r="AM72" s="132"/>
      <c r="AN72" s="233"/>
      <c r="AO72" s="134" t="s">
        <v>23</v>
      </c>
      <c r="AP72" s="134" t="s">
        <v>121</v>
      </c>
      <c r="AQ72" s="134" t="s">
        <v>120</v>
      </c>
      <c r="AR72" s="134" t="s">
        <v>119</v>
      </c>
      <c r="AS72" s="134" t="s">
        <v>49</v>
      </c>
      <c r="AT72" s="134" t="s">
        <v>48</v>
      </c>
      <c r="AU72" s="134" t="s">
        <v>47</v>
      </c>
      <c r="AV72" s="134" t="s">
        <v>46</v>
      </c>
      <c r="AW72" s="134" t="s">
        <v>45</v>
      </c>
      <c r="AX72" s="134" t="s">
        <v>44</v>
      </c>
      <c r="AY72" s="134" t="s">
        <v>43</v>
      </c>
      <c r="AZ72" s="134" t="s">
        <v>96</v>
      </c>
      <c r="BA72" s="137" t="s">
        <v>69</v>
      </c>
      <c r="BB72" s="137" t="s">
        <v>77</v>
      </c>
      <c r="BC72" s="137" t="s">
        <v>148</v>
      </c>
      <c r="BH72" s="134" t="s">
        <v>23</v>
      </c>
      <c r="BI72" s="134" t="s">
        <v>121</v>
      </c>
      <c r="BJ72" s="134" t="s">
        <v>120</v>
      </c>
      <c r="BK72" s="134" t="s">
        <v>119</v>
      </c>
      <c r="BL72" s="134" t="s">
        <v>49</v>
      </c>
      <c r="BM72" s="134" t="s">
        <v>48</v>
      </c>
      <c r="BN72" s="134" t="s">
        <v>47</v>
      </c>
      <c r="BO72" s="134" t="s">
        <v>46</v>
      </c>
      <c r="BP72" s="134" t="s">
        <v>45</v>
      </c>
      <c r="BQ72" s="134" t="s">
        <v>44</v>
      </c>
      <c r="BR72" s="134" t="s">
        <v>43</v>
      </c>
      <c r="BS72" s="134" t="s">
        <v>96</v>
      </c>
      <c r="BT72" s="134" t="s">
        <v>69</v>
      </c>
      <c r="BU72" s="134" t="s">
        <v>77</v>
      </c>
      <c r="BV72" s="134" t="s">
        <v>148</v>
      </c>
    </row>
    <row r="73" spans="2:74">
      <c r="B73" s="141" t="s">
        <v>33</v>
      </c>
      <c r="C73" s="142">
        <f t="shared" ref="C73:M75" si="42">W73+AP73*$T$6+AP80*$T$8+AP87*$T$10</f>
        <v>1897.6</v>
      </c>
      <c r="D73" s="142">
        <f t="shared" si="42"/>
        <v>2023</v>
      </c>
      <c r="E73" s="142">
        <f t="shared" si="42"/>
        <v>1931.2</v>
      </c>
      <c r="F73" s="142">
        <f t="shared" si="42"/>
        <v>1952.6000000000001</v>
      </c>
      <c r="G73" s="142">
        <f t="shared" si="42"/>
        <v>2293</v>
      </c>
      <c r="H73" s="142">
        <f t="shared" si="42"/>
        <v>3134</v>
      </c>
      <c r="I73" s="142">
        <f t="shared" si="42"/>
        <v>2121</v>
      </c>
      <c r="J73" s="142">
        <f t="shared" si="42"/>
        <v>1954.8</v>
      </c>
      <c r="K73" s="142">
        <f t="shared" si="42"/>
        <v>1735.4</v>
      </c>
      <c r="L73" s="142">
        <f t="shared" si="42"/>
        <v>1495.2</v>
      </c>
      <c r="M73" s="142">
        <f t="shared" si="42"/>
        <v>1328</v>
      </c>
      <c r="N73" s="142">
        <f>AH73+BA73*$T$6+BA80*$T$8+BA87*$T$10</f>
        <v>1335.4</v>
      </c>
      <c r="O73" s="142">
        <f t="shared" ref="N73:P75" si="43">AI73+BB73*$T$6+BB80*$T$8+BB87*$T$10</f>
        <v>1348</v>
      </c>
      <c r="P73" s="142">
        <f t="shared" si="43"/>
        <v>1558.2</v>
      </c>
      <c r="Q73" s="143"/>
      <c r="R73" s="402">
        <v>439.6637346376823</v>
      </c>
      <c r="S73" s="143"/>
      <c r="T73" s="143"/>
      <c r="V73" s="141" t="s">
        <v>33</v>
      </c>
      <c r="W73" s="146">
        <v>970</v>
      </c>
      <c r="X73" s="146">
        <v>1047</v>
      </c>
      <c r="Y73" s="146">
        <v>1008</v>
      </c>
      <c r="Z73" s="146">
        <v>1036</v>
      </c>
      <c r="AA73" s="146">
        <v>1208</v>
      </c>
      <c r="AB73" s="146">
        <v>1611</v>
      </c>
      <c r="AC73" s="146">
        <v>1122</v>
      </c>
      <c r="AD73" s="146">
        <v>1039</v>
      </c>
      <c r="AE73" s="146">
        <v>959</v>
      </c>
      <c r="AF73" s="499">
        <v>834</v>
      </c>
      <c r="AG73" s="146">
        <v>768</v>
      </c>
      <c r="AH73" s="146">
        <v>768</v>
      </c>
      <c r="AI73" s="146">
        <v>779</v>
      </c>
      <c r="AJ73" s="146">
        <v>948</v>
      </c>
      <c r="AK73" s="147"/>
      <c r="AL73" s="392"/>
      <c r="AM73" s="132"/>
      <c r="AN73" s="683" t="s">
        <v>99</v>
      </c>
      <c r="AO73" s="435" t="s">
        <v>33</v>
      </c>
      <c r="AP73" s="149">
        <v>246</v>
      </c>
      <c r="AQ73" s="149">
        <v>266</v>
      </c>
      <c r="AR73" s="149">
        <v>258</v>
      </c>
      <c r="AS73" s="149">
        <v>319</v>
      </c>
      <c r="AT73" s="149">
        <v>300</v>
      </c>
      <c r="AU73" s="149">
        <v>362</v>
      </c>
      <c r="AV73" s="149">
        <v>295</v>
      </c>
      <c r="AW73" s="149">
        <v>287</v>
      </c>
      <c r="AX73" s="149">
        <v>254</v>
      </c>
      <c r="AY73" s="149">
        <v>271</v>
      </c>
      <c r="AZ73" s="149">
        <v>264</v>
      </c>
      <c r="BA73" s="149">
        <v>289</v>
      </c>
      <c r="BB73" s="149">
        <v>274</v>
      </c>
      <c r="BC73" s="182">
        <v>315</v>
      </c>
      <c r="BG73" s="684" t="s">
        <v>51</v>
      </c>
      <c r="BH73" s="148" t="s">
        <v>33</v>
      </c>
      <c r="BI73" s="149">
        <v>298</v>
      </c>
      <c r="BJ73" s="149">
        <v>316</v>
      </c>
      <c r="BK73" s="149">
        <v>279</v>
      </c>
      <c r="BL73" s="149">
        <v>251</v>
      </c>
      <c r="BM73" s="149">
        <v>336</v>
      </c>
      <c r="BN73" s="149">
        <v>525</v>
      </c>
      <c r="BO73" s="149">
        <v>331</v>
      </c>
      <c r="BP73" s="149">
        <v>327</v>
      </c>
      <c r="BQ73" s="149">
        <v>253</v>
      </c>
      <c r="BR73" s="149">
        <v>152</v>
      </c>
      <c r="BS73" s="149">
        <v>93</v>
      </c>
      <c r="BT73" s="149">
        <v>99</v>
      </c>
      <c r="BU73" s="149">
        <v>101</v>
      </c>
      <c r="BV73" s="182">
        <v>110</v>
      </c>
    </row>
    <row r="74" spans="2:74">
      <c r="B74" s="141" t="s">
        <v>9</v>
      </c>
      <c r="C74" s="143">
        <f t="shared" si="42"/>
        <v>1408</v>
      </c>
      <c r="D74" s="143">
        <f t="shared" si="42"/>
        <v>1389</v>
      </c>
      <c r="E74" s="143">
        <f t="shared" si="42"/>
        <v>1438.4</v>
      </c>
      <c r="F74" s="143">
        <f t="shared" si="42"/>
        <v>1262.8</v>
      </c>
      <c r="G74" s="143">
        <f t="shared" si="42"/>
        <v>1404.8</v>
      </c>
      <c r="H74" s="143">
        <f t="shared" si="42"/>
        <v>2028</v>
      </c>
      <c r="I74" s="143">
        <f t="shared" si="42"/>
        <v>1379.8</v>
      </c>
      <c r="J74" s="143">
        <f t="shared" si="42"/>
        <v>1501.4</v>
      </c>
      <c r="K74" s="143">
        <f t="shared" si="42"/>
        <v>1208.5999999999999</v>
      </c>
      <c r="L74" s="143">
        <f t="shared" si="42"/>
        <v>1024.5999999999999</v>
      </c>
      <c r="M74" s="143">
        <f t="shared" si="42"/>
        <v>911.80000000000007</v>
      </c>
      <c r="N74" s="143">
        <f t="shared" si="43"/>
        <v>936.80000000000007</v>
      </c>
      <c r="O74" s="143">
        <f t="shared" si="43"/>
        <v>883</v>
      </c>
      <c r="P74" s="143">
        <f t="shared" si="43"/>
        <v>936.4</v>
      </c>
      <c r="Q74" s="143"/>
      <c r="R74" s="402">
        <v>260.4994561734573</v>
      </c>
      <c r="S74" s="143"/>
      <c r="T74" s="143"/>
      <c r="V74" s="141" t="s">
        <v>9</v>
      </c>
      <c r="W74" s="146">
        <v>714</v>
      </c>
      <c r="X74" s="146">
        <v>719</v>
      </c>
      <c r="Y74" s="146">
        <v>736</v>
      </c>
      <c r="Z74" s="146">
        <v>658</v>
      </c>
      <c r="AA74" s="146">
        <v>732</v>
      </c>
      <c r="AB74" s="146">
        <v>1028</v>
      </c>
      <c r="AC74" s="146">
        <v>707</v>
      </c>
      <c r="AD74" s="146">
        <v>780</v>
      </c>
      <c r="AE74" s="146">
        <v>625</v>
      </c>
      <c r="AF74" s="499">
        <v>539</v>
      </c>
      <c r="AG74" s="146">
        <v>489</v>
      </c>
      <c r="AH74" s="146">
        <v>514</v>
      </c>
      <c r="AI74" s="146">
        <v>479</v>
      </c>
      <c r="AJ74" s="146">
        <v>523</v>
      </c>
      <c r="AK74" s="147"/>
      <c r="AL74" s="392"/>
      <c r="AM74" s="132"/>
      <c r="AN74" s="681"/>
      <c r="AO74" s="141" t="s">
        <v>9</v>
      </c>
      <c r="AP74" s="150">
        <v>173</v>
      </c>
      <c r="AQ74" s="150">
        <v>181</v>
      </c>
      <c r="AR74" s="150">
        <v>188</v>
      </c>
      <c r="AS74" s="150">
        <v>176</v>
      </c>
      <c r="AT74" s="150">
        <v>192</v>
      </c>
      <c r="AU74" s="150">
        <v>217</v>
      </c>
      <c r="AV74" s="150">
        <v>161</v>
      </c>
      <c r="AW74" s="150">
        <v>184</v>
      </c>
      <c r="AX74" s="150">
        <v>128</v>
      </c>
      <c r="AY74" s="150">
        <v>151</v>
      </c>
      <c r="AZ74" s="150">
        <v>157</v>
      </c>
      <c r="BA74" s="150">
        <v>169</v>
      </c>
      <c r="BB74" s="150">
        <v>158</v>
      </c>
      <c r="BC74" s="183">
        <v>181</v>
      </c>
      <c r="BG74" s="685"/>
      <c r="BH74" s="154" t="s">
        <v>9</v>
      </c>
      <c r="BI74" s="150">
        <v>257</v>
      </c>
      <c r="BJ74" s="150">
        <v>228</v>
      </c>
      <c r="BK74" s="150">
        <v>251</v>
      </c>
      <c r="BL74" s="150">
        <v>191</v>
      </c>
      <c r="BM74" s="150">
        <v>219</v>
      </c>
      <c r="BN74" s="150">
        <v>389</v>
      </c>
      <c r="BO74" s="150">
        <v>277</v>
      </c>
      <c r="BP74" s="150">
        <v>277</v>
      </c>
      <c r="BQ74" s="150">
        <v>253</v>
      </c>
      <c r="BR74" s="150">
        <v>162</v>
      </c>
      <c r="BS74" s="150">
        <v>98</v>
      </c>
      <c r="BT74" s="150">
        <v>95</v>
      </c>
      <c r="BU74" s="150">
        <v>107</v>
      </c>
      <c r="BV74" s="183">
        <v>106</v>
      </c>
    </row>
    <row r="75" spans="2:74">
      <c r="B75" s="141" t="s">
        <v>34</v>
      </c>
      <c r="C75" s="143">
        <f t="shared" si="42"/>
        <v>1377.4</v>
      </c>
      <c r="D75" s="143">
        <f t="shared" si="42"/>
        <v>1036.8</v>
      </c>
      <c r="E75" s="143">
        <f t="shared" si="42"/>
        <v>1010.2</v>
      </c>
      <c r="F75" s="143">
        <f t="shared" si="42"/>
        <v>1000.5999999999999</v>
      </c>
      <c r="G75" s="143">
        <f t="shared" si="42"/>
        <v>977.4</v>
      </c>
      <c r="H75" s="143">
        <f t="shared" si="42"/>
        <v>1192.4000000000001</v>
      </c>
      <c r="I75" s="143">
        <f t="shared" si="42"/>
        <v>1043.4000000000001</v>
      </c>
      <c r="J75" s="143">
        <f t="shared" si="42"/>
        <v>1068.5999999999999</v>
      </c>
      <c r="K75" s="143">
        <f t="shared" si="42"/>
        <v>1059.2</v>
      </c>
      <c r="L75" s="143">
        <f t="shared" si="42"/>
        <v>885.4</v>
      </c>
      <c r="M75" s="143">
        <f t="shared" si="42"/>
        <v>825.80000000000007</v>
      </c>
      <c r="N75" s="143">
        <f t="shared" si="43"/>
        <v>728.6</v>
      </c>
      <c r="O75" s="143">
        <f t="shared" si="43"/>
        <v>707.80000000000007</v>
      </c>
      <c r="P75" s="143">
        <f t="shared" si="43"/>
        <v>719</v>
      </c>
      <c r="Q75" s="143"/>
      <c r="R75" s="402">
        <v>135.42670178202007</v>
      </c>
      <c r="S75" s="143"/>
      <c r="T75" s="143"/>
      <c r="V75" s="141" t="s">
        <v>34</v>
      </c>
      <c r="W75" s="146">
        <v>712</v>
      </c>
      <c r="X75" s="146">
        <v>533</v>
      </c>
      <c r="Y75" s="146">
        <v>522</v>
      </c>
      <c r="Z75" s="146">
        <v>511</v>
      </c>
      <c r="AA75" s="146">
        <v>502</v>
      </c>
      <c r="AB75" s="146">
        <v>609</v>
      </c>
      <c r="AC75" s="146">
        <v>530</v>
      </c>
      <c r="AD75" s="146">
        <v>542</v>
      </c>
      <c r="AE75" s="146">
        <v>542</v>
      </c>
      <c r="AF75" s="499">
        <v>459</v>
      </c>
      <c r="AG75" s="146">
        <v>440</v>
      </c>
      <c r="AH75" s="146">
        <v>392</v>
      </c>
      <c r="AI75" s="146">
        <v>387</v>
      </c>
      <c r="AJ75" s="146">
        <v>386</v>
      </c>
      <c r="AK75" s="147"/>
      <c r="AL75" s="392"/>
      <c r="AM75" s="132"/>
      <c r="AN75" s="681"/>
      <c r="AO75" s="141" t="s">
        <v>34</v>
      </c>
      <c r="AP75" s="150">
        <v>205</v>
      </c>
      <c r="AQ75" s="150">
        <v>146</v>
      </c>
      <c r="AR75" s="150">
        <v>132</v>
      </c>
      <c r="AS75" s="150">
        <v>131</v>
      </c>
      <c r="AT75" s="150">
        <v>122</v>
      </c>
      <c r="AU75" s="150">
        <v>133</v>
      </c>
      <c r="AV75" s="150">
        <v>123</v>
      </c>
      <c r="AW75" s="150">
        <v>117</v>
      </c>
      <c r="AX75" s="150">
        <v>119</v>
      </c>
      <c r="AY75" s="150">
        <v>106</v>
      </c>
      <c r="AZ75" s="150">
        <v>124</v>
      </c>
      <c r="BA75" s="150">
        <v>127</v>
      </c>
      <c r="BB75" s="150">
        <v>139</v>
      </c>
      <c r="BC75" s="183">
        <v>112</v>
      </c>
      <c r="BG75" s="685"/>
      <c r="BH75" s="154" t="s">
        <v>34</v>
      </c>
      <c r="BI75" s="150">
        <v>253</v>
      </c>
      <c r="BJ75" s="150">
        <v>202</v>
      </c>
      <c r="BK75" s="150">
        <v>194</v>
      </c>
      <c r="BL75" s="150">
        <v>204</v>
      </c>
      <c r="BM75" s="150">
        <v>197</v>
      </c>
      <c r="BN75" s="150">
        <v>252</v>
      </c>
      <c r="BO75" s="150">
        <v>228</v>
      </c>
      <c r="BP75" s="150">
        <v>252</v>
      </c>
      <c r="BQ75" s="150">
        <v>232</v>
      </c>
      <c r="BR75" s="150">
        <v>170</v>
      </c>
      <c r="BS75" s="150">
        <v>119</v>
      </c>
      <c r="BT75" s="150">
        <v>102</v>
      </c>
      <c r="BU75" s="150">
        <v>95</v>
      </c>
      <c r="BV75" s="183">
        <v>102</v>
      </c>
    </row>
    <row r="76" spans="2:74" ht="18" customHeight="1">
      <c r="B76" s="141" t="s">
        <v>35</v>
      </c>
      <c r="C76" s="143">
        <f t="shared" ref="C76:P76" si="44">W76</f>
        <v>81</v>
      </c>
      <c r="D76" s="143">
        <f t="shared" si="44"/>
        <v>112</v>
      </c>
      <c r="E76" s="143">
        <f t="shared" si="44"/>
        <v>356</v>
      </c>
      <c r="F76" s="143">
        <f t="shared" si="44"/>
        <v>430</v>
      </c>
      <c r="G76" s="143">
        <f t="shared" si="44"/>
        <v>551</v>
      </c>
      <c r="H76" s="143">
        <f t="shared" si="44"/>
        <v>599</v>
      </c>
      <c r="I76" s="143">
        <f t="shared" si="44"/>
        <v>765</v>
      </c>
      <c r="J76" s="143">
        <f t="shared" si="44"/>
        <v>803</v>
      </c>
      <c r="K76" s="143">
        <f t="shared" si="44"/>
        <v>887</v>
      </c>
      <c r="L76" s="143">
        <f t="shared" si="44"/>
        <v>1025</v>
      </c>
      <c r="M76" s="143">
        <f t="shared" si="44"/>
        <v>981</v>
      </c>
      <c r="N76" s="143">
        <f t="shared" si="44"/>
        <v>1071</v>
      </c>
      <c r="O76" s="143">
        <f t="shared" si="44"/>
        <v>1048</v>
      </c>
      <c r="P76" s="143">
        <f t="shared" si="44"/>
        <v>1097</v>
      </c>
      <c r="Q76" s="143"/>
      <c r="R76" s="402">
        <v>318.76199759555891</v>
      </c>
      <c r="S76" s="143"/>
      <c r="T76" s="143"/>
      <c r="V76" s="141" t="s">
        <v>35</v>
      </c>
      <c r="W76" s="146">
        <v>81</v>
      </c>
      <c r="X76" s="146">
        <v>112</v>
      </c>
      <c r="Y76" s="146">
        <v>356</v>
      </c>
      <c r="Z76" s="146">
        <v>430</v>
      </c>
      <c r="AA76" s="146">
        <v>551</v>
      </c>
      <c r="AB76" s="146">
        <v>599</v>
      </c>
      <c r="AC76" s="146">
        <v>765</v>
      </c>
      <c r="AD76" s="146">
        <v>803</v>
      </c>
      <c r="AE76" s="146">
        <v>887</v>
      </c>
      <c r="AF76" s="499">
        <v>1025</v>
      </c>
      <c r="AG76" s="146">
        <v>981</v>
      </c>
      <c r="AH76" s="146">
        <v>1071</v>
      </c>
      <c r="AI76" s="146">
        <v>1048</v>
      </c>
      <c r="AJ76" s="146">
        <v>1097</v>
      </c>
      <c r="AK76" s="147"/>
      <c r="AL76" s="392"/>
      <c r="AM76" s="132"/>
      <c r="AN76" s="681"/>
      <c r="AO76" s="141" t="s">
        <v>36</v>
      </c>
      <c r="AP76" s="150">
        <v>67</v>
      </c>
      <c r="AQ76" s="150">
        <v>62</v>
      </c>
      <c r="AR76" s="150">
        <v>63</v>
      </c>
      <c r="AS76" s="150">
        <v>43</v>
      </c>
      <c r="AT76" s="150">
        <v>62</v>
      </c>
      <c r="AU76" s="150">
        <v>57</v>
      </c>
      <c r="AV76" s="150">
        <v>60</v>
      </c>
      <c r="AW76" s="150">
        <v>56</v>
      </c>
      <c r="AX76" s="150">
        <v>68</v>
      </c>
      <c r="AY76" s="150">
        <v>68</v>
      </c>
      <c r="AZ76" s="150">
        <v>73</v>
      </c>
      <c r="BA76" s="150">
        <v>83</v>
      </c>
      <c r="BB76" s="150">
        <v>88</v>
      </c>
      <c r="BC76" s="183">
        <v>94</v>
      </c>
      <c r="BG76" s="685"/>
      <c r="BH76" s="154" t="s">
        <v>36</v>
      </c>
      <c r="BI76" s="150">
        <v>138</v>
      </c>
      <c r="BJ76" s="150">
        <v>140</v>
      </c>
      <c r="BK76" s="150">
        <v>118</v>
      </c>
      <c r="BL76" s="150">
        <v>112</v>
      </c>
      <c r="BM76" s="150">
        <v>127</v>
      </c>
      <c r="BN76" s="150">
        <v>128</v>
      </c>
      <c r="BO76" s="150">
        <v>164</v>
      </c>
      <c r="BP76" s="150">
        <v>173</v>
      </c>
      <c r="BQ76" s="150">
        <v>176</v>
      </c>
      <c r="BR76" s="150">
        <v>193</v>
      </c>
      <c r="BS76" s="150">
        <v>183</v>
      </c>
      <c r="BT76" s="150">
        <v>132</v>
      </c>
      <c r="BU76" s="150">
        <v>133</v>
      </c>
      <c r="BV76" s="183">
        <v>149</v>
      </c>
    </row>
    <row r="77" spans="2:74">
      <c r="B77" s="141" t="s">
        <v>36</v>
      </c>
      <c r="C77" s="143">
        <f>W77+$T$13*W78+$T$6*(AP76+$T$13*AP77)+$T$8*(AP83+$T$13*AP84)+$T$10*(AP90+$T$13*AP91)</f>
        <v>453.6</v>
      </c>
      <c r="D77" s="143">
        <f t="shared" ref="D77" si="45">X77+$T$13*X78+$T$6*(AQ76+$T$13*AQ77)+$T$8*(AQ83+$T$13*AQ84)+$T$10*(AQ90+$T$13*AQ91)</f>
        <v>438.20000000000005</v>
      </c>
      <c r="E77" s="143">
        <f t="shared" ref="E77" si="46">Y77+$T$13*Y78+$T$6*(AR76+$T$13*AR77)+$T$8*(AR83+$T$13*AR84)+$T$10*(AR90+$T$13*AR91)</f>
        <v>420</v>
      </c>
      <c r="F77" s="143">
        <f t="shared" ref="F77" si="47">Z77+$T$13*Z78+$T$6*(AS76+$T$13*AS77)+$T$8*(AS83+$T$13*AS84)+$T$10*(AS90+$T$13*AS91)</f>
        <v>365.59999999999997</v>
      </c>
      <c r="G77" s="143">
        <f t="shared" ref="G77" si="48">AA77+$T$13*AA78+$T$6*(AT76+$T$13*AT77)+$T$8*(AT83+$T$13*AT84)+$T$10*(AT90+$T$13*AT91)</f>
        <v>416.20000000000005</v>
      </c>
      <c r="H77" s="143">
        <f t="shared" ref="H77" si="49">AB77+$T$13*AB78+$T$6*(AU76+$T$13*AU77)+$T$8*(AU83+$T$13*AU84)+$T$10*(AU90+$T$13*AU91)</f>
        <v>424.40000000000003</v>
      </c>
      <c r="I77" s="143">
        <f t="shared" ref="I77" si="50">AC77+$T$13*AC78+$T$6*(AV76+$T$13*AV77)+$T$8*(AV83+$T$13*AV84)+$T$10*(AV90+$T$13*AV91)</f>
        <v>511.8</v>
      </c>
      <c r="J77" s="143">
        <f t="shared" ref="J77" si="51">AD77+$T$13*AD78+$T$6*(AW76+$T$13*AW77)+$T$8*(AW83+$T$13*AW84)+$T$10*(AW90+$T$13*AW91)</f>
        <v>556</v>
      </c>
      <c r="K77" s="143">
        <f t="shared" ref="K77" si="52">AE77+$T$13*AE78+$T$6*(AX76+$T$13*AX77)+$T$8*(AX83+$T$13*AX84)+$T$10*(AX90+$T$13*AX91)</f>
        <v>587.4</v>
      </c>
      <c r="L77" s="143">
        <f t="shared" ref="L77" si="53">AF77+$T$13*AF78+$T$6*(AY76+$T$13*AY77)+$T$8*(AY83+$T$13*AY84)+$T$10*(AY90+$T$13*AY91)</f>
        <v>648.4</v>
      </c>
      <c r="M77" s="143">
        <f t="shared" ref="M77" si="54">AG77+$T$13*AG78+$T$6*(AZ76+$T$13*AZ77)+$T$8*(AZ83+$T$13*AZ84)+$T$10*(AZ90+$T$13*AZ91)</f>
        <v>605</v>
      </c>
      <c r="N77" s="143">
        <f>AH77+$T$13*AH78+$T$6*(BA76+$T$13*BA77)+$T$8*(BA83+$T$13*BA84)+$T$10*(BA90+$T$13*BA91)</f>
        <v>540</v>
      </c>
      <c r="O77" s="143">
        <f>AI77+$T$13*AI78+$T$6*(BB76+$T$13*BB77)+$T$8*(BB83+$T$13*BB84)+$T$10*(BB90+$T$13*BB91)</f>
        <v>561.6</v>
      </c>
      <c r="P77" s="143">
        <f>AJ77+$T$13*AJ78+$T$6*(BC76+$T$13*BC77)+$T$8*(BC83+$T$13*BC84)+$T$10*(BC90+$T$13*BC91)</f>
        <v>642.70000000000005</v>
      </c>
      <c r="Q77" s="143"/>
      <c r="R77" s="402">
        <v>89.500055865903974</v>
      </c>
      <c r="S77" s="143"/>
      <c r="T77" s="143"/>
      <c r="V77" s="141" t="s">
        <v>36</v>
      </c>
      <c r="W77" s="146">
        <v>235</v>
      </c>
      <c r="X77" s="146">
        <v>227</v>
      </c>
      <c r="Y77" s="146">
        <v>215</v>
      </c>
      <c r="Z77" s="146">
        <v>187</v>
      </c>
      <c r="AA77" s="146">
        <v>213</v>
      </c>
      <c r="AB77" s="146">
        <v>215</v>
      </c>
      <c r="AC77" s="146">
        <v>260</v>
      </c>
      <c r="AD77" s="146">
        <v>280</v>
      </c>
      <c r="AE77" s="146">
        <v>300</v>
      </c>
      <c r="AF77" s="499">
        <v>326</v>
      </c>
      <c r="AG77" s="146">
        <v>308</v>
      </c>
      <c r="AH77" s="146">
        <v>270</v>
      </c>
      <c r="AI77" s="146">
        <v>292</v>
      </c>
      <c r="AJ77" s="146">
        <v>320</v>
      </c>
      <c r="AK77" s="147"/>
      <c r="AL77" s="392"/>
      <c r="AM77" s="132"/>
      <c r="AN77" s="681"/>
      <c r="AO77" s="141" t="s">
        <v>149</v>
      </c>
      <c r="AP77" s="146">
        <v>0</v>
      </c>
      <c r="AQ77" s="146">
        <v>0</v>
      </c>
      <c r="AR77" s="146">
        <v>0</v>
      </c>
      <c r="AS77" s="146">
        <v>0</v>
      </c>
      <c r="AT77" s="146">
        <v>0</v>
      </c>
      <c r="AU77" s="146">
        <v>0</v>
      </c>
      <c r="AV77" s="146">
        <v>0</v>
      </c>
      <c r="AW77" s="146">
        <v>0</v>
      </c>
      <c r="AX77" s="146">
        <v>0</v>
      </c>
      <c r="AY77" s="150">
        <v>0</v>
      </c>
      <c r="AZ77" s="150">
        <v>0</v>
      </c>
      <c r="BA77" s="150">
        <v>6</v>
      </c>
      <c r="BB77" s="150">
        <v>2</v>
      </c>
      <c r="BC77" s="183">
        <v>6</v>
      </c>
      <c r="BG77" s="685"/>
      <c r="BH77" s="141" t="s">
        <v>149</v>
      </c>
      <c r="BI77" s="146">
        <v>0</v>
      </c>
      <c r="BJ77" s="146">
        <v>0</v>
      </c>
      <c r="BK77" s="146">
        <v>0</v>
      </c>
      <c r="BL77" s="146">
        <v>0</v>
      </c>
      <c r="BM77" s="146">
        <v>0</v>
      </c>
      <c r="BN77" s="146">
        <v>0</v>
      </c>
      <c r="BO77" s="146">
        <v>0</v>
      </c>
      <c r="BP77" s="146">
        <v>0</v>
      </c>
      <c r="BQ77" s="146">
        <v>0</v>
      </c>
      <c r="BR77" s="150">
        <v>0</v>
      </c>
      <c r="BS77" s="150">
        <v>0</v>
      </c>
      <c r="BT77" s="150">
        <v>3</v>
      </c>
      <c r="BU77" s="150">
        <v>3</v>
      </c>
      <c r="BV77" s="183">
        <v>13</v>
      </c>
    </row>
    <row r="78" spans="2:74">
      <c r="B78" s="141" t="s">
        <v>37</v>
      </c>
      <c r="C78" s="143">
        <f t="shared" ref="C78:M79" si="55">W79+AP78*$T$6+AP85*$T$8+AP92*$T$10</f>
        <v>21.799999999999997</v>
      </c>
      <c r="D78" s="143">
        <f t="shared" si="55"/>
        <v>16.600000000000001</v>
      </c>
      <c r="E78" s="143">
        <f t="shared" si="55"/>
        <v>23.799999999999997</v>
      </c>
      <c r="F78" s="143">
        <f t="shared" si="55"/>
        <v>0</v>
      </c>
      <c r="G78" s="143">
        <f t="shared" si="55"/>
        <v>0</v>
      </c>
      <c r="H78" s="143">
        <f t="shared" si="55"/>
        <v>0</v>
      </c>
      <c r="I78" s="143">
        <f t="shared" si="55"/>
        <v>30</v>
      </c>
      <c r="J78" s="143">
        <f t="shared" si="55"/>
        <v>62.599999999999994</v>
      </c>
      <c r="K78" s="143">
        <f t="shared" si="55"/>
        <v>50.599999999999994</v>
      </c>
      <c r="L78" s="143">
        <f t="shared" si="55"/>
        <v>67</v>
      </c>
      <c r="M78" s="143">
        <f t="shared" si="55"/>
        <v>42</v>
      </c>
      <c r="N78" s="143">
        <f t="shared" ref="N78:P79" si="56">AH79+BA78*$T$6+BA85*$T$8+BA92*$T$10</f>
        <v>42.8</v>
      </c>
      <c r="O78" s="143">
        <f t="shared" si="56"/>
        <v>106.4</v>
      </c>
      <c r="P78" s="143">
        <f t="shared" si="56"/>
        <v>61.8</v>
      </c>
      <c r="Q78" s="143"/>
      <c r="R78" s="402">
        <v>25.274748047980395</v>
      </c>
      <c r="S78" s="143"/>
      <c r="T78" s="143"/>
      <c r="V78" s="141" t="s">
        <v>149</v>
      </c>
      <c r="W78" s="146">
        <v>0</v>
      </c>
      <c r="X78" s="146">
        <v>0</v>
      </c>
      <c r="Y78" s="146">
        <v>0</v>
      </c>
      <c r="Z78" s="146">
        <v>0</v>
      </c>
      <c r="AA78" s="146">
        <v>0</v>
      </c>
      <c r="AB78" s="146">
        <v>0</v>
      </c>
      <c r="AC78" s="146">
        <v>0</v>
      </c>
      <c r="AD78" s="146">
        <v>0</v>
      </c>
      <c r="AE78" s="146">
        <v>0</v>
      </c>
      <c r="AF78" s="499">
        <v>0</v>
      </c>
      <c r="AG78" s="146">
        <v>0</v>
      </c>
      <c r="AH78" s="146">
        <v>14</v>
      </c>
      <c r="AI78" s="146">
        <v>7</v>
      </c>
      <c r="AJ78" s="146">
        <v>39</v>
      </c>
      <c r="AK78" s="147"/>
      <c r="AL78" s="392"/>
      <c r="AM78" s="132"/>
      <c r="AN78" s="681"/>
      <c r="AO78" s="141" t="s">
        <v>37</v>
      </c>
      <c r="AP78" s="150">
        <v>4</v>
      </c>
      <c r="AQ78" s="150">
        <v>2</v>
      </c>
      <c r="AR78" s="150">
        <v>4</v>
      </c>
      <c r="AS78" s="150">
        <v>0</v>
      </c>
      <c r="AT78" s="150">
        <v>0</v>
      </c>
      <c r="AU78" s="150">
        <v>0</v>
      </c>
      <c r="AV78" s="150">
        <v>5</v>
      </c>
      <c r="AW78" s="150">
        <v>6</v>
      </c>
      <c r="AX78" s="150">
        <v>6</v>
      </c>
      <c r="AY78" s="150">
        <v>6</v>
      </c>
      <c r="AZ78" s="150">
        <v>2</v>
      </c>
      <c r="BA78" s="150">
        <v>6</v>
      </c>
      <c r="BB78" s="150">
        <v>15</v>
      </c>
      <c r="BC78" s="183">
        <v>8</v>
      </c>
      <c r="BG78" s="685"/>
      <c r="BH78" s="154" t="s">
        <v>37</v>
      </c>
      <c r="BI78" s="150">
        <v>5</v>
      </c>
      <c r="BJ78" s="150">
        <v>6</v>
      </c>
      <c r="BK78" s="150">
        <v>6</v>
      </c>
      <c r="BL78" s="150">
        <v>0</v>
      </c>
      <c r="BM78" s="150">
        <v>0</v>
      </c>
      <c r="BN78" s="150">
        <v>0</v>
      </c>
      <c r="BO78" s="150">
        <v>11</v>
      </c>
      <c r="BP78" s="150">
        <v>22</v>
      </c>
      <c r="BQ78" s="150">
        <v>18</v>
      </c>
      <c r="BR78" s="150">
        <v>24</v>
      </c>
      <c r="BS78" s="150">
        <v>15</v>
      </c>
      <c r="BT78" s="150">
        <v>8</v>
      </c>
      <c r="BU78" s="150">
        <v>38</v>
      </c>
      <c r="BV78" s="183">
        <v>22</v>
      </c>
    </row>
    <row r="79" spans="2:74">
      <c r="B79" s="141" t="s">
        <v>38</v>
      </c>
      <c r="C79" s="143">
        <f t="shared" si="55"/>
        <v>31.4</v>
      </c>
      <c r="D79" s="143">
        <f t="shared" si="55"/>
        <v>20</v>
      </c>
      <c r="E79" s="143">
        <f t="shared" si="55"/>
        <v>41.2</v>
      </c>
      <c r="F79" s="143">
        <f t="shared" si="55"/>
        <v>11.399999999999999</v>
      </c>
      <c r="G79" s="143">
        <f t="shared" si="55"/>
        <v>30</v>
      </c>
      <c r="H79" s="143">
        <f t="shared" si="55"/>
        <v>24.799999999999997</v>
      </c>
      <c r="I79" s="143">
        <f t="shared" si="55"/>
        <v>0</v>
      </c>
      <c r="J79" s="143">
        <f t="shared" si="55"/>
        <v>41.4</v>
      </c>
      <c r="K79" s="143">
        <f t="shared" si="55"/>
        <v>43</v>
      </c>
      <c r="L79" s="143">
        <f t="shared" si="55"/>
        <v>39.6</v>
      </c>
      <c r="M79" s="143">
        <f t="shared" si="55"/>
        <v>87.6</v>
      </c>
      <c r="N79" s="143">
        <f t="shared" si="56"/>
        <v>85.6</v>
      </c>
      <c r="O79" s="143">
        <f t="shared" si="56"/>
        <v>67.599999999999994</v>
      </c>
      <c r="P79" s="143">
        <f t="shared" si="56"/>
        <v>144.4</v>
      </c>
      <c r="Q79" s="143"/>
      <c r="R79" s="402">
        <v>14.366024734305128</v>
      </c>
      <c r="S79" s="143"/>
      <c r="T79" s="143"/>
      <c r="V79" s="141" t="s">
        <v>37</v>
      </c>
      <c r="W79" s="146">
        <v>11</v>
      </c>
      <c r="X79" s="146">
        <v>8</v>
      </c>
      <c r="Y79" s="146">
        <v>12</v>
      </c>
      <c r="Z79" s="146">
        <v>0</v>
      </c>
      <c r="AA79" s="146">
        <v>0</v>
      </c>
      <c r="AB79" s="146">
        <v>0</v>
      </c>
      <c r="AC79" s="146">
        <v>15</v>
      </c>
      <c r="AD79" s="146">
        <v>32</v>
      </c>
      <c r="AE79" s="146">
        <v>26</v>
      </c>
      <c r="AF79" s="499">
        <v>33</v>
      </c>
      <c r="AG79" s="146">
        <v>20</v>
      </c>
      <c r="AH79" s="146">
        <v>23</v>
      </c>
      <c r="AI79" s="146">
        <v>55</v>
      </c>
      <c r="AJ79" s="146">
        <v>31</v>
      </c>
      <c r="AK79" s="147"/>
      <c r="AL79" s="392"/>
      <c r="AM79" s="132"/>
      <c r="AN79" s="682"/>
      <c r="AO79" s="161" t="s">
        <v>38</v>
      </c>
      <c r="AP79" s="158">
        <v>1</v>
      </c>
      <c r="AQ79" s="158">
        <v>2</v>
      </c>
      <c r="AR79" s="159">
        <v>10</v>
      </c>
      <c r="AS79" s="158">
        <v>4</v>
      </c>
      <c r="AT79" s="158">
        <v>4</v>
      </c>
      <c r="AU79" s="159">
        <v>4</v>
      </c>
      <c r="AV79" s="159">
        <v>0</v>
      </c>
      <c r="AW79" s="159">
        <v>3</v>
      </c>
      <c r="AX79" s="159">
        <v>4</v>
      </c>
      <c r="AY79" s="159">
        <v>2</v>
      </c>
      <c r="AZ79" s="159">
        <v>11</v>
      </c>
      <c r="BA79" s="159">
        <v>15</v>
      </c>
      <c r="BB79" s="159">
        <v>9</v>
      </c>
      <c r="BC79" s="185">
        <v>27</v>
      </c>
      <c r="BG79" s="685"/>
      <c r="BH79" s="157" t="s">
        <v>38</v>
      </c>
      <c r="BI79" s="158">
        <v>14</v>
      </c>
      <c r="BJ79" s="158">
        <v>9</v>
      </c>
      <c r="BK79" s="159">
        <v>19</v>
      </c>
      <c r="BL79" s="158">
        <v>5</v>
      </c>
      <c r="BM79" s="158">
        <v>14</v>
      </c>
      <c r="BN79" s="159">
        <v>12</v>
      </c>
      <c r="BO79" s="159">
        <v>0</v>
      </c>
      <c r="BP79" s="159">
        <v>15</v>
      </c>
      <c r="BQ79" s="159">
        <v>12</v>
      </c>
      <c r="BR79" s="159">
        <v>13</v>
      </c>
      <c r="BS79" s="159">
        <v>22</v>
      </c>
      <c r="BT79" s="159">
        <v>17</v>
      </c>
      <c r="BU79" s="159">
        <v>20</v>
      </c>
      <c r="BV79" s="185">
        <v>36</v>
      </c>
    </row>
    <row r="80" spans="2:74">
      <c r="B80" s="141" t="s">
        <v>39</v>
      </c>
      <c r="C80" s="143">
        <f t="shared" ref="C80:P83" si="57">W81</f>
        <v>0</v>
      </c>
      <c r="D80" s="143">
        <f t="shared" si="57"/>
        <v>0</v>
      </c>
      <c r="E80" s="143">
        <f t="shared" si="57"/>
        <v>0</v>
      </c>
      <c r="F80" s="143">
        <f t="shared" si="57"/>
        <v>92</v>
      </c>
      <c r="G80" s="143">
        <f t="shared" si="57"/>
        <v>77</v>
      </c>
      <c r="H80" s="143">
        <f t="shared" si="57"/>
        <v>72</v>
      </c>
      <c r="I80" s="143">
        <f t="shared" si="57"/>
        <v>98</v>
      </c>
      <c r="J80" s="143">
        <f t="shared" si="57"/>
        <v>101</v>
      </c>
      <c r="K80" s="143">
        <f t="shared" si="57"/>
        <v>92</v>
      </c>
      <c r="L80" s="143">
        <f t="shared" si="57"/>
        <v>113</v>
      </c>
      <c r="M80" s="143">
        <f t="shared" si="57"/>
        <v>102</v>
      </c>
      <c r="N80" s="143">
        <f t="shared" si="57"/>
        <v>123</v>
      </c>
      <c r="O80" s="143">
        <f t="shared" si="57"/>
        <v>125</v>
      </c>
      <c r="P80" s="143">
        <f t="shared" si="57"/>
        <v>122</v>
      </c>
      <c r="Q80" s="143"/>
      <c r="R80" s="404">
        <v>22.010819850159848</v>
      </c>
      <c r="S80" s="143"/>
      <c r="T80" s="143"/>
      <c r="V80" s="141" t="s">
        <v>38</v>
      </c>
      <c r="W80" s="146">
        <v>15</v>
      </c>
      <c r="X80" s="146">
        <v>10</v>
      </c>
      <c r="Y80" s="146">
        <v>21</v>
      </c>
      <c r="Z80" s="146">
        <v>6</v>
      </c>
      <c r="AA80" s="146">
        <v>15</v>
      </c>
      <c r="AB80" s="146">
        <v>12</v>
      </c>
      <c r="AC80" s="146">
        <v>0</v>
      </c>
      <c r="AD80" s="146">
        <v>20</v>
      </c>
      <c r="AE80" s="146">
        <v>21</v>
      </c>
      <c r="AF80" s="499">
        <v>19</v>
      </c>
      <c r="AG80" s="146">
        <v>46</v>
      </c>
      <c r="AH80" s="146">
        <v>45</v>
      </c>
      <c r="AI80" s="146">
        <v>34</v>
      </c>
      <c r="AJ80" s="146">
        <v>78</v>
      </c>
      <c r="AK80" s="147"/>
      <c r="AL80" s="392"/>
      <c r="AM80" s="132"/>
      <c r="AN80" s="681" t="s">
        <v>100</v>
      </c>
      <c r="AO80" s="435" t="s">
        <v>33</v>
      </c>
      <c r="AP80" s="149">
        <v>474</v>
      </c>
      <c r="AQ80" s="149">
        <v>516</v>
      </c>
      <c r="AR80" s="149">
        <v>490</v>
      </c>
      <c r="AS80" s="149">
        <v>455</v>
      </c>
      <c r="AT80" s="149">
        <v>563</v>
      </c>
      <c r="AU80" s="149">
        <v>745</v>
      </c>
      <c r="AV80" s="149">
        <v>445</v>
      </c>
      <c r="AW80" s="149">
        <v>391</v>
      </c>
      <c r="AX80" s="149">
        <v>356</v>
      </c>
      <c r="AY80" s="149">
        <v>304</v>
      </c>
      <c r="AZ80" s="149">
        <v>278</v>
      </c>
      <c r="BA80" s="150">
        <v>263</v>
      </c>
      <c r="BB80" s="150">
        <v>285</v>
      </c>
      <c r="BC80" s="183">
        <v>285</v>
      </c>
      <c r="BG80" s="683" t="s">
        <v>52</v>
      </c>
      <c r="BH80" s="148" t="s">
        <v>33</v>
      </c>
      <c r="BI80" s="149">
        <v>738</v>
      </c>
      <c r="BJ80" s="149">
        <v>762</v>
      </c>
      <c r="BK80" s="149">
        <v>743</v>
      </c>
      <c r="BL80" s="149">
        <v>739</v>
      </c>
      <c r="BM80" s="149">
        <v>876</v>
      </c>
      <c r="BN80" s="149">
        <v>1265</v>
      </c>
      <c r="BO80" s="149">
        <v>841</v>
      </c>
      <c r="BP80" s="149">
        <v>756</v>
      </c>
      <c r="BQ80" s="149">
        <v>657</v>
      </c>
      <c r="BR80" s="149">
        <v>568</v>
      </c>
      <c r="BS80" s="149">
        <v>493</v>
      </c>
      <c r="BT80" s="149">
        <v>482</v>
      </c>
      <c r="BU80" s="149">
        <v>476</v>
      </c>
      <c r="BV80" s="182">
        <v>502</v>
      </c>
    </row>
    <row r="81" spans="2:74">
      <c r="B81" s="141" t="s">
        <v>15</v>
      </c>
      <c r="C81" s="143">
        <f t="shared" si="57"/>
        <v>201</v>
      </c>
      <c r="D81" s="143">
        <f t="shared" si="57"/>
        <v>207</v>
      </c>
      <c r="E81" s="143">
        <f t="shared" si="57"/>
        <v>188</v>
      </c>
      <c r="F81" s="143">
        <f t="shared" si="57"/>
        <v>191</v>
      </c>
      <c r="G81" s="143">
        <f t="shared" si="57"/>
        <v>170</v>
      </c>
      <c r="H81" s="143">
        <f t="shared" si="57"/>
        <v>180</v>
      </c>
      <c r="I81" s="143">
        <f t="shared" si="57"/>
        <v>190</v>
      </c>
      <c r="J81" s="143">
        <f t="shared" si="57"/>
        <v>218</v>
      </c>
      <c r="K81" s="143">
        <f t="shared" si="57"/>
        <v>243</v>
      </c>
      <c r="L81" s="143">
        <f t="shared" si="57"/>
        <v>209</v>
      </c>
      <c r="M81" s="143">
        <f t="shared" si="57"/>
        <v>183</v>
      </c>
      <c r="N81" s="143">
        <f t="shared" si="57"/>
        <v>173</v>
      </c>
      <c r="O81" s="143">
        <f t="shared" si="57"/>
        <v>183</v>
      </c>
      <c r="P81" s="143">
        <f t="shared" si="57"/>
        <v>177</v>
      </c>
      <c r="Q81" s="143"/>
      <c r="R81" s="402">
        <v>20.891518746983319</v>
      </c>
      <c r="S81" s="143"/>
      <c r="V81" s="141" t="s">
        <v>39</v>
      </c>
      <c r="W81" s="146"/>
      <c r="X81" s="146"/>
      <c r="Y81" s="146"/>
      <c r="Z81" s="146">
        <v>92</v>
      </c>
      <c r="AA81" s="146">
        <v>77</v>
      </c>
      <c r="AB81" s="146">
        <v>72</v>
      </c>
      <c r="AC81" s="146">
        <v>98</v>
      </c>
      <c r="AD81" s="146">
        <v>101</v>
      </c>
      <c r="AE81" s="146">
        <v>92</v>
      </c>
      <c r="AF81" s="499">
        <v>113</v>
      </c>
      <c r="AG81" s="146">
        <v>102</v>
      </c>
      <c r="AH81" s="146">
        <v>123</v>
      </c>
      <c r="AI81" s="146">
        <v>125</v>
      </c>
      <c r="AJ81" s="146">
        <v>122</v>
      </c>
      <c r="AK81" s="147"/>
      <c r="AL81" s="392"/>
      <c r="AM81" s="132"/>
      <c r="AN81" s="681"/>
      <c r="AO81" s="141" t="s">
        <v>9</v>
      </c>
      <c r="AP81" s="150">
        <v>342</v>
      </c>
      <c r="AQ81" s="150">
        <v>338</v>
      </c>
      <c r="AR81" s="150">
        <v>342</v>
      </c>
      <c r="AS81" s="150">
        <v>290</v>
      </c>
      <c r="AT81" s="150">
        <v>320</v>
      </c>
      <c r="AU81" s="150">
        <v>458</v>
      </c>
      <c r="AV81" s="150">
        <v>280</v>
      </c>
      <c r="AW81" s="150">
        <v>315</v>
      </c>
      <c r="AX81" s="150">
        <v>240</v>
      </c>
      <c r="AY81" s="150">
        <v>210</v>
      </c>
      <c r="AZ81" s="150">
        <v>206</v>
      </c>
      <c r="BA81" s="150">
        <v>212</v>
      </c>
      <c r="BB81" s="150">
        <v>202</v>
      </c>
      <c r="BC81" s="183">
        <v>199</v>
      </c>
      <c r="BG81" s="681"/>
      <c r="BH81" s="154" t="s">
        <v>9</v>
      </c>
      <c r="BI81" s="150">
        <v>521</v>
      </c>
      <c r="BJ81" s="150">
        <v>507</v>
      </c>
      <c r="BK81" s="150">
        <v>554</v>
      </c>
      <c r="BL81" s="150">
        <v>499</v>
      </c>
      <c r="BM81" s="150">
        <v>544</v>
      </c>
      <c r="BN81" s="150">
        <v>828</v>
      </c>
      <c r="BO81" s="150">
        <v>565</v>
      </c>
      <c r="BP81" s="150">
        <v>598</v>
      </c>
      <c r="BQ81" s="150">
        <v>483</v>
      </c>
      <c r="BR81" s="150">
        <v>415</v>
      </c>
      <c r="BS81" s="150">
        <v>365</v>
      </c>
      <c r="BT81" s="150">
        <v>357</v>
      </c>
      <c r="BU81" s="150">
        <v>340</v>
      </c>
      <c r="BV81" s="183">
        <v>337</v>
      </c>
    </row>
    <row r="82" spans="2:74">
      <c r="B82" s="141" t="s">
        <v>40</v>
      </c>
      <c r="C82" s="143">
        <f t="shared" si="57"/>
        <v>0</v>
      </c>
      <c r="D82" s="143">
        <f t="shared" si="57"/>
        <v>0</v>
      </c>
      <c r="E82" s="143">
        <f t="shared" si="57"/>
        <v>0</v>
      </c>
      <c r="F82" s="143">
        <f t="shared" si="57"/>
        <v>6793</v>
      </c>
      <c r="G82" s="143">
        <f t="shared" si="57"/>
        <v>6373</v>
      </c>
      <c r="H82" s="143">
        <f t="shared" si="57"/>
        <v>5938</v>
      </c>
      <c r="I82" s="143">
        <f t="shared" si="57"/>
        <v>5909</v>
      </c>
      <c r="J82" s="143">
        <f t="shared" si="57"/>
        <v>6027</v>
      </c>
      <c r="K82" s="143">
        <f t="shared" si="57"/>
        <v>7114</v>
      </c>
      <c r="L82" s="143">
        <f t="shared" si="57"/>
        <v>18945</v>
      </c>
      <c r="M82" s="143">
        <f t="shared" si="57"/>
        <v>12239</v>
      </c>
      <c r="N82" s="143">
        <f t="shared" si="57"/>
        <v>14434</v>
      </c>
      <c r="O82" s="143">
        <f t="shared" si="57"/>
        <v>8528.5</v>
      </c>
      <c r="P82" s="143">
        <f t="shared" si="57"/>
        <v>11115.7</v>
      </c>
      <c r="Q82" s="143"/>
      <c r="R82" s="404">
        <v>4778.8449163748674</v>
      </c>
      <c r="S82" s="143"/>
      <c r="V82" s="141" t="s">
        <v>15</v>
      </c>
      <c r="W82" s="146">
        <v>201</v>
      </c>
      <c r="X82" s="146">
        <v>207</v>
      </c>
      <c r="Y82" s="146">
        <v>188</v>
      </c>
      <c r="Z82" s="146">
        <v>191</v>
      </c>
      <c r="AA82" s="146">
        <v>170</v>
      </c>
      <c r="AB82" s="146">
        <v>180</v>
      </c>
      <c r="AC82" s="146">
        <v>190</v>
      </c>
      <c r="AD82" s="146">
        <v>218</v>
      </c>
      <c r="AE82" s="146">
        <v>243</v>
      </c>
      <c r="AF82" s="499">
        <v>209</v>
      </c>
      <c r="AG82" s="146">
        <v>183</v>
      </c>
      <c r="AH82" s="146">
        <v>173</v>
      </c>
      <c r="AI82" s="146">
        <v>183</v>
      </c>
      <c r="AJ82" s="146">
        <v>177</v>
      </c>
      <c r="AK82" s="147"/>
      <c r="AL82" s="392"/>
      <c r="AM82" s="132"/>
      <c r="AN82" s="681"/>
      <c r="AO82" s="141" t="s">
        <v>34</v>
      </c>
      <c r="AP82" s="150">
        <v>289</v>
      </c>
      <c r="AQ82" s="150">
        <v>225</v>
      </c>
      <c r="AR82" s="150">
        <v>223</v>
      </c>
      <c r="AS82" s="150">
        <v>218</v>
      </c>
      <c r="AT82" s="150">
        <v>205</v>
      </c>
      <c r="AU82" s="150">
        <v>249</v>
      </c>
      <c r="AV82" s="150">
        <v>205</v>
      </c>
      <c r="AW82" s="150">
        <v>187</v>
      </c>
      <c r="AX82" s="150">
        <v>212</v>
      </c>
      <c r="AY82" s="150">
        <v>176</v>
      </c>
      <c r="AZ82" s="150">
        <v>175</v>
      </c>
      <c r="BA82" s="150">
        <v>151</v>
      </c>
      <c r="BB82" s="150">
        <v>140</v>
      </c>
      <c r="BC82" s="183">
        <v>169</v>
      </c>
      <c r="BG82" s="681"/>
      <c r="BH82" s="154" t="s">
        <v>34</v>
      </c>
      <c r="BI82" s="150">
        <v>511</v>
      </c>
      <c r="BJ82" s="150">
        <v>378</v>
      </c>
      <c r="BK82" s="150">
        <v>376</v>
      </c>
      <c r="BL82" s="150">
        <v>390</v>
      </c>
      <c r="BM82" s="150">
        <v>377</v>
      </c>
      <c r="BN82" s="150">
        <v>483</v>
      </c>
      <c r="BO82" s="150">
        <v>422</v>
      </c>
      <c r="BP82" s="150">
        <v>429</v>
      </c>
      <c r="BQ82" s="150">
        <v>430</v>
      </c>
      <c r="BR82" s="150">
        <v>371</v>
      </c>
      <c r="BS82" s="150">
        <v>338</v>
      </c>
      <c r="BT82" s="150">
        <v>282</v>
      </c>
      <c r="BU82" s="150">
        <v>273</v>
      </c>
      <c r="BV82" s="183">
        <v>278</v>
      </c>
    </row>
    <row r="83" spans="2:74">
      <c r="B83" s="161" t="s">
        <v>41</v>
      </c>
      <c r="C83" s="162">
        <f t="shared" si="57"/>
        <v>14.648960876555709</v>
      </c>
      <c r="D83" s="162">
        <f t="shared" si="57"/>
        <v>14.494839425963239</v>
      </c>
      <c r="E83" s="162">
        <f t="shared" si="57"/>
        <v>14.645791216826529</v>
      </c>
      <c r="F83" s="162">
        <f t="shared" si="57"/>
        <v>12.52847380410023</v>
      </c>
      <c r="G83" s="162">
        <f t="shared" si="57"/>
        <v>13.32027015759193</v>
      </c>
      <c r="H83" s="162">
        <f t="shared" si="57"/>
        <v>10.386306178644467</v>
      </c>
      <c r="I83" s="162">
        <f t="shared" si="57"/>
        <v>12.741312741312742</v>
      </c>
      <c r="J83" s="162">
        <f t="shared" si="57"/>
        <v>15.07319194163969</v>
      </c>
      <c r="K83" s="162">
        <f t="shared" si="57"/>
        <v>16.83246704072149</v>
      </c>
      <c r="L83" s="162">
        <f t="shared" si="57"/>
        <v>22.409954431011879</v>
      </c>
      <c r="M83" s="162">
        <f t="shared" si="57"/>
        <v>23.658395845354875</v>
      </c>
      <c r="N83" s="162">
        <f t="shared" si="57"/>
        <v>21.62525830169638</v>
      </c>
      <c r="O83" s="162">
        <f t="shared" si="57"/>
        <v>25.370973579442634</v>
      </c>
      <c r="P83" s="162">
        <f t="shared" si="57"/>
        <v>28.394430961808663</v>
      </c>
      <c r="Q83" s="163"/>
      <c r="R83" s="403">
        <v>3.2187065201758625</v>
      </c>
      <c r="V83" s="141" t="s">
        <v>40</v>
      </c>
      <c r="W83" s="146"/>
      <c r="X83" s="146"/>
      <c r="Y83" s="146"/>
      <c r="Z83" s="146">
        <v>6793</v>
      </c>
      <c r="AA83" s="146">
        <v>6373</v>
      </c>
      <c r="AB83" s="146">
        <v>5938</v>
      </c>
      <c r="AC83" s="146">
        <v>5909</v>
      </c>
      <c r="AD83" s="146">
        <v>6027</v>
      </c>
      <c r="AE83" s="146">
        <v>7114</v>
      </c>
      <c r="AF83" s="499">
        <v>18945</v>
      </c>
      <c r="AG83" s="146">
        <v>12239</v>
      </c>
      <c r="AH83" s="146">
        <v>14434</v>
      </c>
      <c r="AI83" s="146">
        <v>8528.5</v>
      </c>
      <c r="AJ83" s="146">
        <v>11115.7</v>
      </c>
      <c r="AK83" s="147"/>
      <c r="AL83" s="392"/>
      <c r="AM83" s="132"/>
      <c r="AN83" s="681"/>
      <c r="AO83" s="141" t="s">
        <v>36</v>
      </c>
      <c r="AP83" s="150">
        <v>87</v>
      </c>
      <c r="AQ83" s="150">
        <v>74</v>
      </c>
      <c r="AR83" s="150">
        <v>73</v>
      </c>
      <c r="AS83" s="150">
        <v>71</v>
      </c>
      <c r="AT83" s="150">
        <v>78</v>
      </c>
      <c r="AU83" s="150">
        <v>69</v>
      </c>
      <c r="AV83" s="150">
        <v>85</v>
      </c>
      <c r="AW83" s="150">
        <v>104</v>
      </c>
      <c r="AX83" s="150">
        <v>101</v>
      </c>
      <c r="AY83" s="150">
        <v>106</v>
      </c>
      <c r="AZ83" s="150">
        <v>91</v>
      </c>
      <c r="BA83" s="150">
        <v>93</v>
      </c>
      <c r="BB83" s="150">
        <v>93</v>
      </c>
      <c r="BC83" s="183">
        <v>112</v>
      </c>
      <c r="BG83" s="681"/>
      <c r="BH83" s="154" t="s">
        <v>36</v>
      </c>
      <c r="BI83" s="150">
        <v>131</v>
      </c>
      <c r="BJ83" s="150">
        <v>140</v>
      </c>
      <c r="BK83" s="150">
        <v>147</v>
      </c>
      <c r="BL83" s="150">
        <v>124</v>
      </c>
      <c r="BM83" s="150">
        <v>141</v>
      </c>
      <c r="BN83" s="150">
        <v>146</v>
      </c>
      <c r="BO83" s="150">
        <v>194</v>
      </c>
      <c r="BP83" s="150">
        <v>209</v>
      </c>
      <c r="BQ83" s="150">
        <v>224</v>
      </c>
      <c r="BR83" s="150">
        <v>260</v>
      </c>
      <c r="BS83" s="150">
        <v>241</v>
      </c>
      <c r="BT83" s="150">
        <v>214</v>
      </c>
      <c r="BU83" s="150">
        <v>215</v>
      </c>
      <c r="BV83" s="183">
        <v>229</v>
      </c>
    </row>
    <row r="84" spans="2:74" ht="18" customHeight="1">
      <c r="C84" s="141"/>
      <c r="D84" s="141"/>
      <c r="E84" s="141"/>
      <c r="O84" s="167"/>
      <c r="P84" s="167"/>
      <c r="R84" s="99"/>
      <c r="V84" s="161" t="s">
        <v>41</v>
      </c>
      <c r="W84" s="164">
        <v>14.648960876555709</v>
      </c>
      <c r="X84" s="164">
        <v>14.494839425963239</v>
      </c>
      <c r="Y84" s="164">
        <v>14.645791216826529</v>
      </c>
      <c r="Z84" s="164">
        <v>12.52847380410023</v>
      </c>
      <c r="AA84" s="164">
        <v>13.32027015759193</v>
      </c>
      <c r="AB84" s="164">
        <v>10.386306178644467</v>
      </c>
      <c r="AC84" s="164">
        <v>12.741312741312742</v>
      </c>
      <c r="AD84" s="164">
        <v>15.07319194163969</v>
      </c>
      <c r="AE84" s="164">
        <v>16.83246704072149</v>
      </c>
      <c r="AF84" s="500">
        <v>22.409954431011879</v>
      </c>
      <c r="AG84" s="164">
        <v>23.658395845354875</v>
      </c>
      <c r="AH84" s="164">
        <v>21.62525830169638</v>
      </c>
      <c r="AI84" s="164">
        <v>25.370973579442634</v>
      </c>
      <c r="AJ84" s="164">
        <v>28.394430961808663</v>
      </c>
      <c r="AK84" s="178"/>
      <c r="AL84" s="392"/>
      <c r="AM84" s="132"/>
      <c r="AN84" s="681"/>
      <c r="AO84" s="141" t="s">
        <v>149</v>
      </c>
      <c r="AP84" s="146">
        <v>0</v>
      </c>
      <c r="AQ84" s="146">
        <v>0</v>
      </c>
      <c r="AR84" s="146">
        <v>0</v>
      </c>
      <c r="AS84" s="146">
        <v>0</v>
      </c>
      <c r="AT84" s="146">
        <v>0</v>
      </c>
      <c r="AU84" s="146">
        <v>0</v>
      </c>
      <c r="AV84" s="146">
        <v>0</v>
      </c>
      <c r="AW84" s="146">
        <v>0</v>
      </c>
      <c r="AX84" s="146">
        <v>0</v>
      </c>
      <c r="AY84" s="150">
        <v>0</v>
      </c>
      <c r="AZ84" s="150">
        <v>0</v>
      </c>
      <c r="BA84" s="150">
        <v>2</v>
      </c>
      <c r="BB84" s="150">
        <v>1</v>
      </c>
      <c r="BC84" s="183">
        <v>16</v>
      </c>
      <c r="BG84" s="681"/>
      <c r="BH84" s="141" t="s">
        <v>149</v>
      </c>
      <c r="BI84" s="146">
        <v>0</v>
      </c>
      <c r="BJ84" s="146">
        <v>0</v>
      </c>
      <c r="BK84" s="146">
        <v>0</v>
      </c>
      <c r="BL84" s="146">
        <v>0</v>
      </c>
      <c r="BM84" s="146">
        <v>0</v>
      </c>
      <c r="BN84" s="146">
        <v>0</v>
      </c>
      <c r="BO84" s="146">
        <v>0</v>
      </c>
      <c r="BP84" s="146">
        <v>0</v>
      </c>
      <c r="BQ84" s="146">
        <v>0</v>
      </c>
      <c r="BR84" s="150">
        <v>0</v>
      </c>
      <c r="BS84" s="150">
        <v>0</v>
      </c>
      <c r="BT84" s="150">
        <v>11</v>
      </c>
      <c r="BU84" s="150">
        <v>6</v>
      </c>
      <c r="BV84" s="183">
        <v>26</v>
      </c>
    </row>
    <row r="85" spans="2:74">
      <c r="C85" s="141"/>
      <c r="D85" s="141"/>
      <c r="E85" s="141"/>
      <c r="R85" s="99"/>
      <c r="V85" s="132"/>
      <c r="W85" s="141"/>
      <c r="X85" s="141"/>
      <c r="Y85" s="141"/>
      <c r="Z85" s="132"/>
      <c r="AA85" s="132"/>
      <c r="AB85" s="132"/>
      <c r="AC85" s="132"/>
      <c r="AD85" s="392"/>
      <c r="AE85" s="392"/>
      <c r="AF85" s="132"/>
      <c r="AG85" s="132"/>
      <c r="AH85" s="132"/>
      <c r="AI85" s="132"/>
      <c r="AJ85" s="132"/>
      <c r="AK85" s="132"/>
      <c r="AL85" s="392"/>
      <c r="AM85" s="132"/>
      <c r="AN85" s="681"/>
      <c r="AO85" s="141" t="s">
        <v>37</v>
      </c>
      <c r="AP85" s="150">
        <v>4</v>
      </c>
      <c r="AQ85" s="150">
        <v>1</v>
      </c>
      <c r="AR85" s="150">
        <v>5</v>
      </c>
      <c r="AS85" s="150">
        <v>0</v>
      </c>
      <c r="AT85" s="150">
        <v>0</v>
      </c>
      <c r="AU85" s="150">
        <v>0</v>
      </c>
      <c r="AV85" s="150">
        <v>5</v>
      </c>
      <c r="AW85" s="150">
        <v>15</v>
      </c>
      <c r="AX85" s="150">
        <v>3</v>
      </c>
      <c r="AY85" s="150">
        <v>10</v>
      </c>
      <c r="AZ85" s="150">
        <v>6</v>
      </c>
      <c r="BA85" s="150">
        <v>9</v>
      </c>
      <c r="BB85" s="150">
        <v>19</v>
      </c>
      <c r="BC85" s="183">
        <v>10</v>
      </c>
      <c r="BG85" s="681"/>
      <c r="BH85" s="154" t="s">
        <v>37</v>
      </c>
      <c r="BI85" s="150">
        <v>8</v>
      </c>
      <c r="BJ85" s="150">
        <v>7</v>
      </c>
      <c r="BK85" s="150">
        <v>7</v>
      </c>
      <c r="BL85" s="150">
        <v>0</v>
      </c>
      <c r="BM85" s="150">
        <v>0</v>
      </c>
      <c r="BN85" s="150">
        <v>0</v>
      </c>
      <c r="BO85" s="150">
        <v>11</v>
      </c>
      <c r="BP85" s="150">
        <v>22</v>
      </c>
      <c r="BQ85" s="150">
        <v>18</v>
      </c>
      <c r="BR85" s="150">
        <v>24</v>
      </c>
      <c r="BS85" s="150">
        <v>17</v>
      </c>
      <c r="BT85" s="150">
        <v>16</v>
      </c>
      <c r="BU85" s="150">
        <v>38</v>
      </c>
      <c r="BV85" s="183">
        <v>23</v>
      </c>
    </row>
    <row r="86" spans="2:74">
      <c r="C86" s="141"/>
      <c r="D86" s="141"/>
      <c r="E86" s="141"/>
      <c r="R86" s="99"/>
      <c r="T86" s="167"/>
      <c r="V86" s="132"/>
      <c r="W86" s="141"/>
      <c r="X86" s="141"/>
      <c r="Y86" s="141"/>
      <c r="Z86" s="132"/>
      <c r="AA86" s="132"/>
      <c r="AB86" s="132"/>
      <c r="AC86" s="132"/>
      <c r="AD86" s="392"/>
      <c r="AE86" s="392"/>
      <c r="AF86" s="132"/>
      <c r="AG86" s="132"/>
      <c r="AH86" s="132"/>
      <c r="AI86" s="132"/>
      <c r="AJ86" s="132"/>
      <c r="AK86" s="132"/>
      <c r="AL86" s="392"/>
      <c r="AM86" s="132"/>
      <c r="AN86" s="682"/>
      <c r="AO86" s="161" t="s">
        <v>38</v>
      </c>
      <c r="AP86" s="158">
        <v>6</v>
      </c>
      <c r="AQ86" s="158">
        <v>6</v>
      </c>
      <c r="AR86" s="159">
        <v>5</v>
      </c>
      <c r="AS86" s="158">
        <v>1</v>
      </c>
      <c r="AT86" s="158">
        <v>7</v>
      </c>
      <c r="AU86" s="159">
        <v>0</v>
      </c>
      <c r="AV86" s="159">
        <v>0</v>
      </c>
      <c r="AW86" s="159">
        <v>7</v>
      </c>
      <c r="AX86" s="159">
        <v>8</v>
      </c>
      <c r="AY86" s="159">
        <v>7</v>
      </c>
      <c r="AZ86" s="159">
        <v>16</v>
      </c>
      <c r="BA86" s="159">
        <v>19</v>
      </c>
      <c r="BB86" s="159">
        <v>12</v>
      </c>
      <c r="BC86" s="185">
        <v>22</v>
      </c>
      <c r="BG86" s="682"/>
      <c r="BH86" s="157" t="s">
        <v>38</v>
      </c>
      <c r="BI86" s="158">
        <v>14</v>
      </c>
      <c r="BJ86" s="158">
        <v>7</v>
      </c>
      <c r="BK86" s="159">
        <v>10</v>
      </c>
      <c r="BL86" s="158">
        <v>2</v>
      </c>
      <c r="BM86" s="158">
        <v>10</v>
      </c>
      <c r="BN86" s="159">
        <v>8</v>
      </c>
      <c r="BO86" s="159">
        <v>0</v>
      </c>
      <c r="BP86" s="159">
        <v>16</v>
      </c>
      <c r="BQ86" s="159">
        <v>19</v>
      </c>
      <c r="BR86" s="159">
        <v>17</v>
      </c>
      <c r="BS86" s="159">
        <v>32</v>
      </c>
      <c r="BT86" s="159">
        <v>29</v>
      </c>
      <c r="BU86" s="159">
        <v>28</v>
      </c>
      <c r="BV86" s="185">
        <v>50</v>
      </c>
    </row>
    <row r="87" spans="2:74">
      <c r="C87" s="141"/>
      <c r="D87" s="141"/>
      <c r="E87" s="141"/>
      <c r="R87" s="99"/>
      <c r="T87" s="167"/>
      <c r="V87" s="132"/>
      <c r="W87" s="141"/>
      <c r="X87" s="141"/>
      <c r="Y87" s="141"/>
      <c r="Z87" s="132"/>
      <c r="AA87" s="132"/>
      <c r="AB87" s="132"/>
      <c r="AC87" s="132"/>
      <c r="AD87" s="392"/>
      <c r="AE87" s="392"/>
      <c r="AF87" s="132"/>
      <c r="AG87" s="132"/>
      <c r="AH87" s="132"/>
      <c r="AI87" s="132"/>
      <c r="AJ87" s="132"/>
      <c r="AK87" s="132"/>
      <c r="AL87" s="392"/>
      <c r="AM87" s="132"/>
      <c r="AN87" s="683" t="s">
        <v>101</v>
      </c>
      <c r="AO87" s="435" t="s">
        <v>33</v>
      </c>
      <c r="AP87" s="149">
        <v>214</v>
      </c>
      <c r="AQ87" s="149">
        <v>206</v>
      </c>
      <c r="AR87" s="149">
        <v>189</v>
      </c>
      <c r="AS87" s="149">
        <v>172</v>
      </c>
      <c r="AT87" s="149">
        <v>235</v>
      </c>
      <c r="AU87" s="149">
        <v>407</v>
      </c>
      <c r="AV87" s="149">
        <v>265</v>
      </c>
      <c r="AW87" s="149">
        <v>246</v>
      </c>
      <c r="AX87" s="149">
        <v>181</v>
      </c>
      <c r="AY87" s="149">
        <v>117</v>
      </c>
      <c r="AZ87" s="149">
        <v>59</v>
      </c>
      <c r="BA87" s="150">
        <v>61</v>
      </c>
      <c r="BB87" s="150">
        <v>54</v>
      </c>
      <c r="BC87" s="183">
        <v>61</v>
      </c>
      <c r="BG87" s="683" t="s">
        <v>70</v>
      </c>
      <c r="BH87" s="148" t="s">
        <v>33</v>
      </c>
      <c r="BI87" s="149">
        <v>800</v>
      </c>
      <c r="BJ87" s="149">
        <v>838</v>
      </c>
      <c r="BK87" s="149">
        <v>783</v>
      </c>
      <c r="BL87" s="149">
        <v>755</v>
      </c>
      <c r="BM87" s="149">
        <v>919</v>
      </c>
      <c r="BN87" s="149">
        <v>1283</v>
      </c>
      <c r="BO87" s="149">
        <v>808</v>
      </c>
      <c r="BP87" s="149">
        <v>724</v>
      </c>
      <c r="BQ87" s="149">
        <v>599</v>
      </c>
      <c r="BR87" s="149">
        <v>510</v>
      </c>
      <c r="BS87" s="149">
        <v>411</v>
      </c>
      <c r="BT87" s="149">
        <v>417</v>
      </c>
      <c r="BU87" s="149">
        <v>429</v>
      </c>
      <c r="BV87" s="182">
        <v>456</v>
      </c>
    </row>
    <row r="88" spans="2:74">
      <c r="C88" s="141"/>
      <c r="D88" s="141"/>
      <c r="E88" s="141"/>
      <c r="R88" s="99"/>
      <c r="T88" s="167"/>
      <c r="V88" s="132"/>
      <c r="W88" s="141"/>
      <c r="X88" s="141"/>
      <c r="Y88" s="141"/>
      <c r="Z88" s="132"/>
      <c r="AA88" s="132"/>
      <c r="AB88" s="132"/>
      <c r="AC88" s="132"/>
      <c r="AD88" s="392"/>
      <c r="AE88" s="392"/>
      <c r="AF88" s="132"/>
      <c r="AG88" s="132"/>
      <c r="AH88" s="132"/>
      <c r="AI88" s="132"/>
      <c r="AJ88" s="132"/>
      <c r="AK88" s="132"/>
      <c r="AL88" s="392"/>
      <c r="AM88" s="132"/>
      <c r="AN88" s="681"/>
      <c r="AO88" s="141" t="s">
        <v>9</v>
      </c>
      <c r="AP88" s="150">
        <v>178</v>
      </c>
      <c r="AQ88" s="150">
        <v>156</v>
      </c>
      <c r="AR88" s="150">
        <v>175</v>
      </c>
      <c r="AS88" s="150">
        <v>145</v>
      </c>
      <c r="AT88" s="150">
        <v>166</v>
      </c>
      <c r="AU88" s="150">
        <v>307</v>
      </c>
      <c r="AV88" s="150">
        <v>220</v>
      </c>
      <c r="AW88" s="150">
        <v>216</v>
      </c>
      <c r="AX88" s="150">
        <v>201</v>
      </c>
      <c r="AY88" s="150">
        <v>129</v>
      </c>
      <c r="AZ88" s="150">
        <v>76</v>
      </c>
      <c r="BA88" s="150">
        <v>63</v>
      </c>
      <c r="BB88" s="150">
        <v>63</v>
      </c>
      <c r="BC88" s="183">
        <v>58</v>
      </c>
      <c r="BG88" s="681"/>
      <c r="BH88" s="154" t="s">
        <v>9</v>
      </c>
      <c r="BI88" s="150">
        <v>613</v>
      </c>
      <c r="BJ88" s="150">
        <v>590</v>
      </c>
      <c r="BK88" s="150">
        <v>592</v>
      </c>
      <c r="BL88" s="150">
        <v>501</v>
      </c>
      <c r="BM88" s="150">
        <v>567</v>
      </c>
      <c r="BN88" s="150">
        <v>837</v>
      </c>
      <c r="BO88" s="150">
        <v>539</v>
      </c>
      <c r="BP88" s="150">
        <v>587</v>
      </c>
      <c r="BQ88" s="150">
        <v>475</v>
      </c>
      <c r="BR88" s="150">
        <v>381</v>
      </c>
      <c r="BS88" s="150">
        <v>334</v>
      </c>
      <c r="BT88" s="150">
        <v>330</v>
      </c>
      <c r="BU88" s="150">
        <v>304</v>
      </c>
      <c r="BV88" s="183">
        <v>310</v>
      </c>
    </row>
    <row r="89" spans="2:74">
      <c r="C89" s="141"/>
      <c r="D89" s="141"/>
      <c r="E89" s="141"/>
      <c r="R89" s="99"/>
      <c r="T89" s="167"/>
      <c r="V89" s="132"/>
      <c r="W89" s="141"/>
      <c r="X89" s="141"/>
      <c r="Y89" s="141"/>
      <c r="Z89" s="132"/>
      <c r="AA89" s="132"/>
      <c r="AB89" s="132"/>
      <c r="AC89" s="132"/>
      <c r="AD89" s="392"/>
      <c r="AE89" s="392"/>
      <c r="AF89" s="132"/>
      <c r="AG89" s="132"/>
      <c r="AH89" s="132"/>
      <c r="AI89" s="132"/>
      <c r="AJ89" s="132"/>
      <c r="AK89" s="132"/>
      <c r="AL89" s="392"/>
      <c r="AM89" s="132"/>
      <c r="AN89" s="681"/>
      <c r="AO89" s="141" t="s">
        <v>34</v>
      </c>
      <c r="AP89" s="150">
        <v>177</v>
      </c>
      <c r="AQ89" s="150">
        <v>135</v>
      </c>
      <c r="AR89" s="150">
        <v>133</v>
      </c>
      <c r="AS89" s="150">
        <v>139</v>
      </c>
      <c r="AT89" s="150">
        <v>144</v>
      </c>
      <c r="AU89" s="150">
        <v>190</v>
      </c>
      <c r="AV89" s="150">
        <v>175</v>
      </c>
      <c r="AW89" s="150">
        <v>205</v>
      </c>
      <c r="AX89" s="150">
        <v>175</v>
      </c>
      <c r="AY89" s="150">
        <v>138</v>
      </c>
      <c r="AZ89" s="150">
        <v>93</v>
      </c>
      <c r="BA89" s="150">
        <v>70</v>
      </c>
      <c r="BB89" s="150">
        <v>58</v>
      </c>
      <c r="BC89" s="183">
        <v>62</v>
      </c>
      <c r="BG89" s="681"/>
      <c r="BH89" s="154" t="s">
        <v>34</v>
      </c>
      <c r="BI89" s="150">
        <v>550</v>
      </c>
      <c r="BJ89" s="150">
        <v>421</v>
      </c>
      <c r="BK89" s="150">
        <v>407</v>
      </c>
      <c r="BL89" s="150">
        <v>390</v>
      </c>
      <c r="BM89" s="150">
        <v>390</v>
      </c>
      <c r="BN89" s="150">
        <v>466</v>
      </c>
      <c r="BO89" s="150">
        <v>408</v>
      </c>
      <c r="BP89" s="150">
        <v>425</v>
      </c>
      <c r="BQ89" s="150">
        <v>406</v>
      </c>
      <c r="BR89" s="150">
        <v>331</v>
      </c>
      <c r="BS89" s="150">
        <v>296</v>
      </c>
      <c r="BT89" s="150">
        <v>255</v>
      </c>
      <c r="BU89" s="150">
        <v>225</v>
      </c>
      <c r="BV89" s="183">
        <v>256</v>
      </c>
    </row>
    <row r="90" spans="2:74" ht="18" customHeight="1">
      <c r="C90" s="141"/>
      <c r="D90" s="141"/>
      <c r="E90" s="141"/>
      <c r="R90" s="99"/>
      <c r="V90" s="132"/>
      <c r="W90" s="141"/>
      <c r="X90" s="141"/>
      <c r="Y90" s="141"/>
      <c r="Z90" s="132"/>
      <c r="AA90" s="132"/>
      <c r="AB90" s="132"/>
      <c r="AC90" s="132"/>
      <c r="AD90" s="392"/>
      <c r="AE90" s="392"/>
      <c r="AF90" s="132"/>
      <c r="AG90" s="132"/>
      <c r="AH90" s="132"/>
      <c r="AI90" s="132"/>
      <c r="AJ90" s="132"/>
      <c r="AK90" s="132"/>
      <c r="AL90" s="392"/>
      <c r="AM90" s="132"/>
      <c r="AN90" s="681"/>
      <c r="AO90" s="141" t="s">
        <v>36</v>
      </c>
      <c r="AP90" s="150">
        <v>65</v>
      </c>
      <c r="AQ90" s="150">
        <v>73</v>
      </c>
      <c r="AR90" s="150">
        <v>68</v>
      </c>
      <c r="AS90" s="150">
        <v>61</v>
      </c>
      <c r="AT90" s="150">
        <v>63</v>
      </c>
      <c r="AU90" s="150">
        <v>79</v>
      </c>
      <c r="AV90" s="150">
        <v>99</v>
      </c>
      <c r="AW90" s="150">
        <v>106</v>
      </c>
      <c r="AX90" s="150">
        <v>110</v>
      </c>
      <c r="AY90" s="150">
        <v>135</v>
      </c>
      <c r="AZ90" s="150">
        <v>123</v>
      </c>
      <c r="BA90" s="150">
        <v>82</v>
      </c>
      <c r="BB90" s="150">
        <v>83</v>
      </c>
      <c r="BC90" s="183">
        <v>84</v>
      </c>
      <c r="BG90" s="681"/>
      <c r="BH90" s="154" t="s">
        <v>36</v>
      </c>
      <c r="BI90" s="150">
        <v>167</v>
      </c>
      <c r="BJ90" s="150">
        <v>149</v>
      </c>
      <c r="BK90" s="150">
        <v>148</v>
      </c>
      <c r="BL90" s="150">
        <v>132</v>
      </c>
      <c r="BM90" s="150">
        <v>139</v>
      </c>
      <c r="BN90" s="150">
        <v>158</v>
      </c>
      <c r="BO90" s="150">
        <v>169</v>
      </c>
      <c r="BP90" s="150">
        <v>200</v>
      </c>
      <c r="BQ90" s="150">
        <v>200</v>
      </c>
      <c r="BR90" s="150">
        <v>232</v>
      </c>
      <c r="BS90" s="150">
        <v>200</v>
      </c>
      <c r="BT90" s="150">
        <v>169</v>
      </c>
      <c r="BU90" s="150">
        <v>175</v>
      </c>
      <c r="BV90" s="183">
        <v>192</v>
      </c>
    </row>
    <row r="91" spans="2:74">
      <c r="C91" s="141"/>
      <c r="D91" s="141"/>
      <c r="E91" s="141"/>
      <c r="R91" s="99"/>
      <c r="S91" s="167"/>
      <c r="V91" s="132"/>
      <c r="W91" s="141"/>
      <c r="X91" s="141"/>
      <c r="Y91" s="141"/>
      <c r="Z91" s="132"/>
      <c r="AA91" s="132"/>
      <c r="AB91" s="132"/>
      <c r="AC91" s="132"/>
      <c r="AD91" s="392"/>
      <c r="AE91" s="392"/>
      <c r="AF91" s="132"/>
      <c r="AG91" s="132"/>
      <c r="AH91" s="132"/>
      <c r="AI91" s="132"/>
      <c r="AJ91" s="132"/>
      <c r="AK91" s="132"/>
      <c r="AL91" s="392"/>
      <c r="AM91" s="132"/>
      <c r="AN91" s="681"/>
      <c r="AO91" s="141" t="s">
        <v>149</v>
      </c>
      <c r="AP91" s="146">
        <v>0</v>
      </c>
      <c r="AQ91" s="146">
        <v>0</v>
      </c>
      <c r="AR91" s="146">
        <v>0</v>
      </c>
      <c r="AS91" s="146">
        <v>0</v>
      </c>
      <c r="AT91" s="146">
        <v>0</v>
      </c>
      <c r="AU91" s="146">
        <v>0</v>
      </c>
      <c r="AV91" s="146">
        <v>0</v>
      </c>
      <c r="AW91" s="146">
        <v>0</v>
      </c>
      <c r="AX91" s="146">
        <v>0</v>
      </c>
      <c r="AY91" s="150">
        <v>0</v>
      </c>
      <c r="AZ91" s="150">
        <v>0</v>
      </c>
      <c r="BA91" s="150">
        <v>3</v>
      </c>
      <c r="BB91" s="150">
        <v>3</v>
      </c>
      <c r="BC91" s="183">
        <v>8</v>
      </c>
      <c r="BG91" s="681"/>
      <c r="BH91" s="141" t="s">
        <v>149</v>
      </c>
      <c r="BI91" s="146">
        <v>0</v>
      </c>
      <c r="BJ91" s="146">
        <v>0</v>
      </c>
      <c r="BK91" s="146">
        <v>0</v>
      </c>
      <c r="BL91" s="146">
        <v>0</v>
      </c>
      <c r="BM91" s="146">
        <v>0</v>
      </c>
      <c r="BN91" s="146">
        <v>0</v>
      </c>
      <c r="BO91" s="146">
        <v>0</v>
      </c>
      <c r="BP91" s="146">
        <v>0</v>
      </c>
      <c r="BQ91" s="146">
        <v>0</v>
      </c>
      <c r="BR91" s="150">
        <v>0</v>
      </c>
      <c r="BS91" s="150">
        <v>0</v>
      </c>
      <c r="BT91" s="150">
        <v>5</v>
      </c>
      <c r="BU91" s="150">
        <v>4</v>
      </c>
      <c r="BV91" s="183">
        <v>23</v>
      </c>
    </row>
    <row r="92" spans="2:74">
      <c r="B92" s="165"/>
      <c r="C92" s="141"/>
      <c r="D92" s="141"/>
      <c r="E92" s="141"/>
      <c r="F92" s="167"/>
      <c r="G92" s="167"/>
      <c r="H92" s="167"/>
      <c r="I92" s="167"/>
      <c r="J92" s="167"/>
      <c r="K92" s="167"/>
      <c r="L92" s="167"/>
      <c r="M92" s="167"/>
      <c r="N92" s="167"/>
      <c r="Q92" s="167"/>
      <c r="R92" s="169"/>
      <c r="T92" s="135"/>
      <c r="V92" s="170"/>
      <c r="W92" s="141"/>
      <c r="X92" s="141"/>
      <c r="Y92" s="141"/>
      <c r="Z92" s="172"/>
      <c r="AA92" s="172"/>
      <c r="AB92" s="172"/>
      <c r="AC92" s="172"/>
      <c r="AD92" s="172"/>
      <c r="AE92" s="172"/>
      <c r="AF92" s="501"/>
      <c r="AG92" s="172"/>
      <c r="AH92" s="172"/>
      <c r="AI92" s="172"/>
      <c r="AJ92" s="172"/>
      <c r="AK92" s="172"/>
      <c r="AL92" s="392"/>
      <c r="AM92" s="132"/>
      <c r="AN92" s="681"/>
      <c r="AO92" s="141" t="s">
        <v>37</v>
      </c>
      <c r="AP92" s="150">
        <v>3</v>
      </c>
      <c r="AQ92" s="150">
        <v>5</v>
      </c>
      <c r="AR92" s="150">
        <v>3</v>
      </c>
      <c r="AS92" s="150">
        <v>0</v>
      </c>
      <c r="AT92" s="150">
        <v>0</v>
      </c>
      <c r="AU92" s="150">
        <v>0</v>
      </c>
      <c r="AV92" s="150">
        <v>5</v>
      </c>
      <c r="AW92" s="150">
        <v>9</v>
      </c>
      <c r="AX92" s="150">
        <v>14</v>
      </c>
      <c r="AY92" s="150">
        <v>16</v>
      </c>
      <c r="AZ92" s="150">
        <v>12</v>
      </c>
      <c r="BA92" s="150">
        <v>5</v>
      </c>
      <c r="BB92" s="150">
        <v>17</v>
      </c>
      <c r="BC92" s="183">
        <v>12</v>
      </c>
      <c r="BG92" s="681"/>
      <c r="BH92" s="154" t="s">
        <v>37</v>
      </c>
      <c r="BI92" s="150">
        <v>8</v>
      </c>
      <c r="BJ92" s="150">
        <v>6</v>
      </c>
      <c r="BK92" s="150">
        <v>10</v>
      </c>
      <c r="BL92" s="150">
        <v>0</v>
      </c>
      <c r="BM92" s="150">
        <v>0</v>
      </c>
      <c r="BN92" s="150">
        <v>0</v>
      </c>
      <c r="BO92" s="150">
        <v>8</v>
      </c>
      <c r="BP92" s="150">
        <v>19</v>
      </c>
      <c r="BQ92" s="150">
        <v>18</v>
      </c>
      <c r="BR92" s="150">
        <v>26</v>
      </c>
      <c r="BS92" s="150">
        <v>18</v>
      </c>
      <c r="BT92" s="150">
        <v>15</v>
      </c>
      <c r="BU92" s="150">
        <v>28</v>
      </c>
      <c r="BV92" s="183">
        <v>19</v>
      </c>
    </row>
    <row r="93" spans="2:74">
      <c r="C93" s="141"/>
      <c r="D93" s="141"/>
      <c r="E93" s="141"/>
      <c r="R93" s="99"/>
      <c r="T93" s="143"/>
      <c r="V93" s="132"/>
      <c r="W93" s="141"/>
      <c r="X93" s="141"/>
      <c r="Y93" s="141"/>
      <c r="Z93" s="132"/>
      <c r="AA93" s="132"/>
      <c r="AB93" s="132"/>
      <c r="AC93" s="132"/>
      <c r="AD93" s="392"/>
      <c r="AE93" s="392"/>
      <c r="AF93" s="132"/>
      <c r="AG93" s="132"/>
      <c r="AH93" s="132"/>
      <c r="AI93" s="132"/>
      <c r="AJ93" s="132"/>
      <c r="AK93" s="132"/>
      <c r="AL93" s="392"/>
      <c r="AM93" s="132"/>
      <c r="AN93" s="682"/>
      <c r="AO93" s="161" t="s">
        <v>38</v>
      </c>
      <c r="AP93" s="158">
        <v>8</v>
      </c>
      <c r="AQ93" s="158">
        <v>2</v>
      </c>
      <c r="AR93" s="159">
        <v>6</v>
      </c>
      <c r="AS93" s="158">
        <v>1</v>
      </c>
      <c r="AT93" s="158">
        <v>4</v>
      </c>
      <c r="AU93" s="159">
        <v>8</v>
      </c>
      <c r="AV93" s="159">
        <v>0</v>
      </c>
      <c r="AW93" s="159">
        <v>10</v>
      </c>
      <c r="AX93" s="159">
        <v>9</v>
      </c>
      <c r="AY93" s="159">
        <v>10</v>
      </c>
      <c r="AZ93" s="159">
        <v>14</v>
      </c>
      <c r="BA93" s="159">
        <v>8</v>
      </c>
      <c r="BB93" s="159">
        <v>12</v>
      </c>
      <c r="BC93" s="185">
        <v>19</v>
      </c>
      <c r="BG93" s="682"/>
      <c r="BH93" s="157" t="s">
        <v>38</v>
      </c>
      <c r="BI93" s="158">
        <v>9</v>
      </c>
      <c r="BJ93" s="158">
        <v>4</v>
      </c>
      <c r="BK93" s="159">
        <v>9</v>
      </c>
      <c r="BL93" s="158">
        <v>2</v>
      </c>
      <c r="BM93" s="158">
        <v>6</v>
      </c>
      <c r="BN93" s="159">
        <v>8</v>
      </c>
      <c r="BO93" s="159">
        <v>0</v>
      </c>
      <c r="BP93" s="159">
        <v>16</v>
      </c>
      <c r="BQ93" s="159">
        <v>16</v>
      </c>
      <c r="BR93" s="159">
        <v>16</v>
      </c>
      <c r="BS93" s="159">
        <v>31</v>
      </c>
      <c r="BT93" s="159">
        <v>31</v>
      </c>
      <c r="BU93" s="159">
        <v>21</v>
      </c>
      <c r="BV93" s="185">
        <v>42</v>
      </c>
    </row>
    <row r="94" spans="2:74">
      <c r="C94" s="132"/>
      <c r="D94" s="132"/>
      <c r="E94" s="132"/>
      <c r="R94" s="99"/>
      <c r="S94" s="135"/>
      <c r="T94" s="143"/>
      <c r="V94" s="132"/>
      <c r="W94" s="132"/>
      <c r="X94" s="132"/>
      <c r="Y94" s="132"/>
      <c r="Z94" s="132"/>
      <c r="AA94" s="132"/>
      <c r="AB94" s="132"/>
      <c r="AC94" s="132"/>
      <c r="AD94" s="392"/>
      <c r="AE94" s="392"/>
      <c r="AF94" s="132"/>
      <c r="AG94" s="132"/>
      <c r="AH94" s="132"/>
      <c r="AI94" s="132"/>
      <c r="AJ94" s="132"/>
      <c r="AK94" s="132"/>
      <c r="AL94" s="392"/>
      <c r="AM94" s="132"/>
      <c r="AN94" s="233"/>
      <c r="AP94" s="132"/>
      <c r="AQ94" s="132"/>
      <c r="AR94" s="132"/>
      <c r="AX94" s="385"/>
      <c r="AZ94" s="327"/>
      <c r="BH94" s="132"/>
      <c r="BI94" s="132"/>
      <c r="BJ94" s="132"/>
      <c r="BK94" s="132"/>
      <c r="BL94" s="132"/>
      <c r="BM94" s="132"/>
      <c r="BN94" s="132"/>
      <c r="BO94" s="132"/>
      <c r="BP94" s="392"/>
      <c r="BQ94" s="392"/>
      <c r="BR94" s="392"/>
      <c r="BS94" s="392"/>
      <c r="BT94" s="392"/>
      <c r="BU94" s="392"/>
      <c r="BV94" s="326"/>
    </row>
    <row r="95" spans="2:74" ht="18" customHeight="1">
      <c r="B95" s="133" t="s">
        <v>24</v>
      </c>
      <c r="C95" s="134" t="s">
        <v>121</v>
      </c>
      <c r="D95" s="134" t="s">
        <v>120</v>
      </c>
      <c r="E95" s="134" t="s">
        <v>119</v>
      </c>
      <c r="F95" s="133" t="s">
        <v>49</v>
      </c>
      <c r="G95" s="133" t="s">
        <v>48</v>
      </c>
      <c r="H95" s="133" t="s">
        <v>47</v>
      </c>
      <c r="I95" s="133" t="s">
        <v>46</v>
      </c>
      <c r="J95" s="133" t="s">
        <v>45</v>
      </c>
      <c r="K95" s="133" t="s">
        <v>44</v>
      </c>
      <c r="L95" s="133" t="s">
        <v>43</v>
      </c>
      <c r="M95" s="133" t="s">
        <v>96</v>
      </c>
      <c r="N95" s="133" t="s">
        <v>69</v>
      </c>
      <c r="O95" s="133" t="s">
        <v>77</v>
      </c>
      <c r="P95" s="133" t="s">
        <v>148</v>
      </c>
      <c r="Q95" s="135"/>
      <c r="R95" s="92" t="s">
        <v>110</v>
      </c>
      <c r="S95" s="143"/>
      <c r="T95" s="143"/>
      <c r="V95" s="137" t="s">
        <v>24</v>
      </c>
      <c r="W95" s="137" t="s">
        <v>121</v>
      </c>
      <c r="X95" s="137" t="s">
        <v>120</v>
      </c>
      <c r="Y95" s="137" t="s">
        <v>119</v>
      </c>
      <c r="Z95" s="137" t="s">
        <v>49</v>
      </c>
      <c r="AA95" s="137" t="s">
        <v>48</v>
      </c>
      <c r="AB95" s="137" t="s">
        <v>47</v>
      </c>
      <c r="AC95" s="137" t="s">
        <v>46</v>
      </c>
      <c r="AD95" s="137" t="s">
        <v>45</v>
      </c>
      <c r="AE95" s="137" t="s">
        <v>44</v>
      </c>
      <c r="AF95" s="498" t="s">
        <v>43</v>
      </c>
      <c r="AG95" s="137" t="s">
        <v>96</v>
      </c>
      <c r="AH95" s="137" t="s">
        <v>69</v>
      </c>
      <c r="AI95" s="137" t="s">
        <v>77</v>
      </c>
      <c r="AJ95" s="137" t="s">
        <v>148</v>
      </c>
      <c r="AK95" s="134"/>
      <c r="AL95" s="392"/>
      <c r="AM95" s="132"/>
      <c r="AN95" s="233"/>
      <c r="AO95" s="134" t="s">
        <v>24</v>
      </c>
      <c r="AP95" s="134" t="s">
        <v>121</v>
      </c>
      <c r="AQ95" s="134" t="s">
        <v>120</v>
      </c>
      <c r="AR95" s="134" t="s">
        <v>119</v>
      </c>
      <c r="AS95" s="134" t="s">
        <v>49</v>
      </c>
      <c r="AT95" s="134" t="s">
        <v>48</v>
      </c>
      <c r="AU95" s="134" t="s">
        <v>47</v>
      </c>
      <c r="AV95" s="134" t="s">
        <v>46</v>
      </c>
      <c r="AW95" s="134" t="s">
        <v>45</v>
      </c>
      <c r="AX95" s="134" t="s">
        <v>44</v>
      </c>
      <c r="AY95" s="134" t="s">
        <v>43</v>
      </c>
      <c r="AZ95" s="134" t="s">
        <v>96</v>
      </c>
      <c r="BA95" s="137" t="s">
        <v>69</v>
      </c>
      <c r="BB95" s="137" t="s">
        <v>77</v>
      </c>
      <c r="BC95" s="137" t="s">
        <v>148</v>
      </c>
      <c r="BH95" s="134" t="s">
        <v>24</v>
      </c>
      <c r="BI95" s="134" t="s">
        <v>121</v>
      </c>
      <c r="BJ95" s="134" t="s">
        <v>120</v>
      </c>
      <c r="BK95" s="134" t="s">
        <v>119</v>
      </c>
      <c r="BL95" s="134" t="s">
        <v>49</v>
      </c>
      <c r="BM95" s="134" t="s">
        <v>48</v>
      </c>
      <c r="BN95" s="134" t="s">
        <v>47</v>
      </c>
      <c r="BO95" s="134" t="s">
        <v>46</v>
      </c>
      <c r="BP95" s="134" t="s">
        <v>45</v>
      </c>
      <c r="BQ95" s="134" t="s">
        <v>44</v>
      </c>
      <c r="BR95" s="134" t="s">
        <v>43</v>
      </c>
      <c r="BS95" s="134" t="s">
        <v>96</v>
      </c>
      <c r="BT95" s="134" t="s">
        <v>69</v>
      </c>
      <c r="BU95" s="134" t="s">
        <v>77</v>
      </c>
      <c r="BV95" s="134" t="s">
        <v>148</v>
      </c>
    </row>
    <row r="96" spans="2:74" ht="18" customHeight="1">
      <c r="B96" s="141" t="s">
        <v>33</v>
      </c>
      <c r="C96" s="142">
        <f t="shared" ref="C96:M98" si="58">W96+AP96*$T$6+AP103*$T$8+AP110*$T$10</f>
        <v>2945.3999999999996</v>
      </c>
      <c r="D96" s="142">
        <f t="shared" si="58"/>
        <v>3244.2</v>
      </c>
      <c r="E96" s="142">
        <f t="shared" si="58"/>
        <v>3557</v>
      </c>
      <c r="F96" s="142">
        <f t="shared" si="58"/>
        <v>3606.3999999999996</v>
      </c>
      <c r="G96" s="142">
        <f t="shared" si="58"/>
        <v>3550.7999999999997</v>
      </c>
      <c r="H96" s="142">
        <f t="shared" si="58"/>
        <v>4577.3999999999996</v>
      </c>
      <c r="I96" s="142">
        <f t="shared" si="58"/>
        <v>2565.3999999999996</v>
      </c>
      <c r="J96" s="142">
        <f t="shared" si="58"/>
        <v>2259.4</v>
      </c>
      <c r="K96" s="142">
        <f t="shared" si="58"/>
        <v>2093.8000000000002</v>
      </c>
      <c r="L96" s="142">
        <f t="shared" si="58"/>
        <v>2131.4</v>
      </c>
      <c r="M96" s="142">
        <f t="shared" si="58"/>
        <v>2301.6</v>
      </c>
      <c r="N96" s="142">
        <f t="shared" ref="N96:P98" si="59">AH96+BA96*$T$6+BA103*$T$8+BA110*$T$10</f>
        <v>2577.4</v>
      </c>
      <c r="O96" s="142">
        <f t="shared" si="59"/>
        <v>2485</v>
      </c>
      <c r="P96" s="142">
        <f t="shared" si="59"/>
        <v>2340.4</v>
      </c>
      <c r="Q96" s="143"/>
      <c r="R96" s="402">
        <v>807.78627096253479</v>
      </c>
      <c r="S96" s="143"/>
      <c r="T96" s="143"/>
      <c r="V96" s="141" t="s">
        <v>33</v>
      </c>
      <c r="W96" s="146">
        <v>1574</v>
      </c>
      <c r="X96" s="146">
        <v>1748</v>
      </c>
      <c r="Y96" s="146">
        <v>1890</v>
      </c>
      <c r="Z96" s="146">
        <v>1915</v>
      </c>
      <c r="AA96" s="146">
        <v>1882</v>
      </c>
      <c r="AB96" s="146">
        <v>2375</v>
      </c>
      <c r="AC96" s="146">
        <v>1351</v>
      </c>
      <c r="AD96" s="146">
        <v>1194</v>
      </c>
      <c r="AE96" s="146">
        <v>1127</v>
      </c>
      <c r="AF96" s="499">
        <v>1179</v>
      </c>
      <c r="AG96" s="146">
        <v>1318</v>
      </c>
      <c r="AH96" s="146">
        <v>1464</v>
      </c>
      <c r="AI96" s="146">
        <v>1409</v>
      </c>
      <c r="AJ96" s="146">
        <v>1363</v>
      </c>
      <c r="AK96" s="147"/>
      <c r="AL96" s="392"/>
      <c r="AM96" s="132"/>
      <c r="AN96" s="683" t="s">
        <v>99</v>
      </c>
      <c r="AO96" s="435" t="s">
        <v>33</v>
      </c>
      <c r="AP96" s="149">
        <v>489</v>
      </c>
      <c r="AQ96" s="149">
        <v>537</v>
      </c>
      <c r="AR96" s="149">
        <v>576</v>
      </c>
      <c r="AS96" s="149">
        <v>539</v>
      </c>
      <c r="AT96" s="149">
        <v>524</v>
      </c>
      <c r="AU96" s="149">
        <v>545</v>
      </c>
      <c r="AV96" s="149">
        <v>294</v>
      </c>
      <c r="AW96" s="149">
        <v>305</v>
      </c>
      <c r="AX96" s="149">
        <v>331</v>
      </c>
      <c r="AY96" s="149">
        <v>373</v>
      </c>
      <c r="AZ96" s="149">
        <v>427</v>
      </c>
      <c r="BA96" s="149">
        <v>533</v>
      </c>
      <c r="BB96" s="149">
        <v>455</v>
      </c>
      <c r="BC96" s="182">
        <v>462</v>
      </c>
      <c r="BG96" s="684" t="s">
        <v>51</v>
      </c>
      <c r="BH96" s="148" t="s">
        <v>33</v>
      </c>
      <c r="BI96" s="149">
        <v>354</v>
      </c>
      <c r="BJ96" s="149">
        <v>409</v>
      </c>
      <c r="BK96" s="149">
        <v>480</v>
      </c>
      <c r="BL96" s="149">
        <v>429</v>
      </c>
      <c r="BM96" s="149">
        <v>430</v>
      </c>
      <c r="BN96" s="149">
        <v>699</v>
      </c>
      <c r="BO96" s="149">
        <v>397</v>
      </c>
      <c r="BP96" s="149">
        <v>292</v>
      </c>
      <c r="BQ96" s="149">
        <v>263</v>
      </c>
      <c r="BR96" s="149">
        <v>189</v>
      </c>
      <c r="BS96" s="149">
        <v>175</v>
      </c>
      <c r="BT96" s="149">
        <v>136</v>
      </c>
      <c r="BU96" s="149">
        <v>146</v>
      </c>
      <c r="BV96" s="182">
        <v>145</v>
      </c>
    </row>
    <row r="97" spans="2:74">
      <c r="B97" s="141" t="s">
        <v>9</v>
      </c>
      <c r="C97" s="143">
        <f t="shared" si="58"/>
        <v>1850.6</v>
      </c>
      <c r="D97" s="143">
        <f t="shared" si="58"/>
        <v>1801</v>
      </c>
      <c r="E97" s="143">
        <f t="shared" si="58"/>
        <v>2019.2</v>
      </c>
      <c r="F97" s="143">
        <f t="shared" si="58"/>
        <v>2079.4</v>
      </c>
      <c r="G97" s="143">
        <f t="shared" si="58"/>
        <v>2087.4</v>
      </c>
      <c r="H97" s="143">
        <f t="shared" si="58"/>
        <v>2573</v>
      </c>
      <c r="I97" s="143">
        <f t="shared" si="58"/>
        <v>1972.8</v>
      </c>
      <c r="J97" s="143">
        <f t="shared" si="58"/>
        <v>1793.8</v>
      </c>
      <c r="K97" s="143">
        <f t="shared" si="58"/>
        <v>1734.1999999999998</v>
      </c>
      <c r="L97" s="143">
        <f t="shared" si="58"/>
        <v>1443.6</v>
      </c>
      <c r="M97" s="143">
        <f t="shared" si="58"/>
        <v>1529</v>
      </c>
      <c r="N97" s="143">
        <f t="shared" si="59"/>
        <v>1762.2</v>
      </c>
      <c r="O97" s="143">
        <f t="shared" si="59"/>
        <v>1677</v>
      </c>
      <c r="P97" s="143">
        <f t="shared" si="59"/>
        <v>1596.6</v>
      </c>
      <c r="Q97" s="143"/>
      <c r="R97" s="402">
        <v>297.64706915704483</v>
      </c>
      <c r="S97" s="143"/>
      <c r="T97" s="143"/>
      <c r="V97" s="141" t="s">
        <v>9</v>
      </c>
      <c r="W97" s="146">
        <v>955</v>
      </c>
      <c r="X97" s="146">
        <v>947</v>
      </c>
      <c r="Y97" s="146">
        <v>1056</v>
      </c>
      <c r="Z97" s="146">
        <v>1086</v>
      </c>
      <c r="AA97" s="146">
        <v>1088</v>
      </c>
      <c r="AB97" s="146">
        <v>1314</v>
      </c>
      <c r="AC97" s="146">
        <v>1010</v>
      </c>
      <c r="AD97" s="146">
        <v>921</v>
      </c>
      <c r="AE97" s="146">
        <v>899</v>
      </c>
      <c r="AF97" s="499">
        <v>763</v>
      </c>
      <c r="AG97" s="146">
        <v>831</v>
      </c>
      <c r="AH97" s="146">
        <v>941</v>
      </c>
      <c r="AI97" s="146">
        <v>907</v>
      </c>
      <c r="AJ97" s="146">
        <v>875</v>
      </c>
      <c r="AK97" s="147"/>
      <c r="AL97" s="392"/>
      <c r="AM97" s="132"/>
      <c r="AN97" s="681"/>
      <c r="AO97" s="141" t="s">
        <v>9</v>
      </c>
      <c r="AP97" s="150">
        <v>230</v>
      </c>
      <c r="AQ97" s="150">
        <v>255</v>
      </c>
      <c r="AR97" s="150">
        <v>299</v>
      </c>
      <c r="AS97" s="150">
        <v>316</v>
      </c>
      <c r="AT97" s="150">
        <v>294</v>
      </c>
      <c r="AU97" s="150">
        <v>297</v>
      </c>
      <c r="AV97" s="150">
        <v>212</v>
      </c>
      <c r="AW97" s="150">
        <v>214</v>
      </c>
      <c r="AX97" s="150">
        <v>237</v>
      </c>
      <c r="AY97" s="150">
        <v>205</v>
      </c>
      <c r="AZ97" s="150">
        <v>250</v>
      </c>
      <c r="BA97" s="150">
        <v>305</v>
      </c>
      <c r="BB97" s="150">
        <v>284</v>
      </c>
      <c r="BC97" s="183">
        <v>276</v>
      </c>
      <c r="BG97" s="685"/>
      <c r="BH97" s="154" t="s">
        <v>9</v>
      </c>
      <c r="BI97" s="150">
        <v>309</v>
      </c>
      <c r="BJ97" s="150">
        <v>282</v>
      </c>
      <c r="BK97" s="150">
        <v>326</v>
      </c>
      <c r="BL97" s="150">
        <v>302</v>
      </c>
      <c r="BM97" s="150">
        <v>298</v>
      </c>
      <c r="BN97" s="150">
        <v>471</v>
      </c>
      <c r="BO97" s="150">
        <v>383</v>
      </c>
      <c r="BP97" s="150">
        <v>313</v>
      </c>
      <c r="BQ97" s="150">
        <v>274</v>
      </c>
      <c r="BR97" s="150">
        <v>212</v>
      </c>
      <c r="BS97" s="150">
        <v>177</v>
      </c>
      <c r="BT97" s="150">
        <v>171</v>
      </c>
      <c r="BU97" s="150">
        <v>169</v>
      </c>
      <c r="BV97" s="183">
        <v>166</v>
      </c>
    </row>
    <row r="98" spans="2:74">
      <c r="B98" s="141" t="s">
        <v>34</v>
      </c>
      <c r="C98" s="143">
        <f t="shared" si="58"/>
        <v>1922.6000000000001</v>
      </c>
      <c r="D98" s="143">
        <f t="shared" si="58"/>
        <v>1381.6</v>
      </c>
      <c r="E98" s="143">
        <f t="shared" si="58"/>
        <v>1529</v>
      </c>
      <c r="F98" s="143">
        <f t="shared" si="58"/>
        <v>1578.2</v>
      </c>
      <c r="G98" s="143">
        <f t="shared" si="58"/>
        <v>1662.3999999999999</v>
      </c>
      <c r="H98" s="143">
        <f t="shared" si="58"/>
        <v>1885.6</v>
      </c>
      <c r="I98" s="143">
        <f t="shared" si="58"/>
        <v>1654.3999999999999</v>
      </c>
      <c r="J98" s="143">
        <f t="shared" si="58"/>
        <v>1505.6</v>
      </c>
      <c r="K98" s="143">
        <f t="shared" si="58"/>
        <v>1340.1999999999998</v>
      </c>
      <c r="L98" s="143">
        <f t="shared" si="58"/>
        <v>1393.2</v>
      </c>
      <c r="M98" s="143">
        <f t="shared" si="58"/>
        <v>1335</v>
      </c>
      <c r="N98" s="143">
        <f t="shared" si="59"/>
        <v>1260.2</v>
      </c>
      <c r="O98" s="143">
        <f t="shared" si="59"/>
        <v>1438.4</v>
      </c>
      <c r="P98" s="143">
        <f t="shared" si="59"/>
        <v>1314.3999999999999</v>
      </c>
      <c r="Q98" s="143"/>
      <c r="R98" s="402">
        <v>201.94003620437007</v>
      </c>
      <c r="S98" s="143"/>
      <c r="T98" s="143"/>
      <c r="V98" s="141" t="s">
        <v>34</v>
      </c>
      <c r="W98" s="146">
        <v>1033</v>
      </c>
      <c r="X98" s="146">
        <v>731</v>
      </c>
      <c r="Y98" s="146">
        <v>804</v>
      </c>
      <c r="Z98" s="146">
        <v>824</v>
      </c>
      <c r="AA98" s="146">
        <v>863</v>
      </c>
      <c r="AB98" s="146">
        <v>976</v>
      </c>
      <c r="AC98" s="146">
        <v>847</v>
      </c>
      <c r="AD98" s="146">
        <v>782</v>
      </c>
      <c r="AE98" s="146">
        <v>691</v>
      </c>
      <c r="AF98" s="499">
        <v>721</v>
      </c>
      <c r="AG98" s="146">
        <v>704</v>
      </c>
      <c r="AH98" s="146">
        <v>684</v>
      </c>
      <c r="AI98" s="146">
        <v>779</v>
      </c>
      <c r="AJ98" s="146">
        <v>705</v>
      </c>
      <c r="AK98" s="147"/>
      <c r="AL98" s="392"/>
      <c r="AM98" s="132"/>
      <c r="AN98" s="681"/>
      <c r="AO98" s="141" t="s">
        <v>34</v>
      </c>
      <c r="AP98" s="150">
        <v>349</v>
      </c>
      <c r="AQ98" s="150">
        <v>205</v>
      </c>
      <c r="AR98" s="150">
        <v>226</v>
      </c>
      <c r="AS98" s="150">
        <v>241</v>
      </c>
      <c r="AT98" s="150">
        <v>226</v>
      </c>
      <c r="AU98" s="150">
        <v>246</v>
      </c>
      <c r="AV98" s="150">
        <v>201</v>
      </c>
      <c r="AW98" s="150">
        <v>187</v>
      </c>
      <c r="AX98" s="150">
        <v>172</v>
      </c>
      <c r="AY98" s="150">
        <v>175</v>
      </c>
      <c r="AZ98" s="150">
        <v>194</v>
      </c>
      <c r="BA98" s="150">
        <v>209</v>
      </c>
      <c r="BB98" s="150">
        <v>258</v>
      </c>
      <c r="BC98" s="183">
        <v>222</v>
      </c>
      <c r="BG98" s="685"/>
      <c r="BH98" s="154" t="s">
        <v>34</v>
      </c>
      <c r="BI98" s="150">
        <v>274</v>
      </c>
      <c r="BJ98" s="150">
        <v>230</v>
      </c>
      <c r="BK98" s="150">
        <v>264</v>
      </c>
      <c r="BL98" s="150">
        <v>306</v>
      </c>
      <c r="BM98" s="150">
        <v>297</v>
      </c>
      <c r="BN98" s="150">
        <v>356</v>
      </c>
      <c r="BO98" s="150">
        <v>349</v>
      </c>
      <c r="BP98" s="150">
        <v>279</v>
      </c>
      <c r="BQ98" s="150">
        <v>243</v>
      </c>
      <c r="BR98" s="150">
        <v>256</v>
      </c>
      <c r="BS98" s="150">
        <v>211</v>
      </c>
      <c r="BT98" s="150">
        <v>143</v>
      </c>
      <c r="BU98" s="150">
        <v>159</v>
      </c>
      <c r="BV98" s="183">
        <v>162</v>
      </c>
    </row>
    <row r="99" spans="2:74">
      <c r="B99" s="141" t="s">
        <v>35</v>
      </c>
      <c r="C99" s="143">
        <f t="shared" ref="C99:P99" si="60">W99</f>
        <v>66</v>
      </c>
      <c r="D99" s="143">
        <f t="shared" si="60"/>
        <v>97</v>
      </c>
      <c r="E99" s="143">
        <f t="shared" si="60"/>
        <v>87</v>
      </c>
      <c r="F99" s="143">
        <f t="shared" si="60"/>
        <v>361</v>
      </c>
      <c r="G99" s="143">
        <f t="shared" si="60"/>
        <v>666</v>
      </c>
      <c r="H99" s="143">
        <f t="shared" si="60"/>
        <v>837</v>
      </c>
      <c r="I99" s="143">
        <f t="shared" si="60"/>
        <v>971</v>
      </c>
      <c r="J99" s="143">
        <f t="shared" si="60"/>
        <v>815</v>
      </c>
      <c r="K99" s="143">
        <f t="shared" si="60"/>
        <v>800</v>
      </c>
      <c r="L99" s="143">
        <f t="shared" si="60"/>
        <v>1324</v>
      </c>
      <c r="M99" s="143">
        <f t="shared" si="60"/>
        <v>2005</v>
      </c>
      <c r="N99" s="143">
        <f t="shared" si="60"/>
        <v>1983</v>
      </c>
      <c r="O99" s="143">
        <f t="shared" si="60"/>
        <v>1698</v>
      </c>
      <c r="P99" s="143">
        <f t="shared" si="60"/>
        <v>1932</v>
      </c>
      <c r="Q99" s="143"/>
      <c r="R99" s="402">
        <v>430.36991840353647</v>
      </c>
      <c r="S99" s="143"/>
      <c r="T99" s="143"/>
      <c r="V99" s="141" t="s">
        <v>35</v>
      </c>
      <c r="W99" s="146">
        <v>66</v>
      </c>
      <c r="X99" s="146">
        <v>97</v>
      </c>
      <c r="Y99" s="146">
        <v>87</v>
      </c>
      <c r="Z99" s="146">
        <v>361</v>
      </c>
      <c r="AA99" s="146">
        <v>666</v>
      </c>
      <c r="AB99" s="146">
        <v>837</v>
      </c>
      <c r="AC99" s="146">
        <v>971</v>
      </c>
      <c r="AD99" s="146">
        <v>815</v>
      </c>
      <c r="AE99" s="146">
        <v>800</v>
      </c>
      <c r="AF99" s="499">
        <v>1324</v>
      </c>
      <c r="AG99" s="146">
        <v>2005</v>
      </c>
      <c r="AH99" s="146">
        <v>1983</v>
      </c>
      <c r="AI99" s="146">
        <v>1698</v>
      </c>
      <c r="AJ99" s="146">
        <v>1932</v>
      </c>
      <c r="AK99" s="147"/>
      <c r="AL99" s="392"/>
      <c r="AM99" s="132"/>
      <c r="AN99" s="681"/>
      <c r="AO99" s="141" t="s">
        <v>36</v>
      </c>
      <c r="AP99" s="150">
        <v>147</v>
      </c>
      <c r="AQ99" s="150">
        <v>165</v>
      </c>
      <c r="AR99" s="150">
        <v>130</v>
      </c>
      <c r="AS99" s="150">
        <v>142</v>
      </c>
      <c r="AT99" s="150">
        <v>151</v>
      </c>
      <c r="AU99" s="150">
        <v>167</v>
      </c>
      <c r="AV99" s="150">
        <v>182</v>
      </c>
      <c r="AW99" s="150">
        <v>125</v>
      </c>
      <c r="AX99" s="150">
        <v>127</v>
      </c>
      <c r="AY99" s="150">
        <v>114</v>
      </c>
      <c r="AZ99" s="150">
        <v>108</v>
      </c>
      <c r="BA99" s="150">
        <v>116</v>
      </c>
      <c r="BB99" s="150">
        <v>130</v>
      </c>
      <c r="BC99" s="183">
        <v>147</v>
      </c>
      <c r="BG99" s="685"/>
      <c r="BH99" s="154" t="s">
        <v>36</v>
      </c>
      <c r="BI99" s="150">
        <v>227</v>
      </c>
      <c r="BJ99" s="150">
        <v>213</v>
      </c>
      <c r="BK99" s="150">
        <v>232</v>
      </c>
      <c r="BL99" s="150">
        <v>263</v>
      </c>
      <c r="BM99" s="150">
        <v>258</v>
      </c>
      <c r="BN99" s="150">
        <v>297</v>
      </c>
      <c r="BO99" s="150">
        <v>312</v>
      </c>
      <c r="BP99" s="150">
        <v>322</v>
      </c>
      <c r="BQ99" s="150">
        <v>282</v>
      </c>
      <c r="BR99" s="150">
        <v>236</v>
      </c>
      <c r="BS99" s="150">
        <v>209</v>
      </c>
      <c r="BT99" s="150">
        <v>182</v>
      </c>
      <c r="BU99" s="150">
        <v>170</v>
      </c>
      <c r="BV99" s="183">
        <v>158</v>
      </c>
    </row>
    <row r="100" spans="2:74">
      <c r="B100" s="141" t="s">
        <v>36</v>
      </c>
      <c r="C100" s="143">
        <f>W100+$T$13*W101+$T$6*(AP99+$T$13*AP100)+$T$8*(AP106+$T$13*AP107)+$T$10*(AP113+$T$13*AP114)</f>
        <v>833.80000000000007</v>
      </c>
      <c r="D100" s="143">
        <f t="shared" ref="D100" si="61">X100+$T$13*X101+$T$6*(AQ99+$T$13*AQ100)+$T$8*(AQ106+$T$13*AQ107)+$T$10*(AQ113+$T$13*AQ114)</f>
        <v>817.4</v>
      </c>
      <c r="E100" s="143">
        <f t="shared" ref="E100" si="62">Y100+$T$13*Y101+$T$6*(AR99+$T$13*AR100)+$T$8*(AR106+$T$13*AR107)+$T$10*(AR113+$T$13*AR114)</f>
        <v>784.2</v>
      </c>
      <c r="F100" s="143">
        <f t="shared" ref="F100" si="63">Z100+$T$13*Z101+$T$6*(AS99+$T$13*AS100)+$T$8*(AS106+$T$13*AS107)+$T$10*(AS113+$T$13*AS114)</f>
        <v>902.4</v>
      </c>
      <c r="G100" s="143">
        <f t="shared" ref="G100" si="64">AA100+$T$13*AA101+$T$6*(AT99+$T$13*AT100)+$T$8*(AT106+$T$13*AT107)+$T$10*(AT113+$T$13*AT114)</f>
        <v>877.4</v>
      </c>
      <c r="H100" s="143">
        <f t="shared" ref="H100" si="65">AB100+$T$13*AB101+$T$6*(AU99+$T$13*AU100)+$T$8*(AU106+$T$13*AU107)+$T$10*(AU113+$T$13*AU114)</f>
        <v>1000.8</v>
      </c>
      <c r="I100" s="143">
        <f t="shared" ref="I100" si="66">AC100+$T$13*AC101+$T$6*(AV99+$T$13*AV100)+$T$8*(AV106+$T$13*AV107)+$T$10*(AV113+$T$13*AV114)</f>
        <v>1112</v>
      </c>
      <c r="J100" s="143">
        <f t="shared" ref="J100" si="67">AD100+$T$13*AD101+$T$6*(AW99+$T$13*AW100)+$T$8*(AW106+$T$13*AW107)+$T$10*(AW113+$T$13*AW114)</f>
        <v>1086.4000000000001</v>
      </c>
      <c r="K100" s="143">
        <f t="shared" ref="K100" si="68">AE100+$T$13*AE101+$T$6*(AX99+$T$13*AX100)+$T$8*(AX106+$T$13*AX107)+$T$10*(AX113+$T$13*AX114)</f>
        <v>983.4</v>
      </c>
      <c r="L100" s="143">
        <f t="shared" ref="L100" si="69">AF100+$T$13*AF101+$T$6*(AY99+$T$13*AY100)+$T$8*(AY106+$T$13*AY107)+$T$10*(AY113+$T$13*AY114)</f>
        <v>913.80000000000007</v>
      </c>
      <c r="M100" s="143">
        <f t="shared" ref="M100" si="70">AG100+$T$13*AG101+$T$6*(AZ99+$T$13*AZ100)+$T$8*(AZ106+$T$13*AZ107)+$T$10*(AZ113+$T$13*AZ114)</f>
        <v>812</v>
      </c>
      <c r="N100" s="143">
        <f>AH100+$T$13*AH101+$T$6*(BA99+$T$13*BA100)+$T$8*(BA106+$T$13*BA107)+$T$10*(BA113+$T$13*BA114)</f>
        <v>826.3</v>
      </c>
      <c r="O100" s="143">
        <f>AI100+$T$13*AI101+$T$6*(BB99+$T$13*BB100)+$T$8*(BB106+$T$13*BB107)+$T$10*(BB113+$T$13*BB114)</f>
        <v>874.3</v>
      </c>
      <c r="P100" s="143">
        <f>AJ100+$T$13*AJ101+$T$6*(BC99+$T$13*BC100)+$T$8*(BC106+$T$13*BC107)+$T$10*(BC113+$T$13*BC114)</f>
        <v>963.5</v>
      </c>
      <c r="Q100" s="143"/>
      <c r="R100" s="402">
        <v>111.45038956115552</v>
      </c>
      <c r="S100" s="143"/>
      <c r="T100" s="143"/>
      <c r="V100" s="141" t="s">
        <v>36</v>
      </c>
      <c r="W100" s="146">
        <v>449</v>
      </c>
      <c r="X100" s="146">
        <v>438</v>
      </c>
      <c r="Y100" s="146">
        <v>419</v>
      </c>
      <c r="Z100" s="146">
        <v>470</v>
      </c>
      <c r="AA100" s="146">
        <v>462</v>
      </c>
      <c r="AB100" s="146">
        <v>524</v>
      </c>
      <c r="AC100" s="146">
        <v>576</v>
      </c>
      <c r="AD100" s="146">
        <v>554</v>
      </c>
      <c r="AE100" s="146">
        <v>509</v>
      </c>
      <c r="AF100" s="499">
        <v>470</v>
      </c>
      <c r="AG100" s="146">
        <v>416</v>
      </c>
      <c r="AH100" s="146">
        <v>416</v>
      </c>
      <c r="AI100" s="146">
        <v>440</v>
      </c>
      <c r="AJ100" s="146">
        <v>494</v>
      </c>
      <c r="AK100" s="147"/>
      <c r="AL100" s="392"/>
      <c r="AM100" s="132"/>
      <c r="AN100" s="681"/>
      <c r="AO100" s="141" t="s">
        <v>149</v>
      </c>
      <c r="AP100" s="146">
        <v>0</v>
      </c>
      <c r="AQ100" s="146">
        <v>0</v>
      </c>
      <c r="AR100" s="146">
        <v>0</v>
      </c>
      <c r="AS100" s="146">
        <v>0</v>
      </c>
      <c r="AT100" s="146">
        <v>0</v>
      </c>
      <c r="AU100" s="146">
        <v>0</v>
      </c>
      <c r="AV100" s="146">
        <v>0</v>
      </c>
      <c r="AW100" s="146">
        <v>0</v>
      </c>
      <c r="AX100" s="146">
        <v>0</v>
      </c>
      <c r="AY100" s="150">
        <v>0</v>
      </c>
      <c r="AZ100" s="150">
        <v>0</v>
      </c>
      <c r="BA100" s="150">
        <v>5</v>
      </c>
      <c r="BB100" s="150">
        <v>11</v>
      </c>
      <c r="BC100" s="183">
        <v>15</v>
      </c>
      <c r="BG100" s="685"/>
      <c r="BH100" s="141" t="s">
        <v>149</v>
      </c>
      <c r="BI100" s="146">
        <v>0</v>
      </c>
      <c r="BJ100" s="146">
        <v>0</v>
      </c>
      <c r="BK100" s="146">
        <v>0</v>
      </c>
      <c r="BL100" s="146">
        <v>0</v>
      </c>
      <c r="BM100" s="146">
        <v>0</v>
      </c>
      <c r="BN100" s="146">
        <v>0</v>
      </c>
      <c r="BO100" s="146">
        <v>0</v>
      </c>
      <c r="BP100" s="146">
        <v>0</v>
      </c>
      <c r="BQ100" s="146">
        <v>0</v>
      </c>
      <c r="BR100" s="150">
        <v>0</v>
      </c>
      <c r="BS100" s="150">
        <v>0</v>
      </c>
      <c r="BT100" s="150">
        <v>14</v>
      </c>
      <c r="BU100" s="150">
        <v>19</v>
      </c>
      <c r="BV100" s="183">
        <v>14</v>
      </c>
    </row>
    <row r="101" spans="2:74">
      <c r="B101" s="141" t="s">
        <v>37</v>
      </c>
      <c r="C101" s="143">
        <f t="shared" ref="C101:M102" si="71">W102+AP101*$T$6+AP108*$T$8+AP115*$T$10</f>
        <v>1.8</v>
      </c>
      <c r="D101" s="143">
        <f t="shared" si="71"/>
        <v>46.8</v>
      </c>
      <c r="E101" s="143">
        <f t="shared" si="71"/>
        <v>19.799999999999997</v>
      </c>
      <c r="F101" s="143">
        <f t="shared" si="71"/>
        <v>18.799999999999997</v>
      </c>
      <c r="G101" s="143">
        <f t="shared" si="71"/>
        <v>38.199999999999996</v>
      </c>
      <c r="H101" s="143">
        <f t="shared" si="71"/>
        <v>24.2</v>
      </c>
      <c r="I101" s="143">
        <f t="shared" si="71"/>
        <v>0</v>
      </c>
      <c r="J101" s="143">
        <f t="shared" si="71"/>
        <v>65.599999999999994</v>
      </c>
      <c r="K101" s="143">
        <f t="shared" si="71"/>
        <v>67.2</v>
      </c>
      <c r="L101" s="143">
        <f t="shared" si="71"/>
        <v>73.2</v>
      </c>
      <c r="M101" s="143">
        <f t="shared" si="71"/>
        <v>27.8</v>
      </c>
      <c r="N101" s="143">
        <f t="shared" ref="N101:P102" si="72">AH102+BA101*$T$6+BA108*$T$8+BA115*$T$10</f>
        <v>18.399999999999999</v>
      </c>
      <c r="O101" s="143">
        <f t="shared" si="72"/>
        <v>0</v>
      </c>
      <c r="P101" s="143">
        <f t="shared" si="72"/>
        <v>26.4</v>
      </c>
      <c r="Q101" s="143"/>
      <c r="R101" s="402">
        <v>26.876515977914831</v>
      </c>
      <c r="S101" s="143"/>
      <c r="T101" s="143"/>
      <c r="V101" s="141" t="s">
        <v>149</v>
      </c>
      <c r="W101" s="146">
        <v>0</v>
      </c>
      <c r="X101" s="146">
        <v>0</v>
      </c>
      <c r="Y101" s="146">
        <v>0</v>
      </c>
      <c r="Z101" s="146">
        <v>0</v>
      </c>
      <c r="AA101" s="146">
        <v>0</v>
      </c>
      <c r="AB101" s="146">
        <v>0</v>
      </c>
      <c r="AC101" s="146">
        <v>0</v>
      </c>
      <c r="AD101" s="146">
        <v>0</v>
      </c>
      <c r="AE101" s="146">
        <v>0</v>
      </c>
      <c r="AF101" s="499">
        <v>0</v>
      </c>
      <c r="AG101" s="146">
        <v>0</v>
      </c>
      <c r="AH101" s="146">
        <v>40</v>
      </c>
      <c r="AI101" s="146">
        <v>47</v>
      </c>
      <c r="AJ101" s="146">
        <v>47</v>
      </c>
      <c r="AK101" s="147"/>
      <c r="AL101" s="392"/>
      <c r="AM101" s="132"/>
      <c r="AN101" s="681"/>
      <c r="AO101" s="141" t="s">
        <v>37</v>
      </c>
      <c r="AP101" s="150">
        <v>1</v>
      </c>
      <c r="AQ101" s="150">
        <v>8</v>
      </c>
      <c r="AR101" s="150">
        <v>3</v>
      </c>
      <c r="AS101" s="150">
        <v>3</v>
      </c>
      <c r="AT101" s="150">
        <v>8</v>
      </c>
      <c r="AU101" s="150">
        <v>5</v>
      </c>
      <c r="AV101" s="150">
        <v>0</v>
      </c>
      <c r="AW101" s="150">
        <v>8</v>
      </c>
      <c r="AX101" s="150">
        <v>7</v>
      </c>
      <c r="AY101" s="150">
        <v>9</v>
      </c>
      <c r="AZ101" s="150">
        <v>0</v>
      </c>
      <c r="BA101" s="150">
        <v>2</v>
      </c>
      <c r="BB101" s="150">
        <v>0</v>
      </c>
      <c r="BC101" s="183">
        <v>4</v>
      </c>
      <c r="BG101" s="685"/>
      <c r="BH101" s="154" t="s">
        <v>37</v>
      </c>
      <c r="BI101" s="150">
        <v>1</v>
      </c>
      <c r="BJ101" s="150">
        <v>19</v>
      </c>
      <c r="BK101" s="150">
        <v>8</v>
      </c>
      <c r="BL101" s="150">
        <v>5</v>
      </c>
      <c r="BM101" s="150">
        <v>13</v>
      </c>
      <c r="BN101" s="150">
        <v>7</v>
      </c>
      <c r="BO101" s="150">
        <v>0</v>
      </c>
      <c r="BP101" s="150">
        <v>16</v>
      </c>
      <c r="BQ101" s="150">
        <v>17</v>
      </c>
      <c r="BR101" s="150">
        <v>20</v>
      </c>
      <c r="BS101" s="150">
        <v>10</v>
      </c>
      <c r="BT101" s="150">
        <v>7</v>
      </c>
      <c r="BU101" s="150">
        <v>0</v>
      </c>
      <c r="BV101" s="183">
        <v>9</v>
      </c>
    </row>
    <row r="102" spans="2:74" ht="18" customHeight="1">
      <c r="B102" s="141" t="s">
        <v>38</v>
      </c>
      <c r="C102" s="143">
        <f t="shared" si="71"/>
        <v>15.6</v>
      </c>
      <c r="D102" s="143">
        <f t="shared" si="71"/>
        <v>55.599999999999994</v>
      </c>
      <c r="E102" s="143">
        <f t="shared" si="71"/>
        <v>22.4</v>
      </c>
      <c r="F102" s="143">
        <f t="shared" si="71"/>
        <v>29.6</v>
      </c>
      <c r="G102" s="143">
        <f t="shared" si="71"/>
        <v>43.8</v>
      </c>
      <c r="H102" s="143">
        <f t="shared" si="71"/>
        <v>63</v>
      </c>
      <c r="I102" s="143">
        <f t="shared" si="71"/>
        <v>53.8</v>
      </c>
      <c r="J102" s="143">
        <f t="shared" si="71"/>
        <v>32.4</v>
      </c>
      <c r="K102" s="143">
        <f t="shared" si="71"/>
        <v>53.6</v>
      </c>
      <c r="L102" s="143">
        <f t="shared" si="71"/>
        <v>70.8</v>
      </c>
      <c r="M102" s="143">
        <f t="shared" si="71"/>
        <v>164.2</v>
      </c>
      <c r="N102" s="143">
        <f t="shared" si="72"/>
        <v>119.2</v>
      </c>
      <c r="O102" s="143">
        <f t="shared" si="72"/>
        <v>69.599999999999994</v>
      </c>
      <c r="P102" s="143">
        <f t="shared" si="72"/>
        <v>174.6</v>
      </c>
      <c r="Q102" s="143"/>
      <c r="R102" s="402">
        <v>18.309208369318171</v>
      </c>
      <c r="S102" s="143"/>
      <c r="T102" s="143"/>
      <c r="V102" s="141" t="s">
        <v>37</v>
      </c>
      <c r="W102" s="146">
        <v>1</v>
      </c>
      <c r="X102" s="146">
        <v>24</v>
      </c>
      <c r="Y102" s="146">
        <v>10</v>
      </c>
      <c r="Z102" s="146">
        <v>10</v>
      </c>
      <c r="AA102" s="146">
        <v>20</v>
      </c>
      <c r="AB102" s="146">
        <v>13</v>
      </c>
      <c r="AC102" s="146">
        <v>0</v>
      </c>
      <c r="AD102" s="146">
        <v>34</v>
      </c>
      <c r="AE102" s="146">
        <v>34</v>
      </c>
      <c r="AF102" s="499">
        <v>37</v>
      </c>
      <c r="AG102" s="146">
        <v>14</v>
      </c>
      <c r="AH102" s="146">
        <v>9</v>
      </c>
      <c r="AI102" s="146">
        <v>0</v>
      </c>
      <c r="AJ102" s="146">
        <v>13</v>
      </c>
      <c r="AK102" s="147"/>
      <c r="AL102" s="392"/>
      <c r="AM102" s="132"/>
      <c r="AN102" s="682"/>
      <c r="AO102" s="161" t="s">
        <v>38</v>
      </c>
      <c r="AP102" s="158">
        <v>4</v>
      </c>
      <c r="AQ102" s="158">
        <v>16</v>
      </c>
      <c r="AR102" s="159">
        <v>5</v>
      </c>
      <c r="AS102" s="158">
        <v>7</v>
      </c>
      <c r="AT102" s="158">
        <v>10</v>
      </c>
      <c r="AU102" s="159">
        <v>11</v>
      </c>
      <c r="AV102" s="159">
        <v>10</v>
      </c>
      <c r="AW102" s="159">
        <v>7</v>
      </c>
      <c r="AX102" s="159">
        <v>7</v>
      </c>
      <c r="AY102" s="159">
        <v>6</v>
      </c>
      <c r="AZ102" s="159">
        <v>23</v>
      </c>
      <c r="BA102" s="159">
        <v>14</v>
      </c>
      <c r="BB102" s="159">
        <v>11</v>
      </c>
      <c r="BC102" s="185">
        <v>29</v>
      </c>
      <c r="BG102" s="685"/>
      <c r="BH102" s="157" t="s">
        <v>38</v>
      </c>
      <c r="BI102" s="158">
        <v>8</v>
      </c>
      <c r="BJ102" s="158">
        <v>24</v>
      </c>
      <c r="BK102" s="159">
        <v>6</v>
      </c>
      <c r="BL102" s="158">
        <v>9</v>
      </c>
      <c r="BM102" s="158">
        <v>19</v>
      </c>
      <c r="BN102" s="159">
        <v>23</v>
      </c>
      <c r="BO102" s="159">
        <v>16</v>
      </c>
      <c r="BP102" s="159">
        <v>7</v>
      </c>
      <c r="BQ102" s="159">
        <v>8</v>
      </c>
      <c r="BR102" s="159">
        <v>12</v>
      </c>
      <c r="BS102" s="159">
        <v>37</v>
      </c>
      <c r="BT102" s="159">
        <v>30</v>
      </c>
      <c r="BU102" s="159">
        <v>19</v>
      </c>
      <c r="BV102" s="185">
        <v>38</v>
      </c>
    </row>
    <row r="103" spans="2:74">
      <c r="B103" s="141" t="s">
        <v>39</v>
      </c>
      <c r="C103" s="143">
        <f t="shared" ref="C103:P106" si="73">W104</f>
        <v>0</v>
      </c>
      <c r="D103" s="143">
        <f t="shared" si="73"/>
        <v>0</v>
      </c>
      <c r="E103" s="143">
        <f t="shared" si="73"/>
        <v>0</v>
      </c>
      <c r="F103" s="143">
        <f t="shared" si="73"/>
        <v>246</v>
      </c>
      <c r="G103" s="143">
        <f t="shared" si="73"/>
        <v>246</v>
      </c>
      <c r="H103" s="143">
        <f t="shared" si="73"/>
        <v>289</v>
      </c>
      <c r="I103" s="143">
        <f t="shared" si="73"/>
        <v>279</v>
      </c>
      <c r="J103" s="143">
        <f t="shared" si="73"/>
        <v>284</v>
      </c>
      <c r="K103" s="143">
        <f t="shared" si="73"/>
        <v>273</v>
      </c>
      <c r="L103" s="143">
        <f t="shared" si="73"/>
        <v>247</v>
      </c>
      <c r="M103" s="143">
        <f t="shared" si="73"/>
        <v>229</v>
      </c>
      <c r="N103" s="143">
        <f t="shared" si="73"/>
        <v>219</v>
      </c>
      <c r="O103" s="143">
        <f t="shared" si="73"/>
        <v>175</v>
      </c>
      <c r="P103" s="143">
        <f t="shared" si="73"/>
        <v>193</v>
      </c>
      <c r="Q103" s="143"/>
      <c r="R103" s="404">
        <v>40.594393232375744</v>
      </c>
      <c r="S103" s="143"/>
      <c r="T103" s="143"/>
      <c r="V103" s="141" t="s">
        <v>38</v>
      </c>
      <c r="W103" s="146">
        <v>8</v>
      </c>
      <c r="X103" s="146">
        <v>29</v>
      </c>
      <c r="Y103" s="146">
        <v>13</v>
      </c>
      <c r="Z103" s="146">
        <v>15</v>
      </c>
      <c r="AA103" s="146">
        <v>23</v>
      </c>
      <c r="AB103" s="146">
        <v>32</v>
      </c>
      <c r="AC103" s="146">
        <v>27</v>
      </c>
      <c r="AD103" s="146">
        <v>17</v>
      </c>
      <c r="AE103" s="146">
        <v>27</v>
      </c>
      <c r="AF103" s="499">
        <v>35</v>
      </c>
      <c r="AG103" s="146">
        <v>83</v>
      </c>
      <c r="AH103" s="146">
        <v>62</v>
      </c>
      <c r="AI103" s="146">
        <v>37</v>
      </c>
      <c r="AJ103" s="146">
        <v>93</v>
      </c>
      <c r="AK103" s="147"/>
      <c r="AL103" s="392"/>
      <c r="AM103" s="132"/>
      <c r="AN103" s="681" t="s">
        <v>100</v>
      </c>
      <c r="AO103" s="435" t="s">
        <v>33</v>
      </c>
      <c r="AP103" s="149">
        <v>757</v>
      </c>
      <c r="AQ103" s="149">
        <v>793</v>
      </c>
      <c r="AR103" s="149">
        <v>845</v>
      </c>
      <c r="AS103" s="149">
        <v>947</v>
      </c>
      <c r="AT103" s="149">
        <v>904</v>
      </c>
      <c r="AU103" s="149">
        <v>1134</v>
      </c>
      <c r="AV103" s="149">
        <v>612</v>
      </c>
      <c r="AW103" s="149">
        <v>561</v>
      </c>
      <c r="AX103" s="149">
        <v>474</v>
      </c>
      <c r="AY103" s="149">
        <v>486</v>
      </c>
      <c r="AZ103" s="149">
        <v>486</v>
      </c>
      <c r="BA103" s="150">
        <v>579</v>
      </c>
      <c r="BB103" s="150">
        <v>586</v>
      </c>
      <c r="BC103" s="183">
        <v>483</v>
      </c>
      <c r="BG103" s="683" t="s">
        <v>52</v>
      </c>
      <c r="BH103" s="148" t="s">
        <v>33</v>
      </c>
      <c r="BI103" s="149">
        <v>1055</v>
      </c>
      <c r="BJ103" s="149">
        <v>1155</v>
      </c>
      <c r="BK103" s="149">
        <v>1322</v>
      </c>
      <c r="BL103" s="149">
        <v>1382</v>
      </c>
      <c r="BM103" s="149">
        <v>1398</v>
      </c>
      <c r="BN103" s="149">
        <v>1855</v>
      </c>
      <c r="BO103" s="149">
        <v>1036</v>
      </c>
      <c r="BP103" s="149">
        <v>906</v>
      </c>
      <c r="BQ103" s="149">
        <v>794</v>
      </c>
      <c r="BR103" s="149">
        <v>842</v>
      </c>
      <c r="BS103" s="149">
        <v>839</v>
      </c>
      <c r="BT103" s="149">
        <v>948</v>
      </c>
      <c r="BU103" s="149">
        <v>933</v>
      </c>
      <c r="BV103" s="182">
        <v>802</v>
      </c>
    </row>
    <row r="104" spans="2:74" ht="18" customHeight="1">
      <c r="B104" s="141" t="s">
        <v>15</v>
      </c>
      <c r="C104" s="143">
        <f t="shared" si="73"/>
        <v>254</v>
      </c>
      <c r="D104" s="143">
        <f t="shared" si="73"/>
        <v>284</v>
      </c>
      <c r="E104" s="143">
        <f t="shared" si="73"/>
        <v>233</v>
      </c>
      <c r="F104" s="143">
        <f t="shared" si="73"/>
        <v>213</v>
      </c>
      <c r="G104" s="143">
        <f t="shared" si="73"/>
        <v>241</v>
      </c>
      <c r="H104" s="143">
        <f t="shared" si="73"/>
        <v>252</v>
      </c>
      <c r="I104" s="143">
        <f t="shared" si="73"/>
        <v>288</v>
      </c>
      <c r="J104" s="143">
        <f t="shared" si="73"/>
        <v>280</v>
      </c>
      <c r="K104" s="143">
        <f t="shared" si="73"/>
        <v>299</v>
      </c>
      <c r="L104" s="143">
        <f t="shared" si="73"/>
        <v>341</v>
      </c>
      <c r="M104" s="143">
        <f t="shared" si="73"/>
        <v>266</v>
      </c>
      <c r="N104" s="143">
        <f t="shared" si="73"/>
        <v>277</v>
      </c>
      <c r="O104" s="143">
        <f t="shared" si="73"/>
        <v>286</v>
      </c>
      <c r="P104" s="143">
        <f t="shared" si="73"/>
        <v>324</v>
      </c>
      <c r="Q104" s="143"/>
      <c r="R104" s="402">
        <v>37.295367600339382</v>
      </c>
      <c r="S104" s="143"/>
      <c r="V104" s="141" t="s">
        <v>39</v>
      </c>
      <c r="W104" s="146"/>
      <c r="X104" s="146"/>
      <c r="Y104" s="146"/>
      <c r="Z104" s="146">
        <v>246</v>
      </c>
      <c r="AA104" s="146">
        <v>246</v>
      </c>
      <c r="AB104" s="146">
        <v>289</v>
      </c>
      <c r="AC104" s="146">
        <v>279</v>
      </c>
      <c r="AD104" s="146">
        <v>284</v>
      </c>
      <c r="AE104" s="146">
        <v>273</v>
      </c>
      <c r="AF104" s="499">
        <v>247</v>
      </c>
      <c r="AG104" s="146">
        <v>229</v>
      </c>
      <c r="AH104" s="146">
        <v>219</v>
      </c>
      <c r="AI104" s="146">
        <v>175</v>
      </c>
      <c r="AJ104" s="146">
        <v>193</v>
      </c>
      <c r="AK104" s="147"/>
      <c r="AL104" s="392"/>
      <c r="AM104" s="132"/>
      <c r="AN104" s="681"/>
      <c r="AO104" s="141" t="s">
        <v>9</v>
      </c>
      <c r="AP104" s="150">
        <v>474</v>
      </c>
      <c r="AQ104" s="150">
        <v>446</v>
      </c>
      <c r="AR104" s="150">
        <v>472</v>
      </c>
      <c r="AS104" s="150">
        <v>515</v>
      </c>
      <c r="AT104" s="150">
        <v>523</v>
      </c>
      <c r="AU104" s="150">
        <v>593</v>
      </c>
      <c r="AV104" s="150">
        <v>444</v>
      </c>
      <c r="AW104" s="150">
        <v>416</v>
      </c>
      <c r="AX104" s="150">
        <v>420</v>
      </c>
      <c r="AY104" s="150">
        <v>345</v>
      </c>
      <c r="AZ104" s="150">
        <v>348</v>
      </c>
      <c r="BA104" s="150">
        <v>432</v>
      </c>
      <c r="BB104" s="150">
        <v>412</v>
      </c>
      <c r="BC104" s="183">
        <v>352</v>
      </c>
      <c r="BG104" s="681"/>
      <c r="BH104" s="154" t="s">
        <v>9</v>
      </c>
      <c r="BI104" s="150">
        <v>686</v>
      </c>
      <c r="BJ104" s="150">
        <v>644</v>
      </c>
      <c r="BK104" s="150">
        <v>733</v>
      </c>
      <c r="BL104" s="150">
        <v>782</v>
      </c>
      <c r="BM104" s="150">
        <v>828</v>
      </c>
      <c r="BN104" s="150">
        <v>1050</v>
      </c>
      <c r="BO104" s="150">
        <v>808</v>
      </c>
      <c r="BP104" s="150">
        <v>741</v>
      </c>
      <c r="BQ104" s="150">
        <v>695</v>
      </c>
      <c r="BR104" s="150">
        <v>565</v>
      </c>
      <c r="BS104" s="150">
        <v>583</v>
      </c>
      <c r="BT104" s="150">
        <v>681</v>
      </c>
      <c r="BU104" s="150">
        <v>631</v>
      </c>
      <c r="BV104" s="183">
        <v>600</v>
      </c>
    </row>
    <row r="105" spans="2:74">
      <c r="B105" s="141" t="s">
        <v>40</v>
      </c>
      <c r="C105" s="143">
        <f t="shared" si="73"/>
        <v>0</v>
      </c>
      <c r="D105" s="143">
        <f t="shared" si="73"/>
        <v>0</v>
      </c>
      <c r="E105" s="143">
        <f t="shared" si="73"/>
        <v>0</v>
      </c>
      <c r="F105" s="143">
        <f t="shared" si="73"/>
        <v>35506</v>
      </c>
      <c r="G105" s="143">
        <f t="shared" si="73"/>
        <v>2704</v>
      </c>
      <c r="H105" s="143">
        <f t="shared" si="73"/>
        <v>21008</v>
      </c>
      <c r="I105" s="143">
        <f t="shared" si="73"/>
        <v>17182</v>
      </c>
      <c r="J105" s="143">
        <f t="shared" si="73"/>
        <v>14019</v>
      </c>
      <c r="K105" s="143">
        <f t="shared" si="73"/>
        <v>17853</v>
      </c>
      <c r="L105" s="143">
        <f t="shared" si="73"/>
        <v>20571</v>
      </c>
      <c r="M105" s="143">
        <f t="shared" si="73"/>
        <v>28337</v>
      </c>
      <c r="N105" s="143">
        <f t="shared" si="73"/>
        <v>22283</v>
      </c>
      <c r="O105" s="143">
        <f t="shared" si="73"/>
        <v>25371.5</v>
      </c>
      <c r="P105" s="143">
        <f t="shared" si="73"/>
        <v>20725</v>
      </c>
      <c r="Q105" s="143"/>
      <c r="R105" s="404">
        <v>9759.3597795239875</v>
      </c>
      <c r="S105" s="143"/>
      <c r="V105" s="141" t="s">
        <v>15</v>
      </c>
      <c r="W105" s="146">
        <v>254</v>
      </c>
      <c r="X105" s="146">
        <v>284</v>
      </c>
      <c r="Y105" s="146">
        <v>233</v>
      </c>
      <c r="Z105" s="146">
        <v>213</v>
      </c>
      <c r="AA105" s="146">
        <v>241</v>
      </c>
      <c r="AB105" s="146">
        <v>252</v>
      </c>
      <c r="AC105" s="146">
        <v>288</v>
      </c>
      <c r="AD105" s="146">
        <v>280</v>
      </c>
      <c r="AE105" s="146">
        <v>299</v>
      </c>
      <c r="AF105" s="499">
        <v>341</v>
      </c>
      <c r="AG105" s="146">
        <v>266</v>
      </c>
      <c r="AH105" s="146">
        <v>277</v>
      </c>
      <c r="AI105" s="146">
        <v>286</v>
      </c>
      <c r="AJ105" s="146">
        <v>324</v>
      </c>
      <c r="AK105" s="147"/>
      <c r="AL105" s="392"/>
      <c r="AM105" s="132"/>
      <c r="AN105" s="681"/>
      <c r="AO105" s="141" t="s">
        <v>34</v>
      </c>
      <c r="AP105" s="150">
        <v>410</v>
      </c>
      <c r="AQ105" s="150">
        <v>315</v>
      </c>
      <c r="AR105" s="150">
        <v>351</v>
      </c>
      <c r="AS105" s="150">
        <v>349</v>
      </c>
      <c r="AT105" s="150">
        <v>399</v>
      </c>
      <c r="AU105" s="150">
        <v>432</v>
      </c>
      <c r="AV105" s="150">
        <v>349</v>
      </c>
      <c r="AW105" s="150">
        <v>340</v>
      </c>
      <c r="AX105" s="150">
        <v>304</v>
      </c>
      <c r="AY105" s="150">
        <v>339</v>
      </c>
      <c r="AZ105" s="150">
        <v>303</v>
      </c>
      <c r="BA105" s="150">
        <v>289</v>
      </c>
      <c r="BB105" s="150">
        <v>327</v>
      </c>
      <c r="BC105" s="183">
        <v>295</v>
      </c>
      <c r="BG105" s="681"/>
      <c r="BH105" s="154" t="s">
        <v>34</v>
      </c>
      <c r="BI105" s="150">
        <v>657</v>
      </c>
      <c r="BJ105" s="150">
        <v>491</v>
      </c>
      <c r="BK105" s="150">
        <v>554</v>
      </c>
      <c r="BL105" s="150">
        <v>572</v>
      </c>
      <c r="BM105" s="150">
        <v>641</v>
      </c>
      <c r="BN105" s="150">
        <v>743</v>
      </c>
      <c r="BO105" s="150">
        <v>677</v>
      </c>
      <c r="BP105" s="150">
        <v>607</v>
      </c>
      <c r="BQ105" s="150">
        <v>544</v>
      </c>
      <c r="BR105" s="150">
        <v>564</v>
      </c>
      <c r="BS105" s="150">
        <v>536</v>
      </c>
      <c r="BT105" s="150">
        <v>485</v>
      </c>
      <c r="BU105" s="150">
        <v>532</v>
      </c>
      <c r="BV105" s="183">
        <v>503</v>
      </c>
    </row>
    <row r="106" spans="2:74">
      <c r="B106" s="161" t="s">
        <v>41</v>
      </c>
      <c r="C106" s="162">
        <f t="shared" si="73"/>
        <v>16.583340498974287</v>
      </c>
      <c r="D106" s="162">
        <f t="shared" si="73"/>
        <v>17.648182339084485</v>
      </c>
      <c r="E106" s="162">
        <f t="shared" si="73"/>
        <v>15.422408627920911</v>
      </c>
      <c r="F106" s="162">
        <f t="shared" si="73"/>
        <v>16.878428430774999</v>
      </c>
      <c r="G106" s="162">
        <f t="shared" si="73"/>
        <v>16.98578644426172</v>
      </c>
      <c r="H106" s="162">
        <f t="shared" si="73"/>
        <v>16.379941434846266</v>
      </c>
      <c r="I106" s="162">
        <f t="shared" si="73"/>
        <v>17.389029213166555</v>
      </c>
      <c r="J106" s="162">
        <f t="shared" si="73"/>
        <v>19.04638507385333</v>
      </c>
      <c r="K106" s="162">
        <f t="shared" si="73"/>
        <v>20.216938046068307</v>
      </c>
      <c r="L106" s="162">
        <f t="shared" si="73"/>
        <v>21.179714261843095</v>
      </c>
      <c r="M106" s="162">
        <f t="shared" si="73"/>
        <v>18.540609684234735</v>
      </c>
      <c r="N106" s="162">
        <f t="shared" si="73"/>
        <v>18.464985684449299</v>
      </c>
      <c r="O106" s="162">
        <f t="shared" si="73"/>
        <v>18.568223700024038</v>
      </c>
      <c r="P106" s="162">
        <f t="shared" si="73"/>
        <v>21.972332670642807</v>
      </c>
      <c r="Q106" s="163"/>
      <c r="R106" s="403">
        <v>1.8154951256104588</v>
      </c>
      <c r="V106" s="141" t="s">
        <v>40</v>
      </c>
      <c r="W106" s="146"/>
      <c r="X106" s="146"/>
      <c r="Y106" s="146"/>
      <c r="Z106" s="146">
        <v>35506</v>
      </c>
      <c r="AA106" s="146">
        <v>2704</v>
      </c>
      <c r="AB106" s="146">
        <v>21008</v>
      </c>
      <c r="AC106" s="146">
        <v>17182</v>
      </c>
      <c r="AD106" s="146">
        <v>14019</v>
      </c>
      <c r="AE106" s="146">
        <v>17853</v>
      </c>
      <c r="AF106" s="499">
        <v>20571</v>
      </c>
      <c r="AG106" s="146">
        <v>28337</v>
      </c>
      <c r="AH106" s="146">
        <v>22283</v>
      </c>
      <c r="AI106" s="146">
        <v>25371.5</v>
      </c>
      <c r="AJ106" s="146">
        <v>20725</v>
      </c>
      <c r="AK106" s="147"/>
      <c r="AL106" s="392"/>
      <c r="AM106" s="132"/>
      <c r="AN106" s="681"/>
      <c r="AO106" s="141" t="s">
        <v>36</v>
      </c>
      <c r="AP106" s="150">
        <v>164</v>
      </c>
      <c r="AQ106" s="150">
        <v>149</v>
      </c>
      <c r="AR106" s="150">
        <v>140</v>
      </c>
      <c r="AS106" s="150">
        <v>188</v>
      </c>
      <c r="AT106" s="150">
        <v>159</v>
      </c>
      <c r="AU106" s="150">
        <v>186</v>
      </c>
      <c r="AV106" s="150">
        <v>202</v>
      </c>
      <c r="AW106" s="150">
        <v>208</v>
      </c>
      <c r="AX106" s="150">
        <v>200</v>
      </c>
      <c r="AY106" s="150">
        <v>187</v>
      </c>
      <c r="AZ106" s="150">
        <v>168</v>
      </c>
      <c r="BA106" s="150">
        <v>171</v>
      </c>
      <c r="BB106" s="150">
        <v>160</v>
      </c>
      <c r="BC106" s="183">
        <v>192</v>
      </c>
      <c r="BG106" s="681"/>
      <c r="BH106" s="154" t="s">
        <v>36</v>
      </c>
      <c r="BI106" s="150">
        <v>230</v>
      </c>
      <c r="BJ106" s="150">
        <v>223</v>
      </c>
      <c r="BK106" s="150">
        <v>228</v>
      </c>
      <c r="BL106" s="150">
        <v>284</v>
      </c>
      <c r="BM106" s="150">
        <v>288</v>
      </c>
      <c r="BN106" s="150">
        <v>329</v>
      </c>
      <c r="BO106" s="150">
        <v>393</v>
      </c>
      <c r="BP106" s="150">
        <v>411</v>
      </c>
      <c r="BQ106" s="150">
        <v>374</v>
      </c>
      <c r="BR106" s="150">
        <v>364</v>
      </c>
      <c r="BS106" s="150">
        <v>311</v>
      </c>
      <c r="BT106" s="150">
        <v>302</v>
      </c>
      <c r="BU106" s="150">
        <v>321</v>
      </c>
      <c r="BV106" s="183">
        <v>337</v>
      </c>
    </row>
    <row r="107" spans="2:74">
      <c r="C107" s="141"/>
      <c r="D107" s="141"/>
      <c r="E107" s="141"/>
      <c r="R107" s="99"/>
      <c r="V107" s="161" t="s">
        <v>41</v>
      </c>
      <c r="W107" s="164">
        <v>16.583340498974287</v>
      </c>
      <c r="X107" s="164">
        <v>17.648182339084485</v>
      </c>
      <c r="Y107" s="164">
        <v>15.422408627920911</v>
      </c>
      <c r="Z107" s="164">
        <v>16.878428430774999</v>
      </c>
      <c r="AA107" s="164">
        <v>16.98578644426172</v>
      </c>
      <c r="AB107" s="164">
        <v>16.379941434846266</v>
      </c>
      <c r="AC107" s="164">
        <v>17.389029213166555</v>
      </c>
      <c r="AD107" s="164">
        <v>19.04638507385333</v>
      </c>
      <c r="AE107" s="164">
        <v>20.216938046068307</v>
      </c>
      <c r="AF107" s="500">
        <v>21.179714261843095</v>
      </c>
      <c r="AG107" s="164">
        <v>18.540609684234735</v>
      </c>
      <c r="AH107" s="164">
        <v>18.464985684449299</v>
      </c>
      <c r="AI107" s="164">
        <v>18.568223700024038</v>
      </c>
      <c r="AJ107" s="164">
        <v>21.972332670642807</v>
      </c>
      <c r="AK107" s="178"/>
      <c r="AL107" s="392"/>
      <c r="AM107" s="132"/>
      <c r="AN107" s="681"/>
      <c r="AO107" s="141" t="s">
        <v>149</v>
      </c>
      <c r="AP107" s="146">
        <v>0</v>
      </c>
      <c r="AQ107" s="146">
        <v>0</v>
      </c>
      <c r="AR107" s="146">
        <v>0</v>
      </c>
      <c r="AS107" s="146">
        <v>0</v>
      </c>
      <c r="AT107" s="146">
        <v>0</v>
      </c>
      <c r="AU107" s="146">
        <v>0</v>
      </c>
      <c r="AV107" s="146">
        <v>0</v>
      </c>
      <c r="AW107" s="146">
        <v>0</v>
      </c>
      <c r="AX107" s="146">
        <v>0</v>
      </c>
      <c r="AY107" s="150">
        <v>0</v>
      </c>
      <c r="AZ107" s="150">
        <v>0</v>
      </c>
      <c r="BA107" s="150">
        <v>21</v>
      </c>
      <c r="BB107" s="150">
        <v>22</v>
      </c>
      <c r="BC107" s="183">
        <v>16</v>
      </c>
      <c r="BG107" s="681"/>
      <c r="BH107" s="141" t="s">
        <v>149</v>
      </c>
      <c r="BI107" s="146">
        <v>0</v>
      </c>
      <c r="BJ107" s="146">
        <v>0</v>
      </c>
      <c r="BK107" s="146">
        <v>0</v>
      </c>
      <c r="BL107" s="146">
        <v>0</v>
      </c>
      <c r="BM107" s="146">
        <v>0</v>
      </c>
      <c r="BN107" s="146">
        <v>0</v>
      </c>
      <c r="BO107" s="146">
        <v>0</v>
      </c>
      <c r="BP107" s="146">
        <v>0</v>
      </c>
      <c r="BQ107" s="146">
        <v>0</v>
      </c>
      <c r="BR107" s="150">
        <v>0</v>
      </c>
      <c r="BS107" s="150">
        <v>0</v>
      </c>
      <c r="BT107" s="150">
        <v>35</v>
      </c>
      <c r="BU107" s="150">
        <v>39</v>
      </c>
      <c r="BV107" s="183">
        <v>32</v>
      </c>
    </row>
    <row r="108" spans="2:74">
      <c r="C108" s="141"/>
      <c r="D108" s="141"/>
      <c r="E108" s="141"/>
      <c r="R108" s="99"/>
      <c r="V108" s="132"/>
      <c r="W108" s="141"/>
      <c r="X108" s="141"/>
      <c r="Y108" s="141"/>
      <c r="Z108" s="132"/>
      <c r="AA108" s="132"/>
      <c r="AB108" s="132"/>
      <c r="AC108" s="132"/>
      <c r="AD108" s="392"/>
      <c r="AE108" s="392"/>
      <c r="AF108" s="132"/>
      <c r="AG108" s="132"/>
      <c r="AH108" s="132"/>
      <c r="AI108" s="132"/>
      <c r="AJ108" s="132"/>
      <c r="AK108" s="132"/>
      <c r="AL108" s="392"/>
      <c r="AM108" s="132"/>
      <c r="AN108" s="681"/>
      <c r="AO108" s="141" t="s">
        <v>37</v>
      </c>
      <c r="AP108" s="150">
        <v>0</v>
      </c>
      <c r="AQ108" s="150">
        <v>8</v>
      </c>
      <c r="AR108" s="150">
        <v>5</v>
      </c>
      <c r="AS108" s="150">
        <v>4</v>
      </c>
      <c r="AT108" s="150">
        <v>7</v>
      </c>
      <c r="AU108" s="150">
        <v>6</v>
      </c>
      <c r="AV108" s="150">
        <v>0</v>
      </c>
      <c r="AW108" s="150">
        <v>12</v>
      </c>
      <c r="AX108" s="150">
        <v>18</v>
      </c>
      <c r="AY108" s="150">
        <v>17</v>
      </c>
      <c r="AZ108" s="150">
        <v>9</v>
      </c>
      <c r="BA108" s="150">
        <v>3</v>
      </c>
      <c r="BB108" s="150">
        <v>0</v>
      </c>
      <c r="BC108" s="183">
        <v>3</v>
      </c>
      <c r="BG108" s="681"/>
      <c r="BH108" s="154" t="s">
        <v>37</v>
      </c>
      <c r="BI108" s="150">
        <v>0</v>
      </c>
      <c r="BJ108" s="150">
        <v>11</v>
      </c>
      <c r="BK108" s="150">
        <v>3</v>
      </c>
      <c r="BL108" s="150">
        <v>4</v>
      </c>
      <c r="BM108" s="150">
        <v>7</v>
      </c>
      <c r="BN108" s="150">
        <v>6</v>
      </c>
      <c r="BO108" s="150">
        <v>0</v>
      </c>
      <c r="BP108" s="150">
        <v>25</v>
      </c>
      <c r="BQ108" s="150">
        <v>23</v>
      </c>
      <c r="BR108" s="150">
        <v>30</v>
      </c>
      <c r="BS108" s="150">
        <v>10</v>
      </c>
      <c r="BT108" s="150">
        <v>8</v>
      </c>
      <c r="BU108" s="150">
        <v>0</v>
      </c>
      <c r="BV108" s="183">
        <v>10</v>
      </c>
    </row>
    <row r="109" spans="2:74" ht="18" customHeight="1">
      <c r="C109" s="141"/>
      <c r="D109" s="141"/>
      <c r="E109" s="141"/>
      <c r="R109" s="99"/>
      <c r="V109" s="132"/>
      <c r="W109" s="141"/>
      <c r="X109" s="141"/>
      <c r="Y109" s="141"/>
      <c r="Z109" s="132"/>
      <c r="AA109" s="132"/>
      <c r="AB109" s="132"/>
      <c r="AC109" s="132"/>
      <c r="AD109" s="392"/>
      <c r="AE109" s="392"/>
      <c r="AF109" s="132"/>
      <c r="AG109" s="132"/>
      <c r="AH109" s="132"/>
      <c r="AI109" s="132"/>
      <c r="AJ109" s="132"/>
      <c r="AK109" s="132"/>
      <c r="AL109" s="392"/>
      <c r="AM109" s="132"/>
      <c r="AN109" s="682"/>
      <c r="AO109" s="161" t="s">
        <v>38</v>
      </c>
      <c r="AP109" s="158">
        <v>2</v>
      </c>
      <c r="AQ109" s="158">
        <v>9</v>
      </c>
      <c r="AR109" s="159">
        <v>3</v>
      </c>
      <c r="AS109" s="158">
        <v>3</v>
      </c>
      <c r="AT109" s="158">
        <v>8</v>
      </c>
      <c r="AU109" s="159">
        <v>9</v>
      </c>
      <c r="AV109" s="159">
        <v>8</v>
      </c>
      <c r="AW109" s="159">
        <v>5</v>
      </c>
      <c r="AX109" s="159">
        <v>15</v>
      </c>
      <c r="AY109" s="159">
        <v>19</v>
      </c>
      <c r="AZ109" s="159">
        <v>34</v>
      </c>
      <c r="BA109" s="159">
        <v>28</v>
      </c>
      <c r="BB109" s="159">
        <v>13</v>
      </c>
      <c r="BC109" s="185">
        <v>26</v>
      </c>
      <c r="BG109" s="682"/>
      <c r="BH109" s="157" t="s">
        <v>38</v>
      </c>
      <c r="BI109" s="158">
        <v>4</v>
      </c>
      <c r="BJ109" s="158">
        <v>10</v>
      </c>
      <c r="BK109" s="159">
        <v>5</v>
      </c>
      <c r="BL109" s="158">
        <v>9</v>
      </c>
      <c r="BM109" s="158">
        <v>12</v>
      </c>
      <c r="BN109" s="159">
        <v>19</v>
      </c>
      <c r="BO109" s="159">
        <v>19</v>
      </c>
      <c r="BP109" s="159">
        <v>11</v>
      </c>
      <c r="BQ109" s="159">
        <v>23</v>
      </c>
      <c r="BR109" s="159">
        <v>31</v>
      </c>
      <c r="BS109" s="159">
        <v>67</v>
      </c>
      <c r="BT109" s="159">
        <v>42</v>
      </c>
      <c r="BU109" s="159">
        <v>24</v>
      </c>
      <c r="BV109" s="185">
        <v>64</v>
      </c>
    </row>
    <row r="110" spans="2:74" ht="18" customHeight="1">
      <c r="C110" s="141"/>
      <c r="D110" s="141"/>
      <c r="E110" s="141"/>
      <c r="R110" s="99"/>
      <c r="V110" s="132"/>
      <c r="W110" s="141"/>
      <c r="X110" s="141"/>
      <c r="Y110" s="141"/>
      <c r="Z110" s="132"/>
      <c r="AA110" s="132"/>
      <c r="AB110" s="132"/>
      <c r="AC110" s="132"/>
      <c r="AD110" s="392"/>
      <c r="AE110" s="392"/>
      <c r="AF110" s="132"/>
      <c r="AG110" s="132"/>
      <c r="AH110" s="132"/>
      <c r="AI110" s="132"/>
      <c r="AJ110" s="132"/>
      <c r="AK110" s="132"/>
      <c r="AL110" s="392"/>
      <c r="AM110" s="132"/>
      <c r="AN110" s="683" t="s">
        <v>101</v>
      </c>
      <c r="AO110" s="435" t="s">
        <v>33</v>
      </c>
      <c r="AP110" s="149">
        <v>186</v>
      </c>
      <c r="AQ110" s="149">
        <v>228</v>
      </c>
      <c r="AR110" s="149">
        <v>301</v>
      </c>
      <c r="AS110" s="149">
        <v>261</v>
      </c>
      <c r="AT110" s="149">
        <v>288</v>
      </c>
      <c r="AU110" s="149">
        <v>527</v>
      </c>
      <c r="AV110" s="149">
        <v>306</v>
      </c>
      <c r="AW110" s="149">
        <v>217</v>
      </c>
      <c r="AX110" s="149">
        <v>190</v>
      </c>
      <c r="AY110" s="149">
        <v>140</v>
      </c>
      <c r="AZ110" s="149">
        <v>130</v>
      </c>
      <c r="BA110" s="150">
        <v>90</v>
      </c>
      <c r="BB110" s="150">
        <v>105</v>
      </c>
      <c r="BC110" s="183">
        <v>104</v>
      </c>
      <c r="BG110" s="683" t="s">
        <v>70</v>
      </c>
      <c r="BH110" s="148" t="s">
        <v>33</v>
      </c>
      <c r="BI110" s="149">
        <v>1152</v>
      </c>
      <c r="BJ110" s="149">
        <v>1243</v>
      </c>
      <c r="BK110" s="149">
        <v>1367</v>
      </c>
      <c r="BL110" s="149">
        <v>1405</v>
      </c>
      <c r="BM110" s="149">
        <v>1368</v>
      </c>
      <c r="BN110" s="149">
        <v>1840</v>
      </c>
      <c r="BO110" s="149">
        <v>1003</v>
      </c>
      <c r="BP110" s="149">
        <v>880</v>
      </c>
      <c r="BQ110" s="149">
        <v>792</v>
      </c>
      <c r="BR110" s="149">
        <v>734</v>
      </c>
      <c r="BS110" s="149">
        <v>775</v>
      </c>
      <c r="BT110" s="149">
        <v>877</v>
      </c>
      <c r="BU110" s="149">
        <v>863</v>
      </c>
      <c r="BV110" s="182">
        <v>793</v>
      </c>
    </row>
    <row r="111" spans="2:74">
      <c r="C111" s="141"/>
      <c r="D111" s="141"/>
      <c r="E111" s="141"/>
      <c r="R111" s="99"/>
      <c r="V111" s="132"/>
      <c r="W111" s="141"/>
      <c r="X111" s="141"/>
      <c r="Y111" s="141"/>
      <c r="Z111" s="132"/>
      <c r="AA111" s="132"/>
      <c r="AB111" s="132"/>
      <c r="AC111" s="132"/>
      <c r="AD111" s="392"/>
      <c r="AE111" s="392"/>
      <c r="AF111" s="132"/>
      <c r="AG111" s="132"/>
      <c r="AH111" s="132"/>
      <c r="AI111" s="132"/>
      <c r="AJ111" s="132"/>
      <c r="AK111" s="132"/>
      <c r="AL111" s="392"/>
      <c r="AM111" s="132"/>
      <c r="AN111" s="681"/>
      <c r="AO111" s="141" t="s">
        <v>9</v>
      </c>
      <c r="AP111" s="150">
        <v>198</v>
      </c>
      <c r="AQ111" s="150">
        <v>170</v>
      </c>
      <c r="AR111" s="150">
        <v>210</v>
      </c>
      <c r="AS111" s="150">
        <v>188</v>
      </c>
      <c r="AT111" s="150">
        <v>201</v>
      </c>
      <c r="AU111" s="150">
        <v>357</v>
      </c>
      <c r="AV111" s="150">
        <v>291</v>
      </c>
      <c r="AW111" s="150">
        <v>238</v>
      </c>
      <c r="AX111" s="150">
        <v>188</v>
      </c>
      <c r="AY111" s="150">
        <v>143</v>
      </c>
      <c r="AZ111" s="150">
        <v>125</v>
      </c>
      <c r="BA111" s="150">
        <v>121</v>
      </c>
      <c r="BB111" s="150">
        <v>109</v>
      </c>
      <c r="BC111" s="183">
        <v>124</v>
      </c>
      <c r="BG111" s="681"/>
      <c r="BH111" s="154" t="s">
        <v>9</v>
      </c>
      <c r="BI111" s="150">
        <v>777</v>
      </c>
      <c r="BJ111" s="150">
        <v>731</v>
      </c>
      <c r="BK111" s="150">
        <v>814</v>
      </c>
      <c r="BL111" s="150">
        <v>826</v>
      </c>
      <c r="BM111" s="150">
        <v>817</v>
      </c>
      <c r="BN111" s="150">
        <v>1033</v>
      </c>
      <c r="BO111" s="150">
        <v>782</v>
      </c>
      <c r="BP111" s="150">
        <v>706</v>
      </c>
      <c r="BQ111" s="150">
        <v>672</v>
      </c>
      <c r="BR111" s="150">
        <v>547</v>
      </c>
      <c r="BS111" s="150">
        <v>561</v>
      </c>
      <c r="BT111" s="150">
        <v>680</v>
      </c>
      <c r="BU111" s="150">
        <v>635</v>
      </c>
      <c r="BV111" s="183">
        <v>586</v>
      </c>
    </row>
    <row r="112" spans="2:74">
      <c r="C112" s="141"/>
      <c r="D112" s="141"/>
      <c r="E112" s="141"/>
      <c r="R112" s="99"/>
      <c r="V112" s="132"/>
      <c r="W112" s="141"/>
      <c r="X112" s="141"/>
      <c r="Y112" s="141"/>
      <c r="Z112" s="132"/>
      <c r="AA112" s="132"/>
      <c r="AB112" s="132"/>
      <c r="AC112" s="132"/>
      <c r="AD112" s="392"/>
      <c r="AE112" s="392"/>
      <c r="AF112" s="132"/>
      <c r="AG112" s="132"/>
      <c r="AH112" s="132"/>
      <c r="AI112" s="132"/>
      <c r="AJ112" s="132"/>
      <c r="AK112" s="132"/>
      <c r="AL112" s="392"/>
      <c r="AM112" s="132"/>
      <c r="AN112" s="681"/>
      <c r="AO112" s="141" t="s">
        <v>34</v>
      </c>
      <c r="AP112" s="150">
        <v>167</v>
      </c>
      <c r="AQ112" s="150">
        <v>143</v>
      </c>
      <c r="AR112" s="150">
        <v>161</v>
      </c>
      <c r="AS112" s="150">
        <v>177</v>
      </c>
      <c r="AT112" s="150">
        <v>183</v>
      </c>
      <c r="AU112" s="150">
        <v>234</v>
      </c>
      <c r="AV112" s="150">
        <v>248</v>
      </c>
      <c r="AW112" s="150">
        <v>195</v>
      </c>
      <c r="AX112" s="150">
        <v>173</v>
      </c>
      <c r="AY112" s="150">
        <v>161</v>
      </c>
      <c r="AZ112" s="150">
        <v>144</v>
      </c>
      <c r="BA112" s="150">
        <v>100</v>
      </c>
      <c r="BB112" s="150">
        <v>105</v>
      </c>
      <c r="BC112" s="183">
        <v>114</v>
      </c>
      <c r="BG112" s="681"/>
      <c r="BH112" s="154" t="s">
        <v>34</v>
      </c>
      <c r="BI112" s="150">
        <v>739</v>
      </c>
      <c r="BJ112" s="150">
        <v>543</v>
      </c>
      <c r="BK112" s="150">
        <v>593</v>
      </c>
      <c r="BL112" s="150">
        <v>592</v>
      </c>
      <c r="BM112" s="150">
        <v>635</v>
      </c>
      <c r="BN112" s="150">
        <v>713</v>
      </c>
      <c r="BO112" s="150">
        <v>617</v>
      </c>
      <c r="BP112" s="150">
        <v>566</v>
      </c>
      <c r="BQ112" s="150">
        <v>512</v>
      </c>
      <c r="BR112" s="150">
        <v>516</v>
      </c>
      <c r="BS112" s="150">
        <v>485</v>
      </c>
      <c r="BT112" s="150">
        <v>459</v>
      </c>
      <c r="BU112" s="150">
        <v>536</v>
      </c>
      <c r="BV112" s="183">
        <v>489</v>
      </c>
    </row>
    <row r="113" spans="2:74">
      <c r="C113" s="141"/>
      <c r="D113" s="141"/>
      <c r="E113" s="141"/>
      <c r="R113" s="99"/>
      <c r="V113" s="132"/>
      <c r="W113" s="141"/>
      <c r="X113" s="141"/>
      <c r="Y113" s="141"/>
      <c r="Z113" s="132"/>
      <c r="AA113" s="132"/>
      <c r="AB113" s="132"/>
      <c r="AC113" s="132"/>
      <c r="AD113" s="392"/>
      <c r="AE113" s="392"/>
      <c r="AF113" s="132"/>
      <c r="AG113" s="132"/>
      <c r="AH113" s="132"/>
      <c r="AI113" s="132"/>
      <c r="AJ113" s="132"/>
      <c r="AK113" s="132"/>
      <c r="AL113" s="392"/>
      <c r="AM113" s="132"/>
      <c r="AN113" s="681"/>
      <c r="AO113" s="141" t="s">
        <v>36</v>
      </c>
      <c r="AP113" s="150">
        <v>86</v>
      </c>
      <c r="AQ113" s="150">
        <v>82</v>
      </c>
      <c r="AR113" s="150">
        <v>101</v>
      </c>
      <c r="AS113" s="150">
        <v>109</v>
      </c>
      <c r="AT113" s="150">
        <v>113</v>
      </c>
      <c r="AU113" s="150">
        <v>131</v>
      </c>
      <c r="AV113" s="150">
        <v>157</v>
      </c>
      <c r="AW113" s="150">
        <v>187</v>
      </c>
      <c r="AX113" s="150">
        <v>144</v>
      </c>
      <c r="AY113" s="150">
        <v>138</v>
      </c>
      <c r="AZ113" s="150">
        <v>118</v>
      </c>
      <c r="BA113" s="150">
        <v>90</v>
      </c>
      <c r="BB113" s="150">
        <v>104</v>
      </c>
      <c r="BC113" s="183">
        <v>97</v>
      </c>
      <c r="BG113" s="681"/>
      <c r="BH113" s="154" t="s">
        <v>36</v>
      </c>
      <c r="BI113" s="150">
        <v>276</v>
      </c>
      <c r="BJ113" s="150">
        <v>273</v>
      </c>
      <c r="BK113" s="150">
        <v>253</v>
      </c>
      <c r="BL113" s="150">
        <v>298</v>
      </c>
      <c r="BM113" s="150">
        <v>262</v>
      </c>
      <c r="BN113" s="150">
        <v>306</v>
      </c>
      <c r="BO113" s="150">
        <v>352</v>
      </c>
      <c r="BP113" s="150">
        <v>369</v>
      </c>
      <c r="BQ113" s="150">
        <v>303</v>
      </c>
      <c r="BR113" s="150">
        <v>302</v>
      </c>
      <c r="BS113" s="150">
        <v>278</v>
      </c>
      <c r="BT113" s="150">
        <v>244</v>
      </c>
      <c r="BU113" s="150">
        <v>271</v>
      </c>
      <c r="BV113" s="183">
        <v>327</v>
      </c>
    </row>
    <row r="114" spans="2:74">
      <c r="C114" s="141"/>
      <c r="D114" s="141"/>
      <c r="E114" s="141"/>
      <c r="R114" s="99"/>
      <c r="T114" s="135"/>
      <c r="V114" s="132"/>
      <c r="W114" s="141"/>
      <c r="X114" s="141"/>
      <c r="Y114" s="141"/>
      <c r="Z114" s="132"/>
      <c r="AA114" s="132"/>
      <c r="AB114" s="132"/>
      <c r="AC114" s="132"/>
      <c r="AD114" s="392"/>
      <c r="AE114" s="392"/>
      <c r="AF114" s="132"/>
      <c r="AG114" s="132"/>
      <c r="AH114" s="132"/>
      <c r="AI114" s="132"/>
      <c r="AJ114" s="132"/>
      <c r="AK114" s="132"/>
      <c r="AL114" s="392"/>
      <c r="AM114" s="132"/>
      <c r="AN114" s="681"/>
      <c r="AO114" s="141" t="s">
        <v>149</v>
      </c>
      <c r="AP114" s="146">
        <v>0</v>
      </c>
      <c r="AQ114" s="146">
        <v>0</v>
      </c>
      <c r="AR114" s="146">
        <v>0</v>
      </c>
      <c r="AS114" s="146">
        <v>0</v>
      </c>
      <c r="AT114" s="146">
        <v>0</v>
      </c>
      <c r="AU114" s="146">
        <v>0</v>
      </c>
      <c r="AV114" s="146">
        <v>0</v>
      </c>
      <c r="AW114" s="146">
        <v>0</v>
      </c>
      <c r="AX114" s="146">
        <v>0</v>
      </c>
      <c r="AY114" s="150">
        <v>0</v>
      </c>
      <c r="AZ114" s="150">
        <v>0</v>
      </c>
      <c r="BA114" s="150">
        <v>10</v>
      </c>
      <c r="BB114" s="150">
        <v>11</v>
      </c>
      <c r="BC114" s="183">
        <v>10</v>
      </c>
      <c r="BG114" s="681"/>
      <c r="BH114" s="141" t="s">
        <v>149</v>
      </c>
      <c r="BI114" s="146">
        <v>0</v>
      </c>
      <c r="BJ114" s="146">
        <v>0</v>
      </c>
      <c r="BK114" s="146">
        <v>0</v>
      </c>
      <c r="BL114" s="146">
        <v>0</v>
      </c>
      <c r="BM114" s="146">
        <v>0</v>
      </c>
      <c r="BN114" s="146">
        <v>0</v>
      </c>
      <c r="BO114" s="146">
        <v>0</v>
      </c>
      <c r="BP114" s="146">
        <v>0</v>
      </c>
      <c r="BQ114" s="146">
        <v>0</v>
      </c>
      <c r="BR114" s="150">
        <v>0</v>
      </c>
      <c r="BS114" s="150">
        <v>0</v>
      </c>
      <c r="BT114" s="150">
        <v>28</v>
      </c>
      <c r="BU114" s="150">
        <v>30</v>
      </c>
      <c r="BV114" s="183">
        <v>31</v>
      </c>
    </row>
    <row r="115" spans="2:74">
      <c r="C115" s="141"/>
      <c r="D115" s="141"/>
      <c r="E115" s="141"/>
      <c r="R115" s="99"/>
      <c r="T115" s="143"/>
      <c r="V115" s="132"/>
      <c r="W115" s="141"/>
      <c r="X115" s="141"/>
      <c r="Y115" s="141"/>
      <c r="Z115" s="132"/>
      <c r="AA115" s="132"/>
      <c r="AB115" s="132"/>
      <c r="AC115" s="132"/>
      <c r="AD115" s="392"/>
      <c r="AE115" s="392"/>
      <c r="AF115" s="132"/>
      <c r="AG115" s="132"/>
      <c r="AH115" s="132"/>
      <c r="AI115" s="132"/>
      <c r="AJ115" s="132"/>
      <c r="AK115" s="132"/>
      <c r="AL115" s="392"/>
      <c r="AM115" s="132"/>
      <c r="AN115" s="681"/>
      <c r="AO115" s="141" t="s">
        <v>37</v>
      </c>
      <c r="AP115" s="150">
        <v>0</v>
      </c>
      <c r="AQ115" s="150">
        <v>7</v>
      </c>
      <c r="AR115" s="150">
        <v>2</v>
      </c>
      <c r="AS115" s="150">
        <v>2</v>
      </c>
      <c r="AT115" s="150">
        <v>4</v>
      </c>
      <c r="AU115" s="150">
        <v>1</v>
      </c>
      <c r="AV115" s="150">
        <v>0</v>
      </c>
      <c r="AW115" s="150">
        <v>11</v>
      </c>
      <c r="AX115" s="150">
        <v>8</v>
      </c>
      <c r="AY115" s="150">
        <v>10</v>
      </c>
      <c r="AZ115" s="150">
        <v>4</v>
      </c>
      <c r="BA115" s="150">
        <v>4</v>
      </c>
      <c r="BB115" s="150">
        <v>0</v>
      </c>
      <c r="BC115" s="183">
        <v>6</v>
      </c>
      <c r="BG115" s="681"/>
      <c r="BH115" s="154" t="s">
        <v>37</v>
      </c>
      <c r="BI115" s="150">
        <v>0</v>
      </c>
      <c r="BJ115" s="150">
        <v>15</v>
      </c>
      <c r="BK115" s="150">
        <v>8</v>
      </c>
      <c r="BL115" s="150">
        <v>8</v>
      </c>
      <c r="BM115" s="150">
        <v>14</v>
      </c>
      <c r="BN115" s="150">
        <v>7</v>
      </c>
      <c r="BO115" s="150">
        <v>0</v>
      </c>
      <c r="BP115" s="150">
        <v>24</v>
      </c>
      <c r="BQ115" s="150">
        <v>27</v>
      </c>
      <c r="BR115" s="150">
        <v>23</v>
      </c>
      <c r="BS115" s="150">
        <v>10</v>
      </c>
      <c r="BT115" s="150">
        <v>5</v>
      </c>
      <c r="BU115" s="150">
        <v>0</v>
      </c>
      <c r="BV115" s="183">
        <v>9</v>
      </c>
    </row>
    <row r="116" spans="2:74" ht="18" customHeight="1">
      <c r="C116" s="141"/>
      <c r="D116" s="141"/>
      <c r="E116" s="141"/>
      <c r="O116" s="167"/>
      <c r="P116" s="167"/>
      <c r="R116" s="99"/>
      <c r="T116" s="143"/>
      <c r="V116" s="132"/>
      <c r="W116" s="141"/>
      <c r="X116" s="141"/>
      <c r="Y116" s="141"/>
      <c r="Z116" s="132"/>
      <c r="AA116" s="132"/>
      <c r="AB116" s="132"/>
      <c r="AC116" s="132"/>
      <c r="AD116" s="392"/>
      <c r="AE116" s="392"/>
      <c r="AF116" s="132"/>
      <c r="AG116" s="132"/>
      <c r="AH116" s="132"/>
      <c r="AI116" s="132"/>
      <c r="AJ116" s="132"/>
      <c r="AK116" s="132"/>
      <c r="AL116" s="392"/>
      <c r="AM116" s="132"/>
      <c r="AN116" s="682"/>
      <c r="AO116" s="161" t="s">
        <v>38</v>
      </c>
      <c r="AP116" s="158">
        <v>2</v>
      </c>
      <c r="AQ116" s="158">
        <v>4</v>
      </c>
      <c r="AR116" s="159">
        <v>2</v>
      </c>
      <c r="AS116" s="158">
        <v>5</v>
      </c>
      <c r="AT116" s="158">
        <v>4</v>
      </c>
      <c r="AU116" s="159">
        <v>11</v>
      </c>
      <c r="AV116" s="159">
        <v>9</v>
      </c>
      <c r="AW116" s="159">
        <v>4</v>
      </c>
      <c r="AX116" s="159">
        <v>5</v>
      </c>
      <c r="AY116" s="159">
        <v>10</v>
      </c>
      <c r="AZ116" s="159">
        <v>24</v>
      </c>
      <c r="BA116" s="159">
        <v>15</v>
      </c>
      <c r="BB116" s="159">
        <v>9</v>
      </c>
      <c r="BC116" s="185">
        <v>27</v>
      </c>
      <c r="BG116" s="682"/>
      <c r="BH116" s="157" t="s">
        <v>38</v>
      </c>
      <c r="BI116" s="158">
        <v>2</v>
      </c>
      <c r="BJ116" s="158">
        <v>12</v>
      </c>
      <c r="BK116" s="159">
        <v>6</v>
      </c>
      <c r="BL116" s="158">
        <v>10</v>
      </c>
      <c r="BM116" s="158">
        <v>7</v>
      </c>
      <c r="BN116" s="159">
        <v>20</v>
      </c>
      <c r="BO116" s="159">
        <v>18</v>
      </c>
      <c r="BP116" s="159">
        <v>11</v>
      </c>
      <c r="BQ116" s="159">
        <v>21</v>
      </c>
      <c r="BR116" s="159">
        <v>31</v>
      </c>
      <c r="BS116" s="159">
        <v>59</v>
      </c>
      <c r="BT116" s="159">
        <v>43</v>
      </c>
      <c r="BU116" s="159">
        <v>21</v>
      </c>
      <c r="BV116" s="185">
        <v>60</v>
      </c>
    </row>
    <row r="117" spans="2:74">
      <c r="C117" s="132"/>
      <c r="D117" s="132"/>
      <c r="E117" s="132"/>
      <c r="R117" s="99"/>
      <c r="S117" s="135"/>
      <c r="T117" s="143"/>
      <c r="V117" s="132"/>
      <c r="W117" s="132"/>
      <c r="X117" s="132"/>
      <c r="Y117" s="132"/>
      <c r="Z117" s="132"/>
      <c r="AA117" s="132"/>
      <c r="AB117" s="132"/>
      <c r="AC117" s="132"/>
      <c r="AD117" s="392"/>
      <c r="AE117" s="392"/>
      <c r="AF117" s="132"/>
      <c r="AG117" s="132"/>
      <c r="AH117" s="132"/>
      <c r="AI117" s="132"/>
      <c r="AJ117" s="132"/>
      <c r="AK117" s="132"/>
      <c r="AL117" s="392"/>
      <c r="AM117" s="132"/>
      <c r="AN117" s="233"/>
      <c r="AP117" s="132"/>
      <c r="AQ117" s="132"/>
      <c r="AR117" s="132"/>
      <c r="AX117" s="385"/>
      <c r="AZ117" s="327"/>
      <c r="BH117" s="132"/>
      <c r="BI117" s="132"/>
      <c r="BJ117" s="132"/>
      <c r="BK117" s="132"/>
      <c r="BL117" s="132"/>
      <c r="BM117" s="132"/>
      <c r="BN117" s="132"/>
      <c r="BO117" s="132"/>
      <c r="BP117" s="392"/>
      <c r="BQ117" s="392"/>
      <c r="BR117" s="392"/>
      <c r="BS117" s="392"/>
      <c r="BT117" s="392"/>
      <c r="BU117" s="392"/>
      <c r="BV117" s="326"/>
    </row>
    <row r="118" spans="2:74">
      <c r="B118" s="133" t="s">
        <v>25</v>
      </c>
      <c r="C118" s="134" t="s">
        <v>121</v>
      </c>
      <c r="D118" s="134" t="s">
        <v>120</v>
      </c>
      <c r="E118" s="134" t="s">
        <v>119</v>
      </c>
      <c r="F118" s="133" t="s">
        <v>49</v>
      </c>
      <c r="G118" s="133" t="s">
        <v>48</v>
      </c>
      <c r="H118" s="133" t="s">
        <v>47</v>
      </c>
      <c r="I118" s="133" t="s">
        <v>46</v>
      </c>
      <c r="J118" s="133" t="s">
        <v>45</v>
      </c>
      <c r="K118" s="133" t="s">
        <v>44</v>
      </c>
      <c r="L118" s="133" t="s">
        <v>43</v>
      </c>
      <c r="M118" s="133" t="s">
        <v>96</v>
      </c>
      <c r="N118" s="133" t="s">
        <v>69</v>
      </c>
      <c r="O118" s="133" t="s">
        <v>77</v>
      </c>
      <c r="P118" s="133" t="s">
        <v>148</v>
      </c>
      <c r="Q118" s="135"/>
      <c r="R118" s="92" t="s">
        <v>110</v>
      </c>
      <c r="S118" s="143"/>
      <c r="T118" s="143"/>
      <c r="V118" s="137" t="s">
        <v>25</v>
      </c>
      <c r="W118" s="137" t="s">
        <v>121</v>
      </c>
      <c r="X118" s="137" t="s">
        <v>120</v>
      </c>
      <c r="Y118" s="137" t="s">
        <v>119</v>
      </c>
      <c r="Z118" s="137" t="s">
        <v>49</v>
      </c>
      <c r="AA118" s="137" t="s">
        <v>48</v>
      </c>
      <c r="AB118" s="137" t="s">
        <v>47</v>
      </c>
      <c r="AC118" s="137" t="s">
        <v>46</v>
      </c>
      <c r="AD118" s="137" t="s">
        <v>45</v>
      </c>
      <c r="AE118" s="137" t="s">
        <v>44</v>
      </c>
      <c r="AF118" s="498" t="s">
        <v>43</v>
      </c>
      <c r="AG118" s="137" t="s">
        <v>96</v>
      </c>
      <c r="AH118" s="137" t="s">
        <v>69</v>
      </c>
      <c r="AI118" s="137" t="s">
        <v>77</v>
      </c>
      <c r="AJ118" s="137" t="s">
        <v>148</v>
      </c>
      <c r="AK118" s="134"/>
      <c r="AL118" s="392"/>
      <c r="AM118" s="132"/>
      <c r="AN118" s="233"/>
      <c r="AO118" s="134" t="s">
        <v>25</v>
      </c>
      <c r="AP118" s="134" t="s">
        <v>121</v>
      </c>
      <c r="AQ118" s="134" t="s">
        <v>120</v>
      </c>
      <c r="AR118" s="134" t="s">
        <v>119</v>
      </c>
      <c r="AS118" s="134" t="s">
        <v>49</v>
      </c>
      <c r="AT118" s="134" t="s">
        <v>48</v>
      </c>
      <c r="AU118" s="134" t="s">
        <v>47</v>
      </c>
      <c r="AV118" s="134" t="s">
        <v>46</v>
      </c>
      <c r="AW118" s="134" t="s">
        <v>45</v>
      </c>
      <c r="AX118" s="134" t="s">
        <v>44</v>
      </c>
      <c r="AY118" s="134" t="s">
        <v>43</v>
      </c>
      <c r="AZ118" s="134" t="s">
        <v>96</v>
      </c>
      <c r="BA118" s="137" t="s">
        <v>69</v>
      </c>
      <c r="BB118" s="137" t="s">
        <v>77</v>
      </c>
      <c r="BC118" s="137" t="s">
        <v>148</v>
      </c>
      <c r="BH118" s="134" t="s">
        <v>25</v>
      </c>
      <c r="BI118" s="134" t="s">
        <v>121</v>
      </c>
      <c r="BJ118" s="134" t="s">
        <v>120</v>
      </c>
      <c r="BK118" s="134" t="s">
        <v>119</v>
      </c>
      <c r="BL118" s="134" t="s">
        <v>49</v>
      </c>
      <c r="BM118" s="134" t="s">
        <v>48</v>
      </c>
      <c r="BN118" s="134" t="s">
        <v>47</v>
      </c>
      <c r="BO118" s="134" t="s">
        <v>46</v>
      </c>
      <c r="BP118" s="134" t="s">
        <v>45</v>
      </c>
      <c r="BQ118" s="134" t="s">
        <v>44</v>
      </c>
      <c r="BR118" s="134" t="s">
        <v>43</v>
      </c>
      <c r="BS118" s="134" t="s">
        <v>96</v>
      </c>
      <c r="BT118" s="134" t="s">
        <v>69</v>
      </c>
      <c r="BU118" s="134" t="s">
        <v>77</v>
      </c>
      <c r="BV118" s="134" t="s">
        <v>148</v>
      </c>
    </row>
    <row r="119" spans="2:74">
      <c r="B119" s="141" t="s">
        <v>33</v>
      </c>
      <c r="C119" s="142">
        <f t="shared" ref="C119:M121" si="74">W119+AP119*$T$6+AP126*$T$8+AP133*$T$10</f>
        <v>2552.6</v>
      </c>
      <c r="D119" s="142">
        <f t="shared" si="74"/>
        <v>2815.2</v>
      </c>
      <c r="E119" s="142">
        <f t="shared" si="74"/>
        <v>3023.2000000000003</v>
      </c>
      <c r="F119" s="142">
        <f t="shared" si="74"/>
        <v>3378.2000000000003</v>
      </c>
      <c r="G119" s="142">
        <f t="shared" si="74"/>
        <v>3641.6</v>
      </c>
      <c r="H119" s="142">
        <f t="shared" si="74"/>
        <v>4114.6000000000004</v>
      </c>
      <c r="I119" s="142">
        <f t="shared" si="74"/>
        <v>2708.4</v>
      </c>
      <c r="J119" s="142">
        <f t="shared" si="74"/>
        <v>2567.8000000000002</v>
      </c>
      <c r="K119" s="142">
        <f t="shared" si="74"/>
        <v>2450.1999999999998</v>
      </c>
      <c r="L119" s="142">
        <f t="shared" si="74"/>
        <v>2631</v>
      </c>
      <c r="M119" s="142">
        <f t="shared" si="74"/>
        <v>2580.2000000000003</v>
      </c>
      <c r="N119" s="142">
        <f t="shared" ref="N119:P121" si="75">AH119+BA119*$T$6+BA126*$T$8+BA133*$T$10</f>
        <v>3528.4</v>
      </c>
      <c r="O119" s="142">
        <f t="shared" si="75"/>
        <v>3333.6</v>
      </c>
      <c r="P119" s="142">
        <f t="shared" si="75"/>
        <v>3495</v>
      </c>
      <c r="Q119" s="143"/>
      <c r="R119" s="402">
        <v>556.16580461425303</v>
      </c>
      <c r="S119" s="143"/>
      <c r="T119" s="143"/>
      <c r="V119" s="141" t="s">
        <v>33</v>
      </c>
      <c r="W119" s="146">
        <v>1381</v>
      </c>
      <c r="X119" s="146">
        <v>1519</v>
      </c>
      <c r="Y119" s="146">
        <v>1625</v>
      </c>
      <c r="Z119" s="146">
        <v>1830</v>
      </c>
      <c r="AA119" s="146">
        <v>1956</v>
      </c>
      <c r="AB119" s="146">
        <v>2202</v>
      </c>
      <c r="AC119" s="146">
        <v>1457</v>
      </c>
      <c r="AD119" s="146">
        <v>1410</v>
      </c>
      <c r="AE119" s="146">
        <v>1363</v>
      </c>
      <c r="AF119" s="499">
        <v>1495</v>
      </c>
      <c r="AG119" s="146">
        <v>1485</v>
      </c>
      <c r="AH119" s="146">
        <v>1992</v>
      </c>
      <c r="AI119" s="146">
        <v>1902</v>
      </c>
      <c r="AJ119" s="146">
        <v>2053</v>
      </c>
      <c r="AK119" s="147"/>
      <c r="AL119" s="392"/>
      <c r="AM119" s="132"/>
      <c r="AN119" s="683" t="s">
        <v>99</v>
      </c>
      <c r="AO119" s="435" t="s">
        <v>33</v>
      </c>
      <c r="AP119" s="149">
        <v>470</v>
      </c>
      <c r="AQ119" s="149">
        <v>554</v>
      </c>
      <c r="AR119" s="149">
        <v>523</v>
      </c>
      <c r="AS119" s="149">
        <v>641</v>
      </c>
      <c r="AT119" s="149">
        <v>654</v>
      </c>
      <c r="AU119" s="149">
        <v>721</v>
      </c>
      <c r="AV119" s="149">
        <v>468</v>
      </c>
      <c r="AW119" s="149">
        <v>453</v>
      </c>
      <c r="AX119" s="149">
        <v>512</v>
      </c>
      <c r="AY119" s="149">
        <v>565</v>
      </c>
      <c r="AZ119" s="149">
        <v>586</v>
      </c>
      <c r="BA119" s="149">
        <v>815</v>
      </c>
      <c r="BB119" s="149">
        <v>765</v>
      </c>
      <c r="BC119" s="182">
        <v>803</v>
      </c>
      <c r="BG119" s="684" t="s">
        <v>51</v>
      </c>
      <c r="BH119" s="148" t="s">
        <v>33</v>
      </c>
      <c r="BI119" s="149">
        <v>246</v>
      </c>
      <c r="BJ119" s="149">
        <v>301</v>
      </c>
      <c r="BK119" s="149">
        <v>290</v>
      </c>
      <c r="BL119" s="149">
        <v>308</v>
      </c>
      <c r="BM119" s="149">
        <v>385</v>
      </c>
      <c r="BN119" s="149">
        <v>442</v>
      </c>
      <c r="BO119" s="149">
        <v>377</v>
      </c>
      <c r="BP119" s="149">
        <v>284</v>
      </c>
      <c r="BQ119" s="149">
        <v>262</v>
      </c>
      <c r="BR119" s="149">
        <v>210</v>
      </c>
      <c r="BS119" s="149">
        <v>197</v>
      </c>
      <c r="BT119" s="149">
        <v>171</v>
      </c>
      <c r="BU119" s="149">
        <v>167</v>
      </c>
      <c r="BV119" s="182">
        <v>174</v>
      </c>
    </row>
    <row r="120" spans="2:74">
      <c r="B120" s="141" t="s">
        <v>9</v>
      </c>
      <c r="C120" s="143">
        <f t="shared" si="74"/>
        <v>1675.4</v>
      </c>
      <c r="D120" s="143">
        <f t="shared" si="74"/>
        <v>1946</v>
      </c>
      <c r="E120" s="143">
        <f t="shared" si="74"/>
        <v>2121</v>
      </c>
      <c r="F120" s="143">
        <f t="shared" si="74"/>
        <v>2359.7999999999997</v>
      </c>
      <c r="G120" s="143">
        <f t="shared" si="74"/>
        <v>2499.4</v>
      </c>
      <c r="H120" s="143">
        <f t="shared" si="74"/>
        <v>3025.4</v>
      </c>
      <c r="I120" s="143">
        <f t="shared" si="74"/>
        <v>2155.1999999999998</v>
      </c>
      <c r="J120" s="143">
        <f t="shared" si="74"/>
        <v>2135.4</v>
      </c>
      <c r="K120" s="143">
        <f t="shared" si="74"/>
        <v>1927.6</v>
      </c>
      <c r="L120" s="143">
        <f t="shared" si="74"/>
        <v>2034.1999999999998</v>
      </c>
      <c r="M120" s="143">
        <f t="shared" si="74"/>
        <v>2115</v>
      </c>
      <c r="N120" s="143">
        <f t="shared" si="75"/>
        <v>2691.7999999999997</v>
      </c>
      <c r="O120" s="143">
        <f t="shared" si="75"/>
        <v>2788</v>
      </c>
      <c r="P120" s="143">
        <f t="shared" si="75"/>
        <v>2637.8</v>
      </c>
      <c r="Q120" s="143"/>
      <c r="R120" s="402">
        <v>373.94756851730034</v>
      </c>
      <c r="S120" s="143"/>
      <c r="T120" s="143"/>
      <c r="V120" s="141" t="s">
        <v>9</v>
      </c>
      <c r="W120" s="146">
        <v>882</v>
      </c>
      <c r="X120" s="146">
        <v>1045</v>
      </c>
      <c r="Y120" s="146">
        <v>1133</v>
      </c>
      <c r="Z120" s="146">
        <v>1257</v>
      </c>
      <c r="AA120" s="146">
        <v>1330</v>
      </c>
      <c r="AB120" s="146">
        <v>1599</v>
      </c>
      <c r="AC120" s="146">
        <v>1139</v>
      </c>
      <c r="AD120" s="146">
        <v>1133</v>
      </c>
      <c r="AE120" s="146">
        <v>1044</v>
      </c>
      <c r="AF120" s="499">
        <v>1104</v>
      </c>
      <c r="AG120" s="146">
        <v>1184</v>
      </c>
      <c r="AH120" s="146">
        <v>1511</v>
      </c>
      <c r="AI120" s="146">
        <v>1563</v>
      </c>
      <c r="AJ120" s="146">
        <v>1502</v>
      </c>
      <c r="AK120" s="147"/>
      <c r="AL120" s="392"/>
      <c r="AM120" s="132"/>
      <c r="AN120" s="681"/>
      <c r="AO120" s="141" t="s">
        <v>9</v>
      </c>
      <c r="AP120" s="150">
        <v>285</v>
      </c>
      <c r="AQ120" s="150">
        <v>359</v>
      </c>
      <c r="AR120" s="150">
        <v>391</v>
      </c>
      <c r="AS120" s="150">
        <v>409</v>
      </c>
      <c r="AT120" s="150">
        <v>435</v>
      </c>
      <c r="AU120" s="150">
        <v>495</v>
      </c>
      <c r="AV120" s="150">
        <v>367</v>
      </c>
      <c r="AW120" s="150">
        <v>348</v>
      </c>
      <c r="AX120" s="150">
        <v>351</v>
      </c>
      <c r="AY120" s="150">
        <v>372</v>
      </c>
      <c r="AZ120" s="150">
        <v>469</v>
      </c>
      <c r="BA120" s="150">
        <v>627</v>
      </c>
      <c r="BB120" s="150">
        <v>633</v>
      </c>
      <c r="BC120" s="183">
        <v>596</v>
      </c>
      <c r="BG120" s="685"/>
      <c r="BH120" s="154" t="s">
        <v>9</v>
      </c>
      <c r="BI120" s="150">
        <v>212</v>
      </c>
      <c r="BJ120" s="150">
        <v>247</v>
      </c>
      <c r="BK120" s="150">
        <v>268</v>
      </c>
      <c r="BL120" s="150">
        <v>279</v>
      </c>
      <c r="BM120" s="150">
        <v>321</v>
      </c>
      <c r="BN120" s="150">
        <v>370</v>
      </c>
      <c r="BO120" s="150">
        <v>323</v>
      </c>
      <c r="BP120" s="150">
        <v>338</v>
      </c>
      <c r="BQ120" s="150">
        <v>242</v>
      </c>
      <c r="BR120" s="150">
        <v>232</v>
      </c>
      <c r="BS120" s="150">
        <v>194</v>
      </c>
      <c r="BT120" s="150">
        <v>151</v>
      </c>
      <c r="BU120" s="150">
        <v>159</v>
      </c>
      <c r="BV120" s="183">
        <v>162</v>
      </c>
    </row>
    <row r="121" spans="2:74">
      <c r="B121" s="141" t="s">
        <v>34</v>
      </c>
      <c r="C121" s="143">
        <f t="shared" si="74"/>
        <v>1882.8000000000002</v>
      </c>
      <c r="D121" s="143">
        <f t="shared" si="74"/>
        <v>1428.6000000000001</v>
      </c>
      <c r="E121" s="143">
        <f t="shared" si="74"/>
        <v>1474.2</v>
      </c>
      <c r="F121" s="143">
        <f t="shared" si="74"/>
        <v>1691.3999999999999</v>
      </c>
      <c r="G121" s="143">
        <f t="shared" si="74"/>
        <v>1820</v>
      </c>
      <c r="H121" s="143">
        <f t="shared" si="74"/>
        <v>2170.8000000000002</v>
      </c>
      <c r="I121" s="143">
        <f t="shared" si="74"/>
        <v>1871.1999999999998</v>
      </c>
      <c r="J121" s="143">
        <f t="shared" si="74"/>
        <v>1828.8</v>
      </c>
      <c r="K121" s="143">
        <f t="shared" si="74"/>
        <v>1677.3999999999999</v>
      </c>
      <c r="L121" s="143">
        <f t="shared" si="74"/>
        <v>1574.6</v>
      </c>
      <c r="M121" s="143">
        <f t="shared" si="74"/>
        <v>1706.8</v>
      </c>
      <c r="N121" s="143">
        <f t="shared" si="75"/>
        <v>1767</v>
      </c>
      <c r="O121" s="143">
        <f t="shared" si="75"/>
        <v>2380</v>
      </c>
      <c r="P121" s="143">
        <f t="shared" si="75"/>
        <v>2394.4</v>
      </c>
      <c r="Q121" s="143"/>
      <c r="R121" s="402">
        <v>222.30625622225588</v>
      </c>
      <c r="S121" s="143"/>
      <c r="T121" s="143"/>
      <c r="V121" s="141" t="s">
        <v>34</v>
      </c>
      <c r="W121" s="146">
        <v>1020</v>
      </c>
      <c r="X121" s="146">
        <v>769</v>
      </c>
      <c r="Y121" s="146">
        <v>797</v>
      </c>
      <c r="Z121" s="146">
        <v>909</v>
      </c>
      <c r="AA121" s="146">
        <v>970</v>
      </c>
      <c r="AB121" s="146">
        <v>1140</v>
      </c>
      <c r="AC121" s="146">
        <v>993</v>
      </c>
      <c r="AD121" s="146">
        <v>962</v>
      </c>
      <c r="AE121" s="146">
        <v>901</v>
      </c>
      <c r="AF121" s="499">
        <v>854</v>
      </c>
      <c r="AG121" s="146">
        <v>941</v>
      </c>
      <c r="AH121" s="146">
        <v>985</v>
      </c>
      <c r="AI121" s="146">
        <v>1331</v>
      </c>
      <c r="AJ121" s="146">
        <v>1348</v>
      </c>
      <c r="AK121" s="147"/>
      <c r="AL121" s="392"/>
      <c r="AM121" s="132"/>
      <c r="AN121" s="681"/>
      <c r="AO121" s="141" t="s">
        <v>34</v>
      </c>
      <c r="AP121" s="150">
        <v>383</v>
      </c>
      <c r="AQ121" s="150">
        <v>258</v>
      </c>
      <c r="AR121" s="150">
        <v>279</v>
      </c>
      <c r="AS121" s="150">
        <v>281</v>
      </c>
      <c r="AT121" s="150">
        <v>285</v>
      </c>
      <c r="AU121" s="150">
        <v>350</v>
      </c>
      <c r="AV121" s="150">
        <v>312</v>
      </c>
      <c r="AW121" s="150">
        <v>276</v>
      </c>
      <c r="AX121" s="150">
        <v>286</v>
      </c>
      <c r="AY121" s="150">
        <v>295</v>
      </c>
      <c r="AZ121" s="150">
        <v>331</v>
      </c>
      <c r="BA121" s="150">
        <v>388</v>
      </c>
      <c r="BB121" s="150">
        <v>552</v>
      </c>
      <c r="BC121" s="183">
        <v>532</v>
      </c>
      <c r="BG121" s="685"/>
      <c r="BH121" s="154" t="s">
        <v>34</v>
      </c>
      <c r="BI121" s="150">
        <v>206</v>
      </c>
      <c r="BJ121" s="150">
        <v>208</v>
      </c>
      <c r="BK121" s="150">
        <v>231</v>
      </c>
      <c r="BL121" s="150">
        <v>249</v>
      </c>
      <c r="BM121" s="150">
        <v>270</v>
      </c>
      <c r="BN121" s="150">
        <v>340</v>
      </c>
      <c r="BO121" s="150">
        <v>285</v>
      </c>
      <c r="BP121" s="150">
        <v>331</v>
      </c>
      <c r="BQ121" s="150">
        <v>267</v>
      </c>
      <c r="BR121" s="150">
        <v>224</v>
      </c>
      <c r="BS121" s="150">
        <v>205</v>
      </c>
      <c r="BT121" s="150">
        <v>179</v>
      </c>
      <c r="BU121" s="150">
        <v>168</v>
      </c>
      <c r="BV121" s="183">
        <v>150</v>
      </c>
    </row>
    <row r="122" spans="2:74">
      <c r="B122" s="141" t="s">
        <v>35</v>
      </c>
      <c r="C122" s="143">
        <f t="shared" ref="C122:P122" si="76">W122</f>
        <v>244</v>
      </c>
      <c r="D122" s="143">
        <f t="shared" si="76"/>
        <v>266</v>
      </c>
      <c r="E122" s="143">
        <f t="shared" si="76"/>
        <v>436</v>
      </c>
      <c r="F122" s="143">
        <f t="shared" si="76"/>
        <v>563</v>
      </c>
      <c r="G122" s="143">
        <f t="shared" si="76"/>
        <v>585</v>
      </c>
      <c r="H122" s="143">
        <f t="shared" si="76"/>
        <v>686</v>
      </c>
      <c r="I122" s="143">
        <f t="shared" si="76"/>
        <v>787</v>
      </c>
      <c r="J122" s="143">
        <f t="shared" si="76"/>
        <v>854</v>
      </c>
      <c r="K122" s="143">
        <f t="shared" si="76"/>
        <v>859</v>
      </c>
      <c r="L122" s="143">
        <f t="shared" si="76"/>
        <v>1061</v>
      </c>
      <c r="M122" s="143">
        <f t="shared" si="76"/>
        <v>970</v>
      </c>
      <c r="N122" s="143">
        <f t="shared" si="76"/>
        <v>850</v>
      </c>
      <c r="O122" s="143">
        <f t="shared" si="76"/>
        <v>1112</v>
      </c>
      <c r="P122" s="143">
        <f t="shared" si="76"/>
        <v>1781</v>
      </c>
      <c r="Q122" s="143"/>
      <c r="R122" s="402">
        <v>267.00746972489156</v>
      </c>
      <c r="S122" s="143"/>
      <c r="T122" s="143"/>
      <c r="V122" s="141" t="s">
        <v>35</v>
      </c>
      <c r="W122" s="146">
        <v>244</v>
      </c>
      <c r="X122" s="146">
        <v>266</v>
      </c>
      <c r="Y122" s="146">
        <v>436</v>
      </c>
      <c r="Z122" s="146">
        <v>563</v>
      </c>
      <c r="AA122" s="146">
        <v>585</v>
      </c>
      <c r="AB122" s="146">
        <v>686</v>
      </c>
      <c r="AC122" s="146">
        <v>787</v>
      </c>
      <c r="AD122" s="146">
        <v>854</v>
      </c>
      <c r="AE122" s="146">
        <v>859</v>
      </c>
      <c r="AF122" s="499">
        <v>1061</v>
      </c>
      <c r="AG122" s="146">
        <v>970</v>
      </c>
      <c r="AH122" s="146">
        <v>850</v>
      </c>
      <c r="AI122" s="146">
        <v>1112</v>
      </c>
      <c r="AJ122" s="146">
        <v>1781</v>
      </c>
      <c r="AK122" s="147"/>
      <c r="AL122" s="392"/>
      <c r="AM122" s="132"/>
      <c r="AN122" s="681"/>
      <c r="AO122" s="141" t="s">
        <v>36</v>
      </c>
      <c r="AP122" s="150">
        <v>153</v>
      </c>
      <c r="AQ122" s="150">
        <v>142</v>
      </c>
      <c r="AR122" s="150">
        <v>131</v>
      </c>
      <c r="AS122" s="150">
        <v>129</v>
      </c>
      <c r="AT122" s="150">
        <v>139</v>
      </c>
      <c r="AU122" s="150">
        <v>154</v>
      </c>
      <c r="AV122" s="150">
        <v>167</v>
      </c>
      <c r="AW122" s="150">
        <v>197</v>
      </c>
      <c r="AX122" s="150">
        <v>155</v>
      </c>
      <c r="AY122" s="150">
        <v>175</v>
      </c>
      <c r="AZ122" s="150">
        <v>175</v>
      </c>
      <c r="BA122" s="150">
        <v>225</v>
      </c>
      <c r="BB122" s="150">
        <v>279</v>
      </c>
      <c r="BC122" s="183">
        <v>353</v>
      </c>
      <c r="BG122" s="685"/>
      <c r="BH122" s="154" t="s">
        <v>36</v>
      </c>
      <c r="BI122" s="150">
        <v>184</v>
      </c>
      <c r="BJ122" s="150">
        <v>173</v>
      </c>
      <c r="BK122" s="150">
        <v>185</v>
      </c>
      <c r="BL122" s="150">
        <v>190</v>
      </c>
      <c r="BM122" s="150">
        <v>217</v>
      </c>
      <c r="BN122" s="150">
        <v>251</v>
      </c>
      <c r="BO122" s="150">
        <v>240</v>
      </c>
      <c r="BP122" s="150">
        <v>284</v>
      </c>
      <c r="BQ122" s="150">
        <v>275</v>
      </c>
      <c r="BR122" s="150">
        <v>247</v>
      </c>
      <c r="BS122" s="150">
        <v>224</v>
      </c>
      <c r="BT122" s="150">
        <v>200</v>
      </c>
      <c r="BU122" s="150">
        <v>170</v>
      </c>
      <c r="BV122" s="183">
        <v>188</v>
      </c>
    </row>
    <row r="123" spans="2:74">
      <c r="B123" s="141" t="s">
        <v>36</v>
      </c>
      <c r="C123" s="143">
        <f>W123+$T$13*W124+$T$6*(AP122+$T$13*AP123)+$T$8*(AP129+$T$13*AP130)+$T$10*(AP136+$T$13*AP137)</f>
        <v>789.8</v>
      </c>
      <c r="D123" s="143">
        <f t="shared" ref="D123" si="77">X123+$T$13*X124+$T$6*(AQ122+$T$13*AQ123)+$T$8*(AQ129+$T$13*AQ130)+$T$10*(AQ136+$T$13*AQ137)</f>
        <v>741.4</v>
      </c>
      <c r="E123" s="143">
        <f t="shared" ref="E123" si="78">Y123+$T$13*Y124+$T$6*(AR122+$T$13*AR123)+$T$8*(AR129+$T$13*AR130)+$T$10*(AR136+$T$13*AR137)</f>
        <v>757.8</v>
      </c>
      <c r="F123" s="143">
        <f t="shared" ref="F123" si="79">Z123+$T$13*Z124+$T$6*(AS122+$T$13*AS123)+$T$8*(AS129+$T$13*AS130)+$T$10*(AS136+$T$13*AS137)</f>
        <v>748.6</v>
      </c>
      <c r="G123" s="143">
        <f t="shared" ref="G123" si="80">AA123+$T$13*AA124+$T$6*(AT122+$T$13*AT123)+$T$8*(AT129+$T$13*AT130)+$T$10*(AT136+$T$13*AT137)</f>
        <v>874.6</v>
      </c>
      <c r="H123" s="143">
        <f t="shared" ref="H123" si="81">AB123+$T$13*AB124+$T$6*(AU122+$T$13*AU123)+$T$8*(AU129+$T$13*AU130)+$T$10*(AU136+$T$13*AU137)</f>
        <v>1022.4000000000001</v>
      </c>
      <c r="I123" s="143">
        <f t="shared" ref="I123" si="82">AC123+$T$13*AC124+$T$6*(AV122+$T$13*AV123)+$T$8*(AV129+$T$13*AV130)+$T$10*(AV136+$T$13*AV137)</f>
        <v>1006</v>
      </c>
      <c r="J123" s="143">
        <f t="shared" ref="J123" si="83">AD123+$T$13*AD124+$T$6*(AW122+$T$13*AW123)+$T$8*(AW129+$T$13*AW130)+$T$10*(AW136+$T$13*AW137)</f>
        <v>1194.5999999999999</v>
      </c>
      <c r="K123" s="143">
        <f t="shared" ref="K123" si="84">AE123+$T$13*AE124+$T$6*(AX122+$T$13*AX123)+$T$8*(AX129+$T$13*AX130)+$T$10*(AX136+$T$13*AX137)</f>
        <v>1095.2</v>
      </c>
      <c r="L123" s="143">
        <f t="shared" ref="L123" si="85">AF123+$T$13*AF124+$T$6*(AY122+$T$13*AY123)+$T$8*(AY129+$T$13*AY130)+$T$10*(AY136+$T$13*AY137)</f>
        <v>1138.5999999999999</v>
      </c>
      <c r="M123" s="143">
        <f t="shared" ref="M123" si="86">AG123+$T$13*AG124+$T$6*(AZ122+$T$13*AZ123)+$T$8*(AZ129+$T$13*AZ130)+$T$10*(AZ136+$T$13*AZ137)</f>
        <v>1104.2</v>
      </c>
      <c r="N123" s="143">
        <f>AH123+$T$13*AH124+$T$6*(BA122+$T$13*BA123)+$T$8*(BA129+$T$13*BA130)+$T$10*(BA136+$T$13*BA137)</f>
        <v>1241.8000000000002</v>
      </c>
      <c r="O123" s="143">
        <f>AI123+$T$13*AI124+$T$6*(BB122+$T$13*BB123)+$T$8*(BB129+$T$13*BB130)+$T$10*(BB136+$T$13*BB137)</f>
        <v>1405.1</v>
      </c>
      <c r="P123" s="143">
        <f>AJ123+$T$13*AJ124+$T$6*(BC122+$T$13*BC123)+$T$8*(BC129+$T$13*BC130)+$T$10*(BC136+$T$13*BC137)</f>
        <v>1672.8</v>
      </c>
      <c r="Q123" s="143"/>
      <c r="R123" s="402">
        <v>174.11916864288347</v>
      </c>
      <c r="S123" s="143"/>
      <c r="T123" s="143"/>
      <c r="V123" s="141" t="s">
        <v>36</v>
      </c>
      <c r="W123" s="146">
        <v>426</v>
      </c>
      <c r="X123" s="146">
        <v>395</v>
      </c>
      <c r="Y123" s="146">
        <v>409</v>
      </c>
      <c r="Z123" s="146">
        <v>404</v>
      </c>
      <c r="AA123" s="146">
        <v>460</v>
      </c>
      <c r="AB123" s="146">
        <v>537</v>
      </c>
      <c r="AC123" s="146">
        <v>526</v>
      </c>
      <c r="AD123" s="146">
        <v>627</v>
      </c>
      <c r="AE123" s="146">
        <v>568</v>
      </c>
      <c r="AF123" s="499">
        <v>602</v>
      </c>
      <c r="AG123" s="146">
        <v>597</v>
      </c>
      <c r="AH123" s="146">
        <v>640</v>
      </c>
      <c r="AI123" s="146">
        <v>739</v>
      </c>
      <c r="AJ123" s="146">
        <v>887</v>
      </c>
      <c r="AK123" s="147"/>
      <c r="AL123" s="392"/>
      <c r="AM123" s="132"/>
      <c r="AN123" s="681"/>
      <c r="AO123" s="141" t="s">
        <v>149</v>
      </c>
      <c r="AP123" s="146">
        <v>0</v>
      </c>
      <c r="AQ123" s="146">
        <v>0</v>
      </c>
      <c r="AR123" s="146">
        <v>0</v>
      </c>
      <c r="AS123" s="146">
        <v>0</v>
      </c>
      <c r="AT123" s="146">
        <v>0</v>
      </c>
      <c r="AU123" s="146">
        <v>0</v>
      </c>
      <c r="AV123" s="146">
        <v>0</v>
      </c>
      <c r="AW123" s="146">
        <v>0</v>
      </c>
      <c r="AX123" s="146">
        <v>0</v>
      </c>
      <c r="AY123" s="150">
        <v>0</v>
      </c>
      <c r="AZ123" s="150">
        <v>0</v>
      </c>
      <c r="BA123" s="150">
        <v>21</v>
      </c>
      <c r="BB123" s="150">
        <v>34</v>
      </c>
      <c r="BC123" s="183">
        <v>31</v>
      </c>
      <c r="BG123" s="685"/>
      <c r="BH123" s="141" t="s">
        <v>149</v>
      </c>
      <c r="BI123" s="146">
        <v>0</v>
      </c>
      <c r="BJ123" s="146">
        <v>0</v>
      </c>
      <c r="BK123" s="146">
        <v>0</v>
      </c>
      <c r="BL123" s="146">
        <v>0</v>
      </c>
      <c r="BM123" s="146">
        <v>0</v>
      </c>
      <c r="BN123" s="146">
        <v>0</v>
      </c>
      <c r="BO123" s="146">
        <v>0</v>
      </c>
      <c r="BP123" s="146">
        <v>0</v>
      </c>
      <c r="BQ123" s="146">
        <v>0</v>
      </c>
      <c r="BR123" s="150">
        <v>0</v>
      </c>
      <c r="BS123" s="150">
        <v>0</v>
      </c>
      <c r="BT123" s="150">
        <v>26</v>
      </c>
      <c r="BU123" s="150">
        <v>23</v>
      </c>
      <c r="BV123" s="183">
        <v>25</v>
      </c>
    </row>
    <row r="124" spans="2:74" ht="18" customHeight="1">
      <c r="B124" s="141" t="s">
        <v>37</v>
      </c>
      <c r="C124" s="143">
        <f t="shared" ref="C124:M125" si="87">W125+AP124*$T$6+AP131*$T$8+AP138*$T$10</f>
        <v>0</v>
      </c>
      <c r="D124" s="143">
        <f t="shared" si="87"/>
        <v>0</v>
      </c>
      <c r="E124" s="143">
        <f t="shared" si="87"/>
        <v>0</v>
      </c>
      <c r="F124" s="143">
        <f t="shared" si="87"/>
        <v>0</v>
      </c>
      <c r="G124" s="143">
        <f t="shared" si="87"/>
        <v>0</v>
      </c>
      <c r="H124" s="143">
        <f t="shared" si="87"/>
        <v>0</v>
      </c>
      <c r="I124" s="143">
        <f t="shared" si="87"/>
        <v>0</v>
      </c>
      <c r="J124" s="143">
        <f t="shared" si="87"/>
        <v>0</v>
      </c>
      <c r="K124" s="143">
        <f t="shared" si="87"/>
        <v>2</v>
      </c>
      <c r="L124" s="143">
        <f t="shared" si="87"/>
        <v>0</v>
      </c>
      <c r="M124" s="143">
        <f t="shared" si="87"/>
        <v>0</v>
      </c>
      <c r="N124" s="143">
        <f t="shared" ref="N124:P125" si="88">AH125+BA124*$T$6+BA131*$T$8+BA138*$T$10</f>
        <v>20</v>
      </c>
      <c r="O124" s="143">
        <f t="shared" si="88"/>
        <v>15</v>
      </c>
      <c r="P124" s="143">
        <f t="shared" si="88"/>
        <v>13.6</v>
      </c>
      <c r="Q124" s="143"/>
      <c r="R124" s="402"/>
      <c r="S124" s="143"/>
      <c r="T124" s="143"/>
      <c r="V124" s="141" t="s">
        <v>149</v>
      </c>
      <c r="W124" s="146">
        <v>0</v>
      </c>
      <c r="X124" s="146">
        <v>0</v>
      </c>
      <c r="Y124" s="146">
        <v>0</v>
      </c>
      <c r="Z124" s="146">
        <v>0</v>
      </c>
      <c r="AA124" s="146">
        <v>0</v>
      </c>
      <c r="AB124" s="146">
        <v>0</v>
      </c>
      <c r="AC124" s="146">
        <v>0</v>
      </c>
      <c r="AD124" s="146">
        <v>0</v>
      </c>
      <c r="AE124" s="146">
        <v>0</v>
      </c>
      <c r="AF124" s="499">
        <v>0</v>
      </c>
      <c r="AG124" s="146">
        <v>0</v>
      </c>
      <c r="AH124" s="146">
        <v>74</v>
      </c>
      <c r="AI124" s="146">
        <v>88</v>
      </c>
      <c r="AJ124" s="146">
        <v>94</v>
      </c>
      <c r="AK124" s="147"/>
      <c r="AL124" s="392"/>
      <c r="AM124" s="132"/>
      <c r="AN124" s="681"/>
      <c r="AO124" s="141" t="s">
        <v>37</v>
      </c>
      <c r="AP124" s="150">
        <v>0</v>
      </c>
      <c r="AQ124" s="150">
        <v>0</v>
      </c>
      <c r="AR124" s="150">
        <v>0</v>
      </c>
      <c r="AS124" s="150">
        <v>0</v>
      </c>
      <c r="AT124" s="150">
        <v>0</v>
      </c>
      <c r="AU124" s="150">
        <v>0</v>
      </c>
      <c r="AV124" s="150">
        <v>0</v>
      </c>
      <c r="AW124" s="150">
        <v>0</v>
      </c>
      <c r="AX124" s="150">
        <v>0</v>
      </c>
      <c r="AY124" s="150">
        <v>0</v>
      </c>
      <c r="AZ124" s="150">
        <v>0</v>
      </c>
      <c r="BA124" s="150">
        <v>2</v>
      </c>
      <c r="BB124" s="150">
        <v>2</v>
      </c>
      <c r="BC124" s="183">
        <v>3</v>
      </c>
      <c r="BG124" s="685"/>
      <c r="BH124" s="154" t="s">
        <v>37</v>
      </c>
      <c r="BI124" s="150">
        <v>0</v>
      </c>
      <c r="BJ124" s="150">
        <v>0</v>
      </c>
      <c r="BK124" s="150">
        <v>0</v>
      </c>
      <c r="BL124" s="150">
        <v>0</v>
      </c>
      <c r="BM124" s="150">
        <v>0</v>
      </c>
      <c r="BN124" s="150">
        <v>0</v>
      </c>
      <c r="BO124" s="150">
        <v>0</v>
      </c>
      <c r="BP124" s="150">
        <v>0</v>
      </c>
      <c r="BQ124" s="150">
        <v>1</v>
      </c>
      <c r="BR124" s="150">
        <v>0</v>
      </c>
      <c r="BS124" s="150">
        <v>0</v>
      </c>
      <c r="BT124" s="150">
        <v>9</v>
      </c>
      <c r="BU124" s="150">
        <v>6</v>
      </c>
      <c r="BV124" s="183">
        <v>5</v>
      </c>
    </row>
    <row r="125" spans="2:74">
      <c r="B125" s="141" t="s">
        <v>38</v>
      </c>
      <c r="C125" s="143">
        <f t="shared" si="87"/>
        <v>25.4</v>
      </c>
      <c r="D125" s="143">
        <f t="shared" si="87"/>
        <v>0</v>
      </c>
      <c r="E125" s="143">
        <f t="shared" si="87"/>
        <v>19.399999999999999</v>
      </c>
      <c r="F125" s="143">
        <f t="shared" si="87"/>
        <v>0</v>
      </c>
      <c r="G125" s="143">
        <f t="shared" si="87"/>
        <v>0</v>
      </c>
      <c r="H125" s="143">
        <f t="shared" si="87"/>
        <v>118.8</v>
      </c>
      <c r="I125" s="143">
        <f t="shared" si="87"/>
        <v>111.6</v>
      </c>
      <c r="J125" s="143">
        <f t="shared" si="87"/>
        <v>39</v>
      </c>
      <c r="K125" s="143">
        <f t="shared" si="87"/>
        <v>129.4</v>
      </c>
      <c r="L125" s="143">
        <f t="shared" si="87"/>
        <v>105</v>
      </c>
      <c r="M125" s="143">
        <f t="shared" si="87"/>
        <v>198</v>
      </c>
      <c r="N125" s="143">
        <f t="shared" si="88"/>
        <v>230.4</v>
      </c>
      <c r="O125" s="143">
        <f t="shared" si="88"/>
        <v>234.39999999999998</v>
      </c>
      <c r="P125" s="143">
        <f t="shared" si="88"/>
        <v>253.2</v>
      </c>
      <c r="Q125" s="143"/>
      <c r="R125" s="402">
        <v>54.349915669974436</v>
      </c>
      <c r="S125" s="143"/>
      <c r="T125" s="143"/>
      <c r="V125" s="141" t="s">
        <v>37</v>
      </c>
      <c r="W125" s="146">
        <v>0</v>
      </c>
      <c r="X125" s="146">
        <v>0</v>
      </c>
      <c r="Y125" s="146">
        <v>0</v>
      </c>
      <c r="Z125" s="146">
        <v>0</v>
      </c>
      <c r="AA125" s="146">
        <v>0</v>
      </c>
      <c r="AB125" s="146">
        <v>0</v>
      </c>
      <c r="AC125" s="146">
        <v>0</v>
      </c>
      <c r="AD125" s="146">
        <v>0</v>
      </c>
      <c r="AE125" s="146">
        <v>1</v>
      </c>
      <c r="AF125" s="499">
        <v>0</v>
      </c>
      <c r="AG125" s="146">
        <v>0</v>
      </c>
      <c r="AH125" s="146">
        <v>10</v>
      </c>
      <c r="AI125" s="146">
        <v>8</v>
      </c>
      <c r="AJ125" s="146">
        <v>8</v>
      </c>
      <c r="AK125" s="147"/>
      <c r="AL125" s="392"/>
      <c r="AM125" s="132"/>
      <c r="AN125" s="682"/>
      <c r="AO125" s="161" t="s">
        <v>38</v>
      </c>
      <c r="AP125" s="158">
        <v>8</v>
      </c>
      <c r="AQ125" s="158">
        <v>0</v>
      </c>
      <c r="AR125" s="159">
        <v>5</v>
      </c>
      <c r="AS125" s="158">
        <v>0</v>
      </c>
      <c r="AT125" s="158">
        <v>0</v>
      </c>
      <c r="AU125" s="159">
        <v>17</v>
      </c>
      <c r="AV125" s="159">
        <v>19</v>
      </c>
      <c r="AW125" s="159">
        <v>5</v>
      </c>
      <c r="AX125" s="159">
        <v>37</v>
      </c>
      <c r="AY125" s="159">
        <v>25</v>
      </c>
      <c r="AZ125" s="159">
        <v>52</v>
      </c>
      <c r="BA125" s="159">
        <v>56</v>
      </c>
      <c r="BB125" s="159">
        <v>54</v>
      </c>
      <c r="BC125" s="185">
        <v>52</v>
      </c>
      <c r="BG125" s="685"/>
      <c r="BH125" s="157" t="s">
        <v>38</v>
      </c>
      <c r="BI125" s="158">
        <v>13</v>
      </c>
      <c r="BJ125" s="158">
        <v>0</v>
      </c>
      <c r="BK125" s="159">
        <v>10</v>
      </c>
      <c r="BL125" s="158">
        <v>0</v>
      </c>
      <c r="BM125" s="158">
        <v>0</v>
      </c>
      <c r="BN125" s="159">
        <v>46</v>
      </c>
      <c r="BO125" s="159">
        <v>47</v>
      </c>
      <c r="BP125" s="159">
        <v>14</v>
      </c>
      <c r="BQ125" s="159">
        <v>49</v>
      </c>
      <c r="BR125" s="159">
        <v>23</v>
      </c>
      <c r="BS125" s="159">
        <v>49</v>
      </c>
      <c r="BT125" s="159">
        <v>47</v>
      </c>
      <c r="BU125" s="159">
        <v>43</v>
      </c>
      <c r="BV125" s="185">
        <v>50</v>
      </c>
    </row>
    <row r="126" spans="2:74">
      <c r="B126" s="141" t="s">
        <v>39</v>
      </c>
      <c r="C126" s="143">
        <f t="shared" ref="C126:P129" si="89">W127</f>
        <v>0</v>
      </c>
      <c r="D126" s="143">
        <f t="shared" si="89"/>
        <v>0</v>
      </c>
      <c r="E126" s="143">
        <f t="shared" si="89"/>
        <v>0</v>
      </c>
      <c r="F126" s="143">
        <f t="shared" si="89"/>
        <v>74</v>
      </c>
      <c r="G126" s="143">
        <f t="shared" si="89"/>
        <v>74</v>
      </c>
      <c r="H126" s="143">
        <f t="shared" si="89"/>
        <v>72</v>
      </c>
      <c r="I126" s="143">
        <f t="shared" si="89"/>
        <v>70</v>
      </c>
      <c r="J126" s="143">
        <f t="shared" si="89"/>
        <v>105</v>
      </c>
      <c r="K126" s="143">
        <f t="shared" si="89"/>
        <v>86</v>
      </c>
      <c r="L126" s="143">
        <f t="shared" si="89"/>
        <v>75</v>
      </c>
      <c r="M126" s="143">
        <f t="shared" si="89"/>
        <v>97</v>
      </c>
      <c r="N126" s="143">
        <f t="shared" si="89"/>
        <v>102</v>
      </c>
      <c r="O126" s="143">
        <f t="shared" si="89"/>
        <v>100</v>
      </c>
      <c r="P126" s="143">
        <f t="shared" si="89"/>
        <v>120</v>
      </c>
      <c r="Q126" s="143"/>
      <c r="R126" s="404">
        <v>12.151817422372122</v>
      </c>
      <c r="S126" s="143"/>
      <c r="V126" s="141" t="s">
        <v>38</v>
      </c>
      <c r="W126" s="146">
        <v>14</v>
      </c>
      <c r="X126" s="146">
        <v>0</v>
      </c>
      <c r="Y126" s="146">
        <v>10</v>
      </c>
      <c r="Z126" s="146">
        <v>0</v>
      </c>
      <c r="AA126" s="146">
        <v>0</v>
      </c>
      <c r="AB126" s="146">
        <v>60</v>
      </c>
      <c r="AC126" s="146">
        <v>58</v>
      </c>
      <c r="AD126" s="146">
        <v>20</v>
      </c>
      <c r="AE126" s="146">
        <v>69</v>
      </c>
      <c r="AF126" s="499">
        <v>59</v>
      </c>
      <c r="AG126" s="146">
        <v>111</v>
      </c>
      <c r="AH126" s="146">
        <v>126</v>
      </c>
      <c r="AI126" s="146">
        <v>134</v>
      </c>
      <c r="AJ126" s="146">
        <v>144</v>
      </c>
      <c r="AK126" s="147"/>
      <c r="AL126" s="392"/>
      <c r="AM126" s="132"/>
      <c r="AN126" s="681" t="s">
        <v>100</v>
      </c>
      <c r="AO126" s="435" t="s">
        <v>33</v>
      </c>
      <c r="AP126" s="149">
        <v>606</v>
      </c>
      <c r="AQ126" s="149">
        <v>637</v>
      </c>
      <c r="AR126" s="149">
        <v>765</v>
      </c>
      <c r="AS126" s="149">
        <v>823</v>
      </c>
      <c r="AT126" s="149">
        <v>872</v>
      </c>
      <c r="AU126" s="149">
        <v>965</v>
      </c>
      <c r="AV126" s="149">
        <v>583</v>
      </c>
      <c r="AW126" s="149">
        <v>577</v>
      </c>
      <c r="AX126" s="149">
        <v>506</v>
      </c>
      <c r="AY126" s="149">
        <v>540</v>
      </c>
      <c r="AZ126" s="149">
        <v>492</v>
      </c>
      <c r="BA126" s="150">
        <v>780</v>
      </c>
      <c r="BB126" s="150">
        <v>732</v>
      </c>
      <c r="BC126" s="183">
        <v>682</v>
      </c>
      <c r="BG126" s="683" t="s">
        <v>52</v>
      </c>
      <c r="BH126" s="148" t="s">
        <v>33</v>
      </c>
      <c r="BI126" s="149">
        <v>841</v>
      </c>
      <c r="BJ126" s="149">
        <v>885</v>
      </c>
      <c r="BK126" s="149">
        <v>1039</v>
      </c>
      <c r="BL126" s="149">
        <v>1139</v>
      </c>
      <c r="BM126" s="149">
        <v>1236</v>
      </c>
      <c r="BN126" s="149">
        <v>1445</v>
      </c>
      <c r="BO126" s="149">
        <v>935</v>
      </c>
      <c r="BP126" s="149">
        <v>886</v>
      </c>
      <c r="BQ126" s="149">
        <v>785</v>
      </c>
      <c r="BR126" s="149">
        <v>876</v>
      </c>
      <c r="BS126" s="149">
        <v>797</v>
      </c>
      <c r="BT126" s="149">
        <v>1176</v>
      </c>
      <c r="BU126" s="149">
        <v>1035</v>
      </c>
      <c r="BV126" s="182">
        <v>1073</v>
      </c>
    </row>
    <row r="127" spans="2:74">
      <c r="B127" s="141" t="s">
        <v>15</v>
      </c>
      <c r="C127" s="143">
        <f t="shared" si="89"/>
        <v>337</v>
      </c>
      <c r="D127" s="143">
        <f t="shared" si="89"/>
        <v>402</v>
      </c>
      <c r="E127" s="143">
        <f t="shared" si="89"/>
        <v>342</v>
      </c>
      <c r="F127" s="143">
        <f t="shared" si="89"/>
        <v>426</v>
      </c>
      <c r="G127" s="143">
        <f t="shared" si="89"/>
        <v>406</v>
      </c>
      <c r="H127" s="143">
        <f t="shared" si="89"/>
        <v>423</v>
      </c>
      <c r="I127" s="143">
        <f t="shared" si="89"/>
        <v>508</v>
      </c>
      <c r="J127" s="143">
        <f t="shared" si="89"/>
        <v>540</v>
      </c>
      <c r="K127" s="143">
        <f t="shared" si="89"/>
        <v>499</v>
      </c>
      <c r="L127" s="143">
        <f t="shared" si="89"/>
        <v>456</v>
      </c>
      <c r="M127" s="143">
        <f t="shared" si="89"/>
        <v>442</v>
      </c>
      <c r="N127" s="143">
        <f t="shared" si="89"/>
        <v>574</v>
      </c>
      <c r="O127" s="143">
        <f t="shared" si="89"/>
        <v>502</v>
      </c>
      <c r="P127" s="143">
        <f t="shared" si="89"/>
        <v>680</v>
      </c>
      <c r="Q127" s="143"/>
      <c r="R127" s="402">
        <v>67.730593776618576</v>
      </c>
      <c r="S127" s="143"/>
      <c r="V127" s="141" t="s">
        <v>39</v>
      </c>
      <c r="W127" s="146"/>
      <c r="X127" s="146"/>
      <c r="Y127" s="146"/>
      <c r="Z127" s="146">
        <v>74</v>
      </c>
      <c r="AA127" s="146">
        <v>74</v>
      </c>
      <c r="AB127" s="146">
        <v>72</v>
      </c>
      <c r="AC127" s="146">
        <v>70</v>
      </c>
      <c r="AD127" s="146">
        <v>105</v>
      </c>
      <c r="AE127" s="146">
        <v>86</v>
      </c>
      <c r="AF127" s="499">
        <v>75</v>
      </c>
      <c r="AG127" s="146">
        <v>97</v>
      </c>
      <c r="AH127" s="146">
        <v>102</v>
      </c>
      <c r="AI127" s="146">
        <v>100</v>
      </c>
      <c r="AJ127" s="146">
        <v>120</v>
      </c>
      <c r="AK127" s="147"/>
      <c r="AL127" s="392"/>
      <c r="AM127" s="132"/>
      <c r="AN127" s="681"/>
      <c r="AO127" s="141" t="s">
        <v>9</v>
      </c>
      <c r="AP127" s="150">
        <v>401</v>
      </c>
      <c r="AQ127" s="150">
        <v>441</v>
      </c>
      <c r="AR127" s="150">
        <v>482</v>
      </c>
      <c r="AS127" s="150">
        <v>562</v>
      </c>
      <c r="AT127" s="150">
        <v>591</v>
      </c>
      <c r="AU127" s="150">
        <v>734</v>
      </c>
      <c r="AV127" s="150">
        <v>461</v>
      </c>
      <c r="AW127" s="150">
        <v>466</v>
      </c>
      <c r="AX127" s="150">
        <v>430</v>
      </c>
      <c r="AY127" s="150">
        <v>461</v>
      </c>
      <c r="AZ127" s="150">
        <v>413</v>
      </c>
      <c r="BA127" s="150">
        <v>564</v>
      </c>
      <c r="BB127" s="150">
        <v>619</v>
      </c>
      <c r="BC127" s="183">
        <v>551</v>
      </c>
      <c r="BG127" s="681"/>
      <c r="BH127" s="154" t="s">
        <v>9</v>
      </c>
      <c r="BI127" s="150">
        <v>564</v>
      </c>
      <c r="BJ127" s="150">
        <v>620</v>
      </c>
      <c r="BK127" s="150">
        <v>704</v>
      </c>
      <c r="BL127" s="150">
        <v>817</v>
      </c>
      <c r="BM127" s="150">
        <v>849</v>
      </c>
      <c r="BN127" s="150">
        <v>1081</v>
      </c>
      <c r="BO127" s="150">
        <v>751</v>
      </c>
      <c r="BP127" s="150">
        <v>758</v>
      </c>
      <c r="BQ127" s="150">
        <v>654</v>
      </c>
      <c r="BR127" s="150">
        <v>722</v>
      </c>
      <c r="BS127" s="150">
        <v>697</v>
      </c>
      <c r="BT127" s="150">
        <v>890</v>
      </c>
      <c r="BU127" s="150">
        <v>890</v>
      </c>
      <c r="BV127" s="183">
        <v>847</v>
      </c>
    </row>
    <row r="128" spans="2:74">
      <c r="B128" s="141" t="s">
        <v>40</v>
      </c>
      <c r="C128" s="143">
        <f t="shared" si="89"/>
        <v>0</v>
      </c>
      <c r="D128" s="143">
        <f t="shared" si="89"/>
        <v>0</v>
      </c>
      <c r="E128" s="143">
        <f t="shared" si="89"/>
        <v>0</v>
      </c>
      <c r="F128" s="143">
        <f t="shared" si="89"/>
        <v>1355</v>
      </c>
      <c r="G128" s="143">
        <f t="shared" si="89"/>
        <v>1990</v>
      </c>
      <c r="H128" s="143">
        <f t="shared" si="89"/>
        <v>12078</v>
      </c>
      <c r="I128" s="143">
        <f t="shared" si="89"/>
        <v>5513</v>
      </c>
      <c r="J128" s="143">
        <f t="shared" si="89"/>
        <v>8803</v>
      </c>
      <c r="K128" s="143">
        <f t="shared" si="89"/>
        <v>5493</v>
      </c>
      <c r="L128" s="143">
        <f t="shared" si="89"/>
        <v>3289</v>
      </c>
      <c r="M128" s="143">
        <f t="shared" si="89"/>
        <v>3273</v>
      </c>
      <c r="N128" s="143">
        <f t="shared" si="89"/>
        <v>5133</v>
      </c>
      <c r="O128" s="143">
        <f t="shared" si="89"/>
        <v>9848.5</v>
      </c>
      <c r="P128" s="143">
        <f t="shared" si="89"/>
        <v>11034</v>
      </c>
      <c r="Q128" s="143"/>
      <c r="R128" s="404">
        <v>3842.1328324748156</v>
      </c>
      <c r="S128" s="143"/>
      <c r="V128" s="141" t="s">
        <v>15</v>
      </c>
      <c r="W128" s="146">
        <v>337</v>
      </c>
      <c r="X128" s="146">
        <v>402</v>
      </c>
      <c r="Y128" s="146">
        <v>342</v>
      </c>
      <c r="Z128" s="146">
        <v>426</v>
      </c>
      <c r="AA128" s="146">
        <v>406</v>
      </c>
      <c r="AB128" s="146">
        <v>423</v>
      </c>
      <c r="AC128" s="146">
        <v>508</v>
      </c>
      <c r="AD128" s="146">
        <v>540</v>
      </c>
      <c r="AE128" s="146">
        <v>499</v>
      </c>
      <c r="AF128" s="499">
        <v>456</v>
      </c>
      <c r="AG128" s="146">
        <v>442</v>
      </c>
      <c r="AH128" s="146">
        <v>574</v>
      </c>
      <c r="AI128" s="146">
        <v>502</v>
      </c>
      <c r="AJ128" s="146">
        <v>680</v>
      </c>
      <c r="AK128" s="147"/>
      <c r="AL128" s="392"/>
      <c r="AM128" s="132"/>
      <c r="AN128" s="681"/>
      <c r="AO128" s="141" t="s">
        <v>34</v>
      </c>
      <c r="AP128" s="150">
        <v>422</v>
      </c>
      <c r="AQ128" s="150">
        <v>308</v>
      </c>
      <c r="AR128" s="150">
        <v>286</v>
      </c>
      <c r="AS128" s="150">
        <v>386</v>
      </c>
      <c r="AT128" s="150">
        <v>448</v>
      </c>
      <c r="AU128" s="150">
        <v>500</v>
      </c>
      <c r="AV128" s="150">
        <v>421</v>
      </c>
      <c r="AW128" s="150">
        <v>400</v>
      </c>
      <c r="AX128" s="150">
        <v>352</v>
      </c>
      <c r="AY128" s="150">
        <v>337</v>
      </c>
      <c r="AZ128" s="150">
        <v>357</v>
      </c>
      <c r="BA128" s="150">
        <v>342</v>
      </c>
      <c r="BB128" s="150">
        <v>485</v>
      </c>
      <c r="BC128" s="183">
        <v>514</v>
      </c>
      <c r="BG128" s="681"/>
      <c r="BH128" s="154" t="s">
        <v>34</v>
      </c>
      <c r="BI128" s="150">
        <v>575</v>
      </c>
      <c r="BJ128" s="150">
        <v>447</v>
      </c>
      <c r="BK128" s="150">
        <v>468</v>
      </c>
      <c r="BL128" s="150">
        <v>569</v>
      </c>
      <c r="BM128" s="150">
        <v>647</v>
      </c>
      <c r="BN128" s="150">
        <v>788</v>
      </c>
      <c r="BO128" s="150">
        <v>652</v>
      </c>
      <c r="BP128" s="150">
        <v>662</v>
      </c>
      <c r="BQ128" s="150">
        <v>591</v>
      </c>
      <c r="BR128" s="150">
        <v>546</v>
      </c>
      <c r="BS128" s="150">
        <v>565</v>
      </c>
      <c r="BT128" s="150">
        <v>614</v>
      </c>
      <c r="BU128" s="150">
        <v>794</v>
      </c>
      <c r="BV128" s="183">
        <v>762</v>
      </c>
    </row>
    <row r="129" spans="2:75">
      <c r="B129" s="161" t="s">
        <v>41</v>
      </c>
      <c r="C129" s="162">
        <f t="shared" si="89"/>
        <v>18.526840724257404</v>
      </c>
      <c r="D129" s="162">
        <f t="shared" si="89"/>
        <v>17.448280939409557</v>
      </c>
      <c r="E129" s="162">
        <f t="shared" si="89"/>
        <v>16.766647080526365</v>
      </c>
      <c r="F129" s="162">
        <f t="shared" si="89"/>
        <v>15.307282325898608</v>
      </c>
      <c r="G129" s="162">
        <f t="shared" si="89"/>
        <v>16.136953623798501</v>
      </c>
      <c r="H129" s="162">
        <f t="shared" si="89"/>
        <v>16.480818414322247</v>
      </c>
      <c r="I129" s="162">
        <f t="shared" si="89"/>
        <v>16.424326321596219</v>
      </c>
      <c r="J129" s="162">
        <f t="shared" si="89"/>
        <v>20.727044330090028</v>
      </c>
      <c r="K129" s="162">
        <f t="shared" si="89"/>
        <v>20.625158585358189</v>
      </c>
      <c r="L129" s="162">
        <f t="shared" si="89"/>
        <v>22.263862521265317</v>
      </c>
      <c r="M129" s="162">
        <f t="shared" si="89"/>
        <v>21.724100287471344</v>
      </c>
      <c r="N129" s="162">
        <f t="shared" si="89"/>
        <v>20.372054404554799</v>
      </c>
      <c r="O129" s="162">
        <f t="shared" si="89"/>
        <v>21.055340141788594</v>
      </c>
      <c r="P129" s="162">
        <f t="shared" si="89"/>
        <v>25.052081024777273</v>
      </c>
      <c r="Q129" s="163"/>
      <c r="R129" s="403">
        <v>2.3587704350634757</v>
      </c>
      <c r="V129" s="141" t="s">
        <v>40</v>
      </c>
      <c r="W129" s="146"/>
      <c r="X129" s="146"/>
      <c r="Y129" s="146"/>
      <c r="Z129" s="146">
        <v>1355</v>
      </c>
      <c r="AA129" s="146">
        <v>1990</v>
      </c>
      <c r="AB129" s="146">
        <v>12078</v>
      </c>
      <c r="AC129" s="146">
        <v>5513</v>
      </c>
      <c r="AD129" s="146">
        <v>8803</v>
      </c>
      <c r="AE129" s="146">
        <v>5493</v>
      </c>
      <c r="AF129" s="499">
        <v>3289</v>
      </c>
      <c r="AG129" s="146">
        <v>3273</v>
      </c>
      <c r="AH129" s="146">
        <v>5133</v>
      </c>
      <c r="AI129" s="146">
        <v>9848.5</v>
      </c>
      <c r="AJ129" s="146">
        <v>11034</v>
      </c>
      <c r="AK129" s="147"/>
      <c r="AL129" s="392"/>
      <c r="AM129" s="132"/>
      <c r="AN129" s="681"/>
      <c r="AO129" s="141" t="s">
        <v>36</v>
      </c>
      <c r="AP129" s="150">
        <v>149</v>
      </c>
      <c r="AQ129" s="150">
        <v>150</v>
      </c>
      <c r="AR129" s="150">
        <v>142</v>
      </c>
      <c r="AS129" s="150">
        <v>149</v>
      </c>
      <c r="AT129" s="150">
        <v>175</v>
      </c>
      <c r="AU129" s="150">
        <v>217</v>
      </c>
      <c r="AV129" s="150">
        <v>194</v>
      </c>
      <c r="AW129" s="150">
        <v>218</v>
      </c>
      <c r="AX129" s="150">
        <v>222</v>
      </c>
      <c r="AY129" s="150">
        <v>237</v>
      </c>
      <c r="AZ129" s="150">
        <v>228</v>
      </c>
      <c r="BA129" s="150">
        <v>230</v>
      </c>
      <c r="BB129" s="150">
        <v>249</v>
      </c>
      <c r="BC129" s="183">
        <v>312</v>
      </c>
      <c r="BG129" s="681"/>
      <c r="BH129" s="154" t="s">
        <v>36</v>
      </c>
      <c r="BI129" s="150">
        <v>213</v>
      </c>
      <c r="BJ129" s="150">
        <v>213</v>
      </c>
      <c r="BK129" s="150">
        <v>208</v>
      </c>
      <c r="BL129" s="150">
        <v>209</v>
      </c>
      <c r="BM129" s="150">
        <v>283</v>
      </c>
      <c r="BN129" s="150">
        <v>344</v>
      </c>
      <c r="BO129" s="150">
        <v>349</v>
      </c>
      <c r="BP129" s="150">
        <v>409</v>
      </c>
      <c r="BQ129" s="150">
        <v>371</v>
      </c>
      <c r="BR129" s="150">
        <v>408</v>
      </c>
      <c r="BS129" s="150">
        <v>377</v>
      </c>
      <c r="BT129" s="150">
        <v>399</v>
      </c>
      <c r="BU129" s="150">
        <v>446</v>
      </c>
      <c r="BV129" s="183">
        <v>497</v>
      </c>
    </row>
    <row r="130" spans="2:75" ht="18" customHeight="1">
      <c r="C130" s="141"/>
      <c r="D130" s="141"/>
      <c r="E130" s="141"/>
      <c r="R130" s="99"/>
      <c r="T130" s="167"/>
      <c r="V130" s="161" t="s">
        <v>41</v>
      </c>
      <c r="W130" s="164">
        <v>18.526840724257404</v>
      </c>
      <c r="X130" s="164">
        <v>17.448280939409557</v>
      </c>
      <c r="Y130" s="164">
        <v>16.766647080526365</v>
      </c>
      <c r="Z130" s="164">
        <v>15.307282325898608</v>
      </c>
      <c r="AA130" s="164">
        <v>16.136953623798501</v>
      </c>
      <c r="AB130" s="164">
        <v>16.480818414322247</v>
      </c>
      <c r="AC130" s="164">
        <v>16.424326321596219</v>
      </c>
      <c r="AD130" s="164">
        <v>20.727044330090028</v>
      </c>
      <c r="AE130" s="164">
        <v>20.625158585358189</v>
      </c>
      <c r="AF130" s="500">
        <v>22.263862521265317</v>
      </c>
      <c r="AG130" s="164">
        <v>21.724100287471344</v>
      </c>
      <c r="AH130" s="164">
        <v>20.372054404554799</v>
      </c>
      <c r="AI130" s="164">
        <v>21.055340141788594</v>
      </c>
      <c r="AJ130" s="164">
        <v>25.052081024777273</v>
      </c>
      <c r="AK130" s="178"/>
      <c r="AL130" s="392"/>
      <c r="AM130" s="132"/>
      <c r="AN130" s="681"/>
      <c r="AO130" s="141" t="s">
        <v>149</v>
      </c>
      <c r="AP130" s="146">
        <v>0</v>
      </c>
      <c r="AQ130" s="146">
        <v>0</v>
      </c>
      <c r="AR130" s="146">
        <v>0</v>
      </c>
      <c r="AS130" s="146">
        <v>0</v>
      </c>
      <c r="AT130" s="146">
        <v>0</v>
      </c>
      <c r="AU130" s="146">
        <v>0</v>
      </c>
      <c r="AV130" s="146">
        <v>0</v>
      </c>
      <c r="AW130" s="146">
        <v>0</v>
      </c>
      <c r="AX130" s="146">
        <v>0</v>
      </c>
      <c r="AY130" s="150">
        <v>0</v>
      </c>
      <c r="AZ130" s="150">
        <v>0</v>
      </c>
      <c r="BA130" s="150">
        <v>24</v>
      </c>
      <c r="BB130" s="150">
        <v>29</v>
      </c>
      <c r="BC130" s="183">
        <v>36</v>
      </c>
      <c r="BG130" s="681"/>
      <c r="BH130" s="141" t="s">
        <v>149</v>
      </c>
      <c r="BI130" s="146">
        <v>0</v>
      </c>
      <c r="BJ130" s="146">
        <v>0</v>
      </c>
      <c r="BK130" s="146">
        <v>0</v>
      </c>
      <c r="BL130" s="146">
        <v>0</v>
      </c>
      <c r="BM130" s="146">
        <v>0</v>
      </c>
      <c r="BN130" s="146">
        <v>0</v>
      </c>
      <c r="BO130" s="146">
        <v>0</v>
      </c>
      <c r="BP130" s="146">
        <v>0</v>
      </c>
      <c r="BQ130" s="146">
        <v>0</v>
      </c>
      <c r="BR130" s="150">
        <v>0</v>
      </c>
      <c r="BS130" s="150">
        <v>0</v>
      </c>
      <c r="BT130" s="150">
        <v>55</v>
      </c>
      <c r="BU130" s="150">
        <v>58</v>
      </c>
      <c r="BV130" s="183">
        <v>57</v>
      </c>
      <c r="BW130" s="416"/>
    </row>
    <row r="131" spans="2:75">
      <c r="C131" s="141"/>
      <c r="D131" s="141"/>
      <c r="E131" s="141"/>
      <c r="R131" s="99"/>
      <c r="V131" s="132"/>
      <c r="W131" s="141"/>
      <c r="X131" s="141"/>
      <c r="Y131" s="141"/>
      <c r="Z131" s="178"/>
      <c r="AA131" s="178"/>
      <c r="AB131" s="178"/>
      <c r="AC131" s="178"/>
      <c r="AD131" s="178"/>
      <c r="AE131" s="178"/>
      <c r="AF131" s="502"/>
      <c r="AG131" s="178"/>
      <c r="AH131" s="178"/>
      <c r="AI131" s="178"/>
      <c r="AJ131" s="178"/>
      <c r="AK131" s="178"/>
      <c r="AL131" s="392"/>
      <c r="AM131" s="132"/>
      <c r="AN131" s="681"/>
      <c r="AO131" s="141" t="s">
        <v>37</v>
      </c>
      <c r="AP131" s="150">
        <v>0</v>
      </c>
      <c r="AQ131" s="150">
        <v>0</v>
      </c>
      <c r="AR131" s="150">
        <v>0</v>
      </c>
      <c r="AS131" s="150">
        <v>0</v>
      </c>
      <c r="AT131" s="150">
        <v>0</v>
      </c>
      <c r="AU131" s="150">
        <v>0</v>
      </c>
      <c r="AV131" s="150">
        <v>0</v>
      </c>
      <c r="AW131" s="150">
        <v>0</v>
      </c>
      <c r="AX131" s="150">
        <v>1</v>
      </c>
      <c r="AY131" s="150">
        <v>0</v>
      </c>
      <c r="AZ131" s="150">
        <v>0</v>
      </c>
      <c r="BA131" s="150">
        <v>6</v>
      </c>
      <c r="BB131" s="150">
        <v>3</v>
      </c>
      <c r="BC131" s="183">
        <v>2</v>
      </c>
      <c r="BG131" s="681"/>
      <c r="BH131" s="154" t="s">
        <v>37</v>
      </c>
      <c r="BI131" s="150">
        <v>0</v>
      </c>
      <c r="BJ131" s="150">
        <v>0</v>
      </c>
      <c r="BK131" s="150">
        <v>0</v>
      </c>
      <c r="BL131" s="150">
        <v>0</v>
      </c>
      <c r="BM131" s="150">
        <v>0</v>
      </c>
      <c r="BN131" s="150">
        <v>0</v>
      </c>
      <c r="BO131" s="150">
        <v>0</v>
      </c>
      <c r="BP131" s="150">
        <v>0</v>
      </c>
      <c r="BQ131" s="150">
        <v>0</v>
      </c>
      <c r="BR131" s="150">
        <v>0</v>
      </c>
      <c r="BS131" s="150">
        <v>0</v>
      </c>
      <c r="BT131" s="150">
        <v>7</v>
      </c>
      <c r="BU131" s="150">
        <v>5</v>
      </c>
      <c r="BV131" s="183">
        <v>3</v>
      </c>
    </row>
    <row r="132" spans="2:75">
      <c r="C132" s="141"/>
      <c r="D132" s="141"/>
      <c r="E132" s="141"/>
      <c r="R132" s="99"/>
      <c r="V132" s="132"/>
      <c r="W132" s="141"/>
      <c r="X132" s="141"/>
      <c r="Y132" s="141"/>
      <c r="Z132" s="170"/>
      <c r="AA132" s="170"/>
      <c r="AB132" s="170"/>
      <c r="AC132" s="170"/>
      <c r="AD132" s="326"/>
      <c r="AE132" s="326"/>
      <c r="AF132" s="170"/>
      <c r="AG132" s="170"/>
      <c r="AH132" s="170"/>
      <c r="AI132" s="170"/>
      <c r="AJ132" s="170"/>
      <c r="AK132" s="170"/>
      <c r="AL132" s="392"/>
      <c r="AM132" s="132"/>
      <c r="AN132" s="682"/>
      <c r="AO132" s="161" t="s">
        <v>38</v>
      </c>
      <c r="AP132" s="158">
        <v>5</v>
      </c>
      <c r="AQ132" s="158">
        <v>0</v>
      </c>
      <c r="AR132" s="159">
        <v>3</v>
      </c>
      <c r="AS132" s="158">
        <v>0</v>
      </c>
      <c r="AT132" s="158">
        <v>0</v>
      </c>
      <c r="AU132" s="159">
        <v>20</v>
      </c>
      <c r="AV132" s="159">
        <v>24</v>
      </c>
      <c r="AW132" s="159">
        <v>9</v>
      </c>
      <c r="AX132" s="159">
        <v>20</v>
      </c>
      <c r="AY132" s="159">
        <v>20</v>
      </c>
      <c r="AZ132" s="159">
        <v>25</v>
      </c>
      <c r="BA132" s="159">
        <v>38</v>
      </c>
      <c r="BB132" s="159">
        <v>44</v>
      </c>
      <c r="BC132" s="185">
        <v>58</v>
      </c>
      <c r="BG132" s="682"/>
      <c r="BH132" s="157" t="s">
        <v>38</v>
      </c>
      <c r="BI132" s="158">
        <v>3</v>
      </c>
      <c r="BJ132" s="158">
        <v>0</v>
      </c>
      <c r="BK132" s="159">
        <v>2</v>
      </c>
      <c r="BL132" s="158">
        <v>0</v>
      </c>
      <c r="BM132" s="158">
        <v>0</v>
      </c>
      <c r="BN132" s="159">
        <v>36</v>
      </c>
      <c r="BO132" s="159">
        <v>25</v>
      </c>
      <c r="BP132" s="159">
        <v>13</v>
      </c>
      <c r="BQ132" s="159">
        <v>29</v>
      </c>
      <c r="BR132" s="159">
        <v>29</v>
      </c>
      <c r="BS132" s="159">
        <v>59</v>
      </c>
      <c r="BT132" s="159">
        <v>69</v>
      </c>
      <c r="BU132" s="159">
        <v>64</v>
      </c>
      <c r="BV132" s="185">
        <v>85</v>
      </c>
    </row>
    <row r="133" spans="2:75">
      <c r="C133" s="141"/>
      <c r="D133" s="141"/>
      <c r="E133" s="141"/>
      <c r="R133" s="99"/>
      <c r="S133" s="167"/>
      <c r="V133" s="132"/>
      <c r="W133" s="141"/>
      <c r="X133" s="141"/>
      <c r="Y133" s="141"/>
      <c r="Z133" s="132"/>
      <c r="AA133" s="132"/>
      <c r="AB133" s="132"/>
      <c r="AC133" s="132"/>
      <c r="AD133" s="392"/>
      <c r="AE133" s="392"/>
      <c r="AF133" s="132"/>
      <c r="AG133" s="132"/>
      <c r="AH133" s="132"/>
      <c r="AI133" s="132"/>
      <c r="AJ133" s="132"/>
      <c r="AK133" s="132"/>
      <c r="AL133" s="392"/>
      <c r="AM133" s="132"/>
      <c r="AN133" s="683" t="s">
        <v>101</v>
      </c>
      <c r="AO133" s="435" t="s">
        <v>33</v>
      </c>
      <c r="AP133" s="149">
        <v>158</v>
      </c>
      <c r="AQ133" s="149">
        <v>180</v>
      </c>
      <c r="AR133" s="149">
        <v>179</v>
      </c>
      <c r="AS133" s="149">
        <v>177</v>
      </c>
      <c r="AT133" s="149">
        <v>242</v>
      </c>
      <c r="AU133" s="149">
        <v>309</v>
      </c>
      <c r="AV133" s="149">
        <v>245</v>
      </c>
      <c r="AW133" s="149">
        <v>182</v>
      </c>
      <c r="AX133" s="149">
        <v>143</v>
      </c>
      <c r="AY133" s="149">
        <v>120</v>
      </c>
      <c r="AZ133" s="149">
        <v>112</v>
      </c>
      <c r="BA133" s="150">
        <v>87</v>
      </c>
      <c r="BB133" s="150">
        <v>73</v>
      </c>
      <c r="BC133" s="183">
        <v>98</v>
      </c>
      <c r="BG133" s="683" t="s">
        <v>70</v>
      </c>
      <c r="BH133" s="148" t="s">
        <v>33</v>
      </c>
      <c r="BI133" s="149">
        <v>1069</v>
      </c>
      <c r="BJ133" s="149">
        <v>1182</v>
      </c>
      <c r="BK133" s="149">
        <v>1261</v>
      </c>
      <c r="BL133" s="149">
        <v>1371</v>
      </c>
      <c r="BM133" s="149">
        <v>1503</v>
      </c>
      <c r="BN133" s="149">
        <v>1691</v>
      </c>
      <c r="BO133" s="149">
        <v>1057</v>
      </c>
      <c r="BP133" s="149">
        <v>983</v>
      </c>
      <c r="BQ133" s="149">
        <v>906</v>
      </c>
      <c r="BR133" s="149">
        <v>919</v>
      </c>
      <c r="BS133" s="149">
        <v>912</v>
      </c>
      <c r="BT133" s="149">
        <v>1289</v>
      </c>
      <c r="BU133" s="149">
        <v>1246</v>
      </c>
      <c r="BV133" s="182">
        <v>1214</v>
      </c>
    </row>
    <row r="134" spans="2:75">
      <c r="C134" s="141"/>
      <c r="D134" s="141"/>
      <c r="E134" s="141"/>
      <c r="R134" s="99"/>
      <c r="S134" s="167"/>
      <c r="V134" s="132"/>
      <c r="W134" s="141"/>
      <c r="X134" s="141"/>
      <c r="Y134" s="141"/>
      <c r="Z134" s="132"/>
      <c r="AA134" s="132"/>
      <c r="AB134" s="132"/>
      <c r="AC134" s="132"/>
      <c r="AD134" s="392"/>
      <c r="AE134" s="392"/>
      <c r="AF134" s="132"/>
      <c r="AG134" s="132"/>
      <c r="AH134" s="132"/>
      <c r="AI134" s="132"/>
      <c r="AJ134" s="132"/>
      <c r="AK134" s="132"/>
      <c r="AL134" s="392"/>
      <c r="AM134" s="132"/>
      <c r="AN134" s="681"/>
      <c r="AO134" s="141" t="s">
        <v>9</v>
      </c>
      <c r="AP134" s="150">
        <v>137</v>
      </c>
      <c r="AQ134" s="150">
        <v>144</v>
      </c>
      <c r="AR134" s="150">
        <v>161</v>
      </c>
      <c r="AS134" s="150">
        <v>178</v>
      </c>
      <c r="AT134" s="150">
        <v>192</v>
      </c>
      <c r="AU134" s="150">
        <v>247</v>
      </c>
      <c r="AV134" s="150">
        <v>218</v>
      </c>
      <c r="AW134" s="150">
        <v>215</v>
      </c>
      <c r="AX134" s="150">
        <v>144</v>
      </c>
      <c r="AY134" s="150">
        <v>143</v>
      </c>
      <c r="AZ134" s="150">
        <v>119</v>
      </c>
      <c r="BA134" s="150">
        <v>96</v>
      </c>
      <c r="BB134" s="150">
        <v>83</v>
      </c>
      <c r="BC134" s="183">
        <v>90</v>
      </c>
      <c r="BG134" s="681"/>
      <c r="BH134" s="154" t="s">
        <v>9</v>
      </c>
      <c r="BI134" s="150">
        <v>722</v>
      </c>
      <c r="BJ134" s="150">
        <v>806</v>
      </c>
      <c r="BK134" s="150">
        <v>866</v>
      </c>
      <c r="BL134" s="150">
        <v>971</v>
      </c>
      <c r="BM134" s="150">
        <v>1023</v>
      </c>
      <c r="BN134" s="150">
        <v>1253</v>
      </c>
      <c r="BO134" s="150">
        <v>869</v>
      </c>
      <c r="BP134" s="150">
        <v>829</v>
      </c>
      <c r="BQ134" s="150">
        <v>747</v>
      </c>
      <c r="BR134" s="150">
        <v>769</v>
      </c>
      <c r="BS134" s="150">
        <v>761</v>
      </c>
      <c r="BT134" s="150">
        <v>1002</v>
      </c>
      <c r="BU134" s="150">
        <v>1071</v>
      </c>
      <c r="BV134" s="183">
        <v>959</v>
      </c>
    </row>
    <row r="135" spans="2:75">
      <c r="C135" s="141"/>
      <c r="D135" s="141"/>
      <c r="E135" s="141"/>
      <c r="R135" s="99"/>
      <c r="S135" s="167"/>
      <c r="V135" s="132"/>
      <c r="W135" s="141"/>
      <c r="X135" s="141"/>
      <c r="Y135" s="141"/>
      <c r="Z135" s="132"/>
      <c r="AA135" s="132"/>
      <c r="AB135" s="132"/>
      <c r="AC135" s="132"/>
      <c r="AD135" s="392"/>
      <c r="AE135" s="392"/>
      <c r="AF135" s="132"/>
      <c r="AG135" s="132"/>
      <c r="AH135" s="132"/>
      <c r="AI135" s="132"/>
      <c r="AJ135" s="132"/>
      <c r="AK135" s="132"/>
      <c r="AL135" s="392"/>
      <c r="AM135" s="132"/>
      <c r="AN135" s="681"/>
      <c r="AO135" s="141" t="s">
        <v>34</v>
      </c>
      <c r="AP135" s="150">
        <v>112</v>
      </c>
      <c r="AQ135" s="150">
        <v>121</v>
      </c>
      <c r="AR135" s="150">
        <v>140</v>
      </c>
      <c r="AS135" s="150">
        <v>143</v>
      </c>
      <c r="AT135" s="150">
        <v>145</v>
      </c>
      <c r="AU135" s="150">
        <v>209</v>
      </c>
      <c r="AV135" s="150">
        <v>173</v>
      </c>
      <c r="AW135" s="150">
        <v>205</v>
      </c>
      <c r="AX135" s="150">
        <v>163</v>
      </c>
      <c r="AY135" s="150">
        <v>123</v>
      </c>
      <c r="AZ135" s="150">
        <v>120</v>
      </c>
      <c r="BA135" s="150">
        <v>108</v>
      </c>
      <c r="BB135" s="150">
        <v>102</v>
      </c>
      <c r="BC135" s="183">
        <v>89</v>
      </c>
      <c r="BG135" s="681"/>
      <c r="BH135" s="154" t="s">
        <v>34</v>
      </c>
      <c r="BI135" s="150">
        <v>782</v>
      </c>
      <c r="BJ135" s="150">
        <v>582</v>
      </c>
      <c r="BK135" s="150">
        <v>572</v>
      </c>
      <c r="BL135" s="150">
        <v>664</v>
      </c>
      <c r="BM135" s="150">
        <v>699</v>
      </c>
      <c r="BN135" s="150">
        <v>849</v>
      </c>
      <c r="BO135" s="150">
        <v>736</v>
      </c>
      <c r="BP135" s="150">
        <v>698</v>
      </c>
      <c r="BQ135" s="150">
        <v>621</v>
      </c>
      <c r="BR135" s="150">
        <v>568</v>
      </c>
      <c r="BS135" s="150">
        <v>635</v>
      </c>
      <c r="BT135" s="150">
        <v>603</v>
      </c>
      <c r="BU135" s="150">
        <v>866</v>
      </c>
      <c r="BV135" s="183">
        <v>915</v>
      </c>
    </row>
    <row r="136" spans="2:75" ht="18" customHeight="1">
      <c r="C136" s="141"/>
      <c r="D136" s="141"/>
      <c r="E136" s="141"/>
      <c r="R136" s="99"/>
      <c r="T136" s="135"/>
      <c r="V136" s="132"/>
      <c r="W136" s="141"/>
      <c r="X136" s="141"/>
      <c r="Y136" s="141"/>
      <c r="Z136" s="132"/>
      <c r="AA136" s="132"/>
      <c r="AB136" s="132"/>
      <c r="AC136" s="132"/>
      <c r="AD136" s="392"/>
      <c r="AE136" s="392"/>
      <c r="AF136" s="132"/>
      <c r="AG136" s="132"/>
      <c r="AH136" s="132"/>
      <c r="AI136" s="132"/>
      <c r="AJ136" s="132"/>
      <c r="AK136" s="132"/>
      <c r="AL136" s="392"/>
      <c r="AM136" s="132"/>
      <c r="AN136" s="681"/>
      <c r="AO136" s="141" t="s">
        <v>36</v>
      </c>
      <c r="AP136" s="150">
        <v>77</v>
      </c>
      <c r="AQ136" s="150">
        <v>69</v>
      </c>
      <c r="AR136" s="150">
        <v>85</v>
      </c>
      <c r="AS136" s="150">
        <v>77</v>
      </c>
      <c r="AT136" s="150">
        <v>107</v>
      </c>
      <c r="AU136" s="150">
        <v>121</v>
      </c>
      <c r="AV136" s="150">
        <v>127</v>
      </c>
      <c r="AW136" s="150">
        <v>160</v>
      </c>
      <c r="AX136" s="150">
        <v>151</v>
      </c>
      <c r="AY136" s="150">
        <v>133</v>
      </c>
      <c r="AZ136" s="150">
        <v>116</v>
      </c>
      <c r="BA136" s="150">
        <v>102</v>
      </c>
      <c r="BB136" s="150">
        <v>94</v>
      </c>
      <c r="BC136" s="183">
        <v>89</v>
      </c>
      <c r="BG136" s="681"/>
      <c r="BH136" s="154" t="s">
        <v>36</v>
      </c>
      <c r="BI136" s="150">
        <v>285</v>
      </c>
      <c r="BJ136" s="150">
        <v>263</v>
      </c>
      <c r="BK136" s="150">
        <v>277</v>
      </c>
      <c r="BL136" s="150">
        <v>259</v>
      </c>
      <c r="BM136" s="150">
        <v>310</v>
      </c>
      <c r="BN136" s="150">
        <v>356</v>
      </c>
      <c r="BO136" s="150">
        <v>347</v>
      </c>
      <c r="BP136" s="150">
        <v>420</v>
      </c>
      <c r="BQ136" s="150">
        <v>406</v>
      </c>
      <c r="BR136" s="150">
        <v>393</v>
      </c>
      <c r="BS136" s="150">
        <v>378</v>
      </c>
      <c r="BT136" s="150">
        <v>392</v>
      </c>
      <c r="BU136" s="150">
        <v>443</v>
      </c>
      <c r="BV136" s="183">
        <v>559</v>
      </c>
    </row>
    <row r="137" spans="2:75">
      <c r="B137" s="165"/>
      <c r="C137" s="141"/>
      <c r="D137" s="141"/>
      <c r="E137" s="141"/>
      <c r="F137" s="167"/>
      <c r="G137" s="167"/>
      <c r="H137" s="167"/>
      <c r="I137" s="167"/>
      <c r="J137" s="167"/>
      <c r="K137" s="167"/>
      <c r="L137" s="167"/>
      <c r="M137" s="167"/>
      <c r="N137" s="167"/>
      <c r="O137" s="167"/>
      <c r="P137" s="167"/>
      <c r="Q137" s="167"/>
      <c r="R137" s="169"/>
      <c r="T137" s="143"/>
      <c r="V137" s="170"/>
      <c r="W137" s="141"/>
      <c r="X137" s="141"/>
      <c r="Y137" s="141"/>
      <c r="Z137" s="172"/>
      <c r="AA137" s="172"/>
      <c r="AB137" s="172"/>
      <c r="AC137" s="172"/>
      <c r="AD137" s="172"/>
      <c r="AE137" s="172"/>
      <c r="AF137" s="501"/>
      <c r="AG137" s="172"/>
      <c r="AH137" s="172"/>
      <c r="AI137" s="172"/>
      <c r="AJ137" s="172"/>
      <c r="AK137" s="172"/>
      <c r="AL137" s="392"/>
      <c r="AM137" s="132"/>
      <c r="AN137" s="681"/>
      <c r="AO137" s="141" t="s">
        <v>149</v>
      </c>
      <c r="AP137" s="146">
        <v>0</v>
      </c>
      <c r="AQ137" s="146">
        <v>0</v>
      </c>
      <c r="AR137" s="146">
        <v>0</v>
      </c>
      <c r="AS137" s="146">
        <v>0</v>
      </c>
      <c r="AT137" s="146">
        <v>0</v>
      </c>
      <c r="AU137" s="146">
        <v>0</v>
      </c>
      <c r="AV137" s="146">
        <v>0</v>
      </c>
      <c r="AW137" s="146">
        <v>0</v>
      </c>
      <c r="AX137" s="146">
        <v>0</v>
      </c>
      <c r="AY137" s="150">
        <v>0</v>
      </c>
      <c r="AZ137" s="150">
        <v>0</v>
      </c>
      <c r="BA137" s="150">
        <v>20</v>
      </c>
      <c r="BB137" s="150">
        <v>15</v>
      </c>
      <c r="BC137" s="183">
        <v>12</v>
      </c>
      <c r="BG137" s="681"/>
      <c r="BH137" s="141" t="s">
        <v>149</v>
      </c>
      <c r="BI137" s="146">
        <v>0</v>
      </c>
      <c r="BJ137" s="146">
        <v>0</v>
      </c>
      <c r="BK137" s="146">
        <v>0</v>
      </c>
      <c r="BL137" s="146">
        <v>0</v>
      </c>
      <c r="BM137" s="146">
        <v>0</v>
      </c>
      <c r="BN137" s="146">
        <v>0</v>
      </c>
      <c r="BO137" s="146">
        <v>0</v>
      </c>
      <c r="BP137" s="146">
        <v>0</v>
      </c>
      <c r="BQ137" s="146">
        <v>0</v>
      </c>
      <c r="BR137" s="150">
        <v>0</v>
      </c>
      <c r="BS137" s="150">
        <v>0</v>
      </c>
      <c r="BT137" s="150">
        <v>48</v>
      </c>
      <c r="BU137" s="150">
        <v>56</v>
      </c>
      <c r="BV137" s="183">
        <v>57</v>
      </c>
    </row>
    <row r="138" spans="2:75">
      <c r="C138" s="141"/>
      <c r="D138" s="141"/>
      <c r="E138" s="141"/>
      <c r="R138" s="99"/>
      <c r="T138" s="143"/>
      <c r="V138" s="132"/>
      <c r="W138" s="141"/>
      <c r="X138" s="141"/>
      <c r="Y138" s="141"/>
      <c r="Z138" s="132"/>
      <c r="AA138" s="132"/>
      <c r="AB138" s="132"/>
      <c r="AC138" s="132"/>
      <c r="AD138" s="392"/>
      <c r="AE138" s="392"/>
      <c r="AF138" s="132"/>
      <c r="AG138" s="132"/>
      <c r="AH138" s="132"/>
      <c r="AI138" s="132"/>
      <c r="AJ138" s="132"/>
      <c r="AK138" s="132"/>
      <c r="AL138" s="392"/>
      <c r="AM138" s="132"/>
      <c r="AN138" s="681"/>
      <c r="AO138" s="141" t="s">
        <v>37</v>
      </c>
      <c r="AP138" s="150">
        <v>0</v>
      </c>
      <c r="AQ138" s="150">
        <v>0</v>
      </c>
      <c r="AR138" s="150">
        <v>0</v>
      </c>
      <c r="AS138" s="150">
        <v>0</v>
      </c>
      <c r="AT138" s="150">
        <v>0</v>
      </c>
      <c r="AU138" s="150">
        <v>0</v>
      </c>
      <c r="AV138" s="150">
        <v>0</v>
      </c>
      <c r="AW138" s="150">
        <v>0</v>
      </c>
      <c r="AX138" s="150">
        <v>0</v>
      </c>
      <c r="AY138" s="150">
        <v>0</v>
      </c>
      <c r="AZ138" s="150">
        <v>0</v>
      </c>
      <c r="BA138" s="150">
        <v>2</v>
      </c>
      <c r="BB138" s="150">
        <v>2</v>
      </c>
      <c r="BC138" s="183">
        <v>1</v>
      </c>
      <c r="BG138" s="681"/>
      <c r="BH138" s="154" t="s">
        <v>37</v>
      </c>
      <c r="BI138" s="150">
        <v>0</v>
      </c>
      <c r="BJ138" s="150">
        <v>0</v>
      </c>
      <c r="BK138" s="150">
        <v>0</v>
      </c>
      <c r="BL138" s="150">
        <v>0</v>
      </c>
      <c r="BM138" s="150">
        <v>0</v>
      </c>
      <c r="BN138" s="150">
        <v>0</v>
      </c>
      <c r="BO138" s="150">
        <v>0</v>
      </c>
      <c r="BP138" s="150">
        <v>0</v>
      </c>
      <c r="BQ138" s="150">
        <v>1</v>
      </c>
      <c r="BR138" s="150">
        <v>0</v>
      </c>
      <c r="BS138" s="150">
        <v>0</v>
      </c>
      <c r="BT138" s="150">
        <v>4</v>
      </c>
      <c r="BU138" s="150">
        <v>3</v>
      </c>
      <c r="BV138" s="183">
        <v>2</v>
      </c>
    </row>
    <row r="139" spans="2:75">
      <c r="C139" s="141"/>
      <c r="D139" s="141"/>
      <c r="E139" s="141"/>
      <c r="R139" s="99"/>
      <c r="S139" s="135"/>
      <c r="T139" s="143"/>
      <c r="V139" s="132"/>
      <c r="W139" s="141"/>
      <c r="X139" s="141"/>
      <c r="Y139" s="141"/>
      <c r="Z139" s="132"/>
      <c r="AA139" s="132"/>
      <c r="AB139" s="132"/>
      <c r="AC139" s="132"/>
      <c r="AD139" s="392"/>
      <c r="AE139" s="392"/>
      <c r="AF139" s="132"/>
      <c r="AG139" s="132"/>
      <c r="AH139" s="132"/>
      <c r="AI139" s="132"/>
      <c r="AJ139" s="132"/>
      <c r="AK139" s="132"/>
      <c r="AL139" s="392"/>
      <c r="AM139" s="132"/>
      <c r="AN139" s="682"/>
      <c r="AO139" s="161" t="s">
        <v>38</v>
      </c>
      <c r="AP139" s="158">
        <v>0</v>
      </c>
      <c r="AQ139" s="158">
        <v>0</v>
      </c>
      <c r="AR139" s="159">
        <v>2</v>
      </c>
      <c r="AS139" s="158">
        <v>0</v>
      </c>
      <c r="AT139" s="158">
        <v>0</v>
      </c>
      <c r="AU139" s="159">
        <v>21</v>
      </c>
      <c r="AV139" s="159">
        <v>12</v>
      </c>
      <c r="AW139" s="159">
        <v>5</v>
      </c>
      <c r="AX139" s="159">
        <v>9</v>
      </c>
      <c r="AY139" s="159">
        <v>5</v>
      </c>
      <c r="AZ139" s="159">
        <v>17</v>
      </c>
      <c r="BA139" s="159">
        <v>18</v>
      </c>
      <c r="BB139" s="159">
        <v>11</v>
      </c>
      <c r="BC139" s="185">
        <v>8</v>
      </c>
      <c r="BG139" s="682"/>
      <c r="BH139" s="157" t="s">
        <v>38</v>
      </c>
      <c r="BI139" s="158">
        <v>2</v>
      </c>
      <c r="BJ139" s="158">
        <v>0</v>
      </c>
      <c r="BK139" s="159">
        <v>5</v>
      </c>
      <c r="BL139" s="158">
        <v>0</v>
      </c>
      <c r="BM139" s="158">
        <v>0</v>
      </c>
      <c r="BN139" s="159">
        <v>38</v>
      </c>
      <c r="BO139" s="159">
        <v>31</v>
      </c>
      <c r="BP139" s="159">
        <v>11</v>
      </c>
      <c r="BQ139" s="159">
        <v>26</v>
      </c>
      <c r="BR139" s="159">
        <v>28</v>
      </c>
      <c r="BS139" s="159">
        <v>45</v>
      </c>
      <c r="BT139" s="159">
        <v>70</v>
      </c>
      <c r="BU139" s="159">
        <v>68</v>
      </c>
      <c r="BV139" s="185">
        <v>57</v>
      </c>
    </row>
    <row r="140" spans="2:75">
      <c r="C140" s="132"/>
      <c r="D140" s="132"/>
      <c r="E140" s="132"/>
      <c r="R140" s="99"/>
      <c r="S140" s="143"/>
      <c r="T140" s="143"/>
      <c r="V140" s="132"/>
      <c r="W140" s="132"/>
      <c r="X140" s="132"/>
      <c r="Y140" s="132"/>
      <c r="Z140" s="132"/>
      <c r="AA140" s="132"/>
      <c r="AB140" s="132"/>
      <c r="AC140" s="132"/>
      <c r="AD140" s="392"/>
      <c r="AE140" s="392"/>
      <c r="AF140" s="132"/>
      <c r="AG140" s="132"/>
      <c r="AH140" s="132"/>
      <c r="AI140" s="132"/>
      <c r="AJ140" s="132"/>
      <c r="AK140" s="132"/>
      <c r="AL140" s="392"/>
      <c r="AM140" s="132"/>
      <c r="AN140" s="233"/>
      <c r="AP140" s="132"/>
      <c r="AQ140" s="132"/>
      <c r="AR140" s="132"/>
      <c r="AX140" s="385"/>
      <c r="AZ140" s="327"/>
      <c r="BH140" s="132"/>
      <c r="BI140" s="132"/>
      <c r="BJ140" s="132"/>
      <c r="BK140" s="132"/>
      <c r="BL140" s="132"/>
      <c r="BM140" s="132"/>
      <c r="BN140" s="132"/>
      <c r="BO140" s="132"/>
      <c r="BP140" s="392"/>
      <c r="BQ140" s="392"/>
      <c r="BR140" s="392"/>
      <c r="BS140" s="392"/>
      <c r="BT140" s="392"/>
      <c r="BU140" s="392"/>
      <c r="BV140" s="326"/>
    </row>
    <row r="141" spans="2:75">
      <c r="B141" s="133" t="s">
        <v>26</v>
      </c>
      <c r="C141" s="134" t="s">
        <v>121</v>
      </c>
      <c r="D141" s="134" t="s">
        <v>120</v>
      </c>
      <c r="E141" s="134" t="s">
        <v>119</v>
      </c>
      <c r="F141" s="133" t="s">
        <v>49</v>
      </c>
      <c r="G141" s="133" t="s">
        <v>48</v>
      </c>
      <c r="H141" s="133" t="s">
        <v>47</v>
      </c>
      <c r="I141" s="133" t="s">
        <v>46</v>
      </c>
      <c r="J141" s="133" t="s">
        <v>45</v>
      </c>
      <c r="K141" s="133" t="s">
        <v>44</v>
      </c>
      <c r="L141" s="133" t="s">
        <v>43</v>
      </c>
      <c r="M141" s="133" t="s">
        <v>96</v>
      </c>
      <c r="N141" s="133" t="s">
        <v>69</v>
      </c>
      <c r="O141" s="133" t="s">
        <v>77</v>
      </c>
      <c r="P141" s="133" t="s">
        <v>148</v>
      </c>
      <c r="Q141" s="135"/>
      <c r="R141" s="92" t="s">
        <v>110</v>
      </c>
      <c r="S141" s="143"/>
      <c r="T141" s="143"/>
      <c r="V141" s="137" t="s">
        <v>26</v>
      </c>
      <c r="W141" s="137" t="s">
        <v>121</v>
      </c>
      <c r="X141" s="137" t="s">
        <v>120</v>
      </c>
      <c r="Y141" s="137" t="s">
        <v>119</v>
      </c>
      <c r="Z141" s="137" t="s">
        <v>49</v>
      </c>
      <c r="AA141" s="137" t="s">
        <v>48</v>
      </c>
      <c r="AB141" s="137" t="s">
        <v>47</v>
      </c>
      <c r="AC141" s="137" t="s">
        <v>46</v>
      </c>
      <c r="AD141" s="137" t="s">
        <v>45</v>
      </c>
      <c r="AE141" s="137" t="s">
        <v>44</v>
      </c>
      <c r="AF141" s="498" t="s">
        <v>43</v>
      </c>
      <c r="AG141" s="137" t="s">
        <v>96</v>
      </c>
      <c r="AH141" s="137" t="s">
        <v>69</v>
      </c>
      <c r="AI141" s="137" t="s">
        <v>77</v>
      </c>
      <c r="AJ141" s="137" t="s">
        <v>148</v>
      </c>
      <c r="AK141" s="134"/>
      <c r="AL141" s="392"/>
      <c r="AM141" s="132"/>
      <c r="AN141" s="233"/>
      <c r="AO141" s="134" t="s">
        <v>26</v>
      </c>
      <c r="AP141" s="134" t="s">
        <v>121</v>
      </c>
      <c r="AQ141" s="134" t="s">
        <v>120</v>
      </c>
      <c r="AR141" s="134" t="s">
        <v>119</v>
      </c>
      <c r="AS141" s="134" t="s">
        <v>49</v>
      </c>
      <c r="AT141" s="134" t="s">
        <v>48</v>
      </c>
      <c r="AU141" s="134" t="s">
        <v>47</v>
      </c>
      <c r="AV141" s="134" t="s">
        <v>46</v>
      </c>
      <c r="AW141" s="134" t="s">
        <v>45</v>
      </c>
      <c r="AX141" s="134" t="s">
        <v>44</v>
      </c>
      <c r="AY141" s="134" t="s">
        <v>43</v>
      </c>
      <c r="AZ141" s="134" t="s">
        <v>96</v>
      </c>
      <c r="BA141" s="137" t="s">
        <v>69</v>
      </c>
      <c r="BB141" s="137" t="s">
        <v>77</v>
      </c>
      <c r="BC141" s="137" t="s">
        <v>148</v>
      </c>
      <c r="BH141" s="134" t="s">
        <v>26</v>
      </c>
      <c r="BI141" s="134" t="s">
        <v>121</v>
      </c>
      <c r="BJ141" s="134" t="s">
        <v>120</v>
      </c>
      <c r="BK141" s="134" t="s">
        <v>119</v>
      </c>
      <c r="BL141" s="134" t="s">
        <v>49</v>
      </c>
      <c r="BM141" s="134" t="s">
        <v>48</v>
      </c>
      <c r="BN141" s="134" t="s">
        <v>47</v>
      </c>
      <c r="BO141" s="134" t="s">
        <v>46</v>
      </c>
      <c r="BP141" s="134" t="s">
        <v>45</v>
      </c>
      <c r="BQ141" s="134" t="s">
        <v>44</v>
      </c>
      <c r="BR141" s="134" t="s">
        <v>43</v>
      </c>
      <c r="BS141" s="134" t="s">
        <v>96</v>
      </c>
      <c r="BT141" s="134" t="s">
        <v>69</v>
      </c>
      <c r="BU141" s="134" t="s">
        <v>77</v>
      </c>
      <c r="BV141" s="134" t="s">
        <v>148</v>
      </c>
    </row>
    <row r="142" spans="2:75">
      <c r="B142" s="141" t="s">
        <v>33</v>
      </c>
      <c r="C142" s="142">
        <f t="shared" ref="C142:M144" si="90">W142+AP142*$T$6+AP149*$T$8+AP156*$T$10</f>
        <v>4324.6000000000004</v>
      </c>
      <c r="D142" s="142">
        <f t="shared" si="90"/>
        <v>4985.2</v>
      </c>
      <c r="E142" s="142">
        <f t="shared" si="90"/>
        <v>4754.3999999999996</v>
      </c>
      <c r="F142" s="142">
        <f t="shared" si="90"/>
        <v>4817.4000000000005</v>
      </c>
      <c r="G142" s="142">
        <f t="shared" si="90"/>
        <v>5456.2</v>
      </c>
      <c r="H142" s="142">
        <f t="shared" si="90"/>
        <v>6824.7999999999993</v>
      </c>
      <c r="I142" s="142">
        <f t="shared" si="90"/>
        <v>4646.8</v>
      </c>
      <c r="J142" s="142">
        <f t="shared" si="90"/>
        <v>4501.2</v>
      </c>
      <c r="K142" s="142">
        <f t="shared" si="90"/>
        <v>4447.8</v>
      </c>
      <c r="L142" s="142">
        <f t="shared" si="90"/>
        <v>4666.4000000000005</v>
      </c>
      <c r="M142" s="142">
        <f t="shared" si="90"/>
        <v>4637.2</v>
      </c>
      <c r="N142" s="142">
        <f t="shared" ref="N142:P144" si="91">AH142+BA142*$T$6+BA149*$T$8+BA156*$T$10</f>
        <v>4896.2</v>
      </c>
      <c r="O142" s="142">
        <f t="shared" si="91"/>
        <v>3897.4</v>
      </c>
      <c r="P142" s="142">
        <f t="shared" si="91"/>
        <v>3208.4</v>
      </c>
      <c r="Q142" s="143"/>
      <c r="R142" s="402">
        <v>737.50664509247463</v>
      </c>
      <c r="S142" s="143"/>
      <c r="T142" s="143"/>
      <c r="V142" s="141" t="s">
        <v>33</v>
      </c>
      <c r="W142" s="146">
        <v>2278</v>
      </c>
      <c r="X142" s="146">
        <v>2596</v>
      </c>
      <c r="Y142" s="146">
        <v>2460</v>
      </c>
      <c r="Z142" s="146">
        <v>2510</v>
      </c>
      <c r="AA142" s="146">
        <v>2837</v>
      </c>
      <c r="AB142" s="146">
        <v>3509</v>
      </c>
      <c r="AC142" s="146">
        <v>2375</v>
      </c>
      <c r="AD142" s="146">
        <v>2305</v>
      </c>
      <c r="AE142" s="146">
        <v>2338</v>
      </c>
      <c r="AF142" s="499">
        <v>2438</v>
      </c>
      <c r="AG142" s="146">
        <v>2477</v>
      </c>
      <c r="AH142" s="146">
        <v>2646</v>
      </c>
      <c r="AI142" s="146">
        <v>2106</v>
      </c>
      <c r="AJ142" s="146">
        <v>1754</v>
      </c>
      <c r="AK142" s="147"/>
      <c r="AL142" s="392"/>
      <c r="AM142" s="132"/>
      <c r="AN142" s="683" t="s">
        <v>99</v>
      </c>
      <c r="AO142" s="435" t="s">
        <v>33</v>
      </c>
      <c r="AP142" s="149">
        <v>715</v>
      </c>
      <c r="AQ142" s="149">
        <v>734</v>
      </c>
      <c r="AR142" s="149">
        <v>670</v>
      </c>
      <c r="AS142" s="149">
        <v>662</v>
      </c>
      <c r="AT142" s="149">
        <v>755</v>
      </c>
      <c r="AU142" s="149">
        <v>848</v>
      </c>
      <c r="AV142" s="149">
        <v>529</v>
      </c>
      <c r="AW142" s="149">
        <v>497</v>
      </c>
      <c r="AX142" s="149">
        <v>542</v>
      </c>
      <c r="AY142" s="149">
        <v>576</v>
      </c>
      <c r="AZ142" s="149">
        <v>673</v>
      </c>
      <c r="BA142" s="149">
        <v>801</v>
      </c>
      <c r="BB142" s="149">
        <v>625</v>
      </c>
      <c r="BC142" s="182">
        <v>511</v>
      </c>
      <c r="BG142" s="684" t="s">
        <v>51</v>
      </c>
      <c r="BH142" s="148" t="s">
        <v>33</v>
      </c>
      <c r="BI142" s="149">
        <v>945</v>
      </c>
      <c r="BJ142" s="149">
        <v>1023</v>
      </c>
      <c r="BK142" s="149">
        <v>937</v>
      </c>
      <c r="BL142" s="149">
        <v>930</v>
      </c>
      <c r="BM142" s="149">
        <v>968</v>
      </c>
      <c r="BN142" s="149">
        <v>1375</v>
      </c>
      <c r="BO142" s="149">
        <v>1093</v>
      </c>
      <c r="BP142" s="149">
        <v>1028</v>
      </c>
      <c r="BQ142" s="149">
        <v>969</v>
      </c>
      <c r="BR142" s="149">
        <v>1014</v>
      </c>
      <c r="BS142" s="149">
        <v>772</v>
      </c>
      <c r="BT142" s="149">
        <v>650</v>
      </c>
      <c r="BU142" s="149">
        <v>580</v>
      </c>
      <c r="BV142" s="182">
        <v>428</v>
      </c>
    </row>
    <row r="143" spans="2:75">
      <c r="B143" s="141" t="s">
        <v>9</v>
      </c>
      <c r="C143" s="143">
        <f t="shared" si="90"/>
        <v>3289.7999999999997</v>
      </c>
      <c r="D143" s="143">
        <f t="shared" si="90"/>
        <v>3671.2</v>
      </c>
      <c r="E143" s="143">
        <f t="shared" si="90"/>
        <v>3793.6000000000004</v>
      </c>
      <c r="F143" s="143">
        <f t="shared" si="90"/>
        <v>3508</v>
      </c>
      <c r="G143" s="143">
        <f t="shared" si="90"/>
        <v>3795</v>
      </c>
      <c r="H143" s="143">
        <f t="shared" si="90"/>
        <v>4974.6000000000004</v>
      </c>
      <c r="I143" s="143">
        <f t="shared" si="90"/>
        <v>3994.6</v>
      </c>
      <c r="J143" s="143">
        <f t="shared" si="90"/>
        <v>3782.7999999999997</v>
      </c>
      <c r="K143" s="143">
        <f t="shared" si="90"/>
        <v>3550</v>
      </c>
      <c r="L143" s="143">
        <f t="shared" si="90"/>
        <v>3596.3999999999996</v>
      </c>
      <c r="M143" s="143">
        <f t="shared" si="90"/>
        <v>3634.4</v>
      </c>
      <c r="N143" s="143">
        <f t="shared" si="91"/>
        <v>3688.4</v>
      </c>
      <c r="O143" s="143">
        <f t="shared" si="91"/>
        <v>3153.7999999999997</v>
      </c>
      <c r="P143" s="143">
        <f t="shared" si="91"/>
        <v>2684.2000000000003</v>
      </c>
      <c r="Q143" s="143"/>
      <c r="R143" s="402">
        <v>458.99131969521665</v>
      </c>
      <c r="S143" s="143"/>
      <c r="T143" s="143"/>
      <c r="V143" s="141" t="s">
        <v>9</v>
      </c>
      <c r="W143" s="146">
        <v>1700</v>
      </c>
      <c r="X143" s="146">
        <v>1896</v>
      </c>
      <c r="Y143" s="146">
        <v>1967</v>
      </c>
      <c r="Z143" s="146">
        <v>1812</v>
      </c>
      <c r="AA143" s="146">
        <v>1973</v>
      </c>
      <c r="AB143" s="146">
        <v>2554</v>
      </c>
      <c r="AC143" s="146">
        <v>2048</v>
      </c>
      <c r="AD143" s="146">
        <v>1937</v>
      </c>
      <c r="AE143" s="146">
        <v>1824</v>
      </c>
      <c r="AF143" s="499">
        <v>1853</v>
      </c>
      <c r="AG143" s="146">
        <v>1878</v>
      </c>
      <c r="AH143" s="146">
        <v>1948</v>
      </c>
      <c r="AI143" s="146">
        <v>1664</v>
      </c>
      <c r="AJ143" s="146">
        <v>1419</v>
      </c>
      <c r="AK143" s="147"/>
      <c r="AL143" s="392"/>
      <c r="AM143" s="132"/>
      <c r="AN143" s="681"/>
      <c r="AO143" s="141" t="s">
        <v>9</v>
      </c>
      <c r="AP143" s="150">
        <v>497</v>
      </c>
      <c r="AQ143" s="150">
        <v>490</v>
      </c>
      <c r="AR143" s="150">
        <v>536</v>
      </c>
      <c r="AS143" s="150">
        <v>463</v>
      </c>
      <c r="AT143" s="150">
        <v>515</v>
      </c>
      <c r="AU143" s="150">
        <v>620</v>
      </c>
      <c r="AV143" s="150">
        <v>479</v>
      </c>
      <c r="AW143" s="150">
        <v>404</v>
      </c>
      <c r="AX143" s="150">
        <v>376</v>
      </c>
      <c r="AY143" s="150">
        <v>394</v>
      </c>
      <c r="AZ143" s="150">
        <v>431</v>
      </c>
      <c r="BA143" s="150">
        <v>552</v>
      </c>
      <c r="BB143" s="150">
        <v>442</v>
      </c>
      <c r="BC143" s="183">
        <v>361</v>
      </c>
      <c r="BG143" s="685"/>
      <c r="BH143" s="154" t="s">
        <v>9</v>
      </c>
      <c r="BI143" s="150">
        <v>768</v>
      </c>
      <c r="BJ143" s="150">
        <v>835</v>
      </c>
      <c r="BK143" s="150">
        <v>854</v>
      </c>
      <c r="BL143" s="150">
        <v>800</v>
      </c>
      <c r="BM143" s="150">
        <v>788</v>
      </c>
      <c r="BN143" s="150">
        <v>1102</v>
      </c>
      <c r="BO143" s="150">
        <v>979</v>
      </c>
      <c r="BP143" s="150">
        <v>925</v>
      </c>
      <c r="BQ143" s="150">
        <v>881</v>
      </c>
      <c r="BR143" s="150">
        <v>877</v>
      </c>
      <c r="BS143" s="150">
        <v>775</v>
      </c>
      <c r="BT143" s="150">
        <v>602</v>
      </c>
      <c r="BU143" s="150">
        <v>507</v>
      </c>
      <c r="BV143" s="183">
        <v>442</v>
      </c>
    </row>
    <row r="144" spans="2:75" ht="18" customHeight="1">
      <c r="B144" s="141" t="s">
        <v>34</v>
      </c>
      <c r="C144" s="143">
        <f t="shared" si="90"/>
        <v>2729.4</v>
      </c>
      <c r="D144" s="143">
        <f t="shared" si="90"/>
        <v>2786.6</v>
      </c>
      <c r="E144" s="143">
        <f t="shared" si="90"/>
        <v>2987.8</v>
      </c>
      <c r="F144" s="143">
        <f t="shared" si="90"/>
        <v>2832.6</v>
      </c>
      <c r="G144" s="143">
        <f t="shared" si="90"/>
        <v>3071.4</v>
      </c>
      <c r="H144" s="143">
        <f t="shared" si="90"/>
        <v>3688.6000000000004</v>
      </c>
      <c r="I144" s="143">
        <f t="shared" si="90"/>
        <v>3262.6</v>
      </c>
      <c r="J144" s="143">
        <f t="shared" si="90"/>
        <v>3382.2</v>
      </c>
      <c r="K144" s="143">
        <f t="shared" si="90"/>
        <v>3146.8</v>
      </c>
      <c r="L144" s="143">
        <f t="shared" si="90"/>
        <v>2962.3999999999996</v>
      </c>
      <c r="M144" s="143">
        <f t="shared" si="90"/>
        <v>2986.8</v>
      </c>
      <c r="N144" s="143">
        <f t="shared" si="91"/>
        <v>3037.2</v>
      </c>
      <c r="O144" s="143">
        <f t="shared" si="91"/>
        <v>2680.4</v>
      </c>
      <c r="P144" s="143">
        <f t="shared" si="91"/>
        <v>2554.8000000000002</v>
      </c>
      <c r="Q144" s="143"/>
      <c r="R144" s="402">
        <v>297.33659265777129</v>
      </c>
      <c r="S144" s="143"/>
      <c r="T144" s="143"/>
      <c r="V144" s="141" t="s">
        <v>34</v>
      </c>
      <c r="W144" s="146">
        <v>1417</v>
      </c>
      <c r="X144" s="146">
        <v>1445</v>
      </c>
      <c r="Y144" s="146">
        <v>1547</v>
      </c>
      <c r="Z144" s="146">
        <v>1468</v>
      </c>
      <c r="AA144" s="146">
        <v>1586</v>
      </c>
      <c r="AB144" s="146">
        <v>1903</v>
      </c>
      <c r="AC144" s="146">
        <v>1671</v>
      </c>
      <c r="AD144" s="146">
        <v>1717</v>
      </c>
      <c r="AE144" s="146">
        <v>1611</v>
      </c>
      <c r="AF144" s="499">
        <v>1510</v>
      </c>
      <c r="AG144" s="146">
        <v>1540</v>
      </c>
      <c r="AH144" s="146">
        <v>1567</v>
      </c>
      <c r="AI144" s="146">
        <v>1408</v>
      </c>
      <c r="AJ144" s="146">
        <v>1340</v>
      </c>
      <c r="AK144" s="147"/>
      <c r="AL144" s="392"/>
      <c r="AM144" s="132"/>
      <c r="AN144" s="681"/>
      <c r="AO144" s="141" t="s">
        <v>34</v>
      </c>
      <c r="AP144" s="150">
        <v>410</v>
      </c>
      <c r="AQ144" s="150">
        <v>420</v>
      </c>
      <c r="AR144" s="150">
        <v>381</v>
      </c>
      <c r="AS144" s="150">
        <v>387</v>
      </c>
      <c r="AT144" s="150">
        <v>381</v>
      </c>
      <c r="AU144" s="150">
        <v>471</v>
      </c>
      <c r="AV144" s="150">
        <v>382</v>
      </c>
      <c r="AW144" s="150">
        <v>343</v>
      </c>
      <c r="AX144" s="150">
        <v>338</v>
      </c>
      <c r="AY144" s="150">
        <v>272</v>
      </c>
      <c r="AZ144" s="150">
        <v>308</v>
      </c>
      <c r="BA144" s="150">
        <v>355</v>
      </c>
      <c r="BB144" s="150">
        <v>355</v>
      </c>
      <c r="BC144" s="183">
        <v>346</v>
      </c>
      <c r="BG144" s="685"/>
      <c r="BH144" s="154" t="s">
        <v>34</v>
      </c>
      <c r="BI144" s="150">
        <v>659</v>
      </c>
      <c r="BJ144" s="150">
        <v>697</v>
      </c>
      <c r="BK144" s="150">
        <v>736</v>
      </c>
      <c r="BL144" s="150">
        <v>691</v>
      </c>
      <c r="BM144" s="150">
        <v>736</v>
      </c>
      <c r="BN144" s="150">
        <v>916</v>
      </c>
      <c r="BO144" s="150">
        <v>860</v>
      </c>
      <c r="BP144" s="150">
        <v>905</v>
      </c>
      <c r="BQ144" s="150">
        <v>845</v>
      </c>
      <c r="BR144" s="150">
        <v>798</v>
      </c>
      <c r="BS144" s="150">
        <v>778</v>
      </c>
      <c r="BT144" s="150">
        <v>659</v>
      </c>
      <c r="BU144" s="150">
        <v>524</v>
      </c>
      <c r="BV144" s="183">
        <v>470</v>
      </c>
    </row>
    <row r="145" spans="2:74">
      <c r="B145" s="141" t="s">
        <v>35</v>
      </c>
      <c r="C145" s="143">
        <f t="shared" ref="C145:P145" si="92">W145</f>
        <v>240</v>
      </c>
      <c r="D145" s="143">
        <f t="shared" si="92"/>
        <v>291</v>
      </c>
      <c r="E145" s="143">
        <f t="shared" si="92"/>
        <v>321</v>
      </c>
      <c r="F145" s="143">
        <f t="shared" si="92"/>
        <v>322</v>
      </c>
      <c r="G145" s="143">
        <f t="shared" si="92"/>
        <v>790</v>
      </c>
      <c r="H145" s="143">
        <f t="shared" si="92"/>
        <v>926</v>
      </c>
      <c r="I145" s="143">
        <f t="shared" si="92"/>
        <v>1092</v>
      </c>
      <c r="J145" s="143">
        <f t="shared" si="92"/>
        <v>997</v>
      </c>
      <c r="K145" s="143">
        <f t="shared" si="92"/>
        <v>1119</v>
      </c>
      <c r="L145" s="143">
        <f t="shared" si="92"/>
        <v>1126</v>
      </c>
      <c r="M145" s="143">
        <f t="shared" si="92"/>
        <v>1375</v>
      </c>
      <c r="N145" s="143">
        <f t="shared" si="92"/>
        <v>1506</v>
      </c>
      <c r="O145" s="143">
        <f t="shared" si="92"/>
        <v>1388</v>
      </c>
      <c r="P145" s="143">
        <f t="shared" si="92"/>
        <v>1260</v>
      </c>
      <c r="Q145" s="143"/>
      <c r="R145" s="402">
        <v>382.74946839356369</v>
      </c>
      <c r="S145" s="143"/>
      <c r="T145" s="143"/>
      <c r="V145" s="141" t="s">
        <v>35</v>
      </c>
      <c r="W145" s="146">
        <v>240</v>
      </c>
      <c r="X145" s="146">
        <v>291</v>
      </c>
      <c r="Y145" s="146">
        <v>321</v>
      </c>
      <c r="Z145" s="146">
        <v>322</v>
      </c>
      <c r="AA145" s="146">
        <v>790</v>
      </c>
      <c r="AB145" s="146">
        <v>926</v>
      </c>
      <c r="AC145" s="146">
        <v>1092</v>
      </c>
      <c r="AD145" s="146">
        <v>997</v>
      </c>
      <c r="AE145" s="146">
        <v>1119</v>
      </c>
      <c r="AF145" s="499">
        <v>1126</v>
      </c>
      <c r="AG145" s="146">
        <v>1375</v>
      </c>
      <c r="AH145" s="146">
        <v>1506</v>
      </c>
      <c r="AI145" s="146">
        <v>1388</v>
      </c>
      <c r="AJ145" s="146">
        <v>1260</v>
      </c>
      <c r="AK145" s="147"/>
      <c r="AL145" s="392"/>
      <c r="AM145" s="132"/>
      <c r="AN145" s="681"/>
      <c r="AO145" s="141" t="s">
        <v>36</v>
      </c>
      <c r="AP145" s="150">
        <v>156</v>
      </c>
      <c r="AQ145" s="150">
        <v>162</v>
      </c>
      <c r="AR145" s="150">
        <v>137</v>
      </c>
      <c r="AS145" s="150">
        <v>103</v>
      </c>
      <c r="AT145" s="150">
        <v>123</v>
      </c>
      <c r="AU145" s="150">
        <v>91</v>
      </c>
      <c r="AV145" s="150">
        <v>113</v>
      </c>
      <c r="AW145" s="150">
        <v>158</v>
      </c>
      <c r="AX145" s="150">
        <v>126</v>
      </c>
      <c r="AY145" s="150">
        <v>116</v>
      </c>
      <c r="AZ145" s="150">
        <v>110</v>
      </c>
      <c r="BA145" s="150">
        <v>154</v>
      </c>
      <c r="BB145" s="150">
        <v>157</v>
      </c>
      <c r="BC145" s="183">
        <v>195</v>
      </c>
      <c r="BG145" s="685"/>
      <c r="BH145" s="154" t="s">
        <v>36</v>
      </c>
      <c r="BI145" s="150">
        <v>352</v>
      </c>
      <c r="BJ145" s="150">
        <v>334</v>
      </c>
      <c r="BK145" s="150">
        <v>378</v>
      </c>
      <c r="BL145" s="150">
        <v>342</v>
      </c>
      <c r="BM145" s="150">
        <v>356</v>
      </c>
      <c r="BN145" s="150">
        <v>321</v>
      </c>
      <c r="BO145" s="150">
        <v>371</v>
      </c>
      <c r="BP145" s="150">
        <v>503</v>
      </c>
      <c r="BQ145" s="150">
        <v>456</v>
      </c>
      <c r="BR145" s="150">
        <v>483</v>
      </c>
      <c r="BS145" s="150">
        <v>485</v>
      </c>
      <c r="BT145" s="150">
        <v>450</v>
      </c>
      <c r="BU145" s="150">
        <v>424</v>
      </c>
      <c r="BV145" s="183">
        <v>446</v>
      </c>
    </row>
    <row r="146" spans="2:74">
      <c r="B146" s="141" t="s">
        <v>36</v>
      </c>
      <c r="C146" s="143">
        <f>W146+$T$13*W147+$T$6*(AP145+$T$13*AP146)+$T$8*(AP152+$T$13*AP153)+$T$10*(AP159+$T$13*AP160)</f>
        <v>957</v>
      </c>
      <c r="D146" s="143">
        <f t="shared" ref="D146" si="93">X146+$T$13*X147+$T$6*(AQ145+$T$13*AQ146)+$T$8*(AQ152+$T$13*AQ153)+$T$10*(AQ159+$T$13*AQ160)</f>
        <v>977</v>
      </c>
      <c r="E146" s="143">
        <f t="shared" ref="E146" si="94">Y146+$T$13*Y147+$T$6*(AR145+$T$13*AR146)+$T$8*(AR152+$T$13*AR153)+$T$10*(AR159+$T$13*AR160)</f>
        <v>1039.8</v>
      </c>
      <c r="F146" s="143">
        <f t="shared" ref="F146" si="95">Z146+$T$13*Z147+$T$6*(AS145+$T$13*AS146)+$T$8*(AS152+$T$13*AS153)+$T$10*(AS159+$T$13*AS160)</f>
        <v>986.4</v>
      </c>
      <c r="G146" s="143">
        <f t="shared" ref="G146" si="96">AA146+$T$13*AA147+$T$6*(AT145+$T$13*AT146)+$T$8*(AT152+$T$13*AT153)+$T$10*(AT159+$T$13*AT160)</f>
        <v>1038.8</v>
      </c>
      <c r="H146" s="143">
        <f t="shared" ref="H146" si="97">AB146+$T$13*AB147+$T$6*(AU145+$T$13*AU146)+$T$8*(AU152+$T$13*AU153)+$T$10*(AU159+$T$13*AU160)</f>
        <v>950.19999999999993</v>
      </c>
      <c r="I146" s="143">
        <f t="shared" ref="I146" si="98">AC146+$T$13*AC147+$T$6*(AV145+$T$13*AV146)+$T$8*(AV152+$T$13*AV153)+$T$10*(AV159+$T$13*AV160)</f>
        <v>1051.2</v>
      </c>
      <c r="J146" s="143">
        <f t="shared" ref="J146" si="99">AD146+$T$13*AD147+$T$6*(AW145+$T$13*AW146)+$T$8*(AW152+$T$13*AW153)+$T$10*(AW159+$T$13*AW160)</f>
        <v>1437.6000000000001</v>
      </c>
      <c r="K146" s="143">
        <f t="shared" ref="K146" si="100">AE146+$T$13*AE147+$T$6*(AX145+$T$13*AX146)+$T$8*(AX152+$T$13*AX153)+$T$10*(AX159+$T$13*AX160)</f>
        <v>1255.5999999999999</v>
      </c>
      <c r="L146" s="143">
        <f t="shared" ref="L146" si="101">AF146+$T$13*AF147+$T$6*(AY145+$T$13*AY146)+$T$8*(AY152+$T$13*AY153)+$T$10*(AY159+$T$13*AY160)</f>
        <v>1302.8</v>
      </c>
      <c r="M146" s="143">
        <f t="shared" ref="M146" si="102">AG146+$T$13*AG147+$T$6*(AZ145+$T$13*AZ146)+$T$8*(AZ152+$T$13*AZ153)+$T$10*(AZ159+$T$13*AZ160)</f>
        <v>1350.2</v>
      </c>
      <c r="N146" s="143">
        <f>AH146+$T$13*AH147+$T$6*(BA145+$T$13*BA146)+$T$8*(BA152+$T$13*BA153)+$T$10*(BA159+$T$13*BA160)</f>
        <v>1472</v>
      </c>
      <c r="O146" s="143">
        <f>AI146+$T$13*AI147+$T$6*(BB145+$T$13*BB146)+$T$8*(BB152+$T$13*BB153)+$T$10*(BB159+$T$13*BB160)</f>
        <v>1492.9</v>
      </c>
      <c r="P146" s="143">
        <f>AJ146+$T$13*AJ147+$T$6*(BC145+$T$13*BC146)+$T$8*(BC152+$T$13*BC153)+$T$10*(BC159+$T$13*BC160)</f>
        <v>1604.3999999999999</v>
      </c>
      <c r="Q146" s="143"/>
      <c r="R146" s="402">
        <v>169.0558145833636</v>
      </c>
      <c r="S146" s="143"/>
      <c r="T146" s="143"/>
      <c r="V146" s="141" t="s">
        <v>36</v>
      </c>
      <c r="W146" s="146">
        <v>495</v>
      </c>
      <c r="X146" s="146">
        <v>501</v>
      </c>
      <c r="Y146" s="146">
        <v>527</v>
      </c>
      <c r="Z146" s="146">
        <v>501</v>
      </c>
      <c r="AA146" s="146">
        <v>529</v>
      </c>
      <c r="AB146" s="146">
        <v>481</v>
      </c>
      <c r="AC146" s="146">
        <v>531</v>
      </c>
      <c r="AD146" s="146">
        <v>718</v>
      </c>
      <c r="AE146" s="146">
        <v>624</v>
      </c>
      <c r="AF146" s="499">
        <v>646</v>
      </c>
      <c r="AG146" s="146">
        <v>669</v>
      </c>
      <c r="AH146" s="146">
        <v>703</v>
      </c>
      <c r="AI146" s="146">
        <v>717</v>
      </c>
      <c r="AJ146" s="146">
        <v>779</v>
      </c>
      <c r="AK146" s="147"/>
      <c r="AL146" s="392"/>
      <c r="AM146" s="132"/>
      <c r="AN146" s="681"/>
      <c r="AO146" s="141" t="s">
        <v>149</v>
      </c>
      <c r="AP146" s="146">
        <v>0</v>
      </c>
      <c r="AQ146" s="146">
        <v>0</v>
      </c>
      <c r="AR146" s="146">
        <v>0</v>
      </c>
      <c r="AS146" s="146">
        <v>0</v>
      </c>
      <c r="AT146" s="146">
        <v>0</v>
      </c>
      <c r="AU146" s="146">
        <v>0</v>
      </c>
      <c r="AV146" s="146">
        <v>0</v>
      </c>
      <c r="AW146" s="146">
        <v>0</v>
      </c>
      <c r="AX146" s="146">
        <v>0</v>
      </c>
      <c r="AY146" s="150">
        <v>0</v>
      </c>
      <c r="AZ146" s="150">
        <v>0</v>
      </c>
      <c r="BA146" s="150">
        <v>17</v>
      </c>
      <c r="BB146" s="150">
        <v>12</v>
      </c>
      <c r="BC146" s="183">
        <v>9</v>
      </c>
      <c r="BG146" s="685"/>
      <c r="BH146" s="141" t="s">
        <v>149</v>
      </c>
      <c r="BI146" s="146">
        <v>0</v>
      </c>
      <c r="BJ146" s="146">
        <v>0</v>
      </c>
      <c r="BK146" s="146">
        <v>0</v>
      </c>
      <c r="BL146" s="146">
        <v>0</v>
      </c>
      <c r="BM146" s="146">
        <v>0</v>
      </c>
      <c r="BN146" s="146">
        <v>0</v>
      </c>
      <c r="BO146" s="146">
        <v>0</v>
      </c>
      <c r="BP146" s="146">
        <v>0</v>
      </c>
      <c r="BQ146" s="146">
        <v>0</v>
      </c>
      <c r="BR146" s="150">
        <v>0</v>
      </c>
      <c r="BS146" s="150">
        <v>0</v>
      </c>
      <c r="BT146" s="150">
        <v>42</v>
      </c>
      <c r="BU146" s="150">
        <v>49</v>
      </c>
      <c r="BV146" s="183">
        <v>47</v>
      </c>
    </row>
    <row r="147" spans="2:74">
      <c r="B147" s="141" t="s">
        <v>37</v>
      </c>
      <c r="C147" s="143">
        <f t="shared" ref="C147:M148" si="103">W148+AP147*$T$6+AP154*$T$8+AP161*$T$10</f>
        <v>162</v>
      </c>
      <c r="D147" s="143">
        <f t="shared" si="103"/>
        <v>172.4</v>
      </c>
      <c r="E147" s="143">
        <f t="shared" si="103"/>
        <v>99.199999999999989</v>
      </c>
      <c r="F147" s="143">
        <f t="shared" si="103"/>
        <v>132.19999999999999</v>
      </c>
      <c r="G147" s="143">
        <f t="shared" si="103"/>
        <v>136.80000000000001</v>
      </c>
      <c r="H147" s="143">
        <f t="shared" si="103"/>
        <v>78.599999999999994</v>
      </c>
      <c r="I147" s="143">
        <f t="shared" si="103"/>
        <v>73.599999999999994</v>
      </c>
      <c r="J147" s="143">
        <f t="shared" si="103"/>
        <v>219.8</v>
      </c>
      <c r="K147" s="143">
        <f t="shared" si="103"/>
        <v>194.4</v>
      </c>
      <c r="L147" s="143">
        <f t="shared" si="103"/>
        <v>186.20000000000002</v>
      </c>
      <c r="M147" s="143">
        <f t="shared" si="103"/>
        <v>265.8</v>
      </c>
      <c r="N147" s="143">
        <f t="shared" ref="N147:P148" si="104">AH148+BA147*$T$6+BA154*$T$8+BA161*$T$10</f>
        <v>286.60000000000002</v>
      </c>
      <c r="O147" s="143">
        <f t="shared" si="104"/>
        <v>245.4</v>
      </c>
      <c r="P147" s="143">
        <f t="shared" si="104"/>
        <v>271.39999999999998</v>
      </c>
      <c r="Q147" s="143"/>
      <c r="R147" s="402">
        <v>50.010221177497506</v>
      </c>
      <c r="S147" s="143"/>
      <c r="T147" s="143"/>
      <c r="V147" s="141" t="s">
        <v>149</v>
      </c>
      <c r="W147" s="146">
        <v>0</v>
      </c>
      <c r="X147" s="146">
        <v>0</v>
      </c>
      <c r="Y147" s="146">
        <v>0</v>
      </c>
      <c r="Z147" s="146">
        <v>0</v>
      </c>
      <c r="AA147" s="146">
        <v>0</v>
      </c>
      <c r="AB147" s="146">
        <v>0</v>
      </c>
      <c r="AC147" s="146">
        <v>0</v>
      </c>
      <c r="AD147" s="146">
        <v>0</v>
      </c>
      <c r="AE147" s="146">
        <v>0</v>
      </c>
      <c r="AF147" s="499">
        <v>0</v>
      </c>
      <c r="AG147" s="146">
        <v>0</v>
      </c>
      <c r="AH147" s="146">
        <v>79</v>
      </c>
      <c r="AI147" s="146">
        <v>83</v>
      </c>
      <c r="AJ147" s="146">
        <v>89</v>
      </c>
      <c r="AK147" s="147"/>
      <c r="AL147" s="392"/>
      <c r="AM147" s="132"/>
      <c r="AN147" s="681"/>
      <c r="AO147" s="141" t="s">
        <v>37</v>
      </c>
      <c r="AP147" s="150">
        <v>50</v>
      </c>
      <c r="AQ147" s="150">
        <v>35</v>
      </c>
      <c r="AR147" s="150">
        <v>22</v>
      </c>
      <c r="AS147" s="150">
        <v>25</v>
      </c>
      <c r="AT147" s="150">
        <v>31</v>
      </c>
      <c r="AU147" s="150">
        <v>16</v>
      </c>
      <c r="AV147" s="150">
        <v>11</v>
      </c>
      <c r="AW147" s="150">
        <v>38</v>
      </c>
      <c r="AX147" s="150">
        <v>28</v>
      </c>
      <c r="AY147" s="150">
        <v>26</v>
      </c>
      <c r="AZ147" s="150">
        <v>40</v>
      </c>
      <c r="BA147" s="150">
        <v>37</v>
      </c>
      <c r="BB147" s="150">
        <v>33</v>
      </c>
      <c r="BC147" s="183">
        <v>32</v>
      </c>
      <c r="BG147" s="685"/>
      <c r="BH147" s="154" t="s">
        <v>37</v>
      </c>
      <c r="BI147" s="150">
        <v>66</v>
      </c>
      <c r="BJ147" s="150">
        <v>67</v>
      </c>
      <c r="BK147" s="150">
        <v>40</v>
      </c>
      <c r="BL147" s="150">
        <v>45</v>
      </c>
      <c r="BM147" s="150">
        <v>52</v>
      </c>
      <c r="BN147" s="150">
        <v>27</v>
      </c>
      <c r="BO147" s="150">
        <v>26</v>
      </c>
      <c r="BP147" s="150">
        <v>82</v>
      </c>
      <c r="BQ147" s="150">
        <v>85</v>
      </c>
      <c r="BR147" s="150">
        <v>73</v>
      </c>
      <c r="BS147" s="150">
        <v>96</v>
      </c>
      <c r="BT147" s="150">
        <v>100</v>
      </c>
      <c r="BU147" s="150">
        <v>87</v>
      </c>
      <c r="BV147" s="183">
        <v>80</v>
      </c>
    </row>
    <row r="148" spans="2:74">
      <c r="B148" s="141" t="s">
        <v>38</v>
      </c>
      <c r="C148" s="143">
        <f t="shared" si="103"/>
        <v>134.80000000000001</v>
      </c>
      <c r="D148" s="143">
        <f t="shared" si="103"/>
        <v>107</v>
      </c>
      <c r="E148" s="143">
        <f t="shared" si="103"/>
        <v>102</v>
      </c>
      <c r="F148" s="143">
        <f t="shared" si="103"/>
        <v>103.8</v>
      </c>
      <c r="G148" s="143">
        <f t="shared" si="103"/>
        <v>93.2</v>
      </c>
      <c r="H148" s="143">
        <f t="shared" si="103"/>
        <v>221.6</v>
      </c>
      <c r="I148" s="143">
        <f t="shared" si="103"/>
        <v>289.2</v>
      </c>
      <c r="J148" s="143">
        <f t="shared" si="103"/>
        <v>116.19999999999999</v>
      </c>
      <c r="K148" s="143">
        <f t="shared" si="103"/>
        <v>107.2</v>
      </c>
      <c r="L148" s="143">
        <f t="shared" si="103"/>
        <v>99.399999999999991</v>
      </c>
      <c r="M148" s="143">
        <f t="shared" si="103"/>
        <v>169.4</v>
      </c>
      <c r="N148" s="143">
        <f t="shared" si="104"/>
        <v>269</v>
      </c>
      <c r="O148" s="143">
        <f t="shared" si="104"/>
        <v>214.20000000000002</v>
      </c>
      <c r="P148" s="143">
        <f t="shared" si="104"/>
        <v>140.80000000000001</v>
      </c>
      <c r="Q148" s="143"/>
      <c r="R148" s="402">
        <v>65.202661840687881</v>
      </c>
      <c r="S148" s="143"/>
      <c r="V148" s="141" t="s">
        <v>37</v>
      </c>
      <c r="W148" s="146">
        <v>85</v>
      </c>
      <c r="X148" s="146">
        <v>89</v>
      </c>
      <c r="Y148" s="146">
        <v>52</v>
      </c>
      <c r="Z148" s="146">
        <v>70</v>
      </c>
      <c r="AA148" s="146">
        <v>73</v>
      </c>
      <c r="AB148" s="146">
        <v>41</v>
      </c>
      <c r="AC148" s="146">
        <v>38</v>
      </c>
      <c r="AD148" s="146">
        <v>113</v>
      </c>
      <c r="AE148" s="146">
        <v>99</v>
      </c>
      <c r="AF148" s="499">
        <v>95</v>
      </c>
      <c r="AG148" s="146">
        <v>135</v>
      </c>
      <c r="AH148" s="146">
        <v>145</v>
      </c>
      <c r="AI148" s="146">
        <v>125</v>
      </c>
      <c r="AJ148" s="146">
        <v>141</v>
      </c>
      <c r="AK148" s="147"/>
      <c r="AL148" s="392"/>
      <c r="AM148" s="132"/>
      <c r="AN148" s="682"/>
      <c r="AO148" s="161" t="s">
        <v>38</v>
      </c>
      <c r="AP148" s="158">
        <v>38</v>
      </c>
      <c r="AQ148" s="158">
        <v>32</v>
      </c>
      <c r="AR148" s="159">
        <v>20</v>
      </c>
      <c r="AS148" s="158">
        <v>22</v>
      </c>
      <c r="AT148" s="158">
        <v>21</v>
      </c>
      <c r="AU148" s="159">
        <v>49</v>
      </c>
      <c r="AV148" s="159">
        <v>60</v>
      </c>
      <c r="AW148" s="159">
        <v>21</v>
      </c>
      <c r="AX148" s="159">
        <v>13</v>
      </c>
      <c r="AY148" s="159">
        <v>12</v>
      </c>
      <c r="AZ148" s="159">
        <v>21</v>
      </c>
      <c r="BA148" s="159">
        <v>55</v>
      </c>
      <c r="BB148" s="159">
        <v>56</v>
      </c>
      <c r="BC148" s="185">
        <v>26</v>
      </c>
      <c r="BG148" s="685"/>
      <c r="BH148" s="157" t="s">
        <v>38</v>
      </c>
      <c r="BI148" s="158">
        <v>64</v>
      </c>
      <c r="BJ148" s="158">
        <v>45</v>
      </c>
      <c r="BK148" s="159">
        <v>48</v>
      </c>
      <c r="BL148" s="158">
        <v>46</v>
      </c>
      <c r="BM148" s="158">
        <v>41</v>
      </c>
      <c r="BN148" s="159">
        <v>102</v>
      </c>
      <c r="BO148" s="159">
        <v>127</v>
      </c>
      <c r="BP148" s="159">
        <v>52</v>
      </c>
      <c r="BQ148" s="159">
        <v>42</v>
      </c>
      <c r="BR148" s="159">
        <v>42</v>
      </c>
      <c r="BS148" s="159">
        <v>75</v>
      </c>
      <c r="BT148" s="159">
        <v>117</v>
      </c>
      <c r="BU148" s="159">
        <v>94</v>
      </c>
      <c r="BV148" s="185">
        <v>57</v>
      </c>
    </row>
    <row r="149" spans="2:74">
      <c r="B149" s="141" t="s">
        <v>39</v>
      </c>
      <c r="C149" s="143">
        <f t="shared" ref="C149:P152" si="105">W150</f>
        <v>0</v>
      </c>
      <c r="D149" s="143">
        <f t="shared" si="105"/>
        <v>0</v>
      </c>
      <c r="E149" s="143">
        <f t="shared" si="105"/>
        <v>0</v>
      </c>
      <c r="F149" s="143">
        <f t="shared" si="105"/>
        <v>312</v>
      </c>
      <c r="G149" s="143">
        <f t="shared" si="105"/>
        <v>268</v>
      </c>
      <c r="H149" s="143">
        <f t="shared" si="105"/>
        <v>258</v>
      </c>
      <c r="I149" s="143">
        <f t="shared" si="105"/>
        <v>263</v>
      </c>
      <c r="J149" s="143">
        <f t="shared" si="105"/>
        <v>263</v>
      </c>
      <c r="K149" s="143">
        <f t="shared" si="105"/>
        <v>226</v>
      </c>
      <c r="L149" s="143">
        <f t="shared" si="105"/>
        <v>267</v>
      </c>
      <c r="M149" s="143">
        <f t="shared" si="105"/>
        <v>250</v>
      </c>
      <c r="N149" s="143">
        <f t="shared" si="105"/>
        <v>269</v>
      </c>
      <c r="O149" s="143">
        <f t="shared" si="105"/>
        <v>311</v>
      </c>
      <c r="P149" s="143">
        <f t="shared" si="105"/>
        <v>340</v>
      </c>
      <c r="Q149" s="143"/>
      <c r="R149" s="404">
        <v>30.923869652514703</v>
      </c>
      <c r="S149" s="143"/>
      <c r="V149" s="141" t="s">
        <v>38</v>
      </c>
      <c r="W149" s="146">
        <v>72</v>
      </c>
      <c r="X149" s="146">
        <v>56</v>
      </c>
      <c r="Y149" s="146">
        <v>52</v>
      </c>
      <c r="Z149" s="146">
        <v>53</v>
      </c>
      <c r="AA149" s="146">
        <v>48</v>
      </c>
      <c r="AB149" s="146">
        <v>114</v>
      </c>
      <c r="AC149" s="146">
        <v>147</v>
      </c>
      <c r="AD149" s="146">
        <v>58</v>
      </c>
      <c r="AE149" s="146">
        <v>54</v>
      </c>
      <c r="AF149" s="499">
        <v>50</v>
      </c>
      <c r="AG149" s="146">
        <v>84</v>
      </c>
      <c r="AH149" s="146">
        <v>142</v>
      </c>
      <c r="AI149" s="146">
        <v>114</v>
      </c>
      <c r="AJ149" s="146">
        <v>76</v>
      </c>
      <c r="AK149" s="147"/>
      <c r="AL149" s="392"/>
      <c r="AM149" s="132"/>
      <c r="AN149" s="681" t="s">
        <v>100</v>
      </c>
      <c r="AO149" s="435" t="s">
        <v>33</v>
      </c>
      <c r="AP149" s="149">
        <v>943</v>
      </c>
      <c r="AQ149" s="149">
        <v>1166</v>
      </c>
      <c r="AR149" s="149">
        <v>1138</v>
      </c>
      <c r="AS149" s="149">
        <v>1173</v>
      </c>
      <c r="AT149" s="149">
        <v>1300</v>
      </c>
      <c r="AU149" s="149">
        <v>1603</v>
      </c>
      <c r="AV149" s="149">
        <v>1047</v>
      </c>
      <c r="AW149" s="149">
        <v>1015</v>
      </c>
      <c r="AX149" s="149">
        <v>979</v>
      </c>
      <c r="AY149" s="149">
        <v>1056</v>
      </c>
      <c r="AZ149" s="149">
        <v>1119</v>
      </c>
      <c r="BA149" s="150">
        <v>1199</v>
      </c>
      <c r="BB149" s="150">
        <v>977</v>
      </c>
      <c r="BC149" s="183">
        <v>808</v>
      </c>
      <c r="BD149" s="150"/>
      <c r="BG149" s="683" t="s">
        <v>52</v>
      </c>
      <c r="BH149" s="148" t="s">
        <v>33</v>
      </c>
      <c r="BI149" s="149">
        <v>1321</v>
      </c>
      <c r="BJ149" s="149">
        <v>1662</v>
      </c>
      <c r="BK149" s="149">
        <v>1641</v>
      </c>
      <c r="BL149" s="149">
        <v>1679</v>
      </c>
      <c r="BM149" s="149">
        <v>1958</v>
      </c>
      <c r="BN149" s="149">
        <v>2568</v>
      </c>
      <c r="BO149" s="149">
        <v>1747</v>
      </c>
      <c r="BP149" s="149">
        <v>1758</v>
      </c>
      <c r="BQ149" s="149">
        <v>1678</v>
      </c>
      <c r="BR149" s="149">
        <v>1812</v>
      </c>
      <c r="BS149" s="149">
        <v>1749</v>
      </c>
      <c r="BT149" s="149">
        <v>1860</v>
      </c>
      <c r="BU149" s="149">
        <v>1408</v>
      </c>
      <c r="BV149" s="182">
        <v>1162</v>
      </c>
    </row>
    <row r="150" spans="2:74" ht="18" customHeight="1">
      <c r="B150" s="141" t="s">
        <v>15</v>
      </c>
      <c r="C150" s="143">
        <f t="shared" si="105"/>
        <v>346</v>
      </c>
      <c r="D150" s="143">
        <f t="shared" si="105"/>
        <v>530</v>
      </c>
      <c r="E150" s="143">
        <f t="shared" si="105"/>
        <v>511</v>
      </c>
      <c r="F150" s="143">
        <f t="shared" si="105"/>
        <v>472</v>
      </c>
      <c r="G150" s="143">
        <f t="shared" si="105"/>
        <v>466</v>
      </c>
      <c r="H150" s="143">
        <f t="shared" si="105"/>
        <v>533</v>
      </c>
      <c r="I150" s="143">
        <f t="shared" si="105"/>
        <v>552</v>
      </c>
      <c r="J150" s="143">
        <f t="shared" si="105"/>
        <v>675</v>
      </c>
      <c r="K150" s="143">
        <f t="shared" si="105"/>
        <v>640</v>
      </c>
      <c r="L150" s="143">
        <f t="shared" si="105"/>
        <v>617</v>
      </c>
      <c r="M150" s="143">
        <f t="shared" si="105"/>
        <v>581</v>
      </c>
      <c r="N150" s="143">
        <f t="shared" si="105"/>
        <v>683</v>
      </c>
      <c r="O150" s="143">
        <f t="shared" si="105"/>
        <v>991</v>
      </c>
      <c r="P150" s="143">
        <f t="shared" si="105"/>
        <v>628</v>
      </c>
      <c r="Q150" s="143"/>
      <c r="R150" s="402">
        <v>95.851505523445596</v>
      </c>
      <c r="S150" s="143"/>
      <c r="V150" s="141" t="s">
        <v>39</v>
      </c>
      <c r="W150" s="146"/>
      <c r="X150" s="146"/>
      <c r="Y150" s="146"/>
      <c r="Z150" s="146">
        <v>312</v>
      </c>
      <c r="AA150" s="146">
        <v>268</v>
      </c>
      <c r="AB150" s="146">
        <v>258</v>
      </c>
      <c r="AC150" s="146">
        <v>263</v>
      </c>
      <c r="AD150" s="146">
        <v>263</v>
      </c>
      <c r="AE150" s="146">
        <v>226</v>
      </c>
      <c r="AF150" s="499">
        <v>267</v>
      </c>
      <c r="AG150" s="146">
        <v>250</v>
      </c>
      <c r="AH150" s="146">
        <v>269</v>
      </c>
      <c r="AI150" s="146">
        <v>311</v>
      </c>
      <c r="AJ150" s="146">
        <v>340</v>
      </c>
      <c r="AK150" s="147"/>
      <c r="AL150" s="392"/>
      <c r="AM150" s="132"/>
      <c r="AN150" s="681"/>
      <c r="AO150" s="141" t="s">
        <v>9</v>
      </c>
      <c r="AP150" s="150">
        <v>699</v>
      </c>
      <c r="AQ150" s="150">
        <v>830</v>
      </c>
      <c r="AR150" s="150">
        <v>847</v>
      </c>
      <c r="AS150" s="150">
        <v>788</v>
      </c>
      <c r="AT150" s="150">
        <v>852</v>
      </c>
      <c r="AU150" s="150">
        <v>1117</v>
      </c>
      <c r="AV150" s="150">
        <v>799</v>
      </c>
      <c r="AW150" s="150">
        <v>817</v>
      </c>
      <c r="AX150" s="150">
        <v>740</v>
      </c>
      <c r="AY150" s="150">
        <v>773</v>
      </c>
      <c r="AZ150" s="150">
        <v>832</v>
      </c>
      <c r="BA150" s="150">
        <v>868</v>
      </c>
      <c r="BB150" s="150">
        <v>781</v>
      </c>
      <c r="BC150" s="183">
        <v>680</v>
      </c>
      <c r="BG150" s="681"/>
      <c r="BH150" s="154" t="s">
        <v>9</v>
      </c>
      <c r="BI150" s="150">
        <v>1037</v>
      </c>
      <c r="BJ150" s="150">
        <v>1225</v>
      </c>
      <c r="BK150" s="150">
        <v>1247</v>
      </c>
      <c r="BL150" s="150">
        <v>1218</v>
      </c>
      <c r="BM150" s="150">
        <v>1319</v>
      </c>
      <c r="BN150" s="150">
        <v>1837</v>
      </c>
      <c r="BO150" s="150">
        <v>1473</v>
      </c>
      <c r="BP150" s="150">
        <v>1452</v>
      </c>
      <c r="BQ150" s="150">
        <v>1344</v>
      </c>
      <c r="BR150" s="150">
        <v>1412</v>
      </c>
      <c r="BS150" s="150">
        <v>1427</v>
      </c>
      <c r="BT150" s="150">
        <v>1433</v>
      </c>
      <c r="BU150" s="150">
        <v>1207</v>
      </c>
      <c r="BV150" s="183">
        <v>1031</v>
      </c>
    </row>
    <row r="151" spans="2:74">
      <c r="B151" s="141" t="s">
        <v>40</v>
      </c>
      <c r="C151" s="143">
        <f t="shared" si="105"/>
        <v>0</v>
      </c>
      <c r="D151" s="143">
        <f t="shared" si="105"/>
        <v>0</v>
      </c>
      <c r="E151" s="143">
        <f t="shared" si="105"/>
        <v>0</v>
      </c>
      <c r="F151" s="143">
        <f t="shared" si="105"/>
        <v>71959</v>
      </c>
      <c r="G151" s="143">
        <f t="shared" si="105"/>
        <v>48134</v>
      </c>
      <c r="H151" s="143">
        <f t="shared" si="105"/>
        <v>67613</v>
      </c>
      <c r="I151" s="143">
        <f t="shared" si="105"/>
        <v>32948</v>
      </c>
      <c r="J151" s="143">
        <f t="shared" si="105"/>
        <v>39563</v>
      </c>
      <c r="K151" s="143">
        <f t="shared" si="105"/>
        <v>35965</v>
      </c>
      <c r="L151" s="143">
        <f t="shared" si="105"/>
        <v>35107</v>
      </c>
      <c r="M151" s="143">
        <f t="shared" si="105"/>
        <v>23562</v>
      </c>
      <c r="N151" s="143">
        <f t="shared" si="105"/>
        <v>33706</v>
      </c>
      <c r="O151" s="143">
        <f t="shared" si="105"/>
        <v>23221</v>
      </c>
      <c r="P151" s="143">
        <f t="shared" si="105"/>
        <v>12489.5</v>
      </c>
      <c r="Q151" s="143"/>
      <c r="R151" s="404">
        <v>16147.133234799941</v>
      </c>
      <c r="V151" s="141" t="s">
        <v>15</v>
      </c>
      <c r="W151" s="146">
        <v>346</v>
      </c>
      <c r="X151" s="146">
        <v>530</v>
      </c>
      <c r="Y151" s="146">
        <v>511</v>
      </c>
      <c r="Z151" s="146">
        <v>472</v>
      </c>
      <c r="AA151" s="146">
        <v>466</v>
      </c>
      <c r="AB151" s="146">
        <v>533</v>
      </c>
      <c r="AC151" s="146">
        <v>552</v>
      </c>
      <c r="AD151" s="146">
        <v>675</v>
      </c>
      <c r="AE151" s="146">
        <v>640</v>
      </c>
      <c r="AF151" s="499">
        <v>617</v>
      </c>
      <c r="AG151" s="146">
        <v>581</v>
      </c>
      <c r="AH151" s="146">
        <v>683</v>
      </c>
      <c r="AI151" s="146">
        <v>991</v>
      </c>
      <c r="AJ151" s="146">
        <v>628</v>
      </c>
      <c r="AK151" s="147"/>
      <c r="AL151" s="392"/>
      <c r="AM151" s="132"/>
      <c r="AN151" s="681"/>
      <c r="AO151" s="141" t="s">
        <v>34</v>
      </c>
      <c r="AP151" s="150">
        <v>574</v>
      </c>
      <c r="AQ151" s="150">
        <v>558</v>
      </c>
      <c r="AR151" s="150">
        <v>668</v>
      </c>
      <c r="AS151" s="150">
        <v>605</v>
      </c>
      <c r="AT151" s="150">
        <v>673</v>
      </c>
      <c r="AU151" s="150">
        <v>768</v>
      </c>
      <c r="AV151" s="150">
        <v>650</v>
      </c>
      <c r="AW151" s="150">
        <v>696</v>
      </c>
      <c r="AX151" s="150">
        <v>621</v>
      </c>
      <c r="AY151" s="150">
        <v>594</v>
      </c>
      <c r="AZ151" s="150">
        <v>616</v>
      </c>
      <c r="BA151" s="150">
        <v>675</v>
      </c>
      <c r="BB151" s="150">
        <v>602</v>
      </c>
      <c r="BC151" s="183">
        <v>620</v>
      </c>
      <c r="BG151" s="681"/>
      <c r="BH151" s="154" t="s">
        <v>34</v>
      </c>
      <c r="BI151" s="150">
        <v>842</v>
      </c>
      <c r="BJ151" s="150">
        <v>883</v>
      </c>
      <c r="BK151" s="150">
        <v>969</v>
      </c>
      <c r="BL151" s="150">
        <v>946</v>
      </c>
      <c r="BM151" s="150">
        <v>1097</v>
      </c>
      <c r="BN151" s="150">
        <v>1307</v>
      </c>
      <c r="BO151" s="150">
        <v>1214</v>
      </c>
      <c r="BP151" s="150">
        <v>1302</v>
      </c>
      <c r="BQ151" s="150">
        <v>1202</v>
      </c>
      <c r="BR151" s="150">
        <v>1163</v>
      </c>
      <c r="BS151" s="150">
        <v>1166</v>
      </c>
      <c r="BT151" s="150">
        <v>1222</v>
      </c>
      <c r="BU151" s="150">
        <v>1039</v>
      </c>
      <c r="BV151" s="183">
        <v>970</v>
      </c>
    </row>
    <row r="152" spans="2:74">
      <c r="B152" s="161" t="s">
        <v>41</v>
      </c>
      <c r="C152" s="162">
        <f t="shared" si="105"/>
        <v>17.486382730689606</v>
      </c>
      <c r="D152" s="162">
        <f t="shared" si="105"/>
        <v>15.811505416110583</v>
      </c>
      <c r="E152" s="162">
        <f t="shared" si="105"/>
        <v>15.251826355717899</v>
      </c>
      <c r="F152" s="162">
        <f t="shared" si="105"/>
        <v>14.36767148105279</v>
      </c>
      <c r="G152" s="162">
        <f t="shared" si="105"/>
        <v>14.29187555147568</v>
      </c>
      <c r="H152" s="162">
        <f t="shared" si="105"/>
        <v>10.080560803612522</v>
      </c>
      <c r="I152" s="162">
        <f t="shared" si="105"/>
        <v>10.179649645918747</v>
      </c>
      <c r="J152" s="162">
        <f t="shared" si="105"/>
        <v>14.2363589641093</v>
      </c>
      <c r="K152" s="162">
        <f t="shared" si="105"/>
        <v>12.693637965038363</v>
      </c>
      <c r="L152" s="162">
        <f t="shared" si="105"/>
        <v>12.996237931125201</v>
      </c>
      <c r="M152" s="162">
        <f t="shared" si="105"/>
        <v>14.032678921019636</v>
      </c>
      <c r="N152" s="162">
        <f t="shared" si="105"/>
        <v>15.18045498603113</v>
      </c>
      <c r="O152" s="162">
        <f t="shared" si="105"/>
        <v>17.279652646710801</v>
      </c>
      <c r="P152" s="162">
        <f t="shared" si="105"/>
        <v>20.805545269228141</v>
      </c>
      <c r="Q152" s="163"/>
      <c r="R152" s="403">
        <v>2.3398169698925586</v>
      </c>
      <c r="V152" s="141" t="s">
        <v>40</v>
      </c>
      <c r="W152" s="146"/>
      <c r="X152" s="146"/>
      <c r="Y152" s="146"/>
      <c r="Z152" s="146">
        <v>71959</v>
      </c>
      <c r="AA152" s="146">
        <v>48134</v>
      </c>
      <c r="AB152" s="146">
        <v>67613</v>
      </c>
      <c r="AC152" s="146">
        <v>32948</v>
      </c>
      <c r="AD152" s="146">
        <v>39563</v>
      </c>
      <c r="AE152" s="146">
        <v>35965</v>
      </c>
      <c r="AF152" s="499">
        <v>35107</v>
      </c>
      <c r="AG152" s="146">
        <v>23562</v>
      </c>
      <c r="AH152" s="146">
        <v>33706</v>
      </c>
      <c r="AI152" s="146">
        <v>23221</v>
      </c>
      <c r="AJ152" s="146">
        <v>12489.5</v>
      </c>
      <c r="AK152" s="147"/>
      <c r="AL152" s="392"/>
      <c r="AM152" s="132"/>
      <c r="AN152" s="681"/>
      <c r="AO152" s="141" t="s">
        <v>36</v>
      </c>
      <c r="AP152" s="150">
        <v>210</v>
      </c>
      <c r="AQ152" s="150">
        <v>182</v>
      </c>
      <c r="AR152" s="150">
        <v>204</v>
      </c>
      <c r="AS152" s="150">
        <v>205</v>
      </c>
      <c r="AT152" s="150">
        <v>223</v>
      </c>
      <c r="AU152" s="150">
        <v>202</v>
      </c>
      <c r="AV152" s="150">
        <v>191</v>
      </c>
      <c r="AW152" s="150">
        <v>268</v>
      </c>
      <c r="AX152" s="150">
        <v>214</v>
      </c>
      <c r="AY152" s="150">
        <v>228</v>
      </c>
      <c r="AZ152" s="150">
        <v>250</v>
      </c>
      <c r="BA152" s="150">
        <v>249</v>
      </c>
      <c r="BB152" s="150">
        <v>272</v>
      </c>
      <c r="BC152" s="183">
        <v>289</v>
      </c>
      <c r="BG152" s="681"/>
      <c r="BH152" s="154" t="s">
        <v>36</v>
      </c>
      <c r="BI152" s="150">
        <v>212</v>
      </c>
      <c r="BJ152" s="150">
        <v>252</v>
      </c>
      <c r="BK152" s="150">
        <v>285</v>
      </c>
      <c r="BL152" s="150">
        <v>290</v>
      </c>
      <c r="BM152" s="150">
        <v>293</v>
      </c>
      <c r="BN152" s="150">
        <v>305</v>
      </c>
      <c r="BO152" s="150">
        <v>343</v>
      </c>
      <c r="BP152" s="150">
        <v>507</v>
      </c>
      <c r="BQ152" s="150">
        <v>456</v>
      </c>
      <c r="BR152" s="150">
        <v>485</v>
      </c>
      <c r="BS152" s="150">
        <v>511</v>
      </c>
      <c r="BT152" s="150">
        <v>535</v>
      </c>
      <c r="BU152" s="150">
        <v>530</v>
      </c>
      <c r="BV152" s="183">
        <v>537</v>
      </c>
    </row>
    <row r="153" spans="2:74">
      <c r="C153" s="141"/>
      <c r="D153" s="141"/>
      <c r="E153" s="141"/>
      <c r="O153" s="167"/>
      <c r="P153" s="167"/>
      <c r="R153" s="99"/>
      <c r="V153" s="161" t="s">
        <v>41</v>
      </c>
      <c r="W153" s="164">
        <v>17.486382730689606</v>
      </c>
      <c r="X153" s="164">
        <v>15.811505416110583</v>
      </c>
      <c r="Y153" s="164">
        <v>15.251826355717899</v>
      </c>
      <c r="Z153" s="164">
        <v>14.36767148105279</v>
      </c>
      <c r="AA153" s="164">
        <v>14.29187555147568</v>
      </c>
      <c r="AB153" s="164">
        <v>10.080560803612522</v>
      </c>
      <c r="AC153" s="164">
        <v>10.179649645918747</v>
      </c>
      <c r="AD153" s="164">
        <v>14.2363589641093</v>
      </c>
      <c r="AE153" s="164">
        <v>12.693637965038363</v>
      </c>
      <c r="AF153" s="500">
        <v>12.996237931125201</v>
      </c>
      <c r="AG153" s="164">
        <v>14.032678921019636</v>
      </c>
      <c r="AH153" s="164">
        <v>15.18045498603113</v>
      </c>
      <c r="AI153" s="164">
        <v>17.279652646710801</v>
      </c>
      <c r="AJ153" s="164">
        <v>20.805545269228141</v>
      </c>
      <c r="AK153" s="178"/>
      <c r="AL153" s="392"/>
      <c r="AM153" s="132"/>
      <c r="AN153" s="681"/>
      <c r="AO153" s="141" t="s">
        <v>149</v>
      </c>
      <c r="AP153" s="146">
        <v>0</v>
      </c>
      <c r="AQ153" s="146">
        <v>0</v>
      </c>
      <c r="AR153" s="146">
        <v>0</v>
      </c>
      <c r="AS153" s="146">
        <v>0</v>
      </c>
      <c r="AT153" s="146">
        <v>0</v>
      </c>
      <c r="AU153" s="146">
        <v>0</v>
      </c>
      <c r="AV153" s="146">
        <v>0</v>
      </c>
      <c r="AW153" s="146">
        <v>0</v>
      </c>
      <c r="AX153" s="146">
        <v>0</v>
      </c>
      <c r="AY153" s="150">
        <v>0</v>
      </c>
      <c r="AZ153" s="150">
        <v>0</v>
      </c>
      <c r="BA153" s="150">
        <v>29</v>
      </c>
      <c r="BB153" s="150">
        <v>40</v>
      </c>
      <c r="BC153" s="183">
        <v>37</v>
      </c>
      <c r="BG153" s="681"/>
      <c r="BH153" s="141" t="s">
        <v>149</v>
      </c>
      <c r="BI153" s="146">
        <v>0</v>
      </c>
      <c r="BJ153" s="146">
        <v>0</v>
      </c>
      <c r="BK153" s="146">
        <v>0</v>
      </c>
      <c r="BL153" s="146">
        <v>0</v>
      </c>
      <c r="BM153" s="146">
        <v>0</v>
      </c>
      <c r="BN153" s="146">
        <v>0</v>
      </c>
      <c r="BO153" s="146">
        <v>0</v>
      </c>
      <c r="BP153" s="146">
        <v>0</v>
      </c>
      <c r="BQ153" s="146">
        <v>0</v>
      </c>
      <c r="BR153" s="150">
        <v>0</v>
      </c>
      <c r="BS153" s="150">
        <v>0</v>
      </c>
      <c r="BT153" s="150">
        <v>63</v>
      </c>
      <c r="BU153" s="150">
        <v>72</v>
      </c>
      <c r="BV153" s="183">
        <v>78</v>
      </c>
    </row>
    <row r="154" spans="2:74">
      <c r="C154" s="141"/>
      <c r="D154" s="141"/>
      <c r="E154" s="141"/>
      <c r="R154" s="99"/>
      <c r="V154" s="132"/>
      <c r="W154" s="141"/>
      <c r="X154" s="141"/>
      <c r="Y154" s="141"/>
      <c r="Z154" s="132"/>
      <c r="AA154" s="132"/>
      <c r="AB154" s="132"/>
      <c r="AC154" s="132"/>
      <c r="AD154" s="392"/>
      <c r="AE154" s="392"/>
      <c r="AF154" s="132"/>
      <c r="AG154" s="132"/>
      <c r="AH154" s="132"/>
      <c r="AI154" s="132"/>
      <c r="AJ154" s="132"/>
      <c r="AK154" s="132"/>
      <c r="AL154" s="392"/>
      <c r="AM154" s="132"/>
      <c r="AN154" s="681"/>
      <c r="AO154" s="141" t="s">
        <v>37</v>
      </c>
      <c r="AP154" s="150">
        <v>25</v>
      </c>
      <c r="AQ154" s="150">
        <v>35</v>
      </c>
      <c r="AR154" s="150">
        <v>20</v>
      </c>
      <c r="AS154" s="150">
        <v>29</v>
      </c>
      <c r="AT154" s="150">
        <v>27</v>
      </c>
      <c r="AU154" s="150">
        <v>20</v>
      </c>
      <c r="AV154" s="150">
        <v>16</v>
      </c>
      <c r="AW154" s="150">
        <v>38</v>
      </c>
      <c r="AX154" s="150">
        <v>31</v>
      </c>
      <c r="AY154" s="150">
        <v>38</v>
      </c>
      <c r="AZ154" s="150">
        <v>58</v>
      </c>
      <c r="BA154" s="150">
        <v>52</v>
      </c>
      <c r="BB154" s="150">
        <v>46</v>
      </c>
      <c r="BC154" s="183">
        <v>58</v>
      </c>
      <c r="BG154" s="681"/>
      <c r="BH154" s="154" t="s">
        <v>37</v>
      </c>
      <c r="BI154" s="150">
        <v>29</v>
      </c>
      <c r="BJ154" s="150">
        <v>41</v>
      </c>
      <c r="BK154" s="150">
        <v>17</v>
      </c>
      <c r="BL154" s="150">
        <v>31</v>
      </c>
      <c r="BM154" s="150">
        <v>31</v>
      </c>
      <c r="BN154" s="150">
        <v>22</v>
      </c>
      <c r="BO154" s="150">
        <v>25</v>
      </c>
      <c r="BP154" s="150">
        <v>62</v>
      </c>
      <c r="BQ154" s="150">
        <v>53</v>
      </c>
      <c r="BR154" s="150">
        <v>62</v>
      </c>
      <c r="BS154" s="150">
        <v>85</v>
      </c>
      <c r="BT154" s="150">
        <v>101</v>
      </c>
      <c r="BU154" s="150">
        <v>86</v>
      </c>
      <c r="BV154" s="183">
        <v>95</v>
      </c>
    </row>
    <row r="155" spans="2:74">
      <c r="C155" s="141"/>
      <c r="D155" s="141"/>
      <c r="E155" s="141"/>
      <c r="R155" s="99"/>
      <c r="V155" s="132"/>
      <c r="W155" s="141"/>
      <c r="X155" s="141"/>
      <c r="Y155" s="141"/>
      <c r="Z155" s="132"/>
      <c r="AA155" s="132"/>
      <c r="AB155" s="132"/>
      <c r="AC155" s="132"/>
      <c r="AD155" s="392"/>
      <c r="AE155" s="392"/>
      <c r="AF155" s="132"/>
      <c r="AG155" s="132"/>
      <c r="AH155" s="132"/>
      <c r="AI155" s="132"/>
      <c r="AJ155" s="132"/>
      <c r="AK155" s="132"/>
      <c r="AL155" s="392"/>
      <c r="AM155" s="132"/>
      <c r="AN155" s="682"/>
      <c r="AO155" s="161" t="s">
        <v>38</v>
      </c>
      <c r="AP155" s="158">
        <v>18</v>
      </c>
      <c r="AQ155" s="158">
        <v>11</v>
      </c>
      <c r="AR155" s="159">
        <v>16</v>
      </c>
      <c r="AS155" s="158">
        <v>20</v>
      </c>
      <c r="AT155" s="158">
        <v>20</v>
      </c>
      <c r="AU155" s="159">
        <v>36</v>
      </c>
      <c r="AV155" s="159">
        <v>45</v>
      </c>
      <c r="AW155" s="159">
        <v>15</v>
      </c>
      <c r="AX155" s="159">
        <v>26</v>
      </c>
      <c r="AY155" s="159">
        <v>17</v>
      </c>
      <c r="AZ155" s="159">
        <v>35</v>
      </c>
      <c r="BA155" s="159">
        <v>41</v>
      </c>
      <c r="BB155" s="159">
        <v>29</v>
      </c>
      <c r="BC155" s="185">
        <v>26</v>
      </c>
      <c r="BG155" s="682"/>
      <c r="BH155" s="157" t="s">
        <v>38</v>
      </c>
      <c r="BI155" s="158">
        <v>15</v>
      </c>
      <c r="BJ155" s="158">
        <v>19</v>
      </c>
      <c r="BK155" s="159">
        <v>22</v>
      </c>
      <c r="BL155" s="158">
        <v>24</v>
      </c>
      <c r="BM155" s="158">
        <v>15</v>
      </c>
      <c r="BN155" s="159">
        <v>48</v>
      </c>
      <c r="BO155" s="159">
        <v>66</v>
      </c>
      <c r="BP155" s="159">
        <v>34</v>
      </c>
      <c r="BQ155" s="159">
        <v>37</v>
      </c>
      <c r="BR155" s="159">
        <v>32</v>
      </c>
      <c r="BS155" s="159">
        <v>59</v>
      </c>
      <c r="BT155" s="159">
        <v>64</v>
      </c>
      <c r="BU155" s="159">
        <v>49</v>
      </c>
      <c r="BV155" s="185">
        <v>35</v>
      </c>
    </row>
    <row r="156" spans="2:74" ht="18" customHeight="1">
      <c r="C156" s="141"/>
      <c r="D156" s="141"/>
      <c r="E156" s="141"/>
      <c r="R156" s="99"/>
      <c r="T156" s="135"/>
      <c r="V156" s="132"/>
      <c r="W156" s="141"/>
      <c r="X156" s="141"/>
      <c r="Y156" s="141"/>
      <c r="Z156" s="132"/>
      <c r="AA156" s="132"/>
      <c r="AB156" s="132"/>
      <c r="AC156" s="132"/>
      <c r="AD156" s="392"/>
      <c r="AE156" s="392"/>
      <c r="AF156" s="132"/>
      <c r="AG156" s="132"/>
      <c r="AH156" s="132"/>
      <c r="AI156" s="132"/>
      <c r="AJ156" s="132"/>
      <c r="AK156" s="132"/>
      <c r="AL156" s="392"/>
      <c r="AM156" s="132"/>
      <c r="AN156" s="683" t="s">
        <v>101</v>
      </c>
      <c r="AO156" s="435" t="s">
        <v>33</v>
      </c>
      <c r="AP156" s="149">
        <v>443</v>
      </c>
      <c r="AQ156" s="149">
        <v>530</v>
      </c>
      <c r="AR156" s="149">
        <v>517</v>
      </c>
      <c r="AS156" s="149">
        <v>504</v>
      </c>
      <c r="AT156" s="149">
        <v>596</v>
      </c>
      <c r="AU156" s="149">
        <v>862</v>
      </c>
      <c r="AV156" s="149">
        <v>668</v>
      </c>
      <c r="AW156" s="149">
        <v>653</v>
      </c>
      <c r="AX156" s="149">
        <v>581</v>
      </c>
      <c r="AY156" s="149">
        <v>593</v>
      </c>
      <c r="AZ156" s="149">
        <v>419</v>
      </c>
      <c r="BA156" s="150">
        <v>342</v>
      </c>
      <c r="BB156" s="150">
        <v>262</v>
      </c>
      <c r="BC156" s="183">
        <v>198</v>
      </c>
      <c r="BG156" s="683" t="s">
        <v>70</v>
      </c>
      <c r="BH156" s="148" t="s">
        <v>33</v>
      </c>
      <c r="BI156" s="149">
        <v>1664</v>
      </c>
      <c r="BJ156" s="149">
        <v>1971</v>
      </c>
      <c r="BK156" s="149">
        <v>1919</v>
      </c>
      <c r="BL156" s="149">
        <v>1911</v>
      </c>
      <c r="BM156" s="149">
        <v>2217</v>
      </c>
      <c r="BN156" s="149">
        <v>2697</v>
      </c>
      <c r="BO156" s="149">
        <v>1787</v>
      </c>
      <c r="BP156" s="149">
        <v>1700</v>
      </c>
      <c r="BQ156" s="149">
        <v>1596</v>
      </c>
      <c r="BR156" s="149">
        <v>1641</v>
      </c>
      <c r="BS156" s="149">
        <v>1647</v>
      </c>
      <c r="BT156" s="149">
        <v>1715</v>
      </c>
      <c r="BU156" s="149">
        <v>1377</v>
      </c>
      <c r="BV156" s="182">
        <v>1131</v>
      </c>
    </row>
    <row r="157" spans="2:74">
      <c r="C157" s="141"/>
      <c r="D157" s="141"/>
      <c r="E157" s="141"/>
      <c r="R157" s="99"/>
      <c r="T157" s="135"/>
      <c r="V157" s="132"/>
      <c r="W157" s="141"/>
      <c r="X157" s="141"/>
      <c r="Y157" s="141"/>
      <c r="Z157" s="132"/>
      <c r="AA157" s="132"/>
      <c r="AB157" s="132"/>
      <c r="AC157" s="132"/>
      <c r="AD157" s="392"/>
      <c r="AE157" s="392"/>
      <c r="AF157" s="132"/>
      <c r="AG157" s="132"/>
      <c r="AH157" s="132"/>
      <c r="AI157" s="132"/>
      <c r="AJ157" s="132"/>
      <c r="AK157" s="132"/>
      <c r="AL157" s="392"/>
      <c r="AM157" s="132"/>
      <c r="AN157" s="681"/>
      <c r="AO157" s="141" t="s">
        <v>9</v>
      </c>
      <c r="AP157" s="150">
        <v>411</v>
      </c>
      <c r="AQ157" s="150">
        <v>461</v>
      </c>
      <c r="AR157" s="150">
        <v>459</v>
      </c>
      <c r="AS157" s="150">
        <v>448</v>
      </c>
      <c r="AT157" s="150">
        <v>465</v>
      </c>
      <c r="AU157" s="150">
        <v>673</v>
      </c>
      <c r="AV157" s="150">
        <v>637</v>
      </c>
      <c r="AW157" s="150">
        <v>588</v>
      </c>
      <c r="AX157" s="150">
        <v>571</v>
      </c>
      <c r="AY157" s="150">
        <v>546</v>
      </c>
      <c r="AZ157" s="150">
        <v>483</v>
      </c>
      <c r="BA157" s="150">
        <v>359</v>
      </c>
      <c r="BB157" s="150">
        <v>296</v>
      </c>
      <c r="BC157" s="183">
        <v>247</v>
      </c>
      <c r="BG157" s="681"/>
      <c r="BH157" s="154" t="s">
        <v>9</v>
      </c>
      <c r="BI157" s="150">
        <v>1323</v>
      </c>
      <c r="BJ157" s="150">
        <v>1473</v>
      </c>
      <c r="BK157" s="150">
        <v>1506</v>
      </c>
      <c r="BL157" s="150">
        <v>1365</v>
      </c>
      <c r="BM157" s="150">
        <v>1507</v>
      </c>
      <c r="BN157" s="150">
        <v>1934</v>
      </c>
      <c r="BO157" s="150">
        <v>1536</v>
      </c>
      <c r="BP157" s="150">
        <v>1425</v>
      </c>
      <c r="BQ157" s="150">
        <v>1344</v>
      </c>
      <c r="BR157" s="150">
        <v>1289</v>
      </c>
      <c r="BS157" s="150">
        <v>1342</v>
      </c>
      <c r="BT157" s="150">
        <v>1330</v>
      </c>
      <c r="BU157" s="150">
        <v>1178</v>
      </c>
      <c r="BV157" s="183">
        <v>989</v>
      </c>
    </row>
    <row r="158" spans="2:74">
      <c r="C158" s="141"/>
      <c r="D158" s="141"/>
      <c r="E158" s="141"/>
      <c r="R158" s="99"/>
      <c r="T158" s="135"/>
      <c r="V158" s="132"/>
      <c r="W158" s="141"/>
      <c r="X158" s="141"/>
      <c r="Y158" s="141"/>
      <c r="Z158" s="132"/>
      <c r="AA158" s="132"/>
      <c r="AB158" s="132"/>
      <c r="AC158" s="132"/>
      <c r="AD158" s="392"/>
      <c r="AE158" s="392"/>
      <c r="AF158" s="132"/>
      <c r="AG158" s="132"/>
      <c r="AH158" s="132"/>
      <c r="AI158" s="132"/>
      <c r="AJ158" s="132"/>
      <c r="AK158" s="132"/>
      <c r="AL158" s="392"/>
      <c r="AM158" s="132"/>
      <c r="AN158" s="681"/>
      <c r="AO158" s="141" t="s">
        <v>34</v>
      </c>
      <c r="AP158" s="150">
        <v>342</v>
      </c>
      <c r="AQ158" s="150">
        <v>373</v>
      </c>
      <c r="AR158" s="150">
        <v>390</v>
      </c>
      <c r="AS158" s="150">
        <v>375</v>
      </c>
      <c r="AT158" s="150">
        <v>423</v>
      </c>
      <c r="AU158" s="150">
        <v>534</v>
      </c>
      <c r="AV158" s="150">
        <v>530</v>
      </c>
      <c r="AW158" s="150">
        <v>579</v>
      </c>
      <c r="AX158" s="150">
        <v>537</v>
      </c>
      <c r="AY158" s="150">
        <v>534</v>
      </c>
      <c r="AZ158" s="150">
        <v>487</v>
      </c>
      <c r="BA158" s="150">
        <v>426</v>
      </c>
      <c r="BB158" s="150">
        <v>322</v>
      </c>
      <c r="BC158" s="183">
        <v>265</v>
      </c>
      <c r="BG158" s="681"/>
      <c r="BH158" s="154" t="s">
        <v>34</v>
      </c>
      <c r="BI158" s="150">
        <v>1083</v>
      </c>
      <c r="BJ158" s="150">
        <v>1075</v>
      </c>
      <c r="BK158" s="150">
        <v>1182</v>
      </c>
      <c r="BL158" s="150">
        <v>1085</v>
      </c>
      <c r="BM158" s="150">
        <v>1163</v>
      </c>
      <c r="BN158" s="150">
        <v>1386</v>
      </c>
      <c r="BO158" s="150">
        <v>1198</v>
      </c>
      <c r="BP158" s="150">
        <v>1265</v>
      </c>
      <c r="BQ158" s="150">
        <v>1144</v>
      </c>
      <c r="BR158" s="150">
        <v>1101</v>
      </c>
      <c r="BS158" s="150">
        <v>1057</v>
      </c>
      <c r="BT158" s="150">
        <v>1102</v>
      </c>
      <c r="BU158" s="150">
        <v>962</v>
      </c>
      <c r="BV158" s="183">
        <v>941</v>
      </c>
    </row>
    <row r="159" spans="2:74">
      <c r="C159" s="141"/>
      <c r="D159" s="141"/>
      <c r="E159" s="141"/>
      <c r="R159" s="99"/>
      <c r="T159" s="143"/>
      <c r="V159" s="132"/>
      <c r="W159" s="141"/>
      <c r="X159" s="141"/>
      <c r="Y159" s="141"/>
      <c r="Z159" s="132"/>
      <c r="AA159" s="132"/>
      <c r="AB159" s="132"/>
      <c r="AC159" s="132"/>
      <c r="AD159" s="392"/>
      <c r="AE159" s="392"/>
      <c r="AF159" s="132"/>
      <c r="AG159" s="132"/>
      <c r="AH159" s="132"/>
      <c r="AI159" s="132"/>
      <c r="AJ159" s="132"/>
      <c r="AK159" s="132"/>
      <c r="AL159" s="392"/>
      <c r="AM159" s="132"/>
      <c r="AN159" s="681"/>
      <c r="AO159" s="141" t="s">
        <v>36</v>
      </c>
      <c r="AP159" s="150">
        <v>106</v>
      </c>
      <c r="AQ159" s="150">
        <v>137</v>
      </c>
      <c r="AR159" s="150">
        <v>166</v>
      </c>
      <c r="AS159" s="150">
        <v>165</v>
      </c>
      <c r="AT159" s="150">
        <v>157</v>
      </c>
      <c r="AU159" s="150">
        <v>162</v>
      </c>
      <c r="AV159" s="150">
        <v>199</v>
      </c>
      <c r="AW159" s="150">
        <v>271</v>
      </c>
      <c r="AX159" s="150">
        <v>264</v>
      </c>
      <c r="AY159" s="150">
        <v>280</v>
      </c>
      <c r="AZ159" s="150">
        <v>286</v>
      </c>
      <c r="BA159" s="150">
        <v>266</v>
      </c>
      <c r="BB159" s="150">
        <v>245</v>
      </c>
      <c r="BC159" s="183">
        <v>243</v>
      </c>
      <c r="BG159" s="681"/>
      <c r="BH159" s="154" t="s">
        <v>36</v>
      </c>
      <c r="BI159" s="150">
        <v>330</v>
      </c>
      <c r="BJ159" s="150">
        <v>351</v>
      </c>
      <c r="BK159" s="150">
        <v>380</v>
      </c>
      <c r="BL159" s="150">
        <v>376</v>
      </c>
      <c r="BM159" s="150">
        <v>391</v>
      </c>
      <c r="BN159" s="150">
        <v>355</v>
      </c>
      <c r="BO159" s="150">
        <v>378</v>
      </c>
      <c r="BP159" s="150">
        <v>497</v>
      </c>
      <c r="BQ159" s="150">
        <v>434</v>
      </c>
      <c r="BR159" s="150">
        <v>444</v>
      </c>
      <c r="BS159" s="150">
        <v>472</v>
      </c>
      <c r="BT159" s="150">
        <v>465</v>
      </c>
      <c r="BU159" s="150">
        <v>482</v>
      </c>
      <c r="BV159" s="183">
        <v>519</v>
      </c>
    </row>
    <row r="160" spans="2:74">
      <c r="C160" s="141"/>
      <c r="D160" s="141"/>
      <c r="E160" s="141"/>
      <c r="R160" s="99"/>
      <c r="T160" s="143"/>
      <c r="V160" s="132"/>
      <c r="W160" s="141"/>
      <c r="X160" s="141"/>
      <c r="Y160" s="141"/>
      <c r="Z160" s="132"/>
      <c r="AA160" s="132"/>
      <c r="AB160" s="132"/>
      <c r="AC160" s="132"/>
      <c r="AD160" s="392"/>
      <c r="AE160" s="392"/>
      <c r="AF160" s="132"/>
      <c r="AG160" s="132"/>
      <c r="AH160" s="132"/>
      <c r="AI160" s="132"/>
      <c r="AJ160" s="132"/>
      <c r="AK160" s="132"/>
      <c r="AL160" s="392"/>
      <c r="AM160" s="132"/>
      <c r="AN160" s="681"/>
      <c r="AO160" s="141" t="s">
        <v>149</v>
      </c>
      <c r="AP160" s="146">
        <v>0</v>
      </c>
      <c r="AQ160" s="146">
        <v>0</v>
      </c>
      <c r="AR160" s="146">
        <v>0</v>
      </c>
      <c r="AS160" s="146">
        <v>0</v>
      </c>
      <c r="AT160" s="146">
        <v>0</v>
      </c>
      <c r="AU160" s="146">
        <v>0</v>
      </c>
      <c r="AV160" s="146">
        <v>0</v>
      </c>
      <c r="AW160" s="146">
        <v>0</v>
      </c>
      <c r="AX160" s="146">
        <v>0</v>
      </c>
      <c r="AY160" s="150">
        <v>0</v>
      </c>
      <c r="AZ160" s="150">
        <v>0</v>
      </c>
      <c r="BA160" s="150">
        <v>28</v>
      </c>
      <c r="BB160" s="150">
        <v>30</v>
      </c>
      <c r="BC160" s="183">
        <v>37</v>
      </c>
      <c r="BG160" s="681"/>
      <c r="BH160" s="141" t="s">
        <v>149</v>
      </c>
      <c r="BI160" s="146">
        <v>0</v>
      </c>
      <c r="BJ160" s="146">
        <v>0</v>
      </c>
      <c r="BK160" s="146">
        <v>0</v>
      </c>
      <c r="BL160" s="146">
        <v>0</v>
      </c>
      <c r="BM160" s="146">
        <v>0</v>
      </c>
      <c r="BN160" s="146">
        <v>0</v>
      </c>
      <c r="BO160" s="146">
        <v>0</v>
      </c>
      <c r="BP160" s="146">
        <v>0</v>
      </c>
      <c r="BQ160" s="146">
        <v>0</v>
      </c>
      <c r="BR160" s="150">
        <v>0</v>
      </c>
      <c r="BS160" s="150">
        <v>0</v>
      </c>
      <c r="BT160" s="150">
        <v>54</v>
      </c>
      <c r="BU160" s="150">
        <v>61</v>
      </c>
      <c r="BV160" s="183">
        <v>69</v>
      </c>
    </row>
    <row r="161" spans="2:77">
      <c r="C161" s="141"/>
      <c r="D161" s="141"/>
      <c r="E161" s="141"/>
      <c r="R161" s="99"/>
      <c r="T161" s="143"/>
      <c r="V161" s="132"/>
      <c r="W161" s="141"/>
      <c r="X161" s="141"/>
      <c r="Y161" s="141"/>
      <c r="Z161" s="132"/>
      <c r="AA161" s="132"/>
      <c r="AB161" s="132"/>
      <c r="AC161" s="132"/>
      <c r="AD161" s="392"/>
      <c r="AE161" s="392"/>
      <c r="AF161" s="132"/>
      <c r="AG161" s="132"/>
      <c r="AH161" s="132"/>
      <c r="AI161" s="132"/>
      <c r="AJ161" s="132"/>
      <c r="AK161" s="132"/>
      <c r="AL161" s="392"/>
      <c r="AM161" s="132"/>
      <c r="AN161" s="681"/>
      <c r="AO161" s="141" t="s">
        <v>37</v>
      </c>
      <c r="AP161" s="150">
        <v>10</v>
      </c>
      <c r="AQ161" s="150">
        <v>17</v>
      </c>
      <c r="AR161" s="150">
        <v>8</v>
      </c>
      <c r="AS161" s="150">
        <v>11</v>
      </c>
      <c r="AT161" s="150">
        <v>10</v>
      </c>
      <c r="AU161" s="150">
        <v>4</v>
      </c>
      <c r="AV161" s="150">
        <v>9</v>
      </c>
      <c r="AW161" s="150">
        <v>32</v>
      </c>
      <c r="AX161" s="150">
        <v>35</v>
      </c>
      <c r="AY161" s="150">
        <v>27</v>
      </c>
      <c r="AZ161" s="150">
        <v>34</v>
      </c>
      <c r="BA161" s="150">
        <v>50</v>
      </c>
      <c r="BB161" s="150">
        <v>40</v>
      </c>
      <c r="BC161" s="183">
        <v>39</v>
      </c>
      <c r="BG161" s="681"/>
      <c r="BH161" s="154" t="s">
        <v>37</v>
      </c>
      <c r="BI161" s="150">
        <v>35</v>
      </c>
      <c r="BJ161" s="150">
        <v>48</v>
      </c>
      <c r="BK161" s="150">
        <v>29</v>
      </c>
      <c r="BL161" s="150">
        <v>40</v>
      </c>
      <c r="BM161" s="150">
        <v>32</v>
      </c>
      <c r="BN161" s="150">
        <v>19</v>
      </c>
      <c r="BO161" s="150">
        <v>19</v>
      </c>
      <c r="BP161" s="150">
        <v>66</v>
      </c>
      <c r="BQ161" s="150">
        <v>57</v>
      </c>
      <c r="BR161" s="150">
        <v>48</v>
      </c>
      <c r="BS161" s="150">
        <v>77</v>
      </c>
      <c r="BT161" s="150">
        <v>90</v>
      </c>
      <c r="BU161" s="150">
        <v>72</v>
      </c>
      <c r="BV161" s="183">
        <v>90</v>
      </c>
    </row>
    <row r="162" spans="2:77">
      <c r="C162" s="141"/>
      <c r="D162" s="141"/>
      <c r="E162" s="141"/>
      <c r="R162" s="99"/>
      <c r="S162" s="135"/>
      <c r="T162" s="143"/>
      <c r="V162" s="132"/>
      <c r="W162" s="141"/>
      <c r="X162" s="141"/>
      <c r="Y162" s="141"/>
      <c r="Z162" s="132"/>
      <c r="AA162" s="132"/>
      <c r="AB162" s="132"/>
      <c r="AC162" s="132"/>
      <c r="AD162" s="392"/>
      <c r="AE162" s="392"/>
      <c r="AF162" s="132"/>
      <c r="AG162" s="132"/>
      <c r="AH162" s="132"/>
      <c r="AI162" s="132"/>
      <c r="AJ162" s="132"/>
      <c r="AK162" s="132"/>
      <c r="AL162" s="392"/>
      <c r="AM162" s="132"/>
      <c r="AN162" s="682"/>
      <c r="AO162" s="161" t="s">
        <v>38</v>
      </c>
      <c r="AP162" s="158">
        <v>12</v>
      </c>
      <c r="AQ162" s="158">
        <v>12</v>
      </c>
      <c r="AR162" s="159">
        <v>15</v>
      </c>
      <c r="AS162" s="158">
        <v>11</v>
      </c>
      <c r="AT162" s="158">
        <v>7</v>
      </c>
      <c r="AU162" s="159">
        <v>27</v>
      </c>
      <c r="AV162" s="159">
        <v>41</v>
      </c>
      <c r="AW162" s="159">
        <v>22</v>
      </c>
      <c r="AX162" s="159">
        <v>14</v>
      </c>
      <c r="AY162" s="159">
        <v>19</v>
      </c>
      <c r="AZ162" s="159">
        <v>28</v>
      </c>
      <c r="BA162" s="159">
        <v>35</v>
      </c>
      <c r="BB162" s="159">
        <v>22</v>
      </c>
      <c r="BC162" s="185">
        <v>15</v>
      </c>
      <c r="BG162" s="682"/>
      <c r="BH162" s="157" t="s">
        <v>38</v>
      </c>
      <c r="BI162" s="158">
        <v>31</v>
      </c>
      <c r="BJ162" s="158">
        <v>26</v>
      </c>
      <c r="BK162" s="159">
        <v>27</v>
      </c>
      <c r="BL162" s="158">
        <v>25</v>
      </c>
      <c r="BM162" s="158">
        <v>26</v>
      </c>
      <c r="BN162" s="159">
        <v>52</v>
      </c>
      <c r="BO162" s="159">
        <v>80</v>
      </c>
      <c r="BP162" s="159">
        <v>31</v>
      </c>
      <c r="BQ162" s="159">
        <v>28</v>
      </c>
      <c r="BR162" s="159">
        <v>29</v>
      </c>
      <c r="BS162" s="159">
        <v>41</v>
      </c>
      <c r="BT162" s="159">
        <v>61</v>
      </c>
      <c r="BU162" s="159">
        <v>37</v>
      </c>
      <c r="BV162" s="185">
        <v>31</v>
      </c>
      <c r="BW162" s="385"/>
    </row>
    <row r="163" spans="2:77">
      <c r="C163" s="132"/>
      <c r="D163" s="132"/>
      <c r="E163" s="132"/>
      <c r="R163" s="99"/>
      <c r="S163" s="143"/>
      <c r="T163" s="143"/>
      <c r="V163" s="132"/>
      <c r="W163" s="132"/>
      <c r="X163" s="132"/>
      <c r="Y163" s="132"/>
      <c r="Z163" s="132"/>
      <c r="AA163" s="132"/>
      <c r="AB163" s="132"/>
      <c r="AC163" s="132"/>
      <c r="AD163" s="392"/>
      <c r="AE163" s="392"/>
      <c r="AF163" s="132"/>
      <c r="AG163" s="132"/>
      <c r="AH163" s="132"/>
      <c r="AI163" s="132"/>
      <c r="AJ163" s="132"/>
      <c r="AK163" s="132"/>
      <c r="AL163" s="392"/>
      <c r="AM163" s="132"/>
      <c r="AN163" s="436"/>
      <c r="AP163" s="132"/>
      <c r="AQ163" s="132"/>
      <c r="AR163" s="132"/>
      <c r="AX163" s="385"/>
      <c r="AZ163" s="327"/>
      <c r="BH163" s="132"/>
      <c r="BI163" s="132"/>
      <c r="BJ163" s="132"/>
      <c r="BK163" s="132"/>
      <c r="BL163" s="132"/>
      <c r="BM163" s="132"/>
      <c r="BN163" s="132"/>
      <c r="BO163" s="132"/>
      <c r="BP163" s="392"/>
      <c r="BQ163" s="392"/>
      <c r="BR163" s="392"/>
      <c r="BS163" s="392"/>
      <c r="BT163" s="392"/>
      <c r="BU163" s="392"/>
      <c r="BV163" s="326"/>
    </row>
    <row r="164" spans="2:77" ht="18" customHeight="1">
      <c r="B164" s="133" t="s">
        <v>27</v>
      </c>
      <c r="C164" s="134" t="s">
        <v>121</v>
      </c>
      <c r="D164" s="134" t="s">
        <v>120</v>
      </c>
      <c r="E164" s="134" t="s">
        <v>119</v>
      </c>
      <c r="F164" s="133" t="s">
        <v>49</v>
      </c>
      <c r="G164" s="133" t="s">
        <v>48</v>
      </c>
      <c r="H164" s="133" t="s">
        <v>47</v>
      </c>
      <c r="I164" s="133" t="s">
        <v>46</v>
      </c>
      <c r="J164" s="133" t="s">
        <v>45</v>
      </c>
      <c r="K164" s="133" t="s">
        <v>44</v>
      </c>
      <c r="L164" s="133" t="s">
        <v>43</v>
      </c>
      <c r="M164" s="133" t="s">
        <v>96</v>
      </c>
      <c r="N164" s="133" t="s">
        <v>69</v>
      </c>
      <c r="O164" s="133" t="s">
        <v>77</v>
      </c>
      <c r="P164" s="133" t="s">
        <v>148</v>
      </c>
      <c r="Q164" s="135"/>
      <c r="R164" s="92" t="s">
        <v>110</v>
      </c>
      <c r="S164" s="143"/>
      <c r="T164" s="143"/>
      <c r="V164" s="137" t="s">
        <v>27</v>
      </c>
      <c r="W164" s="137" t="s">
        <v>121</v>
      </c>
      <c r="X164" s="137" t="s">
        <v>120</v>
      </c>
      <c r="Y164" s="137" t="s">
        <v>119</v>
      </c>
      <c r="Z164" s="137" t="s">
        <v>49</v>
      </c>
      <c r="AA164" s="137" t="s">
        <v>48</v>
      </c>
      <c r="AB164" s="137" t="s">
        <v>47</v>
      </c>
      <c r="AC164" s="137" t="s">
        <v>46</v>
      </c>
      <c r="AD164" s="137" t="s">
        <v>45</v>
      </c>
      <c r="AE164" s="137" t="s">
        <v>44</v>
      </c>
      <c r="AF164" s="498" t="s">
        <v>43</v>
      </c>
      <c r="AG164" s="137" t="s">
        <v>96</v>
      </c>
      <c r="AH164" s="137" t="s">
        <v>69</v>
      </c>
      <c r="AI164" s="137" t="s">
        <v>77</v>
      </c>
      <c r="AJ164" s="137" t="s">
        <v>148</v>
      </c>
      <c r="AK164" s="134"/>
      <c r="AL164" s="392"/>
      <c r="AM164" s="132"/>
      <c r="AN164" s="233"/>
      <c r="AO164" s="134" t="s">
        <v>27</v>
      </c>
      <c r="AP164" s="134" t="s">
        <v>121</v>
      </c>
      <c r="AQ164" s="134" t="s">
        <v>120</v>
      </c>
      <c r="AR164" s="134" t="s">
        <v>119</v>
      </c>
      <c r="AS164" s="134" t="s">
        <v>49</v>
      </c>
      <c r="AT164" s="134" t="s">
        <v>48</v>
      </c>
      <c r="AU164" s="134" t="s">
        <v>47</v>
      </c>
      <c r="AV164" s="134" t="s">
        <v>46</v>
      </c>
      <c r="AW164" s="134" t="s">
        <v>45</v>
      </c>
      <c r="AX164" s="134" t="s">
        <v>44</v>
      </c>
      <c r="AY164" s="134" t="s">
        <v>43</v>
      </c>
      <c r="AZ164" s="134" t="s">
        <v>96</v>
      </c>
      <c r="BA164" s="137" t="s">
        <v>69</v>
      </c>
      <c r="BB164" s="137" t="s">
        <v>77</v>
      </c>
      <c r="BC164" s="137" t="s">
        <v>148</v>
      </c>
      <c r="BH164" s="134" t="s">
        <v>27</v>
      </c>
      <c r="BI164" s="134" t="s">
        <v>121</v>
      </c>
      <c r="BJ164" s="134" t="s">
        <v>120</v>
      </c>
      <c r="BK164" s="134" t="s">
        <v>119</v>
      </c>
      <c r="BL164" s="134" t="s">
        <v>49</v>
      </c>
      <c r="BM164" s="134" t="s">
        <v>48</v>
      </c>
      <c r="BN164" s="134" t="s">
        <v>47</v>
      </c>
      <c r="BO164" s="134" t="s">
        <v>46</v>
      </c>
      <c r="BP164" s="134" t="s">
        <v>45</v>
      </c>
      <c r="BQ164" s="134" t="s">
        <v>44</v>
      </c>
      <c r="BR164" s="134" t="s">
        <v>43</v>
      </c>
      <c r="BS164" s="134" t="s">
        <v>96</v>
      </c>
      <c r="BT164" s="134" t="s">
        <v>69</v>
      </c>
      <c r="BU164" s="134" t="s">
        <v>77</v>
      </c>
      <c r="BV164" s="134" t="s">
        <v>148</v>
      </c>
    </row>
    <row r="165" spans="2:77">
      <c r="B165" s="141" t="s">
        <v>33</v>
      </c>
      <c r="C165" s="142">
        <f t="shared" ref="C165:M167" si="106">W165+AP165*$T$6+AP172*$T$8+AP179*$T$10</f>
        <v>3513.2</v>
      </c>
      <c r="D165" s="142">
        <f t="shared" si="106"/>
        <v>3252.8</v>
      </c>
      <c r="E165" s="142">
        <f t="shared" si="106"/>
        <v>3549.2</v>
      </c>
      <c r="F165" s="142">
        <f t="shared" si="106"/>
        <v>3600.2</v>
      </c>
      <c r="G165" s="142">
        <f t="shared" si="106"/>
        <v>3953.4</v>
      </c>
      <c r="H165" s="142">
        <f t="shared" si="106"/>
        <v>4713.3999999999996</v>
      </c>
      <c r="I165" s="142">
        <f t="shared" si="106"/>
        <v>3363.8</v>
      </c>
      <c r="J165" s="142">
        <f t="shared" si="106"/>
        <v>2816.6000000000004</v>
      </c>
      <c r="K165" s="142">
        <f t="shared" si="106"/>
        <v>3076.4</v>
      </c>
      <c r="L165" s="142">
        <f t="shared" si="106"/>
        <v>2678.2000000000003</v>
      </c>
      <c r="M165" s="142">
        <f t="shared" si="106"/>
        <v>2746.4</v>
      </c>
      <c r="N165" s="142">
        <f t="shared" ref="N165:P167" si="107">AH165+BA165*$T$6+BA172*$T$8+BA179*$T$10</f>
        <v>2894.3999999999996</v>
      </c>
      <c r="O165" s="142">
        <f t="shared" si="107"/>
        <v>2892.2</v>
      </c>
      <c r="P165" s="142">
        <f t="shared" si="107"/>
        <v>2834.4</v>
      </c>
      <c r="Q165" s="143"/>
      <c r="R165" s="402">
        <v>588.53599757740835</v>
      </c>
      <c r="S165" s="143"/>
      <c r="T165" s="143"/>
      <c r="V165" s="141" t="s">
        <v>33</v>
      </c>
      <c r="W165" s="146">
        <v>1849</v>
      </c>
      <c r="X165" s="146">
        <v>1714</v>
      </c>
      <c r="Y165" s="146">
        <v>1863</v>
      </c>
      <c r="Z165" s="146">
        <v>1890</v>
      </c>
      <c r="AA165" s="146">
        <v>2084</v>
      </c>
      <c r="AB165" s="146">
        <v>2427</v>
      </c>
      <c r="AC165" s="146">
        <v>1744</v>
      </c>
      <c r="AD165" s="146">
        <v>1485</v>
      </c>
      <c r="AE165" s="146">
        <v>1664</v>
      </c>
      <c r="AF165" s="499">
        <v>1475</v>
      </c>
      <c r="AG165" s="146">
        <v>1545</v>
      </c>
      <c r="AH165" s="146">
        <v>1595</v>
      </c>
      <c r="AI165" s="146">
        <v>1601</v>
      </c>
      <c r="AJ165" s="146">
        <v>1582</v>
      </c>
      <c r="AK165" s="147"/>
      <c r="AL165" s="392"/>
      <c r="AM165" s="132"/>
      <c r="AN165" s="683" t="s">
        <v>99</v>
      </c>
      <c r="AO165" s="435" t="s">
        <v>33</v>
      </c>
      <c r="AP165" s="149">
        <v>540</v>
      </c>
      <c r="AQ165" s="149">
        <v>536</v>
      </c>
      <c r="AR165" s="149">
        <v>582</v>
      </c>
      <c r="AS165" s="149">
        <v>580</v>
      </c>
      <c r="AT165" s="149">
        <v>603</v>
      </c>
      <c r="AU165" s="149">
        <v>577</v>
      </c>
      <c r="AV165" s="149">
        <v>401</v>
      </c>
      <c r="AW165" s="149">
        <v>436</v>
      </c>
      <c r="AX165" s="149">
        <v>521</v>
      </c>
      <c r="AY165" s="149">
        <v>466</v>
      </c>
      <c r="AZ165" s="149">
        <v>483</v>
      </c>
      <c r="BA165" s="149">
        <v>564</v>
      </c>
      <c r="BB165" s="149">
        <v>602</v>
      </c>
      <c r="BC165" s="182">
        <v>576</v>
      </c>
      <c r="BG165" s="684" t="s">
        <v>51</v>
      </c>
      <c r="BH165" s="148" t="s">
        <v>33</v>
      </c>
      <c r="BI165" s="149">
        <v>544</v>
      </c>
      <c r="BJ165" s="149">
        <v>456</v>
      </c>
      <c r="BK165" s="149">
        <v>520</v>
      </c>
      <c r="BL165" s="149">
        <v>577</v>
      </c>
      <c r="BM165" s="149">
        <v>557</v>
      </c>
      <c r="BN165" s="149">
        <v>814</v>
      </c>
      <c r="BO165" s="149">
        <v>619</v>
      </c>
      <c r="BP165" s="149">
        <v>488</v>
      </c>
      <c r="BQ165" s="149">
        <v>487</v>
      </c>
      <c r="BR165" s="149">
        <v>356</v>
      </c>
      <c r="BS165" s="149">
        <v>337</v>
      </c>
      <c r="BT165" s="149">
        <v>295</v>
      </c>
      <c r="BU165" s="149">
        <v>313</v>
      </c>
      <c r="BV165" s="182">
        <v>238</v>
      </c>
    </row>
    <row r="166" spans="2:77">
      <c r="B166" s="141" t="s">
        <v>9</v>
      </c>
      <c r="C166" s="143">
        <f t="shared" si="106"/>
        <v>2725.2</v>
      </c>
      <c r="D166" s="143">
        <f t="shared" si="106"/>
        <v>2544.1999999999998</v>
      </c>
      <c r="E166" s="143">
        <f t="shared" si="106"/>
        <v>2840.4</v>
      </c>
      <c r="F166" s="143">
        <f t="shared" si="106"/>
        <v>2776.6000000000004</v>
      </c>
      <c r="G166" s="143">
        <f t="shared" si="106"/>
        <v>3043.7999999999997</v>
      </c>
      <c r="H166" s="143">
        <f t="shared" si="106"/>
        <v>3595.6</v>
      </c>
      <c r="I166" s="143">
        <f t="shared" si="106"/>
        <v>2883.6</v>
      </c>
      <c r="J166" s="143">
        <f t="shared" si="106"/>
        <v>2562.6</v>
      </c>
      <c r="K166" s="143">
        <f t="shared" si="106"/>
        <v>2558.4</v>
      </c>
      <c r="L166" s="143">
        <f t="shared" si="106"/>
        <v>2280</v>
      </c>
      <c r="M166" s="143">
        <f t="shared" si="106"/>
        <v>2137.8000000000002</v>
      </c>
      <c r="N166" s="143">
        <f t="shared" si="107"/>
        <v>2610.4</v>
      </c>
      <c r="O166" s="143">
        <f t="shared" si="107"/>
        <v>2427.6</v>
      </c>
      <c r="P166" s="143">
        <f t="shared" si="107"/>
        <v>2458.6000000000004</v>
      </c>
      <c r="Q166" s="143"/>
      <c r="R166" s="402">
        <v>360.9261321778875</v>
      </c>
      <c r="S166" s="143"/>
      <c r="T166" s="143"/>
      <c r="V166" s="141" t="s">
        <v>9</v>
      </c>
      <c r="W166" s="146">
        <v>1396</v>
      </c>
      <c r="X166" s="146">
        <v>1339</v>
      </c>
      <c r="Y166" s="146">
        <v>1486</v>
      </c>
      <c r="Z166" s="146">
        <v>1458</v>
      </c>
      <c r="AA166" s="146">
        <v>1595</v>
      </c>
      <c r="AB166" s="146">
        <v>1864</v>
      </c>
      <c r="AC166" s="146">
        <v>1480</v>
      </c>
      <c r="AD166" s="146">
        <v>1326</v>
      </c>
      <c r="AE166" s="146">
        <v>1348</v>
      </c>
      <c r="AF166" s="499">
        <v>1200</v>
      </c>
      <c r="AG166" s="146">
        <v>1157</v>
      </c>
      <c r="AH166" s="146">
        <v>1419</v>
      </c>
      <c r="AI166" s="146">
        <v>1328</v>
      </c>
      <c r="AJ166" s="146">
        <v>1363</v>
      </c>
      <c r="AK166" s="147"/>
      <c r="AL166" s="392"/>
      <c r="AM166" s="132"/>
      <c r="AN166" s="681"/>
      <c r="AO166" s="141" t="s">
        <v>9</v>
      </c>
      <c r="AP166" s="150">
        <v>382</v>
      </c>
      <c r="AQ166" s="150">
        <v>415</v>
      </c>
      <c r="AR166" s="150">
        <v>458</v>
      </c>
      <c r="AS166" s="150">
        <v>431</v>
      </c>
      <c r="AT166" s="150">
        <v>479</v>
      </c>
      <c r="AU166" s="150">
        <v>507</v>
      </c>
      <c r="AV166" s="150">
        <v>350</v>
      </c>
      <c r="AW166" s="150">
        <v>335</v>
      </c>
      <c r="AX166" s="150">
        <v>380</v>
      </c>
      <c r="AY166" s="150">
        <v>333</v>
      </c>
      <c r="AZ166" s="150">
        <v>353</v>
      </c>
      <c r="BA166" s="150">
        <v>482</v>
      </c>
      <c r="BB166" s="150">
        <v>454</v>
      </c>
      <c r="BC166" s="183">
        <v>476</v>
      </c>
      <c r="BG166" s="685"/>
      <c r="BH166" s="154" t="s">
        <v>9</v>
      </c>
      <c r="BI166" s="150">
        <v>573</v>
      </c>
      <c r="BJ166" s="150">
        <v>408</v>
      </c>
      <c r="BK166" s="150">
        <v>488</v>
      </c>
      <c r="BL166" s="150">
        <v>480</v>
      </c>
      <c r="BM166" s="150">
        <v>520</v>
      </c>
      <c r="BN166" s="150">
        <v>682</v>
      </c>
      <c r="BO166" s="150">
        <v>647</v>
      </c>
      <c r="BP166" s="150">
        <v>537</v>
      </c>
      <c r="BQ166" s="150">
        <v>448</v>
      </c>
      <c r="BR166" s="150">
        <v>414</v>
      </c>
      <c r="BS166" s="150">
        <v>352</v>
      </c>
      <c r="BT166" s="150">
        <v>304</v>
      </c>
      <c r="BU166" s="150">
        <v>256</v>
      </c>
      <c r="BV166" s="183">
        <v>236</v>
      </c>
    </row>
    <row r="167" spans="2:77">
      <c r="B167" s="141" t="s">
        <v>34</v>
      </c>
      <c r="C167" s="143">
        <f t="shared" si="106"/>
        <v>2753.6</v>
      </c>
      <c r="D167" s="143">
        <f t="shared" si="106"/>
        <v>2092.6</v>
      </c>
      <c r="E167" s="143">
        <f t="shared" si="106"/>
        <v>2260.1999999999998</v>
      </c>
      <c r="F167" s="143">
        <f t="shared" si="106"/>
        <v>2112.1999999999998</v>
      </c>
      <c r="G167" s="143">
        <f t="shared" si="106"/>
        <v>2234.6</v>
      </c>
      <c r="H167" s="143">
        <f t="shared" si="106"/>
        <v>2698.6</v>
      </c>
      <c r="I167" s="143">
        <f t="shared" si="106"/>
        <v>2442.8000000000002</v>
      </c>
      <c r="J167" s="143">
        <f t="shared" si="106"/>
        <v>2378.8000000000002</v>
      </c>
      <c r="K167" s="143">
        <f t="shared" si="106"/>
        <v>2147.7999999999997</v>
      </c>
      <c r="L167" s="143">
        <f t="shared" si="106"/>
        <v>2146</v>
      </c>
      <c r="M167" s="143">
        <f t="shared" si="106"/>
        <v>1840.8</v>
      </c>
      <c r="N167" s="143">
        <f t="shared" si="107"/>
        <v>1945</v>
      </c>
      <c r="O167" s="143">
        <f t="shared" si="107"/>
        <v>2165</v>
      </c>
      <c r="P167" s="143">
        <f t="shared" si="107"/>
        <v>2126.6</v>
      </c>
      <c r="Q167" s="143"/>
      <c r="R167" s="402">
        <v>241.0110038981623</v>
      </c>
      <c r="S167" s="143"/>
      <c r="T167" s="143"/>
      <c r="V167" s="141" t="s">
        <v>34</v>
      </c>
      <c r="W167" s="146">
        <v>1448</v>
      </c>
      <c r="X167" s="146">
        <v>1095</v>
      </c>
      <c r="Y167" s="146">
        <v>1184</v>
      </c>
      <c r="Z167" s="146">
        <v>1106</v>
      </c>
      <c r="AA167" s="146">
        <v>1170</v>
      </c>
      <c r="AB167" s="146">
        <v>1400</v>
      </c>
      <c r="AC167" s="146">
        <v>1262</v>
      </c>
      <c r="AD167" s="146">
        <v>1217</v>
      </c>
      <c r="AE167" s="146">
        <v>1125</v>
      </c>
      <c r="AF167" s="499">
        <v>1126</v>
      </c>
      <c r="AG167" s="146">
        <v>993</v>
      </c>
      <c r="AH167" s="146">
        <v>1070</v>
      </c>
      <c r="AI167" s="146">
        <v>1178</v>
      </c>
      <c r="AJ167" s="146">
        <v>1178</v>
      </c>
      <c r="AK167" s="147"/>
      <c r="AL167" s="392"/>
      <c r="AM167" s="132"/>
      <c r="AN167" s="681"/>
      <c r="AO167" s="141" t="s">
        <v>34</v>
      </c>
      <c r="AP167" s="150">
        <v>443</v>
      </c>
      <c r="AQ167" s="150">
        <v>325</v>
      </c>
      <c r="AR167" s="150">
        <v>357</v>
      </c>
      <c r="AS167" s="150">
        <v>331</v>
      </c>
      <c r="AT167" s="150">
        <v>351</v>
      </c>
      <c r="AU167" s="150">
        <v>374</v>
      </c>
      <c r="AV167" s="150">
        <v>318</v>
      </c>
      <c r="AW167" s="150">
        <v>301</v>
      </c>
      <c r="AX167" s="150">
        <v>292</v>
      </c>
      <c r="AY167" s="150">
        <v>318</v>
      </c>
      <c r="AZ167" s="150">
        <v>296</v>
      </c>
      <c r="BA167" s="150">
        <v>343</v>
      </c>
      <c r="BB167" s="150">
        <v>404</v>
      </c>
      <c r="BC167" s="183">
        <v>398</v>
      </c>
      <c r="BG167" s="685"/>
      <c r="BH167" s="154" t="s">
        <v>34</v>
      </c>
      <c r="BI167" s="150">
        <v>521</v>
      </c>
      <c r="BJ167" s="150">
        <v>429</v>
      </c>
      <c r="BK167" s="150">
        <v>461</v>
      </c>
      <c r="BL167" s="150">
        <v>398</v>
      </c>
      <c r="BM167" s="150">
        <v>460</v>
      </c>
      <c r="BN167" s="150">
        <v>575</v>
      </c>
      <c r="BO167" s="150">
        <v>554</v>
      </c>
      <c r="BP167" s="150">
        <v>561</v>
      </c>
      <c r="BQ167" s="150">
        <v>453</v>
      </c>
      <c r="BR167" s="150">
        <v>425</v>
      </c>
      <c r="BS167" s="150">
        <v>301</v>
      </c>
      <c r="BT167" s="150">
        <v>281</v>
      </c>
      <c r="BU167" s="150">
        <v>277</v>
      </c>
      <c r="BV167" s="183">
        <v>241</v>
      </c>
    </row>
    <row r="168" spans="2:77">
      <c r="B168" s="141" t="s">
        <v>35</v>
      </c>
      <c r="C168" s="143">
        <f t="shared" ref="C168:P168" si="108">W168</f>
        <v>184</v>
      </c>
      <c r="D168" s="143">
        <f t="shared" si="108"/>
        <v>185</v>
      </c>
      <c r="E168" s="143">
        <f t="shared" si="108"/>
        <v>299</v>
      </c>
      <c r="F168" s="143">
        <f t="shared" si="108"/>
        <v>364</v>
      </c>
      <c r="G168" s="143">
        <f t="shared" si="108"/>
        <v>402</v>
      </c>
      <c r="H168" s="143">
        <f t="shared" si="108"/>
        <v>487</v>
      </c>
      <c r="I168" s="143">
        <f t="shared" si="108"/>
        <v>566</v>
      </c>
      <c r="J168" s="143">
        <f t="shared" si="108"/>
        <v>585</v>
      </c>
      <c r="K168" s="143">
        <f t="shared" si="108"/>
        <v>723</v>
      </c>
      <c r="L168" s="143">
        <f t="shared" si="108"/>
        <v>791</v>
      </c>
      <c r="M168" s="143">
        <f t="shared" si="108"/>
        <v>923</v>
      </c>
      <c r="N168" s="143">
        <f t="shared" si="108"/>
        <v>901</v>
      </c>
      <c r="O168" s="143">
        <f t="shared" si="108"/>
        <v>1113</v>
      </c>
      <c r="P168" s="143">
        <f t="shared" si="108"/>
        <v>1059</v>
      </c>
      <c r="Q168" s="143"/>
      <c r="R168" s="402">
        <v>209.92125507754884</v>
      </c>
      <c r="S168" s="143"/>
      <c r="T168" s="143"/>
      <c r="V168" s="141" t="s">
        <v>35</v>
      </c>
      <c r="W168" s="146">
        <v>184</v>
      </c>
      <c r="X168" s="146">
        <v>185</v>
      </c>
      <c r="Y168" s="146">
        <v>299</v>
      </c>
      <c r="Z168" s="146">
        <v>364</v>
      </c>
      <c r="AA168" s="146">
        <v>402</v>
      </c>
      <c r="AB168" s="146">
        <v>487</v>
      </c>
      <c r="AC168" s="146">
        <v>566</v>
      </c>
      <c r="AD168" s="146">
        <v>585</v>
      </c>
      <c r="AE168" s="146">
        <v>723</v>
      </c>
      <c r="AF168" s="499">
        <v>791</v>
      </c>
      <c r="AG168" s="146">
        <v>923</v>
      </c>
      <c r="AH168" s="146">
        <v>901</v>
      </c>
      <c r="AI168" s="146">
        <v>1113</v>
      </c>
      <c r="AJ168" s="146">
        <v>1059</v>
      </c>
      <c r="AK168" s="147"/>
      <c r="AL168" s="392"/>
      <c r="AM168" s="132"/>
      <c r="AN168" s="681"/>
      <c r="AO168" s="141" t="s">
        <v>36</v>
      </c>
      <c r="AP168" s="150">
        <v>135</v>
      </c>
      <c r="AQ168" s="150">
        <v>149</v>
      </c>
      <c r="AR168" s="150">
        <v>158</v>
      </c>
      <c r="AS168" s="150">
        <v>176</v>
      </c>
      <c r="AT168" s="150">
        <v>167</v>
      </c>
      <c r="AU168" s="150">
        <v>188</v>
      </c>
      <c r="AV168" s="150">
        <v>202</v>
      </c>
      <c r="AW168" s="150">
        <v>185</v>
      </c>
      <c r="AX168" s="150">
        <v>154</v>
      </c>
      <c r="AY168" s="150">
        <v>197</v>
      </c>
      <c r="AZ168" s="150">
        <v>206</v>
      </c>
      <c r="BA168" s="150">
        <v>192</v>
      </c>
      <c r="BB168" s="150">
        <v>245</v>
      </c>
      <c r="BC168" s="183">
        <v>276</v>
      </c>
      <c r="BG168" s="685"/>
      <c r="BH168" s="154" t="s">
        <v>36</v>
      </c>
      <c r="BI168" s="150">
        <v>281</v>
      </c>
      <c r="BJ168" s="150">
        <v>271</v>
      </c>
      <c r="BK168" s="150">
        <v>279</v>
      </c>
      <c r="BL168" s="150">
        <v>274</v>
      </c>
      <c r="BM168" s="150">
        <v>341</v>
      </c>
      <c r="BN168" s="150">
        <v>357</v>
      </c>
      <c r="BO168" s="150">
        <v>367</v>
      </c>
      <c r="BP168" s="150">
        <v>434</v>
      </c>
      <c r="BQ168" s="150">
        <v>417</v>
      </c>
      <c r="BR168" s="150">
        <v>423</v>
      </c>
      <c r="BS168" s="150">
        <v>430</v>
      </c>
      <c r="BT168" s="150">
        <v>348</v>
      </c>
      <c r="BU168" s="150">
        <v>357</v>
      </c>
      <c r="BV168" s="183">
        <v>299</v>
      </c>
    </row>
    <row r="169" spans="2:77">
      <c r="B169" s="141" t="s">
        <v>36</v>
      </c>
      <c r="C169" s="143">
        <f>W169+$T$13*W170+$T$6*(AP168+$T$13*AP169)+$T$8*(AP175+$T$13*AP176)+$T$10*(AP182+$T$13*AP183)</f>
        <v>919.6</v>
      </c>
      <c r="D169" s="143">
        <f t="shared" ref="D169" si="109">X169+$T$13*X170+$T$6*(AQ168+$T$13*AQ169)+$T$8*(AQ175+$T$13*AQ176)+$T$10*(AQ182+$T$13*AQ183)</f>
        <v>936.80000000000007</v>
      </c>
      <c r="E169" s="143">
        <f t="shared" ref="E169" si="110">Y169+$T$13*Y170+$T$6*(AR168+$T$13*AR169)+$T$8*(AR175+$T$13*AR176)+$T$10*(AR182+$T$13*AR183)</f>
        <v>1017.5999999999999</v>
      </c>
      <c r="F169" s="143">
        <f t="shared" ref="F169" si="111">Z169+$T$13*Z170+$T$6*(AS168+$T$13*AS169)+$T$8*(AS175+$T$13*AS176)+$T$10*(AS182+$T$13*AS183)</f>
        <v>1029</v>
      </c>
      <c r="G169" s="143">
        <f t="shared" ref="G169" si="112">AA169+$T$13*AA170+$T$6*(AT168+$T$13*AT169)+$T$8*(AT175+$T$13*AT176)+$T$10*(AT182+$T$13*AT183)</f>
        <v>1227.4000000000001</v>
      </c>
      <c r="H169" s="143">
        <f t="shared" ref="H169" si="113">AB169+$T$13*AB170+$T$6*(AU168+$T$13*AU169)+$T$8*(AU175+$T$13*AU176)+$T$10*(AU182+$T$13*AU183)</f>
        <v>1328.6000000000001</v>
      </c>
      <c r="I169" s="143">
        <f t="shared" ref="I169" si="114">AC169+$T$13*AC170+$T$6*(AV168+$T$13*AV169)+$T$8*(AV175+$T$13*AV176)+$T$10*(AV182+$T$13*AV183)</f>
        <v>1350.8</v>
      </c>
      <c r="J169" s="143">
        <f t="shared" ref="J169" si="115">AD169+$T$13*AD170+$T$6*(AW168+$T$13*AW169)+$T$8*(AW175+$T$13*AW176)+$T$10*(AW182+$T$13*AW183)</f>
        <v>1489.2</v>
      </c>
      <c r="K169" s="143">
        <f t="shared" ref="K169" si="116">AE169+$T$13*AE170+$T$6*(AX168+$T$13*AX169)+$T$8*(AX175+$T$13*AX176)+$T$10*(AX182+$T$13*AX183)</f>
        <v>1409.4</v>
      </c>
      <c r="L169" s="143">
        <f t="shared" ref="L169" si="117">AF169+$T$13*AF170+$T$6*(AY168+$T$13*AY169)+$T$8*(AY175+$T$13*AY176)+$T$10*(AY182+$T$13*AY183)</f>
        <v>1521.8</v>
      </c>
      <c r="M169" s="143">
        <f t="shared" ref="M169" si="118">AG169+$T$13*AG170+$T$6*(AZ168+$T$13*AZ169)+$T$8*(AZ175+$T$13*AZ176)+$T$10*(AZ182+$T$13*AZ183)</f>
        <v>1508.6</v>
      </c>
      <c r="N169" s="143">
        <f>AH169+$T$13*AH170+$T$6*(BA168+$T$13*BA169)+$T$8*(BA175+$T$13*BA176)+$T$10*(BA182+$T$13*BA183)</f>
        <v>1507.3</v>
      </c>
      <c r="O169" s="143">
        <f>AI169+$T$13*AI170+$T$6*(BB168+$T$13*BB169)+$T$8*(BB175+$T$13*BB176)+$T$10*(BB182+$T$13*BB183)</f>
        <v>1630.6</v>
      </c>
      <c r="P169" s="143">
        <f>AJ169+$T$13*AJ170+$T$6*(BC168+$T$13*BC169)+$T$8*(BC175+$T$13*BC176)+$T$10*(BC182+$T$13*BC183)</f>
        <v>1638.2</v>
      </c>
      <c r="Q169" s="143"/>
      <c r="R169" s="402">
        <v>228.10103901560794</v>
      </c>
      <c r="S169" s="143"/>
      <c r="T169" s="143"/>
      <c r="V169" s="141" t="s">
        <v>36</v>
      </c>
      <c r="W169" s="146">
        <v>481</v>
      </c>
      <c r="X169" s="146">
        <v>492</v>
      </c>
      <c r="Y169" s="146">
        <v>535</v>
      </c>
      <c r="Z169" s="146">
        <v>536</v>
      </c>
      <c r="AA169" s="146">
        <v>635</v>
      </c>
      <c r="AB169" s="146">
        <v>687</v>
      </c>
      <c r="AC169" s="146">
        <v>696</v>
      </c>
      <c r="AD169" s="146">
        <v>764</v>
      </c>
      <c r="AE169" s="146">
        <v>720</v>
      </c>
      <c r="AF169" s="499">
        <v>781</v>
      </c>
      <c r="AG169" s="146">
        <v>777</v>
      </c>
      <c r="AH169" s="146">
        <v>757</v>
      </c>
      <c r="AI169" s="146">
        <v>840</v>
      </c>
      <c r="AJ169" s="146">
        <v>849</v>
      </c>
      <c r="AK169" s="147"/>
      <c r="AL169" s="392"/>
      <c r="AM169" s="132"/>
      <c r="AN169" s="681"/>
      <c r="AO169" s="141" t="s">
        <v>149</v>
      </c>
      <c r="AP169" s="146">
        <v>0</v>
      </c>
      <c r="AQ169" s="146">
        <v>0</v>
      </c>
      <c r="AR169" s="146">
        <v>0</v>
      </c>
      <c r="AS169" s="146">
        <v>0</v>
      </c>
      <c r="AT169" s="146">
        <v>0</v>
      </c>
      <c r="AU169" s="146">
        <v>0</v>
      </c>
      <c r="AV169" s="146">
        <v>0</v>
      </c>
      <c r="AW169" s="146">
        <v>0</v>
      </c>
      <c r="AX169" s="146">
        <v>0</v>
      </c>
      <c r="AY169" s="150">
        <v>0</v>
      </c>
      <c r="AZ169" s="150">
        <v>0</v>
      </c>
      <c r="BA169" s="150">
        <v>15</v>
      </c>
      <c r="BB169" s="150">
        <v>15</v>
      </c>
      <c r="BC169" s="183">
        <v>21</v>
      </c>
      <c r="BG169" s="685"/>
      <c r="BH169" s="141" t="s">
        <v>149</v>
      </c>
      <c r="BI169" s="146">
        <v>0</v>
      </c>
      <c r="BJ169" s="146">
        <v>0</v>
      </c>
      <c r="BK169" s="146">
        <v>0</v>
      </c>
      <c r="BL169" s="146">
        <v>0</v>
      </c>
      <c r="BM169" s="146">
        <v>0</v>
      </c>
      <c r="BN169" s="146">
        <v>0</v>
      </c>
      <c r="BO169" s="146">
        <v>0</v>
      </c>
      <c r="BP169" s="146">
        <v>0</v>
      </c>
      <c r="BQ169" s="146">
        <v>0</v>
      </c>
      <c r="BR169" s="150">
        <v>0</v>
      </c>
      <c r="BS169" s="150">
        <v>0</v>
      </c>
      <c r="BT169" s="150">
        <v>34</v>
      </c>
      <c r="BU169" s="150">
        <v>25</v>
      </c>
      <c r="BV169" s="183">
        <v>29</v>
      </c>
    </row>
    <row r="170" spans="2:77" ht="18" customHeight="1">
      <c r="B170" s="141" t="s">
        <v>37</v>
      </c>
      <c r="C170" s="143">
        <f t="shared" ref="C170:M171" si="119">W171+AP170*$T$6+AP177*$T$8+AP184*$T$10</f>
        <v>273</v>
      </c>
      <c r="D170" s="143">
        <f t="shared" si="119"/>
        <v>309.39999999999998</v>
      </c>
      <c r="E170" s="143">
        <f t="shared" si="119"/>
        <v>229.8</v>
      </c>
      <c r="F170" s="143">
        <f t="shared" si="119"/>
        <v>256.60000000000002</v>
      </c>
      <c r="G170" s="143">
        <f t="shared" si="119"/>
        <v>248.8</v>
      </c>
      <c r="H170" s="143">
        <f t="shared" si="119"/>
        <v>429.2</v>
      </c>
      <c r="I170" s="143">
        <f t="shared" si="119"/>
        <v>253.2</v>
      </c>
      <c r="J170" s="143">
        <f t="shared" si="119"/>
        <v>217.79999999999998</v>
      </c>
      <c r="K170" s="143">
        <f t="shared" si="119"/>
        <v>207</v>
      </c>
      <c r="L170" s="143">
        <f t="shared" si="119"/>
        <v>269.8</v>
      </c>
      <c r="M170" s="143">
        <f t="shared" si="119"/>
        <v>247.2</v>
      </c>
      <c r="N170" s="143">
        <f t="shared" ref="N170:P171" si="120">AH171+BA170*$T$6+BA177*$T$8+BA184*$T$10</f>
        <v>207.6</v>
      </c>
      <c r="O170" s="143">
        <f t="shared" si="120"/>
        <v>185.2</v>
      </c>
      <c r="P170" s="143">
        <f t="shared" si="120"/>
        <v>299.40000000000003</v>
      </c>
      <c r="Q170" s="143"/>
      <c r="R170" s="402">
        <v>63.354484187519397</v>
      </c>
      <c r="S170" s="143"/>
      <c r="V170" s="141" t="s">
        <v>149</v>
      </c>
      <c r="W170" s="146">
        <v>0</v>
      </c>
      <c r="X170" s="146">
        <v>0</v>
      </c>
      <c r="Y170" s="146">
        <v>0</v>
      </c>
      <c r="Z170" s="146">
        <v>0</v>
      </c>
      <c r="AA170" s="146">
        <v>0</v>
      </c>
      <c r="AB170" s="146">
        <v>0</v>
      </c>
      <c r="AC170" s="146">
        <v>0</v>
      </c>
      <c r="AD170" s="146">
        <v>0</v>
      </c>
      <c r="AE170" s="146">
        <v>0</v>
      </c>
      <c r="AF170" s="499">
        <v>0</v>
      </c>
      <c r="AG170" s="146">
        <v>0</v>
      </c>
      <c r="AH170" s="146">
        <v>67</v>
      </c>
      <c r="AI170" s="146">
        <v>58</v>
      </c>
      <c r="AJ170" s="146">
        <v>82</v>
      </c>
      <c r="AK170" s="147"/>
      <c r="AL170" s="392"/>
      <c r="AM170" s="132"/>
      <c r="AN170" s="681"/>
      <c r="AO170" s="141" t="s">
        <v>37</v>
      </c>
      <c r="AP170" s="150">
        <v>53</v>
      </c>
      <c r="AQ170" s="150">
        <v>68</v>
      </c>
      <c r="AR170" s="150">
        <v>51</v>
      </c>
      <c r="AS170" s="150">
        <v>42</v>
      </c>
      <c r="AT170" s="150">
        <v>45</v>
      </c>
      <c r="AU170" s="150">
        <v>55</v>
      </c>
      <c r="AV170" s="150">
        <v>43</v>
      </c>
      <c r="AW170" s="150">
        <v>22</v>
      </c>
      <c r="AX170" s="150">
        <v>27</v>
      </c>
      <c r="AY170" s="150">
        <v>33</v>
      </c>
      <c r="AZ170" s="150">
        <v>28</v>
      </c>
      <c r="BA170" s="150">
        <v>27</v>
      </c>
      <c r="BB170" s="150">
        <v>33</v>
      </c>
      <c r="BC170" s="183">
        <v>41</v>
      </c>
      <c r="BG170" s="685"/>
      <c r="BH170" s="154" t="s">
        <v>37</v>
      </c>
      <c r="BI170" s="150">
        <v>90</v>
      </c>
      <c r="BJ170" s="150">
        <v>105</v>
      </c>
      <c r="BK170" s="150">
        <v>54</v>
      </c>
      <c r="BL170" s="150">
        <v>81</v>
      </c>
      <c r="BM170" s="150">
        <v>72</v>
      </c>
      <c r="BN170" s="150">
        <v>147</v>
      </c>
      <c r="BO170" s="150">
        <v>79</v>
      </c>
      <c r="BP170" s="150">
        <v>68</v>
      </c>
      <c r="BQ170" s="150">
        <v>62</v>
      </c>
      <c r="BR170" s="150">
        <v>77</v>
      </c>
      <c r="BS170" s="150">
        <v>79</v>
      </c>
      <c r="BT170" s="150">
        <v>52</v>
      </c>
      <c r="BU170" s="150">
        <v>43</v>
      </c>
      <c r="BV170" s="183">
        <v>68</v>
      </c>
    </row>
    <row r="171" spans="2:77">
      <c r="B171" s="141" t="s">
        <v>38</v>
      </c>
      <c r="C171" s="143">
        <f t="shared" si="119"/>
        <v>101</v>
      </c>
      <c r="D171" s="143">
        <f t="shared" si="119"/>
        <v>95.8</v>
      </c>
      <c r="E171" s="143">
        <f t="shared" si="119"/>
        <v>65.599999999999994</v>
      </c>
      <c r="F171" s="143">
        <f t="shared" si="119"/>
        <v>7.6</v>
      </c>
      <c r="G171" s="143">
        <f t="shared" si="119"/>
        <v>85.2</v>
      </c>
      <c r="H171" s="143">
        <f t="shared" si="119"/>
        <v>30.6</v>
      </c>
      <c r="I171" s="143">
        <f t="shared" si="119"/>
        <v>61</v>
      </c>
      <c r="J171" s="143">
        <f t="shared" si="119"/>
        <v>163.19999999999999</v>
      </c>
      <c r="K171" s="143">
        <f t="shared" si="119"/>
        <v>682</v>
      </c>
      <c r="L171" s="143">
        <f t="shared" si="119"/>
        <v>337</v>
      </c>
      <c r="M171" s="143">
        <f t="shared" si="119"/>
        <v>299.60000000000002</v>
      </c>
      <c r="N171" s="143">
        <f t="shared" si="120"/>
        <v>471.20000000000005</v>
      </c>
      <c r="O171" s="143">
        <f t="shared" si="120"/>
        <v>688.19999999999993</v>
      </c>
      <c r="P171" s="143">
        <f t="shared" si="120"/>
        <v>605.6</v>
      </c>
      <c r="Q171" s="143"/>
      <c r="R171" s="402">
        <v>204.21698699613063</v>
      </c>
      <c r="S171" s="143"/>
      <c r="V171" s="141" t="s">
        <v>37</v>
      </c>
      <c r="W171" s="146">
        <v>143</v>
      </c>
      <c r="X171" s="146">
        <v>163</v>
      </c>
      <c r="Y171" s="146">
        <v>123</v>
      </c>
      <c r="Z171" s="146">
        <v>132</v>
      </c>
      <c r="AA171" s="146">
        <v>128</v>
      </c>
      <c r="AB171" s="146">
        <v>218</v>
      </c>
      <c r="AC171" s="146">
        <v>132</v>
      </c>
      <c r="AD171" s="146">
        <v>110</v>
      </c>
      <c r="AE171" s="146">
        <v>104</v>
      </c>
      <c r="AF171" s="499">
        <v>139</v>
      </c>
      <c r="AG171" s="146">
        <v>123</v>
      </c>
      <c r="AH171" s="146">
        <v>110</v>
      </c>
      <c r="AI171" s="146">
        <v>98</v>
      </c>
      <c r="AJ171" s="146">
        <v>158</v>
      </c>
      <c r="AK171" s="147"/>
      <c r="AL171" s="392"/>
      <c r="AM171" s="132"/>
      <c r="AN171" s="682"/>
      <c r="AO171" s="161" t="s">
        <v>38</v>
      </c>
      <c r="AP171" s="158">
        <v>17</v>
      </c>
      <c r="AQ171" s="158">
        <v>26</v>
      </c>
      <c r="AR171" s="159">
        <v>15</v>
      </c>
      <c r="AS171" s="158">
        <v>2</v>
      </c>
      <c r="AT171" s="158">
        <v>8</v>
      </c>
      <c r="AU171" s="159">
        <v>4</v>
      </c>
      <c r="AV171" s="159">
        <v>11</v>
      </c>
      <c r="AW171" s="159">
        <v>21</v>
      </c>
      <c r="AX171" s="159">
        <v>229</v>
      </c>
      <c r="AY171" s="159">
        <v>80</v>
      </c>
      <c r="AZ171" s="159">
        <v>66</v>
      </c>
      <c r="BA171" s="159">
        <v>112</v>
      </c>
      <c r="BB171" s="159">
        <v>183</v>
      </c>
      <c r="BC171" s="185">
        <v>137</v>
      </c>
      <c r="BG171" s="685"/>
      <c r="BH171" s="157" t="s">
        <v>38</v>
      </c>
      <c r="BI171" s="158">
        <v>40</v>
      </c>
      <c r="BJ171" s="158">
        <v>40</v>
      </c>
      <c r="BK171" s="159">
        <v>21</v>
      </c>
      <c r="BL171" s="158">
        <v>2</v>
      </c>
      <c r="BM171" s="158">
        <v>33</v>
      </c>
      <c r="BN171" s="159">
        <v>11</v>
      </c>
      <c r="BO171" s="159">
        <v>22</v>
      </c>
      <c r="BP171" s="159">
        <v>56</v>
      </c>
      <c r="BQ171" s="159">
        <v>353</v>
      </c>
      <c r="BR171" s="159">
        <v>147</v>
      </c>
      <c r="BS171" s="159">
        <v>121</v>
      </c>
      <c r="BT171" s="159">
        <v>185</v>
      </c>
      <c r="BU171" s="159">
        <v>293</v>
      </c>
      <c r="BV171" s="185">
        <v>193</v>
      </c>
    </row>
    <row r="172" spans="2:77">
      <c r="B172" s="141" t="s">
        <v>39</v>
      </c>
      <c r="C172" s="143">
        <f t="shared" ref="C172:P175" si="121">W173</f>
        <v>0</v>
      </c>
      <c r="D172" s="143">
        <f t="shared" si="121"/>
        <v>0</v>
      </c>
      <c r="E172" s="143">
        <f t="shared" si="121"/>
        <v>0</v>
      </c>
      <c r="F172" s="143">
        <f t="shared" si="121"/>
        <v>238</v>
      </c>
      <c r="G172" s="143">
        <f t="shared" si="121"/>
        <v>248</v>
      </c>
      <c r="H172" s="143">
        <f t="shared" si="121"/>
        <v>163</v>
      </c>
      <c r="I172" s="143">
        <f t="shared" si="121"/>
        <v>249</v>
      </c>
      <c r="J172" s="143">
        <f t="shared" si="121"/>
        <v>261</v>
      </c>
      <c r="K172" s="143">
        <f t="shared" si="121"/>
        <v>194</v>
      </c>
      <c r="L172" s="143">
        <f t="shared" si="121"/>
        <v>238</v>
      </c>
      <c r="M172" s="143">
        <f t="shared" si="121"/>
        <v>524</v>
      </c>
      <c r="N172" s="143">
        <f t="shared" si="121"/>
        <v>341</v>
      </c>
      <c r="O172" s="143">
        <f t="shared" si="121"/>
        <v>402</v>
      </c>
      <c r="P172" s="143">
        <f t="shared" si="121"/>
        <v>415</v>
      </c>
      <c r="Q172" s="143"/>
      <c r="R172" s="404">
        <v>129.79526002057827</v>
      </c>
      <c r="S172" s="143"/>
      <c r="V172" s="141" t="s">
        <v>38</v>
      </c>
      <c r="W172" s="146">
        <v>53</v>
      </c>
      <c r="X172" s="146">
        <v>50</v>
      </c>
      <c r="Y172" s="146">
        <v>34</v>
      </c>
      <c r="Z172" s="146">
        <v>4</v>
      </c>
      <c r="AA172" s="146">
        <v>43</v>
      </c>
      <c r="AB172" s="146">
        <v>15</v>
      </c>
      <c r="AC172" s="146">
        <v>31</v>
      </c>
      <c r="AD172" s="146">
        <v>84</v>
      </c>
      <c r="AE172" s="146">
        <v>362</v>
      </c>
      <c r="AF172" s="499">
        <v>176</v>
      </c>
      <c r="AG172" s="146">
        <v>158</v>
      </c>
      <c r="AH172" s="146">
        <v>249</v>
      </c>
      <c r="AI172" s="146">
        <v>366</v>
      </c>
      <c r="AJ172" s="146">
        <v>332</v>
      </c>
      <c r="AK172" s="147"/>
      <c r="AL172" s="392"/>
      <c r="AM172" s="132"/>
      <c r="AN172" s="681" t="s">
        <v>100</v>
      </c>
      <c r="AO172" s="435" t="s">
        <v>33</v>
      </c>
      <c r="AP172" s="149">
        <v>823</v>
      </c>
      <c r="AQ172" s="149">
        <v>780</v>
      </c>
      <c r="AR172" s="149">
        <v>821</v>
      </c>
      <c r="AS172" s="149">
        <v>825</v>
      </c>
      <c r="AT172" s="149">
        <v>955</v>
      </c>
      <c r="AU172" s="149">
        <v>1088</v>
      </c>
      <c r="AV172" s="149">
        <v>735</v>
      </c>
      <c r="AW172" s="149">
        <v>576</v>
      </c>
      <c r="AX172" s="149">
        <v>620</v>
      </c>
      <c r="AY172" s="149">
        <v>540</v>
      </c>
      <c r="AZ172" s="149">
        <v>539</v>
      </c>
      <c r="BA172" s="150">
        <v>643</v>
      </c>
      <c r="BB172" s="150">
        <v>632</v>
      </c>
      <c r="BC172" s="183">
        <v>632</v>
      </c>
      <c r="BG172" s="683" t="s">
        <v>52</v>
      </c>
      <c r="BH172" s="148" t="s">
        <v>33</v>
      </c>
      <c r="BI172" s="149">
        <v>1233</v>
      </c>
      <c r="BJ172" s="149">
        <v>1148</v>
      </c>
      <c r="BK172" s="149">
        <v>1247</v>
      </c>
      <c r="BL172" s="149">
        <v>1273</v>
      </c>
      <c r="BM172" s="149">
        <v>1458</v>
      </c>
      <c r="BN172" s="149">
        <v>1841</v>
      </c>
      <c r="BO172" s="149">
        <v>1298</v>
      </c>
      <c r="BP172" s="149">
        <v>1054</v>
      </c>
      <c r="BQ172" s="149">
        <v>1087</v>
      </c>
      <c r="BR172" s="149">
        <v>959</v>
      </c>
      <c r="BS172" s="149">
        <v>979</v>
      </c>
      <c r="BT172" s="149">
        <v>1002</v>
      </c>
      <c r="BU172" s="149">
        <v>959</v>
      </c>
      <c r="BV172" s="182">
        <v>961</v>
      </c>
    </row>
    <row r="173" spans="2:77">
      <c r="B173" s="141" t="s">
        <v>15</v>
      </c>
      <c r="C173" s="143">
        <f t="shared" si="121"/>
        <v>410</v>
      </c>
      <c r="D173" s="143">
        <f t="shared" si="121"/>
        <v>431</v>
      </c>
      <c r="E173" s="143">
        <f t="shared" si="121"/>
        <v>432</v>
      </c>
      <c r="F173" s="143">
        <f t="shared" si="121"/>
        <v>388</v>
      </c>
      <c r="G173" s="143">
        <f t="shared" si="121"/>
        <v>257</v>
      </c>
      <c r="H173" s="143">
        <f t="shared" si="121"/>
        <v>340</v>
      </c>
      <c r="I173" s="143">
        <f t="shared" si="121"/>
        <v>366</v>
      </c>
      <c r="J173" s="143">
        <f t="shared" si="121"/>
        <v>404</v>
      </c>
      <c r="K173" s="143">
        <f t="shared" si="121"/>
        <v>380</v>
      </c>
      <c r="L173" s="143">
        <f t="shared" si="121"/>
        <v>397</v>
      </c>
      <c r="M173" s="143">
        <f t="shared" si="121"/>
        <v>352</v>
      </c>
      <c r="N173" s="143">
        <f t="shared" si="121"/>
        <v>347</v>
      </c>
      <c r="O173" s="143">
        <f t="shared" si="121"/>
        <v>380</v>
      </c>
      <c r="P173" s="143">
        <f t="shared" si="121"/>
        <v>462</v>
      </c>
      <c r="Q173" s="143"/>
      <c r="R173" s="402">
        <v>51.700526539334632</v>
      </c>
      <c r="S173" s="143"/>
      <c r="T173" s="167"/>
      <c r="V173" s="141" t="s">
        <v>39</v>
      </c>
      <c r="W173" s="146"/>
      <c r="X173" s="146"/>
      <c r="Y173" s="146"/>
      <c r="Z173" s="146">
        <v>238</v>
      </c>
      <c r="AA173" s="146">
        <v>248</v>
      </c>
      <c r="AB173" s="146">
        <v>163</v>
      </c>
      <c r="AC173" s="146">
        <v>249</v>
      </c>
      <c r="AD173" s="146">
        <v>261</v>
      </c>
      <c r="AE173" s="146">
        <v>194</v>
      </c>
      <c r="AF173" s="499">
        <v>238</v>
      </c>
      <c r="AG173" s="146">
        <v>524</v>
      </c>
      <c r="AH173" s="146">
        <v>341</v>
      </c>
      <c r="AI173" s="146">
        <v>402</v>
      </c>
      <c r="AJ173" s="146">
        <v>415</v>
      </c>
      <c r="AK173" s="147"/>
      <c r="AL173" s="392"/>
      <c r="AM173" s="132"/>
      <c r="AN173" s="681"/>
      <c r="AO173" s="141" t="s">
        <v>9</v>
      </c>
      <c r="AP173" s="150">
        <v>606</v>
      </c>
      <c r="AQ173" s="150">
        <v>578</v>
      </c>
      <c r="AR173" s="150">
        <v>628</v>
      </c>
      <c r="AS173" s="150">
        <v>627</v>
      </c>
      <c r="AT173" s="150">
        <v>672</v>
      </c>
      <c r="AU173" s="150">
        <v>768</v>
      </c>
      <c r="AV173" s="150">
        <v>556</v>
      </c>
      <c r="AW173" s="150">
        <v>509</v>
      </c>
      <c r="AX173" s="150">
        <v>544</v>
      </c>
      <c r="AY173" s="150">
        <v>468</v>
      </c>
      <c r="AZ173" s="150">
        <v>414</v>
      </c>
      <c r="BA173" s="150">
        <v>567</v>
      </c>
      <c r="BB173" s="150">
        <v>542</v>
      </c>
      <c r="BC173" s="183">
        <v>524</v>
      </c>
      <c r="BG173" s="681"/>
      <c r="BH173" s="154" t="s">
        <v>9</v>
      </c>
      <c r="BI173" s="150">
        <v>949</v>
      </c>
      <c r="BJ173" s="150">
        <v>905</v>
      </c>
      <c r="BK173" s="150">
        <v>1000</v>
      </c>
      <c r="BL173" s="150">
        <v>991</v>
      </c>
      <c r="BM173" s="150">
        <v>1109</v>
      </c>
      <c r="BN173" s="150">
        <v>1371</v>
      </c>
      <c r="BO173" s="150">
        <v>1114</v>
      </c>
      <c r="BP173" s="150">
        <v>980</v>
      </c>
      <c r="BQ173" s="150">
        <v>943</v>
      </c>
      <c r="BR173" s="150">
        <v>861</v>
      </c>
      <c r="BS173" s="150">
        <v>784</v>
      </c>
      <c r="BT173" s="150">
        <v>929</v>
      </c>
      <c r="BU173" s="150">
        <v>848</v>
      </c>
      <c r="BV173" s="183">
        <v>848</v>
      </c>
    </row>
    <row r="174" spans="2:77">
      <c r="B174" s="141" t="s">
        <v>40</v>
      </c>
      <c r="C174" s="143">
        <f t="shared" si="121"/>
        <v>0</v>
      </c>
      <c r="D174" s="143">
        <f t="shared" si="121"/>
        <v>0</v>
      </c>
      <c r="E174" s="143">
        <f t="shared" si="121"/>
        <v>0</v>
      </c>
      <c r="F174" s="143">
        <f t="shared" si="121"/>
        <v>4440</v>
      </c>
      <c r="G174" s="143">
        <f t="shared" si="121"/>
        <v>6011</v>
      </c>
      <c r="H174" s="143">
        <f t="shared" si="121"/>
        <v>4717</v>
      </c>
      <c r="I174" s="143">
        <f t="shared" si="121"/>
        <v>5556</v>
      </c>
      <c r="J174" s="143">
        <f t="shared" si="121"/>
        <v>6558</v>
      </c>
      <c r="K174" s="143">
        <f t="shared" si="121"/>
        <v>6434</v>
      </c>
      <c r="L174" s="143">
        <f t="shared" si="121"/>
        <v>9778</v>
      </c>
      <c r="M174" s="143">
        <f t="shared" si="121"/>
        <v>14143</v>
      </c>
      <c r="N174" s="143">
        <f t="shared" si="121"/>
        <v>18055.75</v>
      </c>
      <c r="O174" s="143">
        <f t="shared" si="121"/>
        <v>20979.600000000002</v>
      </c>
      <c r="P174" s="143">
        <f t="shared" si="121"/>
        <v>32576.5</v>
      </c>
      <c r="Q174" s="143"/>
      <c r="R174" s="404">
        <v>1766.7070761326406</v>
      </c>
      <c r="V174" s="141" t="s">
        <v>15</v>
      </c>
      <c r="W174" s="146">
        <v>410</v>
      </c>
      <c r="X174" s="146">
        <v>431</v>
      </c>
      <c r="Y174" s="146">
        <v>432</v>
      </c>
      <c r="Z174" s="146">
        <v>388</v>
      </c>
      <c r="AA174" s="146">
        <v>257</v>
      </c>
      <c r="AB174" s="146">
        <v>340</v>
      </c>
      <c r="AC174" s="146">
        <v>366</v>
      </c>
      <c r="AD174" s="146">
        <v>404</v>
      </c>
      <c r="AE174" s="146">
        <v>380</v>
      </c>
      <c r="AF174" s="499">
        <v>397</v>
      </c>
      <c r="AG174" s="146">
        <v>352</v>
      </c>
      <c r="AH174" s="146">
        <v>347</v>
      </c>
      <c r="AI174" s="146">
        <v>380</v>
      </c>
      <c r="AJ174" s="146">
        <v>462</v>
      </c>
      <c r="AK174" s="147"/>
      <c r="AL174" s="392"/>
      <c r="AM174" s="132"/>
      <c r="AN174" s="681"/>
      <c r="AO174" s="141" t="s">
        <v>34</v>
      </c>
      <c r="AP174" s="150">
        <v>560</v>
      </c>
      <c r="AQ174" s="150">
        <v>440</v>
      </c>
      <c r="AR174" s="150">
        <v>469</v>
      </c>
      <c r="AS174" s="150">
        <v>439</v>
      </c>
      <c r="AT174" s="150">
        <v>449</v>
      </c>
      <c r="AU174" s="150">
        <v>559</v>
      </c>
      <c r="AV174" s="150">
        <v>474</v>
      </c>
      <c r="AW174" s="150">
        <v>459</v>
      </c>
      <c r="AX174" s="150">
        <v>410</v>
      </c>
      <c r="AY174" s="150">
        <v>438</v>
      </c>
      <c r="AZ174" s="150">
        <v>365</v>
      </c>
      <c r="BA174" s="150">
        <v>375</v>
      </c>
      <c r="BB174" s="150">
        <v>455</v>
      </c>
      <c r="BC174" s="183">
        <v>461</v>
      </c>
      <c r="BG174" s="681"/>
      <c r="BH174" s="154" t="s">
        <v>34</v>
      </c>
      <c r="BI174" s="150">
        <v>941</v>
      </c>
      <c r="BJ174" s="150">
        <v>725</v>
      </c>
      <c r="BK174" s="150">
        <v>781</v>
      </c>
      <c r="BL174" s="150">
        <v>756</v>
      </c>
      <c r="BM174" s="150">
        <v>797</v>
      </c>
      <c r="BN174" s="150">
        <v>1026</v>
      </c>
      <c r="BO174" s="150">
        <v>935</v>
      </c>
      <c r="BP174" s="150">
        <v>908</v>
      </c>
      <c r="BQ174" s="150">
        <v>829</v>
      </c>
      <c r="BR174" s="150">
        <v>810</v>
      </c>
      <c r="BS174" s="150">
        <v>689</v>
      </c>
      <c r="BT174" s="150">
        <v>697</v>
      </c>
      <c r="BU174" s="150">
        <v>749</v>
      </c>
      <c r="BV174" s="183">
        <v>734</v>
      </c>
    </row>
    <row r="175" spans="2:77">
      <c r="B175" s="161" t="s">
        <v>41</v>
      </c>
      <c r="C175" s="162">
        <f t="shared" si="121"/>
        <v>18.323121194918073</v>
      </c>
      <c r="D175" s="162">
        <f t="shared" si="121"/>
        <v>20.4453230673187</v>
      </c>
      <c r="E175" s="162">
        <f t="shared" si="121"/>
        <v>19.52387075078877</v>
      </c>
      <c r="F175" s="162">
        <f t="shared" si="121"/>
        <v>19.721885979156212</v>
      </c>
      <c r="G175" s="162">
        <f t="shared" si="121"/>
        <v>20.810793610386302</v>
      </c>
      <c r="H175" s="162">
        <f t="shared" si="121"/>
        <v>20.954733145525413</v>
      </c>
      <c r="I175" s="162">
        <f t="shared" si="121"/>
        <v>17.429132753297782</v>
      </c>
      <c r="J175" s="162">
        <f t="shared" si="121"/>
        <v>19.714878642966706</v>
      </c>
      <c r="K175" s="162">
        <f t="shared" si="121"/>
        <v>19.700821664528164</v>
      </c>
      <c r="L175" s="162">
        <f t="shared" si="121"/>
        <v>24.70240758972523</v>
      </c>
      <c r="M175" s="162">
        <f t="shared" si="121"/>
        <v>24.888462814792966</v>
      </c>
      <c r="N175" s="162">
        <f t="shared" si="121"/>
        <v>23.238909582017911</v>
      </c>
      <c r="O175" s="162">
        <f t="shared" si="121"/>
        <v>25.389684838831077</v>
      </c>
      <c r="P175" s="162">
        <f t="shared" si="121"/>
        <v>27.873328841448274</v>
      </c>
      <c r="Q175" s="163"/>
      <c r="R175" s="403">
        <v>1.9321805810823098</v>
      </c>
      <c r="V175" s="141" t="s">
        <v>40</v>
      </c>
      <c r="W175" s="146"/>
      <c r="X175" s="146"/>
      <c r="Y175" s="146"/>
      <c r="Z175" s="146">
        <v>4440</v>
      </c>
      <c r="AA175" s="146">
        <v>6011</v>
      </c>
      <c r="AB175" s="146">
        <v>4717</v>
      </c>
      <c r="AC175" s="146">
        <v>5556</v>
      </c>
      <c r="AD175" s="146">
        <v>6558</v>
      </c>
      <c r="AE175" s="146">
        <v>6434</v>
      </c>
      <c r="AF175" s="499">
        <v>9778</v>
      </c>
      <c r="AG175" s="146">
        <v>14143</v>
      </c>
      <c r="AH175" s="146">
        <v>18055.75</v>
      </c>
      <c r="AI175" s="146">
        <v>20979.600000000002</v>
      </c>
      <c r="AJ175" s="146">
        <v>32576.5</v>
      </c>
      <c r="AK175" s="147"/>
      <c r="AL175" s="392"/>
      <c r="AM175" s="132"/>
      <c r="AN175" s="681"/>
      <c r="AO175" s="141" t="s">
        <v>36</v>
      </c>
      <c r="AP175" s="150">
        <v>165</v>
      </c>
      <c r="AQ175" s="150">
        <v>178</v>
      </c>
      <c r="AR175" s="150">
        <v>181</v>
      </c>
      <c r="AS175" s="150">
        <v>189</v>
      </c>
      <c r="AT175" s="150">
        <v>244</v>
      </c>
      <c r="AU175" s="150">
        <v>238</v>
      </c>
      <c r="AV175" s="150">
        <v>246</v>
      </c>
      <c r="AW175" s="150">
        <v>288</v>
      </c>
      <c r="AX175" s="150">
        <v>247</v>
      </c>
      <c r="AY175" s="150">
        <v>258</v>
      </c>
      <c r="AZ175" s="150">
        <v>256</v>
      </c>
      <c r="BA175" s="150">
        <v>271</v>
      </c>
      <c r="BB175" s="150">
        <v>291</v>
      </c>
      <c r="BC175" s="183">
        <v>266</v>
      </c>
      <c r="BG175" s="681"/>
      <c r="BH175" s="154" t="s">
        <v>36</v>
      </c>
      <c r="BI175" s="150">
        <v>257</v>
      </c>
      <c r="BJ175" s="150">
        <v>269</v>
      </c>
      <c r="BK175" s="150">
        <v>310</v>
      </c>
      <c r="BL175" s="150">
        <v>325</v>
      </c>
      <c r="BM175" s="150">
        <v>409</v>
      </c>
      <c r="BN175" s="150">
        <v>460</v>
      </c>
      <c r="BO175" s="150">
        <v>472</v>
      </c>
      <c r="BP175" s="150">
        <v>549</v>
      </c>
      <c r="BQ175" s="150">
        <v>525</v>
      </c>
      <c r="BR175" s="150">
        <v>574</v>
      </c>
      <c r="BS175" s="150">
        <v>548</v>
      </c>
      <c r="BT175" s="150">
        <v>566</v>
      </c>
      <c r="BU175" s="150">
        <v>583</v>
      </c>
      <c r="BV175" s="183">
        <v>531</v>
      </c>
    </row>
    <row r="176" spans="2:77" ht="18" customHeight="1">
      <c r="C176" s="141"/>
      <c r="D176" s="141"/>
      <c r="E176" s="141"/>
      <c r="R176" s="99"/>
      <c r="V176" s="161" t="s">
        <v>41</v>
      </c>
      <c r="W176" s="164">
        <v>18.323121194918073</v>
      </c>
      <c r="X176" s="164">
        <v>20.4453230673187</v>
      </c>
      <c r="Y176" s="164">
        <v>19.52387075078877</v>
      </c>
      <c r="Z176" s="164">
        <v>19.721885979156212</v>
      </c>
      <c r="AA176" s="164">
        <v>20.810793610386302</v>
      </c>
      <c r="AB176" s="164">
        <v>20.954733145525413</v>
      </c>
      <c r="AC176" s="164">
        <v>17.429132753297782</v>
      </c>
      <c r="AD176" s="164">
        <v>19.714878642966706</v>
      </c>
      <c r="AE176" s="164">
        <v>19.700821664528164</v>
      </c>
      <c r="AF176" s="500">
        <v>24.70240758972523</v>
      </c>
      <c r="AG176" s="164">
        <v>24.888462814792966</v>
      </c>
      <c r="AH176" s="164">
        <v>23.238909582017911</v>
      </c>
      <c r="AI176" s="164">
        <v>25.389684838831077</v>
      </c>
      <c r="AJ176" s="164">
        <v>27.873328841448274</v>
      </c>
      <c r="AK176" s="178"/>
      <c r="AL176" s="392"/>
      <c r="AM176" s="132"/>
      <c r="AN176" s="681"/>
      <c r="AO176" s="141" t="s">
        <v>149</v>
      </c>
      <c r="AP176" s="146">
        <v>0</v>
      </c>
      <c r="AQ176" s="146">
        <v>0</v>
      </c>
      <c r="AR176" s="146">
        <v>0</v>
      </c>
      <c r="AS176" s="146">
        <v>0</v>
      </c>
      <c r="AT176" s="146">
        <v>0</v>
      </c>
      <c r="AU176" s="146">
        <v>0</v>
      </c>
      <c r="AV176" s="146">
        <v>0</v>
      </c>
      <c r="AW176" s="146">
        <v>0</v>
      </c>
      <c r="AX176" s="146">
        <v>0</v>
      </c>
      <c r="AY176" s="150">
        <v>0</v>
      </c>
      <c r="AZ176" s="150">
        <v>0</v>
      </c>
      <c r="BA176" s="150">
        <v>24</v>
      </c>
      <c r="BB176" s="150">
        <v>20</v>
      </c>
      <c r="BC176" s="183">
        <v>26</v>
      </c>
      <c r="BG176" s="681"/>
      <c r="BH176" s="141" t="s">
        <v>149</v>
      </c>
      <c r="BI176" s="146">
        <v>0</v>
      </c>
      <c r="BJ176" s="146">
        <v>0</v>
      </c>
      <c r="BK176" s="146">
        <v>0</v>
      </c>
      <c r="BL176" s="146">
        <v>0</v>
      </c>
      <c r="BM176" s="146">
        <v>0</v>
      </c>
      <c r="BN176" s="146">
        <v>0</v>
      </c>
      <c r="BO176" s="146">
        <v>0</v>
      </c>
      <c r="BP176" s="146">
        <v>0</v>
      </c>
      <c r="BQ176" s="146">
        <v>0</v>
      </c>
      <c r="BR176" s="150">
        <v>0</v>
      </c>
      <c r="BS176" s="150">
        <v>0</v>
      </c>
      <c r="BT176" s="150">
        <v>53</v>
      </c>
      <c r="BU176" s="150">
        <v>46</v>
      </c>
      <c r="BV176" s="183">
        <v>59</v>
      </c>
      <c r="BY176" s="129" t="s">
        <v>14</v>
      </c>
    </row>
    <row r="177" spans="2:74">
      <c r="C177" s="141"/>
      <c r="D177" s="141"/>
      <c r="E177" s="141"/>
      <c r="R177" s="99"/>
      <c r="S177" s="167"/>
      <c r="V177" s="132"/>
      <c r="W177" s="141"/>
      <c r="X177" s="141"/>
      <c r="Y177" s="141"/>
      <c r="Z177" s="132"/>
      <c r="AA177" s="132"/>
      <c r="AB177" s="132"/>
      <c r="AC177" s="132"/>
      <c r="AD177" s="392"/>
      <c r="AE177" s="392"/>
      <c r="AF177" s="132"/>
      <c r="AG177" s="132"/>
      <c r="AH177" s="132"/>
      <c r="AI177" s="132"/>
      <c r="AJ177" s="132"/>
      <c r="AK177" s="132"/>
      <c r="AL177" s="392"/>
      <c r="AM177" s="132"/>
      <c r="AN177" s="681"/>
      <c r="AO177" s="141" t="s">
        <v>37</v>
      </c>
      <c r="AP177" s="150">
        <v>54</v>
      </c>
      <c r="AQ177" s="150">
        <v>50</v>
      </c>
      <c r="AR177" s="150">
        <v>42</v>
      </c>
      <c r="AS177" s="150">
        <v>49</v>
      </c>
      <c r="AT177" s="150">
        <v>44</v>
      </c>
      <c r="AU177" s="150">
        <v>76</v>
      </c>
      <c r="AV177" s="150">
        <v>40</v>
      </c>
      <c r="AW177" s="150">
        <v>41</v>
      </c>
      <c r="AX177" s="150">
        <v>37</v>
      </c>
      <c r="AY177" s="150">
        <v>54</v>
      </c>
      <c r="AZ177" s="150">
        <v>43</v>
      </c>
      <c r="BA177" s="150">
        <v>40</v>
      </c>
      <c r="BB177" s="150">
        <v>32</v>
      </c>
      <c r="BC177" s="183">
        <v>63</v>
      </c>
      <c r="BG177" s="681"/>
      <c r="BH177" s="154" t="s">
        <v>37</v>
      </c>
      <c r="BI177" s="150">
        <v>62</v>
      </c>
      <c r="BJ177" s="150">
        <v>74</v>
      </c>
      <c r="BK177" s="150">
        <v>64</v>
      </c>
      <c r="BL177" s="150">
        <v>69</v>
      </c>
      <c r="BM177" s="150">
        <v>70</v>
      </c>
      <c r="BN177" s="150">
        <v>124</v>
      </c>
      <c r="BO177" s="150">
        <v>77</v>
      </c>
      <c r="BP177" s="150">
        <v>83</v>
      </c>
      <c r="BQ177" s="150">
        <v>66</v>
      </c>
      <c r="BR177" s="150">
        <v>89</v>
      </c>
      <c r="BS177" s="150">
        <v>96</v>
      </c>
      <c r="BT177" s="150">
        <v>74</v>
      </c>
      <c r="BU177" s="150">
        <v>62</v>
      </c>
      <c r="BV177" s="183">
        <v>105</v>
      </c>
    </row>
    <row r="178" spans="2:74">
      <c r="C178" s="141"/>
      <c r="D178" s="141"/>
      <c r="E178" s="141"/>
      <c r="R178" s="99"/>
      <c r="T178" s="135"/>
      <c r="V178" s="132"/>
      <c r="W178" s="141"/>
      <c r="X178" s="141"/>
      <c r="Y178" s="141"/>
      <c r="Z178" s="132"/>
      <c r="AA178" s="132"/>
      <c r="AB178" s="132"/>
      <c r="AC178" s="132"/>
      <c r="AD178" s="392"/>
      <c r="AE178" s="392"/>
      <c r="AF178" s="132"/>
      <c r="AG178" s="132"/>
      <c r="AH178" s="132"/>
      <c r="AI178" s="132"/>
      <c r="AJ178" s="132"/>
      <c r="AK178" s="132"/>
      <c r="AL178" s="392"/>
      <c r="AM178" s="132"/>
      <c r="AN178" s="682"/>
      <c r="AO178" s="161" t="s">
        <v>38</v>
      </c>
      <c r="AP178" s="158">
        <v>20</v>
      </c>
      <c r="AQ178" s="158">
        <v>13</v>
      </c>
      <c r="AR178" s="159">
        <v>10</v>
      </c>
      <c r="AS178" s="158">
        <v>2</v>
      </c>
      <c r="AT178" s="158">
        <v>19</v>
      </c>
      <c r="AU178" s="159">
        <v>4</v>
      </c>
      <c r="AV178" s="159">
        <v>8</v>
      </c>
      <c r="AW178" s="159">
        <v>24</v>
      </c>
      <c r="AX178" s="159">
        <v>102</v>
      </c>
      <c r="AY178" s="159">
        <v>61</v>
      </c>
      <c r="AZ178" s="159">
        <v>48</v>
      </c>
      <c r="BA178" s="159">
        <v>81</v>
      </c>
      <c r="BB178" s="159">
        <v>117</v>
      </c>
      <c r="BC178" s="185">
        <v>104</v>
      </c>
      <c r="BG178" s="682"/>
      <c r="BH178" s="157" t="s">
        <v>38</v>
      </c>
      <c r="BI178" s="158">
        <v>23</v>
      </c>
      <c r="BJ178" s="158">
        <v>17</v>
      </c>
      <c r="BK178" s="159">
        <v>17</v>
      </c>
      <c r="BL178" s="158">
        <v>1</v>
      </c>
      <c r="BM178" s="158">
        <v>24</v>
      </c>
      <c r="BN178" s="159">
        <v>8</v>
      </c>
      <c r="BO178" s="159">
        <v>17</v>
      </c>
      <c r="BP178" s="159">
        <v>51</v>
      </c>
      <c r="BQ178" s="159">
        <v>52</v>
      </c>
      <c r="BR178" s="159">
        <v>59</v>
      </c>
      <c r="BS178" s="159">
        <v>66</v>
      </c>
      <c r="BT178" s="159">
        <v>108</v>
      </c>
      <c r="BU178" s="159">
        <v>128</v>
      </c>
      <c r="BV178" s="185">
        <v>157</v>
      </c>
    </row>
    <row r="179" spans="2:74">
      <c r="B179" s="165"/>
      <c r="C179" s="141"/>
      <c r="D179" s="141"/>
      <c r="E179" s="141"/>
      <c r="F179" s="167"/>
      <c r="G179" s="167"/>
      <c r="H179" s="167"/>
      <c r="I179" s="167"/>
      <c r="J179" s="167"/>
      <c r="K179" s="167"/>
      <c r="L179" s="167"/>
      <c r="M179" s="167"/>
      <c r="N179" s="167"/>
      <c r="Q179" s="167"/>
      <c r="R179" s="169"/>
      <c r="T179" s="143"/>
      <c r="V179" s="132"/>
      <c r="W179" s="141"/>
      <c r="X179" s="141"/>
      <c r="Y179" s="141"/>
      <c r="Z179" s="132"/>
      <c r="AA179" s="132"/>
      <c r="AB179" s="132"/>
      <c r="AC179" s="132"/>
      <c r="AD179" s="392"/>
      <c r="AE179" s="392"/>
      <c r="AF179" s="132"/>
      <c r="AG179" s="132"/>
      <c r="AH179" s="132"/>
      <c r="AI179" s="132"/>
      <c r="AJ179" s="132"/>
      <c r="AK179" s="132"/>
      <c r="AL179" s="392"/>
      <c r="AM179" s="132"/>
      <c r="AN179" s="683" t="s">
        <v>101</v>
      </c>
      <c r="AO179" s="435" t="s">
        <v>33</v>
      </c>
      <c r="AP179" s="149">
        <v>341</v>
      </c>
      <c r="AQ179" s="149">
        <v>275</v>
      </c>
      <c r="AR179" s="149">
        <v>333</v>
      </c>
      <c r="AS179" s="149">
        <v>351</v>
      </c>
      <c r="AT179" s="149">
        <v>360</v>
      </c>
      <c r="AU179" s="149">
        <v>614</v>
      </c>
      <c r="AV179" s="149">
        <v>470</v>
      </c>
      <c r="AW179" s="149">
        <v>339</v>
      </c>
      <c r="AX179" s="149">
        <v>313</v>
      </c>
      <c r="AY179" s="149">
        <v>242</v>
      </c>
      <c r="AZ179" s="149">
        <v>230</v>
      </c>
      <c r="BA179" s="150">
        <v>171</v>
      </c>
      <c r="BB179" s="150">
        <v>148</v>
      </c>
      <c r="BC179" s="183">
        <v>133</v>
      </c>
      <c r="BG179" s="683" t="s">
        <v>70</v>
      </c>
      <c r="BH179" s="148" t="s">
        <v>33</v>
      </c>
      <c r="BI179" s="149">
        <v>1432</v>
      </c>
      <c r="BJ179" s="149">
        <v>1317</v>
      </c>
      <c r="BK179" s="149">
        <v>1456</v>
      </c>
      <c r="BL179" s="149">
        <v>1433</v>
      </c>
      <c r="BM179" s="149">
        <v>1578</v>
      </c>
      <c r="BN179" s="149">
        <v>1940</v>
      </c>
      <c r="BO179" s="149">
        <v>1364</v>
      </c>
      <c r="BP179" s="149">
        <v>1063</v>
      </c>
      <c r="BQ179" s="149">
        <v>1126</v>
      </c>
      <c r="BR179" s="149">
        <v>957</v>
      </c>
      <c r="BS179" s="149">
        <v>935</v>
      </c>
      <c r="BT179" s="149">
        <v>1066</v>
      </c>
      <c r="BU179" s="149">
        <v>1038</v>
      </c>
      <c r="BV179" s="182">
        <v>1040</v>
      </c>
    </row>
    <row r="180" spans="2:74">
      <c r="B180" s="165"/>
      <c r="C180" s="141"/>
      <c r="D180" s="141"/>
      <c r="E180" s="141"/>
      <c r="F180" s="167"/>
      <c r="G180" s="167"/>
      <c r="H180" s="167"/>
      <c r="I180" s="167"/>
      <c r="J180" s="167"/>
      <c r="K180" s="167"/>
      <c r="L180" s="167"/>
      <c r="M180" s="167"/>
      <c r="N180" s="167"/>
      <c r="Q180" s="167"/>
      <c r="R180" s="169"/>
      <c r="T180" s="143"/>
      <c r="V180" s="132"/>
      <c r="W180" s="141"/>
      <c r="X180" s="141"/>
      <c r="Y180" s="141"/>
      <c r="Z180" s="132"/>
      <c r="AA180" s="132"/>
      <c r="AB180" s="132"/>
      <c r="AC180" s="132"/>
      <c r="AD180" s="392"/>
      <c r="AE180" s="392"/>
      <c r="AF180" s="132"/>
      <c r="AG180" s="132"/>
      <c r="AH180" s="132"/>
      <c r="AI180" s="132"/>
      <c r="AJ180" s="132"/>
      <c r="AK180" s="132"/>
      <c r="AL180" s="392"/>
      <c r="AM180" s="132"/>
      <c r="AN180" s="681"/>
      <c r="AO180" s="141" t="s">
        <v>9</v>
      </c>
      <c r="AP180" s="150">
        <v>348</v>
      </c>
      <c r="AQ180" s="150">
        <v>246</v>
      </c>
      <c r="AR180" s="150">
        <v>300</v>
      </c>
      <c r="AS180" s="150">
        <v>289</v>
      </c>
      <c r="AT180" s="150">
        <v>328</v>
      </c>
      <c r="AU180" s="150">
        <v>465</v>
      </c>
      <c r="AV180" s="150">
        <v>473</v>
      </c>
      <c r="AW180" s="150">
        <v>383</v>
      </c>
      <c r="AX180" s="150">
        <v>302</v>
      </c>
      <c r="AY180" s="150">
        <v>288</v>
      </c>
      <c r="AZ180" s="150">
        <v>237</v>
      </c>
      <c r="BA180" s="150">
        <v>199</v>
      </c>
      <c r="BB180" s="150">
        <v>162</v>
      </c>
      <c r="BC180" s="183">
        <v>159</v>
      </c>
      <c r="BG180" s="681"/>
      <c r="BH180" s="154" t="s">
        <v>9</v>
      </c>
      <c r="BI180" s="150">
        <v>1116</v>
      </c>
      <c r="BJ180" s="150">
        <v>996</v>
      </c>
      <c r="BK180" s="150">
        <v>1126</v>
      </c>
      <c r="BL180" s="150">
        <v>1081</v>
      </c>
      <c r="BM180" s="150">
        <v>1178</v>
      </c>
      <c r="BN180" s="150">
        <v>1385</v>
      </c>
      <c r="BO180" s="150">
        <v>1120</v>
      </c>
      <c r="BP180" s="150">
        <v>985</v>
      </c>
      <c r="BQ180" s="150">
        <v>983</v>
      </c>
      <c r="BR180" s="150">
        <v>858</v>
      </c>
      <c r="BS180" s="150">
        <v>756</v>
      </c>
      <c r="BT180" s="150">
        <v>980</v>
      </c>
      <c r="BU180" s="150">
        <v>920</v>
      </c>
      <c r="BV180" s="183">
        <v>917</v>
      </c>
    </row>
    <row r="181" spans="2:74">
      <c r="B181" s="165"/>
      <c r="C181" s="141"/>
      <c r="D181" s="141"/>
      <c r="E181" s="141"/>
      <c r="F181" s="167"/>
      <c r="G181" s="167"/>
      <c r="H181" s="167"/>
      <c r="I181" s="167"/>
      <c r="J181" s="167"/>
      <c r="K181" s="167"/>
      <c r="L181" s="167"/>
      <c r="M181" s="167"/>
      <c r="N181" s="167"/>
      <c r="Q181" s="167"/>
      <c r="R181" s="169"/>
      <c r="T181" s="143"/>
      <c r="V181" s="132"/>
      <c r="W181" s="141"/>
      <c r="X181" s="141"/>
      <c r="Y181" s="141"/>
      <c r="Z181" s="132"/>
      <c r="AA181" s="132"/>
      <c r="AB181" s="132"/>
      <c r="AC181" s="132"/>
      <c r="AD181" s="392"/>
      <c r="AE181" s="392"/>
      <c r="AF181" s="132"/>
      <c r="AG181" s="132"/>
      <c r="AH181" s="132"/>
      <c r="AI181" s="132"/>
      <c r="AJ181" s="132"/>
      <c r="AK181" s="132"/>
      <c r="AL181" s="392"/>
      <c r="AM181" s="132"/>
      <c r="AN181" s="681"/>
      <c r="AO181" s="141" t="s">
        <v>34</v>
      </c>
      <c r="AP181" s="150">
        <v>326</v>
      </c>
      <c r="AQ181" s="150">
        <v>248</v>
      </c>
      <c r="AR181" s="150">
        <v>268</v>
      </c>
      <c r="AS181" s="150">
        <v>252</v>
      </c>
      <c r="AT181" s="150">
        <v>279</v>
      </c>
      <c r="AU181" s="150">
        <v>367</v>
      </c>
      <c r="AV181" s="150">
        <v>377</v>
      </c>
      <c r="AW181" s="150">
        <v>385</v>
      </c>
      <c r="AX181" s="150">
        <v>316</v>
      </c>
      <c r="AY181" s="150">
        <v>273</v>
      </c>
      <c r="AZ181" s="150">
        <v>205</v>
      </c>
      <c r="BA181" s="150">
        <v>188</v>
      </c>
      <c r="BB181" s="150">
        <v>174</v>
      </c>
      <c r="BC181" s="183">
        <v>141</v>
      </c>
      <c r="BG181" s="681"/>
      <c r="BH181" s="154" t="s">
        <v>34</v>
      </c>
      <c r="BI181" s="150">
        <v>1079</v>
      </c>
      <c r="BJ181" s="150">
        <v>795</v>
      </c>
      <c r="BK181" s="150">
        <v>857</v>
      </c>
      <c r="BL181" s="150">
        <v>811</v>
      </c>
      <c r="BM181" s="150">
        <v>829</v>
      </c>
      <c r="BN181" s="150">
        <v>992</v>
      </c>
      <c r="BO181" s="150">
        <v>908</v>
      </c>
      <c r="BP181" s="150">
        <v>905</v>
      </c>
      <c r="BQ181" s="150">
        <v>778</v>
      </c>
      <c r="BR181" s="150">
        <v>778</v>
      </c>
      <c r="BS181" s="150">
        <v>651</v>
      </c>
      <c r="BT181" s="150">
        <v>679</v>
      </c>
      <c r="BU181" s="150">
        <v>810</v>
      </c>
      <c r="BV181" s="183">
        <v>768</v>
      </c>
    </row>
    <row r="182" spans="2:74">
      <c r="B182" s="165"/>
      <c r="C182" s="141"/>
      <c r="D182" s="141"/>
      <c r="E182" s="141"/>
      <c r="F182" s="167"/>
      <c r="G182" s="167"/>
      <c r="H182" s="167"/>
      <c r="I182" s="167"/>
      <c r="J182" s="167"/>
      <c r="K182" s="167"/>
      <c r="L182" s="167"/>
      <c r="M182" s="167"/>
      <c r="N182" s="167"/>
      <c r="Q182" s="167"/>
      <c r="R182" s="169"/>
      <c r="T182" s="143"/>
      <c r="V182" s="170"/>
      <c r="W182" s="141"/>
      <c r="X182" s="141"/>
      <c r="Y182" s="141"/>
      <c r="Z182" s="172"/>
      <c r="AA182" s="172"/>
      <c r="AB182" s="172"/>
      <c r="AC182" s="172"/>
      <c r="AD182" s="172"/>
      <c r="AE182" s="172"/>
      <c r="AF182" s="501"/>
      <c r="AG182" s="172"/>
      <c r="AH182" s="172"/>
      <c r="AI182" s="172"/>
      <c r="AJ182" s="172"/>
      <c r="AK182" s="172"/>
      <c r="AL182" s="392"/>
      <c r="AM182" s="132"/>
      <c r="AN182" s="681"/>
      <c r="AO182" s="141" t="s">
        <v>36</v>
      </c>
      <c r="AP182" s="150">
        <v>138</v>
      </c>
      <c r="AQ182" s="150">
        <v>123</v>
      </c>
      <c r="AR182" s="150">
        <v>146</v>
      </c>
      <c r="AS182" s="150">
        <v>136</v>
      </c>
      <c r="AT182" s="150">
        <v>179</v>
      </c>
      <c r="AU182" s="150">
        <v>211</v>
      </c>
      <c r="AV182" s="150">
        <v>206</v>
      </c>
      <c r="AW182" s="150">
        <v>241</v>
      </c>
      <c r="AX182" s="150">
        <v>266</v>
      </c>
      <c r="AY182" s="150">
        <v>271</v>
      </c>
      <c r="AZ182" s="150">
        <v>259</v>
      </c>
      <c r="BA182" s="150">
        <v>217</v>
      </c>
      <c r="BB182" s="150">
        <v>208</v>
      </c>
      <c r="BC182" s="183">
        <v>189</v>
      </c>
      <c r="BG182" s="681"/>
      <c r="BH182" s="154" t="s">
        <v>36</v>
      </c>
      <c r="BI182" s="150">
        <v>341</v>
      </c>
      <c r="BJ182" s="150">
        <v>334</v>
      </c>
      <c r="BK182" s="150">
        <v>369</v>
      </c>
      <c r="BL182" s="150">
        <v>363</v>
      </c>
      <c r="BM182" s="150">
        <v>442</v>
      </c>
      <c r="BN182" s="150">
        <v>480</v>
      </c>
      <c r="BO182" s="150">
        <v>473</v>
      </c>
      <c r="BP182" s="150">
        <v>501</v>
      </c>
      <c r="BQ182" s="150">
        <v>504</v>
      </c>
      <c r="BR182" s="150">
        <v>529</v>
      </c>
      <c r="BS182" s="150">
        <v>517</v>
      </c>
      <c r="BT182" s="150">
        <v>471</v>
      </c>
      <c r="BU182" s="150">
        <v>511</v>
      </c>
      <c r="BV182" s="183">
        <v>545</v>
      </c>
    </row>
    <row r="183" spans="2:74">
      <c r="C183" s="141"/>
      <c r="D183" s="141"/>
      <c r="E183" s="141"/>
      <c r="R183" s="99"/>
      <c r="T183" s="143"/>
      <c r="V183" s="132"/>
      <c r="W183" s="141"/>
      <c r="X183" s="141"/>
      <c r="Y183" s="141"/>
      <c r="Z183" s="132"/>
      <c r="AA183" s="132"/>
      <c r="AB183" s="132"/>
      <c r="AC183" s="132"/>
      <c r="AD183" s="392"/>
      <c r="AE183" s="392"/>
      <c r="AF183" s="132"/>
      <c r="AG183" s="132"/>
      <c r="AH183" s="132"/>
      <c r="AI183" s="132"/>
      <c r="AJ183" s="132"/>
      <c r="AK183" s="132"/>
      <c r="AL183" s="392"/>
      <c r="AM183" s="132"/>
      <c r="AN183" s="681"/>
      <c r="AO183" s="141" t="s">
        <v>149</v>
      </c>
      <c r="AP183" s="146">
        <v>0</v>
      </c>
      <c r="AQ183" s="146">
        <v>0</v>
      </c>
      <c r="AR183" s="146">
        <v>0</v>
      </c>
      <c r="AS183" s="146">
        <v>0</v>
      </c>
      <c r="AT183" s="146">
        <v>0</v>
      </c>
      <c r="AU183" s="146">
        <v>0</v>
      </c>
      <c r="AV183" s="146">
        <v>0</v>
      </c>
      <c r="AW183" s="146">
        <v>0</v>
      </c>
      <c r="AX183" s="146">
        <v>0</v>
      </c>
      <c r="AY183" s="150">
        <v>0</v>
      </c>
      <c r="AZ183" s="150">
        <v>0</v>
      </c>
      <c r="BA183" s="150">
        <v>23</v>
      </c>
      <c r="BB183" s="150">
        <v>15</v>
      </c>
      <c r="BC183" s="183">
        <v>22</v>
      </c>
      <c r="BG183" s="681"/>
      <c r="BH183" s="141" t="s">
        <v>149</v>
      </c>
      <c r="BI183" s="146">
        <v>0</v>
      </c>
      <c r="BJ183" s="146">
        <v>0</v>
      </c>
      <c r="BK183" s="146">
        <v>0</v>
      </c>
      <c r="BL183" s="146">
        <v>0</v>
      </c>
      <c r="BM183" s="146">
        <v>0</v>
      </c>
      <c r="BN183" s="146">
        <v>0</v>
      </c>
      <c r="BO183" s="146">
        <v>0</v>
      </c>
      <c r="BP183" s="146">
        <v>0</v>
      </c>
      <c r="BQ183" s="146">
        <v>0</v>
      </c>
      <c r="BR183" s="150">
        <v>0</v>
      </c>
      <c r="BS183" s="150">
        <v>0</v>
      </c>
      <c r="BT183" s="150">
        <v>45</v>
      </c>
      <c r="BU183" s="150">
        <v>29</v>
      </c>
      <c r="BV183" s="183">
        <v>51</v>
      </c>
    </row>
    <row r="184" spans="2:74" ht="18" customHeight="1">
      <c r="C184" s="141"/>
      <c r="D184" s="141"/>
      <c r="E184" s="141"/>
      <c r="R184" s="99"/>
      <c r="S184" s="135"/>
      <c r="T184" s="143"/>
      <c r="V184" s="132"/>
      <c r="W184" s="141"/>
      <c r="X184" s="141"/>
      <c r="Y184" s="141"/>
      <c r="Z184" s="132"/>
      <c r="AA184" s="132"/>
      <c r="AB184" s="132"/>
      <c r="AC184" s="132"/>
      <c r="AD184" s="392"/>
      <c r="AE184" s="392"/>
      <c r="AF184" s="132"/>
      <c r="AG184" s="132"/>
      <c r="AH184" s="132"/>
      <c r="AI184" s="132"/>
      <c r="AJ184" s="132"/>
      <c r="AK184" s="132"/>
      <c r="AL184" s="392"/>
      <c r="AM184" s="132"/>
      <c r="AN184" s="681"/>
      <c r="AO184" s="141" t="s">
        <v>37</v>
      </c>
      <c r="AP184" s="150">
        <v>28</v>
      </c>
      <c r="AQ184" s="150">
        <v>35</v>
      </c>
      <c r="AR184" s="150">
        <v>20</v>
      </c>
      <c r="AS184" s="150">
        <v>35</v>
      </c>
      <c r="AT184" s="150">
        <v>34</v>
      </c>
      <c r="AU184" s="150">
        <v>76</v>
      </c>
      <c r="AV184" s="150">
        <v>39</v>
      </c>
      <c r="AW184" s="150">
        <v>41</v>
      </c>
      <c r="AX184" s="150">
        <v>37</v>
      </c>
      <c r="AY184" s="150">
        <v>42</v>
      </c>
      <c r="AZ184" s="150">
        <v>49</v>
      </c>
      <c r="BA184" s="150">
        <v>30</v>
      </c>
      <c r="BB184" s="150">
        <v>24</v>
      </c>
      <c r="BC184" s="183">
        <v>38</v>
      </c>
      <c r="BG184" s="681"/>
      <c r="BH184" s="154" t="s">
        <v>37</v>
      </c>
      <c r="BI184" s="150">
        <v>93</v>
      </c>
      <c r="BJ184" s="150">
        <v>94</v>
      </c>
      <c r="BK184" s="150">
        <v>77</v>
      </c>
      <c r="BL184" s="150">
        <v>95</v>
      </c>
      <c r="BM184" s="150">
        <v>93</v>
      </c>
      <c r="BN184" s="150">
        <v>164</v>
      </c>
      <c r="BO184" s="150">
        <v>84</v>
      </c>
      <c r="BP184" s="150">
        <v>76</v>
      </c>
      <c r="BQ184" s="150">
        <v>84</v>
      </c>
      <c r="BR184" s="150">
        <v>101</v>
      </c>
      <c r="BS184" s="150">
        <v>86</v>
      </c>
      <c r="BT184" s="150">
        <v>71</v>
      </c>
      <c r="BU184" s="150">
        <v>64</v>
      </c>
      <c r="BV184" s="183">
        <v>108</v>
      </c>
    </row>
    <row r="185" spans="2:74">
      <c r="C185" s="141"/>
      <c r="D185" s="141"/>
      <c r="E185" s="141"/>
      <c r="O185" s="167"/>
      <c r="P185" s="167"/>
      <c r="R185" s="99"/>
      <c r="S185" s="143"/>
      <c r="T185" s="143"/>
      <c r="V185" s="132"/>
      <c r="W185" s="141"/>
      <c r="X185" s="141"/>
      <c r="Y185" s="141"/>
      <c r="Z185" s="132"/>
      <c r="AA185" s="132"/>
      <c r="AB185" s="132"/>
      <c r="AC185" s="132"/>
      <c r="AD185" s="392"/>
      <c r="AE185" s="392"/>
      <c r="AF185" s="132"/>
      <c r="AG185" s="132"/>
      <c r="AH185" s="132"/>
      <c r="AI185" s="132"/>
      <c r="AJ185" s="132"/>
      <c r="AK185" s="132"/>
      <c r="AL185" s="392"/>
      <c r="AM185" s="132"/>
      <c r="AN185" s="682"/>
      <c r="AO185" s="161" t="s">
        <v>38</v>
      </c>
      <c r="AP185" s="158">
        <v>12</v>
      </c>
      <c r="AQ185" s="158">
        <v>10</v>
      </c>
      <c r="AR185" s="159">
        <v>8</v>
      </c>
      <c r="AS185" s="158">
        <v>0</v>
      </c>
      <c r="AT185" s="158">
        <v>14</v>
      </c>
      <c r="AU185" s="159">
        <v>7</v>
      </c>
      <c r="AV185" s="159">
        <v>11</v>
      </c>
      <c r="AW185" s="159">
        <v>32</v>
      </c>
      <c r="AX185" s="159">
        <v>29</v>
      </c>
      <c r="AY185" s="159">
        <v>30</v>
      </c>
      <c r="AZ185" s="159">
        <v>34</v>
      </c>
      <c r="BA185" s="159">
        <v>43</v>
      </c>
      <c r="BB185" s="159">
        <v>49</v>
      </c>
      <c r="BC185" s="185">
        <v>50</v>
      </c>
      <c r="BG185" s="682"/>
      <c r="BH185" s="157" t="s">
        <v>38</v>
      </c>
      <c r="BI185" s="158">
        <v>30</v>
      </c>
      <c r="BJ185" s="158">
        <v>25</v>
      </c>
      <c r="BK185" s="159">
        <v>21</v>
      </c>
      <c r="BL185" s="158">
        <v>3</v>
      </c>
      <c r="BM185" s="158">
        <v>31</v>
      </c>
      <c r="BN185" s="159">
        <v>14</v>
      </c>
      <c r="BO185" s="159">
        <v>21</v>
      </c>
      <c r="BP185" s="159">
        <v>58</v>
      </c>
      <c r="BQ185" s="159">
        <v>115</v>
      </c>
      <c r="BR185" s="159">
        <v>86</v>
      </c>
      <c r="BS185" s="159">
        <v>77</v>
      </c>
      <c r="BT185" s="159">
        <v>110</v>
      </c>
      <c r="BU185" s="159">
        <v>143</v>
      </c>
      <c r="BV185" s="185">
        <v>145</v>
      </c>
    </row>
    <row r="186" spans="2:74">
      <c r="C186" s="132"/>
      <c r="D186" s="132"/>
      <c r="E186" s="132"/>
      <c r="R186" s="99"/>
      <c r="S186" s="143"/>
      <c r="T186" s="143"/>
      <c r="V186" s="132"/>
      <c r="W186" s="132"/>
      <c r="X186" s="132"/>
      <c r="Y186" s="132"/>
      <c r="Z186" s="132"/>
      <c r="AA186" s="132"/>
      <c r="AB186" s="132"/>
      <c r="AC186" s="132"/>
      <c r="AD186" s="392"/>
      <c r="AE186" s="392"/>
      <c r="AF186" s="132"/>
      <c r="AG186" s="132"/>
      <c r="AH186" s="132"/>
      <c r="AI186" s="132"/>
      <c r="AJ186" s="132"/>
      <c r="AK186" s="132"/>
      <c r="AL186" s="392"/>
      <c r="AM186" s="132"/>
      <c r="AN186" s="233"/>
      <c r="AP186" s="132"/>
      <c r="AQ186" s="132"/>
      <c r="AR186" s="132"/>
      <c r="AW186" s="149"/>
      <c r="AX186" s="149"/>
      <c r="AY186" s="149"/>
      <c r="AZ186" s="149"/>
      <c r="BA186" s="391"/>
      <c r="BB186" s="391"/>
      <c r="BC186" s="391"/>
      <c r="BH186" s="132"/>
      <c r="BI186" s="132"/>
      <c r="BJ186" s="132"/>
      <c r="BK186" s="132"/>
      <c r="BL186" s="132"/>
      <c r="BM186" s="132"/>
      <c r="BN186" s="132"/>
      <c r="BO186" s="132"/>
      <c r="BP186" s="392"/>
      <c r="BQ186" s="392"/>
      <c r="BR186" s="392"/>
      <c r="BS186" s="392"/>
      <c r="BT186" s="392"/>
      <c r="BU186" s="392"/>
      <c r="BV186" s="326"/>
    </row>
    <row r="187" spans="2:74">
      <c r="B187" s="133" t="s">
        <v>28</v>
      </c>
      <c r="C187" s="134" t="s">
        <v>121</v>
      </c>
      <c r="D187" s="134" t="s">
        <v>120</v>
      </c>
      <c r="E187" s="134" t="s">
        <v>119</v>
      </c>
      <c r="F187" s="133" t="s">
        <v>49</v>
      </c>
      <c r="G187" s="133" t="s">
        <v>48</v>
      </c>
      <c r="H187" s="133" t="s">
        <v>47</v>
      </c>
      <c r="I187" s="133" t="s">
        <v>46</v>
      </c>
      <c r="J187" s="133" t="s">
        <v>45</v>
      </c>
      <c r="K187" s="133" t="s">
        <v>44</v>
      </c>
      <c r="L187" s="133" t="s">
        <v>43</v>
      </c>
      <c r="M187" s="133" t="s">
        <v>96</v>
      </c>
      <c r="N187" s="133" t="s">
        <v>69</v>
      </c>
      <c r="O187" s="133" t="s">
        <v>77</v>
      </c>
      <c r="P187" s="133" t="s">
        <v>148</v>
      </c>
      <c r="Q187" s="135"/>
      <c r="R187" s="92" t="s">
        <v>110</v>
      </c>
      <c r="S187" s="143"/>
      <c r="T187" s="143"/>
      <c r="V187" s="137" t="s">
        <v>28</v>
      </c>
      <c r="W187" s="137" t="s">
        <v>121</v>
      </c>
      <c r="X187" s="137" t="s">
        <v>120</v>
      </c>
      <c r="Y187" s="137" t="s">
        <v>119</v>
      </c>
      <c r="Z187" s="137" t="s">
        <v>49</v>
      </c>
      <c r="AA187" s="137" t="s">
        <v>48</v>
      </c>
      <c r="AB187" s="137" t="s">
        <v>47</v>
      </c>
      <c r="AC187" s="137" t="s">
        <v>46</v>
      </c>
      <c r="AD187" s="137" t="s">
        <v>45</v>
      </c>
      <c r="AE187" s="137" t="s">
        <v>44</v>
      </c>
      <c r="AF187" s="498" t="s">
        <v>43</v>
      </c>
      <c r="AG187" s="137" t="s">
        <v>96</v>
      </c>
      <c r="AH187" s="137" t="s">
        <v>69</v>
      </c>
      <c r="AI187" s="137" t="s">
        <v>77</v>
      </c>
      <c r="AJ187" s="137" t="s">
        <v>148</v>
      </c>
      <c r="AK187" s="134"/>
      <c r="AL187" s="392"/>
      <c r="AM187" s="132"/>
      <c r="AN187" s="233"/>
      <c r="AO187" s="134" t="s">
        <v>28</v>
      </c>
      <c r="AP187" s="134" t="s">
        <v>121</v>
      </c>
      <c r="AQ187" s="134" t="s">
        <v>120</v>
      </c>
      <c r="AR187" s="134" t="s">
        <v>119</v>
      </c>
      <c r="AS187" s="134" t="s">
        <v>49</v>
      </c>
      <c r="AT187" s="134" t="s">
        <v>48</v>
      </c>
      <c r="AU187" s="134" t="s">
        <v>47</v>
      </c>
      <c r="AV187" s="134" t="s">
        <v>46</v>
      </c>
      <c r="AW187" s="134" t="s">
        <v>45</v>
      </c>
      <c r="AX187" s="134" t="s">
        <v>44</v>
      </c>
      <c r="AY187" s="134" t="s">
        <v>43</v>
      </c>
      <c r="AZ187" s="134" t="s">
        <v>96</v>
      </c>
      <c r="BA187" s="137" t="s">
        <v>69</v>
      </c>
      <c r="BB187" s="137" t="s">
        <v>77</v>
      </c>
      <c r="BC187" s="137" t="s">
        <v>148</v>
      </c>
      <c r="BH187" s="134" t="s">
        <v>28</v>
      </c>
      <c r="BI187" s="134" t="s">
        <v>121</v>
      </c>
      <c r="BJ187" s="134" t="s">
        <v>120</v>
      </c>
      <c r="BK187" s="134" t="s">
        <v>119</v>
      </c>
      <c r="BL187" s="134" t="s">
        <v>49</v>
      </c>
      <c r="BM187" s="134" t="s">
        <v>48</v>
      </c>
      <c r="BN187" s="134" t="s">
        <v>47</v>
      </c>
      <c r="BO187" s="134" t="s">
        <v>46</v>
      </c>
      <c r="BP187" s="134" t="s">
        <v>45</v>
      </c>
      <c r="BQ187" s="134" t="s">
        <v>44</v>
      </c>
      <c r="BR187" s="134" t="s">
        <v>43</v>
      </c>
      <c r="BS187" s="134" t="s">
        <v>96</v>
      </c>
      <c r="BT187" s="134" t="s">
        <v>69</v>
      </c>
      <c r="BU187" s="134" t="s">
        <v>77</v>
      </c>
      <c r="BV187" s="134" t="s">
        <v>148</v>
      </c>
    </row>
    <row r="188" spans="2:74">
      <c r="B188" s="141" t="s">
        <v>33</v>
      </c>
      <c r="C188" s="142">
        <f t="shared" ref="C188:M190" si="122">W188+AP188*$T$6+AP195*$T$8+AP202*$T$10</f>
        <v>5014.7999999999993</v>
      </c>
      <c r="D188" s="142">
        <f t="shared" si="122"/>
        <v>5453.4</v>
      </c>
      <c r="E188" s="142">
        <f t="shared" si="122"/>
        <v>5681.8</v>
      </c>
      <c r="F188" s="142">
        <f t="shared" si="122"/>
        <v>6057.6</v>
      </c>
      <c r="G188" s="142">
        <f t="shared" si="122"/>
        <v>6624.2</v>
      </c>
      <c r="H188" s="142">
        <f t="shared" si="122"/>
        <v>7986.6</v>
      </c>
      <c r="I188" s="142">
        <f t="shared" si="122"/>
        <v>5282.2</v>
      </c>
      <c r="J188" s="142">
        <f t="shared" si="122"/>
        <v>5295.4000000000005</v>
      </c>
      <c r="K188" s="142">
        <f t="shared" si="122"/>
        <v>4868.2</v>
      </c>
      <c r="L188" s="142">
        <f t="shared" si="122"/>
        <v>4853.7999999999993</v>
      </c>
      <c r="M188" s="142">
        <f t="shared" si="122"/>
        <v>4405.5999999999995</v>
      </c>
      <c r="N188" s="142">
        <f t="shared" ref="N188:P190" si="123">AH188+BA188*$T$6+BA195*$T$8+BA202*$T$10</f>
        <v>4617</v>
      </c>
      <c r="O188" s="142">
        <f t="shared" si="123"/>
        <v>4422.5999999999995</v>
      </c>
      <c r="P188" s="142">
        <f t="shared" si="123"/>
        <v>5112</v>
      </c>
      <c r="Q188" s="143"/>
      <c r="R188" s="402">
        <v>977.71079318534191</v>
      </c>
      <c r="S188" s="143"/>
      <c r="T188" s="143"/>
      <c r="V188" s="141" t="s">
        <v>33</v>
      </c>
      <c r="W188" s="146">
        <v>2806</v>
      </c>
      <c r="X188" s="146">
        <v>3039</v>
      </c>
      <c r="Y188" s="146">
        <v>3195</v>
      </c>
      <c r="Z188" s="146">
        <v>3423</v>
      </c>
      <c r="AA188" s="146">
        <v>3689</v>
      </c>
      <c r="AB188" s="146">
        <v>4389</v>
      </c>
      <c r="AC188" s="146">
        <v>2943</v>
      </c>
      <c r="AD188" s="146">
        <v>3001</v>
      </c>
      <c r="AE188" s="146">
        <v>2823</v>
      </c>
      <c r="AF188" s="499">
        <v>2798</v>
      </c>
      <c r="AG188" s="146">
        <v>2549</v>
      </c>
      <c r="AH188" s="146">
        <v>2673</v>
      </c>
      <c r="AI188" s="146">
        <v>2590</v>
      </c>
      <c r="AJ188" s="146">
        <v>2986</v>
      </c>
      <c r="AK188" s="147"/>
      <c r="AL188" s="392"/>
      <c r="AM188" s="132"/>
      <c r="AN188" s="683" t="s">
        <v>99</v>
      </c>
      <c r="AO188" s="435" t="s">
        <v>33</v>
      </c>
      <c r="AP188" s="149">
        <v>1023</v>
      </c>
      <c r="AQ188" s="149">
        <v>1110</v>
      </c>
      <c r="AR188" s="149">
        <v>1182</v>
      </c>
      <c r="AS188" s="149">
        <v>1341</v>
      </c>
      <c r="AT188" s="149">
        <v>1394</v>
      </c>
      <c r="AU188" s="149">
        <v>1407</v>
      </c>
      <c r="AV188" s="149">
        <v>869</v>
      </c>
      <c r="AW188" s="149">
        <v>1002</v>
      </c>
      <c r="AX188" s="149">
        <v>978</v>
      </c>
      <c r="AY188" s="149">
        <v>1003</v>
      </c>
      <c r="AZ188" s="149">
        <v>943</v>
      </c>
      <c r="BA188" s="149">
        <v>967</v>
      </c>
      <c r="BB188" s="149">
        <v>979</v>
      </c>
      <c r="BC188" s="182">
        <v>1074</v>
      </c>
      <c r="BG188" s="684" t="s">
        <v>51</v>
      </c>
      <c r="BH188" s="148" t="s">
        <v>33</v>
      </c>
      <c r="BI188" s="149">
        <v>579</v>
      </c>
      <c r="BJ188" s="149">
        <v>662</v>
      </c>
      <c r="BK188" s="149">
        <v>661</v>
      </c>
      <c r="BL188" s="149">
        <v>603</v>
      </c>
      <c r="BM188" s="149">
        <v>709</v>
      </c>
      <c r="BN188" s="149">
        <v>1049</v>
      </c>
      <c r="BO188" s="149">
        <v>791</v>
      </c>
      <c r="BP188" s="149">
        <v>697</v>
      </c>
      <c r="BQ188" s="149">
        <v>596</v>
      </c>
      <c r="BR188" s="149">
        <v>506</v>
      </c>
      <c r="BS188" s="149">
        <v>378</v>
      </c>
      <c r="BT188" s="149">
        <v>358</v>
      </c>
      <c r="BU188" s="149">
        <v>303</v>
      </c>
      <c r="BV188" s="182">
        <v>612</v>
      </c>
    </row>
    <row r="189" spans="2:74">
      <c r="B189" s="141" t="s">
        <v>9</v>
      </c>
      <c r="C189" s="143">
        <f t="shared" si="122"/>
        <v>3623</v>
      </c>
      <c r="D189" s="143">
        <f t="shared" si="122"/>
        <v>3680.2</v>
      </c>
      <c r="E189" s="143">
        <f t="shared" si="122"/>
        <v>4004.4</v>
      </c>
      <c r="F189" s="143">
        <f t="shared" si="122"/>
        <v>4024</v>
      </c>
      <c r="G189" s="143">
        <f t="shared" si="122"/>
        <v>4546.3999999999996</v>
      </c>
      <c r="H189" s="143">
        <f t="shared" si="122"/>
        <v>5195.2</v>
      </c>
      <c r="I189" s="143">
        <f t="shared" si="122"/>
        <v>4557.4000000000005</v>
      </c>
      <c r="J189" s="143">
        <f t="shared" si="122"/>
        <v>4300.2</v>
      </c>
      <c r="K189" s="143">
        <f t="shared" si="122"/>
        <v>4170.6000000000004</v>
      </c>
      <c r="L189" s="143">
        <f t="shared" si="122"/>
        <v>4077.4</v>
      </c>
      <c r="M189" s="143">
        <f t="shared" si="122"/>
        <v>3969</v>
      </c>
      <c r="N189" s="143">
        <f t="shared" si="123"/>
        <v>4149.3999999999996</v>
      </c>
      <c r="O189" s="143">
        <f t="shared" si="123"/>
        <v>3948.7999999999997</v>
      </c>
      <c r="P189" s="143">
        <f t="shared" si="123"/>
        <v>4532.2</v>
      </c>
      <c r="Q189" s="143"/>
      <c r="R189" s="402">
        <v>465.28865353789212</v>
      </c>
      <c r="S189" s="143"/>
      <c r="T189" s="143"/>
      <c r="V189" s="141" t="s">
        <v>9</v>
      </c>
      <c r="W189" s="146">
        <v>2016</v>
      </c>
      <c r="X189" s="146">
        <v>2064</v>
      </c>
      <c r="Y189" s="146">
        <v>2228</v>
      </c>
      <c r="Z189" s="146">
        <v>2262</v>
      </c>
      <c r="AA189" s="146">
        <v>2513</v>
      </c>
      <c r="AB189" s="146">
        <v>2847</v>
      </c>
      <c r="AC189" s="146">
        <v>2490</v>
      </c>
      <c r="AD189" s="146">
        <v>2350</v>
      </c>
      <c r="AE189" s="146">
        <v>2346</v>
      </c>
      <c r="AF189" s="499">
        <v>2316</v>
      </c>
      <c r="AG189" s="146">
        <v>2297</v>
      </c>
      <c r="AH189" s="146">
        <v>2409</v>
      </c>
      <c r="AI189" s="146">
        <v>2315</v>
      </c>
      <c r="AJ189" s="146">
        <v>2666</v>
      </c>
      <c r="AK189" s="147"/>
      <c r="AL189" s="392"/>
      <c r="AM189" s="132"/>
      <c r="AN189" s="681"/>
      <c r="AO189" s="141" t="s">
        <v>9</v>
      </c>
      <c r="AP189" s="150">
        <v>725</v>
      </c>
      <c r="AQ189" s="150">
        <v>750</v>
      </c>
      <c r="AR189" s="150">
        <v>831</v>
      </c>
      <c r="AS189" s="150">
        <v>858</v>
      </c>
      <c r="AT189" s="150">
        <v>945</v>
      </c>
      <c r="AU189" s="150">
        <v>946</v>
      </c>
      <c r="AV189" s="150">
        <v>771</v>
      </c>
      <c r="AW189" s="150">
        <v>754</v>
      </c>
      <c r="AX189" s="150">
        <v>812</v>
      </c>
      <c r="AY189" s="150">
        <v>818</v>
      </c>
      <c r="AZ189" s="150">
        <v>830</v>
      </c>
      <c r="BA189" s="150">
        <v>878</v>
      </c>
      <c r="BB189" s="150">
        <v>894</v>
      </c>
      <c r="BC189" s="183">
        <v>964</v>
      </c>
      <c r="BG189" s="685"/>
      <c r="BH189" s="154" t="s">
        <v>9</v>
      </c>
      <c r="BI189" s="150">
        <v>511</v>
      </c>
      <c r="BJ189" s="150">
        <v>462</v>
      </c>
      <c r="BK189" s="150">
        <v>541</v>
      </c>
      <c r="BL189" s="150">
        <v>534</v>
      </c>
      <c r="BM189" s="150">
        <v>592</v>
      </c>
      <c r="BN189" s="150">
        <v>775</v>
      </c>
      <c r="BO189" s="150">
        <v>819</v>
      </c>
      <c r="BP189" s="150">
        <v>700</v>
      </c>
      <c r="BQ189" s="150">
        <v>610</v>
      </c>
      <c r="BR189" s="150">
        <v>541</v>
      </c>
      <c r="BS189" s="150">
        <v>473</v>
      </c>
      <c r="BT189" s="150">
        <v>402</v>
      </c>
      <c r="BU189" s="150">
        <v>350</v>
      </c>
      <c r="BV189" s="183">
        <v>535</v>
      </c>
    </row>
    <row r="190" spans="2:74" ht="18" customHeight="1">
      <c r="B190" s="141" t="s">
        <v>34</v>
      </c>
      <c r="C190" s="143">
        <f t="shared" si="122"/>
        <v>3622.2000000000003</v>
      </c>
      <c r="D190" s="143">
        <f t="shared" si="122"/>
        <v>2891.2</v>
      </c>
      <c r="E190" s="143">
        <f t="shared" si="122"/>
        <v>3134.6000000000004</v>
      </c>
      <c r="F190" s="143">
        <f t="shared" si="122"/>
        <v>3310.8</v>
      </c>
      <c r="G190" s="143">
        <f t="shared" si="122"/>
        <v>3367.8</v>
      </c>
      <c r="H190" s="143">
        <f t="shared" si="122"/>
        <v>3922.3999999999996</v>
      </c>
      <c r="I190" s="143">
        <f t="shared" si="122"/>
        <v>3880.6</v>
      </c>
      <c r="J190" s="143">
        <f t="shared" si="122"/>
        <v>3726.6</v>
      </c>
      <c r="K190" s="143">
        <f t="shared" si="122"/>
        <v>3563.8</v>
      </c>
      <c r="L190" s="143">
        <f t="shared" si="122"/>
        <v>3398.2000000000003</v>
      </c>
      <c r="M190" s="143">
        <f t="shared" si="122"/>
        <v>3361.2</v>
      </c>
      <c r="N190" s="143">
        <f t="shared" si="123"/>
        <v>3365.8</v>
      </c>
      <c r="O190" s="143">
        <f t="shared" si="123"/>
        <v>3261.8</v>
      </c>
      <c r="P190" s="143">
        <f t="shared" si="123"/>
        <v>3586</v>
      </c>
      <c r="Q190" s="143"/>
      <c r="R190" s="402">
        <v>327.57819829774991</v>
      </c>
      <c r="S190" s="143"/>
      <c r="T190" s="143"/>
      <c r="V190" s="141" t="s">
        <v>34</v>
      </c>
      <c r="W190" s="146">
        <v>2024</v>
      </c>
      <c r="X190" s="146">
        <v>1595</v>
      </c>
      <c r="Y190" s="146">
        <v>1724</v>
      </c>
      <c r="Z190" s="146">
        <v>1820</v>
      </c>
      <c r="AA190" s="146">
        <v>1842</v>
      </c>
      <c r="AB190" s="146">
        <v>2137</v>
      </c>
      <c r="AC190" s="146">
        <v>2092</v>
      </c>
      <c r="AD190" s="146">
        <v>2012</v>
      </c>
      <c r="AE190" s="146">
        <v>1947</v>
      </c>
      <c r="AF190" s="499">
        <v>1870</v>
      </c>
      <c r="AG190" s="146">
        <v>1915</v>
      </c>
      <c r="AH190" s="146">
        <v>1908</v>
      </c>
      <c r="AI190" s="146">
        <v>1884</v>
      </c>
      <c r="AJ190" s="146">
        <v>2057</v>
      </c>
      <c r="AK190" s="147"/>
      <c r="AL190" s="392"/>
      <c r="AM190" s="132"/>
      <c r="AN190" s="681"/>
      <c r="AO190" s="141" t="s">
        <v>34</v>
      </c>
      <c r="AP190" s="150">
        <v>726</v>
      </c>
      <c r="AQ190" s="150">
        <v>562</v>
      </c>
      <c r="AR190" s="150">
        <v>601</v>
      </c>
      <c r="AS190" s="150">
        <v>686</v>
      </c>
      <c r="AT190" s="150">
        <v>688</v>
      </c>
      <c r="AU190" s="150">
        <v>734</v>
      </c>
      <c r="AV190" s="150">
        <v>657</v>
      </c>
      <c r="AW190" s="150">
        <v>604</v>
      </c>
      <c r="AX190" s="150">
        <v>605</v>
      </c>
      <c r="AY190" s="150">
        <v>668</v>
      </c>
      <c r="AZ190" s="150">
        <v>665</v>
      </c>
      <c r="BA190" s="150">
        <v>683</v>
      </c>
      <c r="BB190" s="150">
        <v>710</v>
      </c>
      <c r="BC190" s="183">
        <v>744</v>
      </c>
      <c r="BG190" s="685"/>
      <c r="BH190" s="154" t="s">
        <v>34</v>
      </c>
      <c r="BI190" s="150">
        <v>502</v>
      </c>
      <c r="BJ190" s="150">
        <v>456</v>
      </c>
      <c r="BK190" s="150">
        <v>504</v>
      </c>
      <c r="BL190" s="150">
        <v>515</v>
      </c>
      <c r="BM190" s="150">
        <v>522</v>
      </c>
      <c r="BN190" s="150">
        <v>671</v>
      </c>
      <c r="BO190" s="150">
        <v>787</v>
      </c>
      <c r="BP190" s="150">
        <v>727</v>
      </c>
      <c r="BQ190" s="150">
        <v>640</v>
      </c>
      <c r="BR190" s="150">
        <v>545</v>
      </c>
      <c r="BS190" s="150">
        <v>478</v>
      </c>
      <c r="BT190" s="150">
        <v>426</v>
      </c>
      <c r="BU190" s="150">
        <v>356</v>
      </c>
      <c r="BV190" s="183">
        <v>500</v>
      </c>
    </row>
    <row r="191" spans="2:74">
      <c r="B191" s="141" t="s">
        <v>35</v>
      </c>
      <c r="C191" s="143">
        <f t="shared" ref="C191:P191" si="124">W191</f>
        <v>169</v>
      </c>
      <c r="D191" s="143">
        <f t="shared" si="124"/>
        <v>249</v>
      </c>
      <c r="E191" s="143">
        <f t="shared" si="124"/>
        <v>582</v>
      </c>
      <c r="F191" s="143">
        <f t="shared" si="124"/>
        <v>675</v>
      </c>
      <c r="G191" s="143">
        <f t="shared" si="124"/>
        <v>829</v>
      </c>
      <c r="H191" s="143">
        <f t="shared" si="124"/>
        <v>1164</v>
      </c>
      <c r="I191" s="143">
        <f t="shared" si="124"/>
        <v>1245</v>
      </c>
      <c r="J191" s="143">
        <f t="shared" si="124"/>
        <v>1525</v>
      </c>
      <c r="K191" s="143">
        <f t="shared" si="124"/>
        <v>1213</v>
      </c>
      <c r="L191" s="143">
        <f t="shared" si="124"/>
        <v>1577</v>
      </c>
      <c r="M191" s="143">
        <f t="shared" si="124"/>
        <v>1619</v>
      </c>
      <c r="N191" s="143">
        <f t="shared" si="124"/>
        <v>1743</v>
      </c>
      <c r="O191" s="143">
        <f t="shared" si="124"/>
        <v>1777</v>
      </c>
      <c r="P191" s="143">
        <f t="shared" si="124"/>
        <v>1821</v>
      </c>
      <c r="Q191" s="143"/>
      <c r="R191" s="402">
        <v>499.48836044719019</v>
      </c>
      <c r="S191" s="143"/>
      <c r="T191" s="143"/>
      <c r="V191" s="141" t="s">
        <v>35</v>
      </c>
      <c r="W191" s="146">
        <v>169</v>
      </c>
      <c r="X191" s="146">
        <v>249</v>
      </c>
      <c r="Y191" s="146">
        <v>582</v>
      </c>
      <c r="Z191" s="146">
        <v>675</v>
      </c>
      <c r="AA191" s="146">
        <v>829</v>
      </c>
      <c r="AB191" s="146">
        <v>1164</v>
      </c>
      <c r="AC191" s="146">
        <v>1245</v>
      </c>
      <c r="AD191" s="146">
        <v>1525</v>
      </c>
      <c r="AE191" s="146">
        <v>1213</v>
      </c>
      <c r="AF191" s="499">
        <v>1577</v>
      </c>
      <c r="AG191" s="146">
        <v>1619</v>
      </c>
      <c r="AH191" s="146">
        <v>1743</v>
      </c>
      <c r="AI191" s="146">
        <v>1777</v>
      </c>
      <c r="AJ191" s="146">
        <v>1821</v>
      </c>
      <c r="AK191" s="147"/>
      <c r="AL191" s="392"/>
      <c r="AM191" s="132"/>
      <c r="AN191" s="681"/>
      <c r="AO191" s="141" t="s">
        <v>36</v>
      </c>
      <c r="AP191" s="150">
        <v>231</v>
      </c>
      <c r="AQ191" s="150">
        <v>202</v>
      </c>
      <c r="AR191" s="150">
        <v>218</v>
      </c>
      <c r="AS191" s="150">
        <v>230</v>
      </c>
      <c r="AT191" s="150">
        <v>217</v>
      </c>
      <c r="AU191" s="150">
        <v>260</v>
      </c>
      <c r="AV191" s="150">
        <v>320</v>
      </c>
      <c r="AW191" s="150">
        <v>322</v>
      </c>
      <c r="AX191" s="150">
        <v>352</v>
      </c>
      <c r="AY191" s="150">
        <v>383</v>
      </c>
      <c r="AZ191" s="150">
        <v>384</v>
      </c>
      <c r="BA191" s="150">
        <v>442</v>
      </c>
      <c r="BB191" s="150">
        <v>427</v>
      </c>
      <c r="BC191" s="183">
        <v>456</v>
      </c>
      <c r="BG191" s="685"/>
      <c r="BH191" s="154" t="s">
        <v>36</v>
      </c>
      <c r="BI191" s="150">
        <v>361</v>
      </c>
      <c r="BJ191" s="150">
        <v>332</v>
      </c>
      <c r="BK191" s="150">
        <v>313</v>
      </c>
      <c r="BL191" s="150">
        <v>316</v>
      </c>
      <c r="BM191" s="150">
        <v>326</v>
      </c>
      <c r="BN191" s="150">
        <v>383</v>
      </c>
      <c r="BO191" s="150">
        <v>464</v>
      </c>
      <c r="BP191" s="150">
        <v>580</v>
      </c>
      <c r="BQ191" s="150">
        <v>620</v>
      </c>
      <c r="BR191" s="150">
        <v>644</v>
      </c>
      <c r="BS191" s="150">
        <v>588</v>
      </c>
      <c r="BT191" s="150">
        <v>570</v>
      </c>
      <c r="BU191" s="150">
        <v>510</v>
      </c>
      <c r="BV191" s="183">
        <v>467</v>
      </c>
    </row>
    <row r="192" spans="2:74">
      <c r="B192" s="141" t="s">
        <v>36</v>
      </c>
      <c r="C192" s="143">
        <f>W192+$T$13*W193+$T$6*(AP191+$T$13*AP192)+$T$8*(AP198+$T$13*AP199)+$T$10*(AP205+$T$13*AP206)</f>
        <v>1244.3999999999999</v>
      </c>
      <c r="D192" s="143">
        <f t="shared" ref="D192" si="125">X192+$T$13*X193+$T$6*(AQ191+$T$13*AQ192)+$T$8*(AQ198+$T$13*AQ199)+$T$10*(AQ205+$T$13*AQ206)</f>
        <v>1199.8</v>
      </c>
      <c r="E192" s="143">
        <f t="shared" ref="E192" si="126">Y192+$T$13*Y193+$T$6*(AR191+$T$13*AR192)+$T$8*(AR198+$T$13*AR199)+$T$10*(AR205+$T$13*AR206)</f>
        <v>1174.5999999999999</v>
      </c>
      <c r="F192" s="143">
        <f t="shared" ref="F192" si="127">Z192+$T$13*Z193+$T$6*(AS191+$T$13*AS192)+$T$8*(AS198+$T$13*AS199)+$T$10*(AS205+$T$13*AS206)</f>
        <v>1225.2</v>
      </c>
      <c r="G192" s="143">
        <f t="shared" ref="G192" si="128">AA192+$T$13*AA193+$T$6*(AT191+$T$13*AT192)+$T$8*(AT198+$T$13*AT199)+$T$10*(AT205+$T$13*AT206)</f>
        <v>1245</v>
      </c>
      <c r="H192" s="143">
        <f t="shared" ref="H192" si="129">AB192+$T$13*AB193+$T$6*(AU191+$T$13*AU192)+$T$8*(AU198+$T$13*AU199)+$T$10*(AU205+$T$13*AU206)</f>
        <v>1492.8</v>
      </c>
      <c r="I192" s="143">
        <f t="shared" ref="I192" si="130">AC192+$T$13*AC193+$T$6*(AV191+$T$13*AV192)+$T$8*(AV198+$T$13*AV199)+$T$10*(AV205+$T$13*AV206)</f>
        <v>1757.2</v>
      </c>
      <c r="J192" s="143">
        <f t="shared" ref="J192" si="131">AD192+$T$13*AD193+$T$6*(AW191+$T$13*AW192)+$T$8*(AW198+$T$13*AW199)+$T$10*(AW205+$T$13*AW206)</f>
        <v>2120</v>
      </c>
      <c r="K192" s="143">
        <f t="shared" ref="K192" si="132">AE192+$T$13*AE193+$T$6*(AX191+$T$13*AX192)+$T$8*(AX198+$T$13*AX199)+$T$10*(AX205+$T$13*AX206)</f>
        <v>2370</v>
      </c>
      <c r="L192" s="143">
        <f t="shared" ref="L192" si="133">AF192+$T$13*AF193+$T$6*(AY191+$T$13*AY192)+$T$8*(AY198+$T$13*AY199)+$T$10*(AY205+$T$13*AY206)</f>
        <v>2434</v>
      </c>
      <c r="M192" s="143">
        <f t="shared" ref="M192" si="134">AG192+$T$13*AG193+$T$6*(AZ191+$T$13*AZ192)+$T$8*(AZ198+$T$13*AZ199)+$T$10*(AZ205+$T$13*AZ206)</f>
        <v>2425.1999999999998</v>
      </c>
      <c r="N192" s="143">
        <f>AH192+$T$13*AH193+$T$6*(BA191+$T$13*BA192)+$T$8*(BA198+$T$13*BA199)+$T$10*(BA205+$T$13*BA206)</f>
        <v>2537.3000000000002</v>
      </c>
      <c r="O192" s="143">
        <f>AI192+$T$13*AI193+$T$6*(BB191+$T$13*BB192)+$T$8*(BB198+$T$13*BB199)+$T$10*(BB205+$T$13*BB206)</f>
        <v>2535.1</v>
      </c>
      <c r="P192" s="143">
        <f>AJ192+$T$13*AJ193+$T$6*(BC191+$T$13*BC192)+$T$8*(BC198+$T$13*BC199)+$T$10*(BC205+$T$13*BC206)</f>
        <v>2502.7999999999997</v>
      </c>
      <c r="Q192" s="143"/>
      <c r="R192" s="402">
        <v>501.77446062283104</v>
      </c>
      <c r="S192" s="143"/>
      <c r="V192" s="141" t="s">
        <v>36</v>
      </c>
      <c r="W192" s="146">
        <v>672</v>
      </c>
      <c r="X192" s="146">
        <v>645</v>
      </c>
      <c r="Y192" s="146">
        <v>635</v>
      </c>
      <c r="Z192" s="146">
        <v>652</v>
      </c>
      <c r="AA192" s="146">
        <v>670</v>
      </c>
      <c r="AB192" s="146">
        <v>794</v>
      </c>
      <c r="AC192" s="146">
        <v>932</v>
      </c>
      <c r="AD192" s="146">
        <v>1101</v>
      </c>
      <c r="AE192" s="146">
        <v>1258</v>
      </c>
      <c r="AF192" s="499">
        <v>1286</v>
      </c>
      <c r="AG192" s="146">
        <v>1290</v>
      </c>
      <c r="AH192" s="146">
        <v>1296</v>
      </c>
      <c r="AI192" s="146">
        <v>1322</v>
      </c>
      <c r="AJ192" s="146">
        <v>1312</v>
      </c>
      <c r="AK192" s="147"/>
      <c r="AL192" s="392"/>
      <c r="AM192" s="132"/>
      <c r="AN192" s="681"/>
      <c r="AO192" s="141" t="s">
        <v>149</v>
      </c>
      <c r="AP192" s="146">
        <v>0</v>
      </c>
      <c r="AQ192" s="146">
        <v>0</v>
      </c>
      <c r="AR192" s="146">
        <v>0</v>
      </c>
      <c r="AS192" s="146">
        <v>0</v>
      </c>
      <c r="AT192" s="146">
        <v>0</v>
      </c>
      <c r="AU192" s="146">
        <v>0</v>
      </c>
      <c r="AV192" s="146">
        <v>0</v>
      </c>
      <c r="AW192" s="146">
        <v>0</v>
      </c>
      <c r="AX192" s="146">
        <v>0</v>
      </c>
      <c r="AY192" s="150">
        <v>0</v>
      </c>
      <c r="AZ192" s="150">
        <v>0</v>
      </c>
      <c r="BA192" s="150">
        <v>42</v>
      </c>
      <c r="BB192" s="150">
        <v>50</v>
      </c>
      <c r="BC192" s="183">
        <v>51</v>
      </c>
      <c r="BG192" s="685"/>
      <c r="BH192" s="141" t="s">
        <v>149</v>
      </c>
      <c r="BI192" s="146">
        <v>0</v>
      </c>
      <c r="BJ192" s="146">
        <v>0</v>
      </c>
      <c r="BK192" s="146">
        <v>0</v>
      </c>
      <c r="BL192" s="146">
        <v>0</v>
      </c>
      <c r="BM192" s="146">
        <v>0</v>
      </c>
      <c r="BN192" s="146">
        <v>0</v>
      </c>
      <c r="BO192" s="146">
        <v>0</v>
      </c>
      <c r="BP192" s="146">
        <v>0</v>
      </c>
      <c r="BQ192" s="146">
        <v>0</v>
      </c>
      <c r="BR192" s="150">
        <v>0</v>
      </c>
      <c r="BS192" s="150">
        <v>0</v>
      </c>
      <c r="BT192" s="150">
        <v>49</v>
      </c>
      <c r="BU192" s="150">
        <v>47</v>
      </c>
      <c r="BV192" s="183">
        <v>40</v>
      </c>
    </row>
    <row r="193" spans="2:74">
      <c r="B193" s="141" t="s">
        <v>37</v>
      </c>
      <c r="C193" s="143">
        <f t="shared" ref="C193:M194" si="135">W194+AP193*$T$6+AP200*$T$8+AP207*$T$10</f>
        <v>0</v>
      </c>
      <c r="D193" s="143">
        <f t="shared" si="135"/>
        <v>0</v>
      </c>
      <c r="E193" s="143">
        <f t="shared" si="135"/>
        <v>0</v>
      </c>
      <c r="F193" s="143">
        <f t="shared" si="135"/>
        <v>0</v>
      </c>
      <c r="G193" s="143">
        <f t="shared" si="135"/>
        <v>0</v>
      </c>
      <c r="H193" s="143">
        <f t="shared" si="135"/>
        <v>0</v>
      </c>
      <c r="I193" s="143">
        <f t="shared" si="135"/>
        <v>0</v>
      </c>
      <c r="J193" s="143">
        <f t="shared" si="135"/>
        <v>0</v>
      </c>
      <c r="K193" s="143">
        <f t="shared" si="135"/>
        <v>0</v>
      </c>
      <c r="L193" s="143">
        <f t="shared" si="135"/>
        <v>0</v>
      </c>
      <c r="M193" s="143">
        <f t="shared" si="135"/>
        <v>6</v>
      </c>
      <c r="N193" s="143">
        <f t="shared" ref="N193:P194" si="136">AH194+BA193*$T$6+BA200*$T$8+BA207*$T$10</f>
        <v>40.799999999999997</v>
      </c>
      <c r="O193" s="143">
        <f t="shared" si="136"/>
        <v>35.6</v>
      </c>
      <c r="P193" s="143">
        <f t="shared" si="136"/>
        <v>46</v>
      </c>
      <c r="Q193" s="143"/>
      <c r="R193" s="402"/>
      <c r="S193" s="143"/>
      <c r="V193" s="141" t="s">
        <v>149</v>
      </c>
      <c r="W193" s="146">
        <v>0</v>
      </c>
      <c r="X193" s="146">
        <v>0</v>
      </c>
      <c r="Y193" s="146">
        <v>0</v>
      </c>
      <c r="Z193" s="146">
        <v>0</v>
      </c>
      <c r="AA193" s="146">
        <v>0</v>
      </c>
      <c r="AB193" s="146">
        <v>0</v>
      </c>
      <c r="AC193" s="146">
        <v>0</v>
      </c>
      <c r="AD193" s="146">
        <v>0</v>
      </c>
      <c r="AE193" s="146">
        <v>0</v>
      </c>
      <c r="AF193" s="499">
        <v>0</v>
      </c>
      <c r="AG193" s="146">
        <v>0</v>
      </c>
      <c r="AH193" s="146">
        <v>135</v>
      </c>
      <c r="AI193" s="146">
        <v>132</v>
      </c>
      <c r="AJ193" s="146">
        <v>146</v>
      </c>
      <c r="AK193" s="147"/>
      <c r="AL193" s="392"/>
      <c r="AM193" s="132"/>
      <c r="AN193" s="681"/>
      <c r="AO193" s="141" t="s">
        <v>37</v>
      </c>
      <c r="AP193" s="150">
        <v>0</v>
      </c>
      <c r="AQ193" s="150">
        <v>0</v>
      </c>
      <c r="AR193" s="150">
        <v>0</v>
      </c>
      <c r="AS193" s="150">
        <v>0</v>
      </c>
      <c r="AT193" s="150">
        <v>0</v>
      </c>
      <c r="AU193" s="150">
        <v>0</v>
      </c>
      <c r="AV193" s="150">
        <v>0</v>
      </c>
      <c r="AW193" s="150">
        <v>0</v>
      </c>
      <c r="AX193" s="150">
        <v>0</v>
      </c>
      <c r="AY193" s="150">
        <v>0</v>
      </c>
      <c r="AZ193" s="150">
        <v>1</v>
      </c>
      <c r="BA193" s="150">
        <v>5</v>
      </c>
      <c r="BB193" s="150">
        <v>7</v>
      </c>
      <c r="BC193" s="183">
        <v>9</v>
      </c>
      <c r="BG193" s="685"/>
      <c r="BH193" s="154" t="s">
        <v>37</v>
      </c>
      <c r="BI193" s="150">
        <v>0</v>
      </c>
      <c r="BJ193" s="150">
        <v>0</v>
      </c>
      <c r="BK193" s="150">
        <v>0</v>
      </c>
      <c r="BL193" s="150">
        <v>0</v>
      </c>
      <c r="BM193" s="150">
        <v>0</v>
      </c>
      <c r="BN193" s="150">
        <v>0</v>
      </c>
      <c r="BO193" s="150">
        <v>0</v>
      </c>
      <c r="BP193" s="150">
        <v>0</v>
      </c>
      <c r="BQ193" s="150">
        <v>0</v>
      </c>
      <c r="BR193" s="150">
        <v>0</v>
      </c>
      <c r="BS193" s="150">
        <v>2</v>
      </c>
      <c r="BT193" s="150">
        <v>18</v>
      </c>
      <c r="BU193" s="150">
        <v>14</v>
      </c>
      <c r="BV193" s="183">
        <v>8</v>
      </c>
    </row>
    <row r="194" spans="2:74">
      <c r="B194" s="141" t="s">
        <v>38</v>
      </c>
      <c r="C194" s="143">
        <f t="shared" si="135"/>
        <v>34.4</v>
      </c>
      <c r="D194" s="143">
        <f t="shared" si="135"/>
        <v>39.199999999999996</v>
      </c>
      <c r="E194" s="143">
        <f t="shared" si="135"/>
        <v>57</v>
      </c>
      <c r="F194" s="143">
        <f t="shared" si="135"/>
        <v>60.2</v>
      </c>
      <c r="G194" s="143">
        <f t="shared" si="135"/>
        <v>5.8</v>
      </c>
      <c r="H194" s="143">
        <f t="shared" si="135"/>
        <v>0</v>
      </c>
      <c r="I194" s="143">
        <f t="shared" si="135"/>
        <v>830</v>
      </c>
      <c r="J194" s="143">
        <f t="shared" si="135"/>
        <v>923</v>
      </c>
      <c r="K194" s="143">
        <f t="shared" si="135"/>
        <v>1006.8000000000001</v>
      </c>
      <c r="L194" s="143">
        <f t="shared" si="135"/>
        <v>798.4</v>
      </c>
      <c r="M194" s="143">
        <f t="shared" si="135"/>
        <v>1120.8</v>
      </c>
      <c r="N194" s="143">
        <f t="shared" si="136"/>
        <v>944.4</v>
      </c>
      <c r="O194" s="143">
        <f t="shared" si="136"/>
        <v>796.4</v>
      </c>
      <c r="P194" s="143">
        <f t="shared" si="136"/>
        <v>1264.8</v>
      </c>
      <c r="Q194" s="143"/>
      <c r="R194" s="402">
        <v>445.63918090261717</v>
      </c>
      <c r="S194" s="143"/>
      <c r="V194" s="141" t="s">
        <v>37</v>
      </c>
      <c r="W194" s="146">
        <v>0</v>
      </c>
      <c r="X194" s="146">
        <v>0</v>
      </c>
      <c r="Y194" s="146">
        <v>0</v>
      </c>
      <c r="Z194" s="146">
        <v>0</v>
      </c>
      <c r="AA194" s="146">
        <v>0</v>
      </c>
      <c r="AB194" s="146">
        <v>0</v>
      </c>
      <c r="AC194" s="146">
        <v>0</v>
      </c>
      <c r="AD194" s="146">
        <v>0</v>
      </c>
      <c r="AE194" s="146">
        <v>0</v>
      </c>
      <c r="AF194" s="499">
        <v>0</v>
      </c>
      <c r="AG194" s="146">
        <v>4</v>
      </c>
      <c r="AH194" s="146">
        <v>21</v>
      </c>
      <c r="AI194" s="146">
        <v>18</v>
      </c>
      <c r="AJ194" s="146">
        <v>26</v>
      </c>
      <c r="AK194" s="147"/>
      <c r="AL194" s="392"/>
      <c r="AM194" s="132"/>
      <c r="AN194" s="682"/>
      <c r="AO194" s="161" t="s">
        <v>38</v>
      </c>
      <c r="AP194" s="158">
        <v>7</v>
      </c>
      <c r="AQ194" s="158">
        <v>11</v>
      </c>
      <c r="AR194" s="159">
        <v>12</v>
      </c>
      <c r="AS194" s="158">
        <v>7</v>
      </c>
      <c r="AT194" s="158">
        <v>1</v>
      </c>
      <c r="AU194" s="159">
        <v>0</v>
      </c>
      <c r="AV194" s="159">
        <v>162</v>
      </c>
      <c r="AW194" s="159">
        <v>153</v>
      </c>
      <c r="AX194" s="159">
        <v>159</v>
      </c>
      <c r="AY194" s="159">
        <v>138</v>
      </c>
      <c r="AZ194" s="159">
        <v>193</v>
      </c>
      <c r="BA194" s="159">
        <v>163</v>
      </c>
      <c r="BB194" s="159">
        <v>147</v>
      </c>
      <c r="BC194" s="185">
        <v>231</v>
      </c>
      <c r="BG194" s="685"/>
      <c r="BH194" s="157" t="s">
        <v>38</v>
      </c>
      <c r="BI194" s="158">
        <v>10</v>
      </c>
      <c r="BJ194" s="158">
        <v>12</v>
      </c>
      <c r="BK194" s="159">
        <v>18</v>
      </c>
      <c r="BL194" s="158">
        <v>23</v>
      </c>
      <c r="BM194" s="158">
        <v>3</v>
      </c>
      <c r="BN194" s="159">
        <v>0</v>
      </c>
      <c r="BO194" s="159">
        <v>290</v>
      </c>
      <c r="BP194" s="159">
        <v>313</v>
      </c>
      <c r="BQ194" s="159">
        <v>304</v>
      </c>
      <c r="BR194" s="159">
        <v>233</v>
      </c>
      <c r="BS194" s="159">
        <v>351</v>
      </c>
      <c r="BT194" s="159">
        <v>254</v>
      </c>
      <c r="BU194" s="159">
        <v>206</v>
      </c>
      <c r="BV194" s="185">
        <v>368</v>
      </c>
    </row>
    <row r="195" spans="2:74">
      <c r="B195" s="141" t="s">
        <v>39</v>
      </c>
      <c r="C195" s="143">
        <f t="shared" ref="C195:L198" si="137">W196</f>
        <v>0</v>
      </c>
      <c r="D195" s="143">
        <f t="shared" si="137"/>
        <v>0</v>
      </c>
      <c r="E195" s="143">
        <f t="shared" si="137"/>
        <v>0</v>
      </c>
      <c r="F195" s="143">
        <f t="shared" si="137"/>
        <v>168</v>
      </c>
      <c r="G195" s="143">
        <f t="shared" si="137"/>
        <v>190</v>
      </c>
      <c r="H195" s="143">
        <f t="shared" si="137"/>
        <v>156</v>
      </c>
      <c r="I195" s="143">
        <f t="shared" si="137"/>
        <v>189</v>
      </c>
      <c r="J195" s="143">
        <f t="shared" si="137"/>
        <v>395</v>
      </c>
      <c r="K195" s="143">
        <f t="shared" si="137"/>
        <v>219</v>
      </c>
      <c r="L195" s="143">
        <f t="shared" ref="L195" si="138">AF196</f>
        <v>230</v>
      </c>
      <c r="M195" s="143">
        <f t="shared" ref="M195" si="139">AG196</f>
        <v>284</v>
      </c>
      <c r="N195" s="143">
        <f t="shared" ref="N195:P195" si="140">AH196</f>
        <v>309</v>
      </c>
      <c r="O195" s="143">
        <f t="shared" si="140"/>
        <v>338</v>
      </c>
      <c r="P195" s="143">
        <f t="shared" si="140"/>
        <v>372</v>
      </c>
      <c r="Q195" s="143"/>
      <c r="R195" s="404">
        <v>100.73042761558716</v>
      </c>
      <c r="S195" s="143"/>
      <c r="V195" s="141" t="s">
        <v>38</v>
      </c>
      <c r="W195" s="146">
        <v>18</v>
      </c>
      <c r="X195" s="146">
        <v>21</v>
      </c>
      <c r="Y195" s="146">
        <v>30</v>
      </c>
      <c r="Z195" s="146">
        <v>30</v>
      </c>
      <c r="AA195" s="146">
        <v>3</v>
      </c>
      <c r="AB195" s="146">
        <v>0</v>
      </c>
      <c r="AC195" s="146">
        <v>435</v>
      </c>
      <c r="AD195" s="146">
        <v>493</v>
      </c>
      <c r="AE195" s="146">
        <v>524</v>
      </c>
      <c r="AF195" s="499">
        <v>421</v>
      </c>
      <c r="AG195" s="146">
        <v>583</v>
      </c>
      <c r="AH195" s="146">
        <v>501</v>
      </c>
      <c r="AI195" s="146">
        <v>424</v>
      </c>
      <c r="AJ195" s="146">
        <v>676</v>
      </c>
      <c r="AK195" s="147"/>
      <c r="AL195" s="392"/>
      <c r="AM195" s="132"/>
      <c r="AN195" s="681" t="s">
        <v>100</v>
      </c>
      <c r="AO195" s="435" t="s">
        <v>33</v>
      </c>
      <c r="AP195" s="149">
        <v>1046</v>
      </c>
      <c r="AQ195" s="149">
        <v>1122</v>
      </c>
      <c r="AR195" s="149">
        <v>1144</v>
      </c>
      <c r="AS195" s="149">
        <v>1221</v>
      </c>
      <c r="AT195" s="149">
        <v>1364</v>
      </c>
      <c r="AU195" s="149">
        <v>1686</v>
      </c>
      <c r="AV195" s="149">
        <v>1002</v>
      </c>
      <c r="AW195" s="149">
        <v>978</v>
      </c>
      <c r="AX195" s="149">
        <v>832</v>
      </c>
      <c r="AY195" s="149">
        <v>885</v>
      </c>
      <c r="AZ195" s="149">
        <v>831</v>
      </c>
      <c r="BA195" s="150">
        <v>898</v>
      </c>
      <c r="BB195" s="150">
        <v>849</v>
      </c>
      <c r="BC195" s="183">
        <v>878</v>
      </c>
      <c r="BG195" s="683" t="s">
        <v>52</v>
      </c>
      <c r="BH195" s="148" t="s">
        <v>33</v>
      </c>
      <c r="BI195" s="149">
        <v>1604</v>
      </c>
      <c r="BJ195" s="149">
        <v>1772</v>
      </c>
      <c r="BK195" s="149">
        <v>1823</v>
      </c>
      <c r="BL195" s="149">
        <v>1921</v>
      </c>
      <c r="BM195" s="149">
        <v>2218</v>
      </c>
      <c r="BN195" s="149">
        <v>2747</v>
      </c>
      <c r="BO195" s="149">
        <v>1786</v>
      </c>
      <c r="BP195" s="149">
        <v>1765</v>
      </c>
      <c r="BQ195" s="149">
        <v>1567</v>
      </c>
      <c r="BR195" s="149">
        <v>1566</v>
      </c>
      <c r="BS195" s="149">
        <v>1383</v>
      </c>
      <c r="BT195" s="149">
        <v>1492</v>
      </c>
      <c r="BU195" s="149">
        <v>1359</v>
      </c>
      <c r="BV195" s="182">
        <v>1501</v>
      </c>
    </row>
    <row r="196" spans="2:74" ht="18" customHeight="1">
      <c r="B196" s="141" t="s">
        <v>15</v>
      </c>
      <c r="C196" s="143">
        <f t="shared" si="137"/>
        <v>490</v>
      </c>
      <c r="D196" s="143">
        <f t="shared" si="137"/>
        <v>760</v>
      </c>
      <c r="E196" s="143">
        <f t="shared" si="137"/>
        <v>608</v>
      </c>
      <c r="F196" s="143">
        <f t="shared" si="137"/>
        <v>665</v>
      </c>
      <c r="G196" s="143">
        <f t="shared" si="137"/>
        <v>704</v>
      </c>
      <c r="H196" s="143">
        <f t="shared" si="137"/>
        <v>720</v>
      </c>
      <c r="I196" s="143">
        <f t="shared" si="137"/>
        <v>614</v>
      </c>
      <c r="J196" s="143">
        <f t="shared" si="137"/>
        <v>736</v>
      </c>
      <c r="K196" s="143">
        <f t="shared" si="137"/>
        <v>850</v>
      </c>
      <c r="L196" s="143">
        <f t="shared" si="137"/>
        <v>861</v>
      </c>
      <c r="M196" s="143">
        <f t="shared" ref="M196:P198" si="141">AG197</f>
        <v>835</v>
      </c>
      <c r="N196" s="143">
        <f t="shared" si="141"/>
        <v>863</v>
      </c>
      <c r="O196" s="143">
        <f t="shared" si="141"/>
        <v>885</v>
      </c>
      <c r="P196" s="143">
        <f t="shared" si="141"/>
        <v>910</v>
      </c>
      <c r="Q196" s="143"/>
      <c r="R196" s="402">
        <v>112.99537846989811</v>
      </c>
      <c r="V196" s="141" t="s">
        <v>39</v>
      </c>
      <c r="W196" s="146"/>
      <c r="X196" s="146"/>
      <c r="Y196" s="146"/>
      <c r="Z196" s="146">
        <v>168</v>
      </c>
      <c r="AA196" s="146">
        <v>190</v>
      </c>
      <c r="AB196" s="146">
        <v>156</v>
      </c>
      <c r="AC196" s="146">
        <v>189</v>
      </c>
      <c r="AD196" s="146">
        <v>395</v>
      </c>
      <c r="AE196" s="146">
        <v>219</v>
      </c>
      <c r="AF196" s="499">
        <v>230</v>
      </c>
      <c r="AG196" s="146">
        <v>284</v>
      </c>
      <c r="AH196" s="146">
        <v>309</v>
      </c>
      <c r="AI196" s="146">
        <v>338</v>
      </c>
      <c r="AJ196" s="146">
        <v>372</v>
      </c>
      <c r="AK196" s="147"/>
      <c r="AL196" s="392"/>
      <c r="AM196" s="132"/>
      <c r="AN196" s="681"/>
      <c r="AO196" s="141" t="s">
        <v>9</v>
      </c>
      <c r="AP196" s="150">
        <v>739</v>
      </c>
      <c r="AQ196" s="150">
        <v>709</v>
      </c>
      <c r="AR196" s="150">
        <v>790</v>
      </c>
      <c r="AS196" s="150">
        <v>736</v>
      </c>
      <c r="AT196" s="150">
        <v>897</v>
      </c>
      <c r="AU196" s="150">
        <v>1031</v>
      </c>
      <c r="AV196" s="150">
        <v>841</v>
      </c>
      <c r="AW196" s="150">
        <v>795</v>
      </c>
      <c r="AX196" s="150">
        <v>719</v>
      </c>
      <c r="AY196" s="150">
        <v>705</v>
      </c>
      <c r="AZ196" s="150">
        <v>684</v>
      </c>
      <c r="BA196" s="150">
        <v>762</v>
      </c>
      <c r="BB196" s="150">
        <v>687</v>
      </c>
      <c r="BC196" s="183">
        <v>759</v>
      </c>
      <c r="BG196" s="681"/>
      <c r="BH196" s="154" t="s">
        <v>9</v>
      </c>
      <c r="BI196" s="150">
        <v>1139</v>
      </c>
      <c r="BJ196" s="150">
        <v>1208</v>
      </c>
      <c r="BK196" s="150">
        <v>1293</v>
      </c>
      <c r="BL196" s="150">
        <v>1301</v>
      </c>
      <c r="BM196" s="150">
        <v>1557</v>
      </c>
      <c r="BN196" s="150">
        <v>1806</v>
      </c>
      <c r="BO196" s="150">
        <v>1561</v>
      </c>
      <c r="BP196" s="150">
        <v>1524</v>
      </c>
      <c r="BQ196" s="150">
        <v>1413</v>
      </c>
      <c r="BR196" s="150">
        <v>1382</v>
      </c>
      <c r="BS196" s="150">
        <v>1235</v>
      </c>
      <c r="BT196" s="150">
        <v>1313</v>
      </c>
      <c r="BU196" s="150">
        <v>1209</v>
      </c>
      <c r="BV196" s="183">
        <v>1373</v>
      </c>
    </row>
    <row r="197" spans="2:74">
      <c r="B197" s="141" t="s">
        <v>40</v>
      </c>
      <c r="C197" s="143">
        <f t="shared" si="137"/>
        <v>0</v>
      </c>
      <c r="D197" s="143">
        <f t="shared" si="137"/>
        <v>0</v>
      </c>
      <c r="E197" s="143">
        <f t="shared" si="137"/>
        <v>0</v>
      </c>
      <c r="F197" s="143">
        <f t="shared" si="137"/>
        <v>22230</v>
      </c>
      <c r="G197" s="143">
        <f t="shared" si="137"/>
        <v>19668</v>
      </c>
      <c r="H197" s="143">
        <f t="shared" si="137"/>
        <v>34325</v>
      </c>
      <c r="I197" s="143">
        <f t="shared" si="137"/>
        <v>62867</v>
      </c>
      <c r="J197" s="143">
        <f t="shared" si="137"/>
        <v>46118</v>
      </c>
      <c r="K197" s="143">
        <f t="shared" si="137"/>
        <v>45598</v>
      </c>
      <c r="L197" s="143">
        <f t="shared" si="137"/>
        <v>48273</v>
      </c>
      <c r="M197" s="143">
        <f t="shared" si="141"/>
        <v>49799</v>
      </c>
      <c r="N197" s="143">
        <f t="shared" si="141"/>
        <v>50016.149999999994</v>
      </c>
      <c r="O197" s="143">
        <f t="shared" si="141"/>
        <v>53090.499999999993</v>
      </c>
      <c r="P197" s="143">
        <f t="shared" si="141"/>
        <v>49117.8</v>
      </c>
      <c r="Q197" s="143"/>
      <c r="R197" s="404">
        <v>15391.288630230014</v>
      </c>
      <c r="V197" s="141" t="s">
        <v>15</v>
      </c>
      <c r="W197" s="146">
        <v>490</v>
      </c>
      <c r="X197" s="146">
        <v>760</v>
      </c>
      <c r="Y197" s="146">
        <v>608</v>
      </c>
      <c r="Z197" s="146">
        <v>665</v>
      </c>
      <c r="AA197" s="146">
        <v>704</v>
      </c>
      <c r="AB197" s="146">
        <v>720</v>
      </c>
      <c r="AC197" s="146">
        <v>614</v>
      </c>
      <c r="AD197" s="146">
        <v>736</v>
      </c>
      <c r="AE197" s="146">
        <v>850</v>
      </c>
      <c r="AF197" s="499">
        <v>861</v>
      </c>
      <c r="AG197" s="146">
        <v>835</v>
      </c>
      <c r="AH197" s="146">
        <v>863</v>
      </c>
      <c r="AI197" s="146">
        <v>885</v>
      </c>
      <c r="AJ197" s="146">
        <v>910</v>
      </c>
      <c r="AK197" s="147"/>
      <c r="AL197" s="392"/>
      <c r="AM197" s="132"/>
      <c r="AN197" s="681"/>
      <c r="AO197" s="141" t="s">
        <v>34</v>
      </c>
      <c r="AP197" s="150">
        <v>709</v>
      </c>
      <c r="AQ197" s="150">
        <v>555</v>
      </c>
      <c r="AR197" s="150">
        <v>631</v>
      </c>
      <c r="AS197" s="150">
        <v>642</v>
      </c>
      <c r="AT197" s="150">
        <v>637</v>
      </c>
      <c r="AU197" s="150">
        <v>747</v>
      </c>
      <c r="AV197" s="150">
        <v>699</v>
      </c>
      <c r="AW197" s="150">
        <v>671</v>
      </c>
      <c r="AX197" s="150">
        <v>672</v>
      </c>
      <c r="AY197" s="150">
        <v>581</v>
      </c>
      <c r="AZ197" s="150">
        <v>595</v>
      </c>
      <c r="BA197" s="150">
        <v>615</v>
      </c>
      <c r="BB197" s="150">
        <v>583</v>
      </c>
      <c r="BC197" s="183">
        <v>623</v>
      </c>
      <c r="BG197" s="681"/>
      <c r="BH197" s="154" t="s">
        <v>34</v>
      </c>
      <c r="BI197" s="150">
        <v>1152</v>
      </c>
      <c r="BJ197" s="150">
        <v>968</v>
      </c>
      <c r="BK197" s="150">
        <v>1036</v>
      </c>
      <c r="BL197" s="150">
        <v>1103</v>
      </c>
      <c r="BM197" s="150">
        <v>1162</v>
      </c>
      <c r="BN197" s="150">
        <v>1383</v>
      </c>
      <c r="BO197" s="150">
        <v>1387</v>
      </c>
      <c r="BP197" s="150">
        <v>1326</v>
      </c>
      <c r="BQ197" s="150">
        <v>1254</v>
      </c>
      <c r="BR197" s="150">
        <v>1221</v>
      </c>
      <c r="BS197" s="150">
        <v>1095</v>
      </c>
      <c r="BT197" s="150">
        <v>1133</v>
      </c>
      <c r="BU197" s="150">
        <v>1026</v>
      </c>
      <c r="BV197" s="183">
        <v>1125</v>
      </c>
    </row>
    <row r="198" spans="2:74">
      <c r="B198" s="161" t="s">
        <v>41</v>
      </c>
      <c r="C198" s="162">
        <f t="shared" si="137"/>
        <v>13.839785263649281</v>
      </c>
      <c r="D198" s="162">
        <f t="shared" si="137"/>
        <v>13.696400005662596</v>
      </c>
      <c r="E198" s="162">
        <f t="shared" si="137"/>
        <v>12.966416640575016</v>
      </c>
      <c r="F198" s="162">
        <f t="shared" si="137"/>
        <v>12.532998436578927</v>
      </c>
      <c r="G198" s="162">
        <f t="shared" si="137"/>
        <v>12.278333323152294</v>
      </c>
      <c r="H198" s="162">
        <f t="shared" si="137"/>
        <v>12.450214821086963</v>
      </c>
      <c r="I198" s="162">
        <f t="shared" si="137"/>
        <v>13.194467384277065</v>
      </c>
      <c r="J198" s="162">
        <f t="shared" si="137"/>
        <v>15.407723920456402</v>
      </c>
      <c r="K198" s="162">
        <f t="shared" si="137"/>
        <v>18.680024154350257</v>
      </c>
      <c r="L198" s="162">
        <f t="shared" si="137"/>
        <v>19.850784666838177</v>
      </c>
      <c r="M198" s="162">
        <f t="shared" si="141"/>
        <v>21.063940617267875</v>
      </c>
      <c r="N198" s="162">
        <f t="shared" si="141"/>
        <v>22.630807538698765</v>
      </c>
      <c r="O198" s="162">
        <f t="shared" si="141"/>
        <v>24.067237631163025</v>
      </c>
      <c r="P198" s="162">
        <f t="shared" si="141"/>
        <v>22.275781862577425</v>
      </c>
      <c r="Q198" s="163"/>
      <c r="R198" s="403">
        <v>2.6888839153098583</v>
      </c>
      <c r="V198" s="141" t="s">
        <v>40</v>
      </c>
      <c r="W198" s="146"/>
      <c r="X198" s="146"/>
      <c r="Y198" s="146"/>
      <c r="Z198" s="146">
        <v>22230</v>
      </c>
      <c r="AA198" s="146">
        <v>19668</v>
      </c>
      <c r="AB198" s="146">
        <v>34325</v>
      </c>
      <c r="AC198" s="146">
        <v>62867</v>
      </c>
      <c r="AD198" s="146">
        <v>46118</v>
      </c>
      <c r="AE198" s="146">
        <v>45598</v>
      </c>
      <c r="AF198" s="499">
        <v>48273</v>
      </c>
      <c r="AG198" s="146">
        <v>49799</v>
      </c>
      <c r="AH198" s="146">
        <v>50016.149999999994</v>
      </c>
      <c r="AI198" s="146">
        <v>53090.499999999993</v>
      </c>
      <c r="AJ198" s="146">
        <v>49117.8</v>
      </c>
      <c r="AK198" s="147"/>
      <c r="AL198" s="392"/>
      <c r="AM198" s="132"/>
      <c r="AN198" s="681"/>
      <c r="AO198" s="141" t="s">
        <v>36</v>
      </c>
      <c r="AP198" s="150">
        <v>210</v>
      </c>
      <c r="AQ198" s="150">
        <v>236</v>
      </c>
      <c r="AR198" s="150">
        <v>208</v>
      </c>
      <c r="AS198" s="150">
        <v>232</v>
      </c>
      <c r="AT198" s="150">
        <v>255</v>
      </c>
      <c r="AU198" s="150">
        <v>282</v>
      </c>
      <c r="AV198" s="150">
        <v>298</v>
      </c>
      <c r="AW198" s="150">
        <v>393</v>
      </c>
      <c r="AX198" s="150">
        <v>432</v>
      </c>
      <c r="AY198" s="150">
        <v>430</v>
      </c>
      <c r="AZ198" s="150">
        <v>456</v>
      </c>
      <c r="BA198" s="150">
        <v>422</v>
      </c>
      <c r="BB198" s="150">
        <v>444</v>
      </c>
      <c r="BC198" s="183">
        <v>423</v>
      </c>
      <c r="BG198" s="681"/>
      <c r="BH198" s="154" t="s">
        <v>36</v>
      </c>
      <c r="BI198" s="150">
        <v>320</v>
      </c>
      <c r="BJ198" s="150">
        <v>347</v>
      </c>
      <c r="BK198" s="150">
        <v>347</v>
      </c>
      <c r="BL198" s="150">
        <v>379</v>
      </c>
      <c r="BM198" s="150">
        <v>387</v>
      </c>
      <c r="BN198" s="150">
        <v>495</v>
      </c>
      <c r="BO198" s="150">
        <v>602</v>
      </c>
      <c r="BP198" s="150">
        <v>778</v>
      </c>
      <c r="BQ198" s="150">
        <v>852</v>
      </c>
      <c r="BR198" s="150">
        <v>909</v>
      </c>
      <c r="BS198" s="150">
        <v>876</v>
      </c>
      <c r="BT198" s="150">
        <v>865</v>
      </c>
      <c r="BU198" s="150">
        <v>842</v>
      </c>
      <c r="BV198" s="183">
        <v>806</v>
      </c>
    </row>
    <row r="199" spans="2:74">
      <c r="C199" s="141"/>
      <c r="D199" s="141"/>
      <c r="E199" s="141"/>
      <c r="R199" s="99"/>
      <c r="V199" s="161" t="s">
        <v>41</v>
      </c>
      <c r="W199" s="164">
        <v>13.839785263649281</v>
      </c>
      <c r="X199" s="164">
        <v>13.696400005662596</v>
      </c>
      <c r="Y199" s="164">
        <v>12.966416640575016</v>
      </c>
      <c r="Z199" s="164">
        <v>12.532998436578927</v>
      </c>
      <c r="AA199" s="164">
        <v>12.278333323152294</v>
      </c>
      <c r="AB199" s="164">
        <v>12.450214821086963</v>
      </c>
      <c r="AC199" s="164">
        <v>13.194467384277065</v>
      </c>
      <c r="AD199" s="164">
        <v>15.407723920456402</v>
      </c>
      <c r="AE199" s="164">
        <v>18.680024154350257</v>
      </c>
      <c r="AF199" s="500">
        <v>19.850784666838177</v>
      </c>
      <c r="AG199" s="164">
        <v>21.063940617267875</v>
      </c>
      <c r="AH199" s="164">
        <v>22.630807538698765</v>
      </c>
      <c r="AI199" s="164">
        <v>24.067237631163025</v>
      </c>
      <c r="AJ199" s="164">
        <v>22.275781862577425</v>
      </c>
      <c r="AK199" s="178"/>
      <c r="AL199" s="392"/>
      <c r="AM199" s="132"/>
      <c r="AN199" s="681"/>
      <c r="AO199" s="141" t="s">
        <v>149</v>
      </c>
      <c r="AP199" s="146">
        <v>0</v>
      </c>
      <c r="AQ199" s="146">
        <v>0</v>
      </c>
      <c r="AR199" s="146">
        <v>0</v>
      </c>
      <c r="AS199" s="146">
        <v>0</v>
      </c>
      <c r="AT199" s="146">
        <v>0</v>
      </c>
      <c r="AU199" s="146">
        <v>0</v>
      </c>
      <c r="AV199" s="146">
        <v>0</v>
      </c>
      <c r="AW199" s="146">
        <v>0</v>
      </c>
      <c r="AX199" s="146">
        <v>0</v>
      </c>
      <c r="AY199" s="150">
        <v>0</v>
      </c>
      <c r="AZ199" s="150">
        <v>0</v>
      </c>
      <c r="BA199" s="150">
        <v>44</v>
      </c>
      <c r="BB199" s="150">
        <v>47</v>
      </c>
      <c r="BC199" s="183">
        <v>54</v>
      </c>
      <c r="BG199" s="681"/>
      <c r="BH199" s="141" t="s">
        <v>149</v>
      </c>
      <c r="BI199" s="146">
        <v>0</v>
      </c>
      <c r="BJ199" s="146">
        <v>0</v>
      </c>
      <c r="BK199" s="146">
        <v>0</v>
      </c>
      <c r="BL199" s="146">
        <v>0</v>
      </c>
      <c r="BM199" s="146">
        <v>0</v>
      </c>
      <c r="BN199" s="146">
        <v>0</v>
      </c>
      <c r="BO199" s="146">
        <v>0</v>
      </c>
      <c r="BP199" s="146">
        <v>0</v>
      </c>
      <c r="BQ199" s="146">
        <v>0</v>
      </c>
      <c r="BR199" s="150">
        <v>0</v>
      </c>
      <c r="BS199" s="150">
        <v>0</v>
      </c>
      <c r="BT199" s="150">
        <v>89</v>
      </c>
      <c r="BU199" s="150">
        <v>86</v>
      </c>
      <c r="BV199" s="183">
        <v>86</v>
      </c>
    </row>
    <row r="200" spans="2:74">
      <c r="C200" s="141"/>
      <c r="D200" s="141"/>
      <c r="E200" s="141"/>
      <c r="R200" s="99"/>
      <c r="T200" s="135"/>
      <c r="V200" s="132"/>
      <c r="W200" s="141"/>
      <c r="X200" s="141"/>
      <c r="Y200" s="141"/>
      <c r="Z200" s="132"/>
      <c r="AA200" s="132"/>
      <c r="AB200" s="132"/>
      <c r="AC200" s="132"/>
      <c r="AD200" s="392"/>
      <c r="AE200" s="392"/>
      <c r="AF200" s="132"/>
      <c r="AG200" s="132"/>
      <c r="AH200" s="132"/>
      <c r="AI200" s="132"/>
      <c r="AJ200" s="132"/>
      <c r="AK200" s="132"/>
      <c r="AL200" s="392"/>
      <c r="AM200" s="132"/>
      <c r="AN200" s="681"/>
      <c r="AO200" s="141" t="s">
        <v>37</v>
      </c>
      <c r="AP200" s="150">
        <v>0</v>
      </c>
      <c r="AQ200" s="150">
        <v>0</v>
      </c>
      <c r="AR200" s="150">
        <v>0</v>
      </c>
      <c r="AS200" s="150">
        <v>0</v>
      </c>
      <c r="AT200" s="150">
        <v>0</v>
      </c>
      <c r="AU200" s="150">
        <v>0</v>
      </c>
      <c r="AV200" s="150">
        <v>0</v>
      </c>
      <c r="AW200" s="150">
        <v>0</v>
      </c>
      <c r="AX200" s="150">
        <v>0</v>
      </c>
      <c r="AY200" s="150">
        <v>0</v>
      </c>
      <c r="AZ200" s="150">
        <v>0</v>
      </c>
      <c r="BA200" s="150">
        <v>11</v>
      </c>
      <c r="BB200" s="150">
        <v>6</v>
      </c>
      <c r="BC200" s="183">
        <v>8</v>
      </c>
      <c r="BG200" s="681"/>
      <c r="BH200" s="154" t="s">
        <v>37</v>
      </c>
      <c r="BI200" s="150">
        <v>0</v>
      </c>
      <c r="BJ200" s="150">
        <v>0</v>
      </c>
      <c r="BK200" s="150">
        <v>0</v>
      </c>
      <c r="BL200" s="150">
        <v>0</v>
      </c>
      <c r="BM200" s="150">
        <v>0</v>
      </c>
      <c r="BN200" s="150">
        <v>0</v>
      </c>
      <c r="BO200" s="150">
        <v>0</v>
      </c>
      <c r="BP200" s="150">
        <v>0</v>
      </c>
      <c r="BQ200" s="150">
        <v>0</v>
      </c>
      <c r="BR200" s="150">
        <v>0</v>
      </c>
      <c r="BS200" s="150">
        <v>1</v>
      </c>
      <c r="BT200" s="150">
        <v>10</v>
      </c>
      <c r="BU200" s="150">
        <v>9</v>
      </c>
      <c r="BV200" s="183">
        <v>17</v>
      </c>
    </row>
    <row r="201" spans="2:74">
      <c r="C201" s="141"/>
      <c r="D201" s="141"/>
      <c r="E201" s="141"/>
      <c r="R201" s="99"/>
      <c r="T201" s="143"/>
      <c r="V201" s="132"/>
      <c r="W201" s="141"/>
      <c r="X201" s="141"/>
      <c r="Y201" s="141"/>
      <c r="Z201" s="132"/>
      <c r="AA201" s="132"/>
      <c r="AB201" s="132"/>
      <c r="AC201" s="132"/>
      <c r="AD201" s="392"/>
      <c r="AE201" s="392"/>
      <c r="AF201" s="132"/>
      <c r="AG201" s="132"/>
      <c r="AH201" s="132"/>
      <c r="AI201" s="132"/>
      <c r="AJ201" s="132"/>
      <c r="AK201" s="132"/>
      <c r="AL201" s="392"/>
      <c r="AM201" s="132"/>
      <c r="AN201" s="682"/>
      <c r="AO201" s="161" t="s">
        <v>38</v>
      </c>
      <c r="AP201" s="158">
        <v>6</v>
      </c>
      <c r="AQ201" s="158">
        <v>7</v>
      </c>
      <c r="AR201" s="159">
        <v>9</v>
      </c>
      <c r="AS201" s="158">
        <v>15</v>
      </c>
      <c r="AT201" s="158">
        <v>2</v>
      </c>
      <c r="AU201" s="159">
        <v>0</v>
      </c>
      <c r="AV201" s="159">
        <v>143</v>
      </c>
      <c r="AW201" s="159">
        <v>166</v>
      </c>
      <c r="AX201" s="159">
        <v>184</v>
      </c>
      <c r="AY201" s="159">
        <v>141</v>
      </c>
      <c r="AZ201" s="159">
        <v>201</v>
      </c>
      <c r="BA201" s="159">
        <v>187</v>
      </c>
      <c r="BB201" s="159">
        <v>136</v>
      </c>
      <c r="BC201" s="185">
        <v>242</v>
      </c>
      <c r="BG201" s="682"/>
      <c r="BH201" s="157" t="s">
        <v>38</v>
      </c>
      <c r="BI201" s="158">
        <v>11</v>
      </c>
      <c r="BJ201" s="158">
        <v>8</v>
      </c>
      <c r="BK201" s="159">
        <v>15</v>
      </c>
      <c r="BL201" s="158">
        <v>17</v>
      </c>
      <c r="BM201" s="158">
        <v>0</v>
      </c>
      <c r="BN201" s="159">
        <v>0</v>
      </c>
      <c r="BO201" s="159">
        <v>246</v>
      </c>
      <c r="BP201" s="159">
        <v>275</v>
      </c>
      <c r="BQ201" s="159">
        <v>337</v>
      </c>
      <c r="BR201" s="159">
        <v>268</v>
      </c>
      <c r="BS201" s="159">
        <v>347</v>
      </c>
      <c r="BT201" s="159">
        <v>300</v>
      </c>
      <c r="BU201" s="159">
        <v>237</v>
      </c>
      <c r="BV201" s="185">
        <v>381</v>
      </c>
    </row>
    <row r="202" spans="2:74">
      <c r="C202" s="141"/>
      <c r="D202" s="141"/>
      <c r="E202" s="141"/>
      <c r="R202" s="99"/>
      <c r="T202" s="143"/>
      <c r="V202" s="132"/>
      <c r="W202" s="141"/>
      <c r="X202" s="141"/>
      <c r="Y202" s="141"/>
      <c r="Z202" s="132"/>
      <c r="AA202" s="132"/>
      <c r="AB202" s="132"/>
      <c r="AC202" s="132"/>
      <c r="AD202" s="392"/>
      <c r="AE202" s="392"/>
      <c r="AF202" s="132"/>
      <c r="AG202" s="132"/>
      <c r="AH202" s="132"/>
      <c r="AI202" s="132"/>
      <c r="AJ202" s="132"/>
      <c r="AK202" s="132"/>
      <c r="AL202" s="392"/>
      <c r="AM202" s="132"/>
      <c r="AN202" s="683" t="s">
        <v>101</v>
      </c>
      <c r="AO202" s="435" t="s">
        <v>33</v>
      </c>
      <c r="AP202" s="149">
        <v>287</v>
      </c>
      <c r="AQ202" s="149">
        <v>337</v>
      </c>
      <c r="AR202" s="149">
        <v>331</v>
      </c>
      <c r="AS202" s="149">
        <v>284</v>
      </c>
      <c r="AT202" s="149">
        <v>380</v>
      </c>
      <c r="AU202" s="149">
        <v>655</v>
      </c>
      <c r="AV202" s="149">
        <v>535</v>
      </c>
      <c r="AW202" s="149">
        <v>429</v>
      </c>
      <c r="AX202" s="149">
        <v>359</v>
      </c>
      <c r="AY202" s="149">
        <v>307</v>
      </c>
      <c r="AZ202" s="149">
        <v>226</v>
      </c>
      <c r="BA202" s="150">
        <v>227</v>
      </c>
      <c r="BB202" s="150">
        <v>167</v>
      </c>
      <c r="BC202" s="183">
        <v>324</v>
      </c>
      <c r="BG202" s="683" t="s">
        <v>70</v>
      </c>
      <c r="BH202" s="148" t="s">
        <v>33</v>
      </c>
      <c r="BI202" s="149">
        <v>1793</v>
      </c>
      <c r="BJ202" s="149">
        <v>1931</v>
      </c>
      <c r="BK202" s="149">
        <v>1979</v>
      </c>
      <c r="BL202" s="149">
        <v>2111</v>
      </c>
      <c r="BM202" s="149">
        <v>2335</v>
      </c>
      <c r="BN202" s="149">
        <v>2948</v>
      </c>
      <c r="BO202" s="149">
        <v>1901</v>
      </c>
      <c r="BP202" s="149">
        <v>1783</v>
      </c>
      <c r="BQ202" s="149">
        <v>1556</v>
      </c>
      <c r="BR202" s="149">
        <v>1622</v>
      </c>
      <c r="BS202" s="149">
        <v>1522</v>
      </c>
      <c r="BT202" s="149">
        <v>1594</v>
      </c>
      <c r="BU202" s="149">
        <v>1516</v>
      </c>
      <c r="BV202" s="182">
        <v>1689</v>
      </c>
    </row>
    <row r="203" spans="2:74">
      <c r="C203" s="141"/>
      <c r="D203" s="141"/>
      <c r="E203" s="141"/>
      <c r="R203" s="99"/>
      <c r="T203" s="143"/>
      <c r="V203" s="132"/>
      <c r="W203" s="141"/>
      <c r="X203" s="141"/>
      <c r="Y203" s="141"/>
      <c r="Z203" s="132"/>
      <c r="AA203" s="132"/>
      <c r="AB203" s="132"/>
      <c r="AC203" s="132"/>
      <c r="AD203" s="392"/>
      <c r="AE203" s="392"/>
      <c r="AF203" s="132"/>
      <c r="AG203" s="132"/>
      <c r="AH203" s="132"/>
      <c r="AI203" s="132"/>
      <c r="AJ203" s="132"/>
      <c r="AK203" s="132"/>
      <c r="AL203" s="392"/>
      <c r="AM203" s="132"/>
      <c r="AN203" s="681"/>
      <c r="AO203" s="141" t="s">
        <v>9</v>
      </c>
      <c r="AP203" s="150">
        <v>240</v>
      </c>
      <c r="AQ203" s="150">
        <v>256</v>
      </c>
      <c r="AR203" s="150">
        <v>268</v>
      </c>
      <c r="AS203" s="150">
        <v>283</v>
      </c>
      <c r="AT203" s="150">
        <v>317</v>
      </c>
      <c r="AU203" s="150">
        <v>467</v>
      </c>
      <c r="AV203" s="150">
        <v>508</v>
      </c>
      <c r="AW203" s="150">
        <v>460</v>
      </c>
      <c r="AX203" s="150">
        <v>380</v>
      </c>
      <c r="AY203" s="150">
        <v>335</v>
      </c>
      <c r="AZ203" s="150">
        <v>270</v>
      </c>
      <c r="BA203" s="150">
        <v>230</v>
      </c>
      <c r="BB203" s="150">
        <v>193</v>
      </c>
      <c r="BC203" s="183">
        <v>280</v>
      </c>
      <c r="BG203" s="681"/>
      <c r="BH203" s="154" t="s">
        <v>9</v>
      </c>
      <c r="BI203" s="150">
        <v>1273</v>
      </c>
      <c r="BJ203" s="150">
        <v>1266</v>
      </c>
      <c r="BK203" s="150">
        <v>1381</v>
      </c>
      <c r="BL203" s="150">
        <v>1344</v>
      </c>
      <c r="BM203" s="150">
        <v>1541</v>
      </c>
      <c r="BN203" s="150">
        <v>1828</v>
      </c>
      <c r="BO203" s="150">
        <v>1597</v>
      </c>
      <c r="BP203" s="150">
        <v>1500</v>
      </c>
      <c r="BQ203" s="150">
        <v>1367</v>
      </c>
      <c r="BR203" s="150">
        <v>1310</v>
      </c>
      <c r="BS203" s="150">
        <v>1300</v>
      </c>
      <c r="BT203" s="150">
        <v>1377</v>
      </c>
      <c r="BU203" s="150">
        <v>1288</v>
      </c>
      <c r="BV203" s="183">
        <v>1414</v>
      </c>
    </row>
    <row r="204" spans="2:74" ht="18" customHeight="1">
      <c r="C204" s="141"/>
      <c r="D204" s="141"/>
      <c r="E204" s="141"/>
      <c r="R204" s="99"/>
      <c r="T204" s="143"/>
      <c r="V204" s="132"/>
      <c r="W204" s="141"/>
      <c r="X204" s="141"/>
      <c r="Y204" s="141"/>
      <c r="Z204" s="132"/>
      <c r="AA204" s="132"/>
      <c r="AB204" s="132"/>
      <c r="AC204" s="132"/>
      <c r="AD204" s="392"/>
      <c r="AE204" s="392"/>
      <c r="AF204" s="132"/>
      <c r="AG204" s="132"/>
      <c r="AH204" s="132"/>
      <c r="AI204" s="132"/>
      <c r="AJ204" s="132"/>
      <c r="AK204" s="132"/>
      <c r="AL204" s="392"/>
      <c r="AM204" s="132"/>
      <c r="AN204" s="681"/>
      <c r="AO204" s="141" t="s">
        <v>34</v>
      </c>
      <c r="AP204" s="150">
        <v>257</v>
      </c>
      <c r="AQ204" s="150">
        <v>243</v>
      </c>
      <c r="AR204" s="150">
        <v>249</v>
      </c>
      <c r="AS204" s="150">
        <v>250</v>
      </c>
      <c r="AT204" s="150">
        <v>282</v>
      </c>
      <c r="AU204" s="150">
        <v>376</v>
      </c>
      <c r="AV204" s="150">
        <v>470</v>
      </c>
      <c r="AW204" s="150">
        <v>467</v>
      </c>
      <c r="AX204" s="150">
        <v>384</v>
      </c>
      <c r="AY204" s="150">
        <v>344</v>
      </c>
      <c r="AZ204" s="150">
        <v>266</v>
      </c>
      <c r="BA204" s="150">
        <v>247</v>
      </c>
      <c r="BB204" s="150">
        <v>189</v>
      </c>
      <c r="BC204" s="183">
        <v>259</v>
      </c>
      <c r="BG204" s="681"/>
      <c r="BH204" s="154" t="s">
        <v>34</v>
      </c>
      <c r="BI204" s="150">
        <v>1261</v>
      </c>
      <c r="BJ204" s="150">
        <v>977</v>
      </c>
      <c r="BK204" s="150">
        <v>1070</v>
      </c>
      <c r="BL204" s="150">
        <v>1102</v>
      </c>
      <c r="BM204" s="150">
        <v>1124</v>
      </c>
      <c r="BN204" s="150">
        <v>1302</v>
      </c>
      <c r="BO204" s="150">
        <v>1291</v>
      </c>
      <c r="BP204" s="150">
        <v>1294</v>
      </c>
      <c r="BQ204" s="150">
        <v>1207</v>
      </c>
      <c r="BR204" s="150">
        <v>1096</v>
      </c>
      <c r="BS204" s="150">
        <v>1080</v>
      </c>
      <c r="BT204" s="150">
        <v>1095</v>
      </c>
      <c r="BU204" s="150">
        <v>1061</v>
      </c>
      <c r="BV204" s="183">
        <v>1142</v>
      </c>
    </row>
    <row r="205" spans="2:74">
      <c r="C205" s="141"/>
      <c r="D205" s="141"/>
      <c r="E205" s="141"/>
      <c r="R205" s="99"/>
      <c r="T205" s="143"/>
      <c r="V205" s="132"/>
      <c r="W205" s="141"/>
      <c r="X205" s="141"/>
      <c r="Y205" s="141"/>
      <c r="Z205" s="132"/>
      <c r="AA205" s="132"/>
      <c r="AB205" s="132"/>
      <c r="AC205" s="132"/>
      <c r="AD205" s="392"/>
      <c r="AE205" s="392"/>
      <c r="AF205" s="132"/>
      <c r="AG205" s="132"/>
      <c r="AH205" s="132"/>
      <c r="AI205" s="132"/>
      <c r="AJ205" s="132"/>
      <c r="AK205" s="132"/>
      <c r="AL205" s="392"/>
      <c r="AM205" s="132"/>
      <c r="AN205" s="681"/>
      <c r="AO205" s="141" t="s">
        <v>36</v>
      </c>
      <c r="AP205" s="150">
        <v>148</v>
      </c>
      <c r="AQ205" s="150">
        <v>131</v>
      </c>
      <c r="AR205" s="150">
        <v>131</v>
      </c>
      <c r="AS205" s="150">
        <v>131</v>
      </c>
      <c r="AT205" s="150">
        <v>122</v>
      </c>
      <c r="AU205" s="150">
        <v>174</v>
      </c>
      <c r="AV205" s="150">
        <v>226</v>
      </c>
      <c r="AW205" s="150">
        <v>307</v>
      </c>
      <c r="AX205" s="150">
        <v>332</v>
      </c>
      <c r="AY205" s="150">
        <v>343</v>
      </c>
      <c r="AZ205" s="150">
        <v>310</v>
      </c>
      <c r="BA205" s="150">
        <v>287</v>
      </c>
      <c r="BB205" s="150">
        <v>256</v>
      </c>
      <c r="BC205" s="183">
        <v>227</v>
      </c>
      <c r="BG205" s="681"/>
      <c r="BH205" s="154" t="s">
        <v>36</v>
      </c>
      <c r="BI205" s="150">
        <v>414</v>
      </c>
      <c r="BJ205" s="150">
        <v>388</v>
      </c>
      <c r="BK205" s="150">
        <v>367</v>
      </c>
      <c r="BL205" s="150">
        <v>392</v>
      </c>
      <c r="BM205" s="150">
        <v>380</v>
      </c>
      <c r="BN205" s="150">
        <v>468</v>
      </c>
      <c r="BO205" s="150">
        <v>528</v>
      </c>
      <c r="BP205" s="150">
        <v>671</v>
      </c>
      <c r="BQ205" s="150">
        <v>740</v>
      </c>
      <c r="BR205" s="150">
        <v>719</v>
      </c>
      <c r="BS205" s="150">
        <v>762</v>
      </c>
      <c r="BT205" s="150">
        <v>712</v>
      </c>
      <c r="BU205" s="150">
        <v>731</v>
      </c>
      <c r="BV205" s="183">
        <v>710</v>
      </c>
    </row>
    <row r="206" spans="2:74">
      <c r="C206" s="141"/>
      <c r="D206" s="141"/>
      <c r="E206" s="141"/>
      <c r="R206" s="99"/>
      <c r="S206" s="135"/>
      <c r="T206" s="143"/>
      <c r="V206" s="132"/>
      <c r="W206" s="141"/>
      <c r="X206" s="141"/>
      <c r="Y206" s="141"/>
      <c r="Z206" s="132"/>
      <c r="AA206" s="132"/>
      <c r="AB206" s="132"/>
      <c r="AC206" s="132"/>
      <c r="AD206" s="392"/>
      <c r="AE206" s="392"/>
      <c r="AF206" s="132"/>
      <c r="AG206" s="132"/>
      <c r="AH206" s="132"/>
      <c r="AI206" s="132"/>
      <c r="AJ206" s="132"/>
      <c r="AK206" s="132"/>
      <c r="AL206" s="392"/>
      <c r="AM206" s="132"/>
      <c r="AN206" s="681"/>
      <c r="AO206" s="141" t="s">
        <v>149</v>
      </c>
      <c r="AP206" s="146">
        <v>0</v>
      </c>
      <c r="AQ206" s="146">
        <v>0</v>
      </c>
      <c r="AR206" s="146">
        <v>0</v>
      </c>
      <c r="AS206" s="146">
        <v>0</v>
      </c>
      <c r="AT206" s="146">
        <v>0</v>
      </c>
      <c r="AU206" s="146">
        <v>0</v>
      </c>
      <c r="AV206" s="146">
        <v>0</v>
      </c>
      <c r="AW206" s="146">
        <v>0</v>
      </c>
      <c r="AX206" s="146">
        <v>0</v>
      </c>
      <c r="AY206" s="150">
        <v>0</v>
      </c>
      <c r="AZ206" s="150">
        <v>0</v>
      </c>
      <c r="BA206" s="150">
        <v>25</v>
      </c>
      <c r="BB206" s="150">
        <v>18</v>
      </c>
      <c r="BC206" s="183">
        <v>17</v>
      </c>
      <c r="BG206" s="681"/>
      <c r="BH206" s="141" t="s">
        <v>149</v>
      </c>
      <c r="BI206" s="146">
        <v>0</v>
      </c>
      <c r="BJ206" s="146">
        <v>0</v>
      </c>
      <c r="BK206" s="146">
        <v>0</v>
      </c>
      <c r="BL206" s="146">
        <v>0</v>
      </c>
      <c r="BM206" s="146">
        <v>0</v>
      </c>
      <c r="BN206" s="146">
        <v>0</v>
      </c>
      <c r="BO206" s="146">
        <v>0</v>
      </c>
      <c r="BP206" s="146">
        <v>0</v>
      </c>
      <c r="BQ206" s="146">
        <v>0</v>
      </c>
      <c r="BR206" s="150">
        <v>0</v>
      </c>
      <c r="BS206" s="150">
        <v>0</v>
      </c>
      <c r="BT206" s="150">
        <v>67</v>
      </c>
      <c r="BU206" s="150">
        <v>65</v>
      </c>
      <c r="BV206" s="183">
        <v>84</v>
      </c>
    </row>
    <row r="207" spans="2:74">
      <c r="C207" s="141"/>
      <c r="D207" s="141"/>
      <c r="E207" s="141"/>
      <c r="R207" s="99"/>
      <c r="S207" s="143"/>
      <c r="T207" s="143"/>
      <c r="V207" s="132"/>
      <c r="W207" s="141"/>
      <c r="X207" s="141"/>
      <c r="Y207" s="141"/>
      <c r="Z207" s="132"/>
      <c r="AA207" s="132"/>
      <c r="AB207" s="132"/>
      <c r="AC207" s="132"/>
      <c r="AD207" s="392"/>
      <c r="AE207" s="392"/>
      <c r="AF207" s="132"/>
      <c r="AG207" s="132"/>
      <c r="AH207" s="132"/>
      <c r="AI207" s="132"/>
      <c r="AJ207" s="132"/>
      <c r="AK207" s="132"/>
      <c r="AL207" s="392"/>
      <c r="AM207" s="132"/>
      <c r="AN207" s="681"/>
      <c r="AO207" s="141" t="s">
        <v>37</v>
      </c>
      <c r="AP207" s="150">
        <v>0</v>
      </c>
      <c r="AQ207" s="150">
        <v>0</v>
      </c>
      <c r="AR207" s="150">
        <v>0</v>
      </c>
      <c r="AS207" s="150">
        <v>0</v>
      </c>
      <c r="AT207" s="150">
        <v>0</v>
      </c>
      <c r="AU207" s="150">
        <v>0</v>
      </c>
      <c r="AV207" s="150">
        <v>0</v>
      </c>
      <c r="AW207" s="150">
        <v>0</v>
      </c>
      <c r="AX207" s="150">
        <v>0</v>
      </c>
      <c r="AY207" s="150">
        <v>0</v>
      </c>
      <c r="AZ207" s="150">
        <v>1</v>
      </c>
      <c r="BA207" s="150">
        <v>4</v>
      </c>
      <c r="BB207" s="150">
        <v>5</v>
      </c>
      <c r="BC207" s="183">
        <v>4</v>
      </c>
      <c r="BG207" s="681"/>
      <c r="BH207" s="154" t="s">
        <v>37</v>
      </c>
      <c r="BI207" s="150">
        <v>0</v>
      </c>
      <c r="BJ207" s="150">
        <v>0</v>
      </c>
      <c r="BK207" s="150">
        <v>0</v>
      </c>
      <c r="BL207" s="150">
        <v>0</v>
      </c>
      <c r="BM207" s="150">
        <v>0</v>
      </c>
      <c r="BN207" s="150">
        <v>0</v>
      </c>
      <c r="BO207" s="150">
        <v>0</v>
      </c>
      <c r="BP207" s="150">
        <v>0</v>
      </c>
      <c r="BQ207" s="150">
        <v>0</v>
      </c>
      <c r="BR207" s="150">
        <v>0</v>
      </c>
      <c r="BS207" s="150">
        <v>1</v>
      </c>
      <c r="BT207" s="150">
        <v>11</v>
      </c>
      <c r="BU207" s="150">
        <v>11</v>
      </c>
      <c r="BV207" s="183">
        <v>12</v>
      </c>
    </row>
    <row r="208" spans="2:74">
      <c r="C208" s="141"/>
      <c r="D208" s="141"/>
      <c r="E208" s="141"/>
      <c r="R208" s="99"/>
      <c r="S208" s="143"/>
      <c r="T208" s="143"/>
      <c r="V208" s="132"/>
      <c r="W208" s="141"/>
      <c r="X208" s="141"/>
      <c r="Y208" s="141"/>
      <c r="Z208" s="132"/>
      <c r="AA208" s="132"/>
      <c r="AB208" s="132"/>
      <c r="AC208" s="132"/>
      <c r="AD208" s="392"/>
      <c r="AE208" s="392"/>
      <c r="AF208" s="132"/>
      <c r="AG208" s="132"/>
      <c r="AH208" s="132"/>
      <c r="AI208" s="132"/>
      <c r="AJ208" s="132"/>
      <c r="AK208" s="132"/>
      <c r="AL208" s="392"/>
      <c r="AM208" s="132"/>
      <c r="AN208" s="682"/>
      <c r="AO208" s="161" t="s">
        <v>38</v>
      </c>
      <c r="AP208" s="158">
        <v>4</v>
      </c>
      <c r="AQ208" s="158">
        <v>2</v>
      </c>
      <c r="AR208" s="159">
        <v>7</v>
      </c>
      <c r="AS208" s="158">
        <v>8</v>
      </c>
      <c r="AT208" s="158">
        <v>0</v>
      </c>
      <c r="AU208" s="159">
        <v>0</v>
      </c>
      <c r="AV208" s="159">
        <v>102</v>
      </c>
      <c r="AW208" s="159">
        <v>118</v>
      </c>
      <c r="AX208" s="159">
        <v>143</v>
      </c>
      <c r="AY208" s="159">
        <v>105</v>
      </c>
      <c r="AZ208" s="159">
        <v>152</v>
      </c>
      <c r="BA208" s="159">
        <v>105</v>
      </c>
      <c r="BB208" s="159">
        <v>99</v>
      </c>
      <c r="BC208" s="185">
        <v>135</v>
      </c>
      <c r="BG208" s="682"/>
      <c r="BH208" s="157" t="s">
        <v>38</v>
      </c>
      <c r="BI208" s="158">
        <v>10</v>
      </c>
      <c r="BJ208" s="158">
        <v>11</v>
      </c>
      <c r="BK208" s="159">
        <v>18</v>
      </c>
      <c r="BL208" s="158">
        <v>21</v>
      </c>
      <c r="BM208" s="158">
        <v>2</v>
      </c>
      <c r="BN208" s="159">
        <v>0</v>
      </c>
      <c r="BO208" s="159">
        <v>218</v>
      </c>
      <c r="BP208" s="159">
        <v>251</v>
      </c>
      <c r="BQ208" s="159">
        <v>315</v>
      </c>
      <c r="BR208" s="159">
        <v>234</v>
      </c>
      <c r="BS208" s="159">
        <v>353</v>
      </c>
      <c r="BT208" s="159">
        <v>298</v>
      </c>
      <c r="BU208" s="159">
        <v>273</v>
      </c>
      <c r="BV208" s="185">
        <v>371</v>
      </c>
    </row>
    <row r="209" spans="2:74">
      <c r="C209" s="132"/>
      <c r="D209" s="132"/>
      <c r="E209" s="132"/>
      <c r="R209" s="99"/>
      <c r="S209" s="143"/>
      <c r="T209" s="143"/>
      <c r="V209" s="132"/>
      <c r="W209" s="132"/>
      <c r="X209" s="132"/>
      <c r="Y209" s="132"/>
      <c r="Z209" s="132"/>
      <c r="AA209" s="132"/>
      <c r="AB209" s="132"/>
      <c r="AC209" s="132"/>
      <c r="AD209" s="392"/>
      <c r="AE209" s="392"/>
      <c r="AF209" s="132"/>
      <c r="AG209" s="132"/>
      <c r="AH209" s="132"/>
      <c r="AI209" s="132"/>
      <c r="AJ209" s="132"/>
      <c r="AK209" s="132"/>
      <c r="AL209" s="392"/>
      <c r="AM209" s="132"/>
      <c r="AN209" s="233"/>
      <c r="AP209" s="132"/>
      <c r="AQ209" s="132"/>
      <c r="AR209" s="132"/>
      <c r="AX209" s="385"/>
      <c r="AZ209" s="327"/>
      <c r="BH209" s="132"/>
      <c r="BI209" s="132"/>
      <c r="BJ209" s="132"/>
      <c r="BK209" s="132"/>
      <c r="BL209" s="132"/>
      <c r="BM209" s="132"/>
      <c r="BN209" s="132"/>
      <c r="BO209" s="132"/>
      <c r="BP209" s="392"/>
      <c r="BQ209" s="392"/>
      <c r="BR209" s="392"/>
      <c r="BS209" s="392"/>
      <c r="BT209" s="392"/>
      <c r="BU209" s="392"/>
      <c r="BV209" s="326"/>
    </row>
    <row r="210" spans="2:74" ht="18" customHeight="1">
      <c r="B210" s="133" t="s">
        <v>29</v>
      </c>
      <c r="C210" s="134" t="s">
        <v>121</v>
      </c>
      <c r="D210" s="134" t="s">
        <v>120</v>
      </c>
      <c r="E210" s="134" t="s">
        <v>119</v>
      </c>
      <c r="F210" s="133" t="s">
        <v>49</v>
      </c>
      <c r="G210" s="133" t="s">
        <v>48</v>
      </c>
      <c r="H210" s="133" t="s">
        <v>47</v>
      </c>
      <c r="I210" s="133" t="s">
        <v>46</v>
      </c>
      <c r="J210" s="133" t="s">
        <v>45</v>
      </c>
      <c r="K210" s="133" t="s">
        <v>44</v>
      </c>
      <c r="L210" s="133" t="s">
        <v>43</v>
      </c>
      <c r="M210" s="133" t="s">
        <v>96</v>
      </c>
      <c r="N210" s="133" t="s">
        <v>69</v>
      </c>
      <c r="O210" s="133" t="s">
        <v>77</v>
      </c>
      <c r="P210" s="133" t="s">
        <v>148</v>
      </c>
      <c r="Q210" s="135"/>
      <c r="R210" s="92" t="s">
        <v>110</v>
      </c>
      <c r="S210" s="143"/>
      <c r="T210" s="143"/>
      <c r="V210" s="137" t="s">
        <v>29</v>
      </c>
      <c r="W210" s="137" t="s">
        <v>121</v>
      </c>
      <c r="X210" s="137" t="s">
        <v>120</v>
      </c>
      <c r="Y210" s="137" t="s">
        <v>119</v>
      </c>
      <c r="Z210" s="137" t="s">
        <v>49</v>
      </c>
      <c r="AA210" s="137" t="s">
        <v>48</v>
      </c>
      <c r="AB210" s="137" t="s">
        <v>47</v>
      </c>
      <c r="AC210" s="137" t="s">
        <v>46</v>
      </c>
      <c r="AD210" s="137" t="s">
        <v>45</v>
      </c>
      <c r="AE210" s="137" t="s">
        <v>44</v>
      </c>
      <c r="AF210" s="498" t="s">
        <v>43</v>
      </c>
      <c r="AG210" s="137" t="s">
        <v>96</v>
      </c>
      <c r="AH210" s="137" t="s">
        <v>69</v>
      </c>
      <c r="AI210" s="137" t="s">
        <v>77</v>
      </c>
      <c r="AJ210" s="137" t="s">
        <v>148</v>
      </c>
      <c r="AK210" s="134"/>
      <c r="AL210" s="392"/>
      <c r="AM210" s="132"/>
      <c r="AN210" s="233"/>
      <c r="AO210" s="134" t="s">
        <v>29</v>
      </c>
      <c r="AP210" s="134" t="s">
        <v>121</v>
      </c>
      <c r="AQ210" s="134" t="s">
        <v>120</v>
      </c>
      <c r="AR210" s="134" t="s">
        <v>119</v>
      </c>
      <c r="AS210" s="134" t="s">
        <v>49</v>
      </c>
      <c r="AT210" s="134" t="s">
        <v>48</v>
      </c>
      <c r="AU210" s="134" t="s">
        <v>47</v>
      </c>
      <c r="AV210" s="134" t="s">
        <v>46</v>
      </c>
      <c r="AW210" s="134" t="s">
        <v>45</v>
      </c>
      <c r="AX210" s="134" t="s">
        <v>44</v>
      </c>
      <c r="AY210" s="134" t="s">
        <v>43</v>
      </c>
      <c r="AZ210" s="134" t="s">
        <v>96</v>
      </c>
      <c r="BA210" s="137" t="s">
        <v>69</v>
      </c>
      <c r="BB210" s="137" t="s">
        <v>77</v>
      </c>
      <c r="BC210" s="137" t="s">
        <v>148</v>
      </c>
      <c r="BH210" s="134" t="s">
        <v>29</v>
      </c>
      <c r="BI210" s="134" t="s">
        <v>121</v>
      </c>
      <c r="BJ210" s="134" t="s">
        <v>120</v>
      </c>
      <c r="BK210" s="134" t="s">
        <v>119</v>
      </c>
      <c r="BL210" s="134" t="s">
        <v>49</v>
      </c>
      <c r="BM210" s="134" t="s">
        <v>48</v>
      </c>
      <c r="BN210" s="134" t="s">
        <v>47</v>
      </c>
      <c r="BO210" s="134" t="s">
        <v>46</v>
      </c>
      <c r="BP210" s="134" t="s">
        <v>45</v>
      </c>
      <c r="BQ210" s="134" t="s">
        <v>44</v>
      </c>
      <c r="BR210" s="134" t="s">
        <v>43</v>
      </c>
      <c r="BS210" s="134" t="s">
        <v>96</v>
      </c>
      <c r="BT210" s="134" t="s">
        <v>69</v>
      </c>
      <c r="BU210" s="134" t="s">
        <v>77</v>
      </c>
      <c r="BV210" s="134" t="s">
        <v>148</v>
      </c>
    </row>
    <row r="211" spans="2:74">
      <c r="B211" s="141" t="s">
        <v>33</v>
      </c>
      <c r="C211" s="142">
        <f t="shared" ref="C211:M213" si="142">W211+AP211*$T$6+AP218*$T$8+AP225*$T$10</f>
        <v>3421.2</v>
      </c>
      <c r="D211" s="142">
        <f t="shared" si="142"/>
        <v>3267.2000000000003</v>
      </c>
      <c r="E211" s="142">
        <f t="shared" si="142"/>
        <v>3625.2</v>
      </c>
      <c r="F211" s="142">
        <f t="shared" si="142"/>
        <v>3670.2000000000003</v>
      </c>
      <c r="G211" s="142">
        <f t="shared" si="142"/>
        <v>3764.8</v>
      </c>
      <c r="H211" s="142">
        <f t="shared" si="142"/>
        <v>4699.6000000000004</v>
      </c>
      <c r="I211" s="142">
        <f t="shared" si="142"/>
        <v>3357.2</v>
      </c>
      <c r="J211" s="142">
        <f t="shared" si="142"/>
        <v>3121.8</v>
      </c>
      <c r="K211" s="142">
        <f t="shared" si="142"/>
        <v>2970</v>
      </c>
      <c r="L211" s="142">
        <f t="shared" si="142"/>
        <v>2710</v>
      </c>
      <c r="M211" s="142">
        <f t="shared" si="142"/>
        <v>2710.4</v>
      </c>
      <c r="N211" s="142">
        <f t="shared" ref="N211:P213" si="143">AH211+BA211*$T$6+BA218*$T$8+BA225*$T$10</f>
        <v>2898.2000000000003</v>
      </c>
      <c r="O211" s="142">
        <f t="shared" si="143"/>
        <v>2577.2000000000003</v>
      </c>
      <c r="P211" s="142">
        <f t="shared" si="143"/>
        <v>2710.8</v>
      </c>
      <c r="Q211" s="143"/>
      <c r="R211" s="402">
        <v>550.73414477606843</v>
      </c>
      <c r="S211" s="143"/>
      <c r="T211" s="143"/>
      <c r="V211" s="141" t="s">
        <v>33</v>
      </c>
      <c r="W211" s="146">
        <v>1808</v>
      </c>
      <c r="X211" s="146">
        <v>1746</v>
      </c>
      <c r="Y211" s="146">
        <v>1925</v>
      </c>
      <c r="Z211" s="146">
        <v>1955</v>
      </c>
      <c r="AA211" s="146">
        <v>2029</v>
      </c>
      <c r="AB211" s="146">
        <v>2494</v>
      </c>
      <c r="AC211" s="146">
        <v>1784</v>
      </c>
      <c r="AD211" s="146">
        <v>1687</v>
      </c>
      <c r="AE211" s="146">
        <v>1642</v>
      </c>
      <c r="AF211" s="499">
        <v>1509</v>
      </c>
      <c r="AG211" s="146">
        <v>1518</v>
      </c>
      <c r="AH211" s="146">
        <v>1616</v>
      </c>
      <c r="AI211" s="146">
        <v>1450</v>
      </c>
      <c r="AJ211" s="146">
        <v>1554</v>
      </c>
      <c r="AK211" s="147"/>
      <c r="AL211" s="392"/>
      <c r="AM211" s="132"/>
      <c r="AN211" s="683" t="s">
        <v>99</v>
      </c>
      <c r="AO211" s="435" t="s">
        <v>33</v>
      </c>
      <c r="AP211" s="149">
        <v>600</v>
      </c>
      <c r="AQ211" s="149">
        <v>568</v>
      </c>
      <c r="AR211" s="149">
        <v>585</v>
      </c>
      <c r="AS211" s="149">
        <v>661</v>
      </c>
      <c r="AT211" s="149">
        <v>696</v>
      </c>
      <c r="AU211" s="149">
        <v>741</v>
      </c>
      <c r="AV211" s="149">
        <v>552</v>
      </c>
      <c r="AW211" s="149">
        <v>491</v>
      </c>
      <c r="AX211" s="149">
        <v>533</v>
      </c>
      <c r="AY211" s="149">
        <v>474</v>
      </c>
      <c r="AZ211" s="149">
        <v>538</v>
      </c>
      <c r="BA211" s="149">
        <v>548</v>
      </c>
      <c r="BB211" s="149">
        <v>533</v>
      </c>
      <c r="BC211" s="182">
        <v>555</v>
      </c>
      <c r="BG211" s="684" t="s">
        <v>51</v>
      </c>
      <c r="BH211" s="148" t="s">
        <v>33</v>
      </c>
      <c r="BI211" s="149">
        <v>509</v>
      </c>
      <c r="BJ211" s="149">
        <v>427</v>
      </c>
      <c r="BK211" s="149">
        <v>467</v>
      </c>
      <c r="BL211" s="149">
        <v>413</v>
      </c>
      <c r="BM211" s="149">
        <v>458</v>
      </c>
      <c r="BN211" s="149">
        <v>671</v>
      </c>
      <c r="BO211" s="149">
        <v>531</v>
      </c>
      <c r="BP211" s="149">
        <v>429</v>
      </c>
      <c r="BQ211" s="149">
        <v>341</v>
      </c>
      <c r="BR211" s="149">
        <v>264</v>
      </c>
      <c r="BS211" s="149">
        <v>235</v>
      </c>
      <c r="BT211" s="149">
        <v>238</v>
      </c>
      <c r="BU211" s="149">
        <v>193</v>
      </c>
      <c r="BV211" s="182">
        <v>193</v>
      </c>
    </row>
    <row r="212" spans="2:74">
      <c r="B212" s="141" t="s">
        <v>9</v>
      </c>
      <c r="C212" s="143">
        <f t="shared" si="142"/>
        <v>2345</v>
      </c>
      <c r="D212" s="143">
        <f t="shared" si="142"/>
        <v>2532.8000000000002</v>
      </c>
      <c r="E212" s="143">
        <f t="shared" si="142"/>
        <v>2633.6</v>
      </c>
      <c r="F212" s="143">
        <f t="shared" si="142"/>
        <v>2787.2</v>
      </c>
      <c r="G212" s="143">
        <f t="shared" si="142"/>
        <v>2765</v>
      </c>
      <c r="H212" s="143">
        <f t="shared" si="142"/>
        <v>3198.3999999999996</v>
      </c>
      <c r="I212" s="143">
        <f t="shared" si="142"/>
        <v>2682.6</v>
      </c>
      <c r="J212" s="143">
        <f t="shared" si="142"/>
        <v>2409.6</v>
      </c>
      <c r="K212" s="143">
        <f t="shared" si="142"/>
        <v>2355.1999999999998</v>
      </c>
      <c r="L212" s="143">
        <f t="shared" si="142"/>
        <v>2307.4</v>
      </c>
      <c r="M212" s="143">
        <f t="shared" si="142"/>
        <v>2166.4</v>
      </c>
      <c r="N212" s="143">
        <f t="shared" si="143"/>
        <v>2414.1999999999998</v>
      </c>
      <c r="O212" s="143">
        <f t="shared" si="143"/>
        <v>2212</v>
      </c>
      <c r="P212" s="143">
        <f t="shared" si="143"/>
        <v>2224</v>
      </c>
      <c r="Q212" s="143"/>
      <c r="R212" s="402">
        <v>277.79913526783287</v>
      </c>
      <c r="S212" s="143"/>
      <c r="T212" s="143"/>
      <c r="V212" s="141" t="s">
        <v>9</v>
      </c>
      <c r="W212" s="146">
        <v>1214</v>
      </c>
      <c r="X212" s="146">
        <v>1335</v>
      </c>
      <c r="Y212" s="146">
        <v>1391</v>
      </c>
      <c r="Z212" s="146">
        <v>1474</v>
      </c>
      <c r="AA212" s="146">
        <v>1462</v>
      </c>
      <c r="AB212" s="146">
        <v>1696</v>
      </c>
      <c r="AC212" s="146">
        <v>1414</v>
      </c>
      <c r="AD212" s="146">
        <v>1269</v>
      </c>
      <c r="AE212" s="146">
        <v>1256</v>
      </c>
      <c r="AF212" s="499">
        <v>1248</v>
      </c>
      <c r="AG212" s="146">
        <v>1184</v>
      </c>
      <c r="AH212" s="146">
        <v>1319</v>
      </c>
      <c r="AI212" s="146">
        <v>1227</v>
      </c>
      <c r="AJ212" s="146">
        <v>1240</v>
      </c>
      <c r="AK212" s="147"/>
      <c r="AL212" s="392"/>
      <c r="AM212" s="132"/>
      <c r="AN212" s="681"/>
      <c r="AO212" s="141" t="s">
        <v>9</v>
      </c>
      <c r="AP212" s="150">
        <v>320</v>
      </c>
      <c r="AQ212" s="150">
        <v>400</v>
      </c>
      <c r="AR212" s="150">
        <v>409</v>
      </c>
      <c r="AS212" s="150">
        <v>470</v>
      </c>
      <c r="AT212" s="150">
        <v>471</v>
      </c>
      <c r="AU212" s="150">
        <v>514</v>
      </c>
      <c r="AV212" s="150">
        <v>392</v>
      </c>
      <c r="AW212" s="150">
        <v>353</v>
      </c>
      <c r="AX212" s="150">
        <v>359</v>
      </c>
      <c r="AY212" s="150">
        <v>372</v>
      </c>
      <c r="AZ212" s="150">
        <v>385</v>
      </c>
      <c r="BA212" s="150">
        <v>464</v>
      </c>
      <c r="BB212" s="150">
        <v>414</v>
      </c>
      <c r="BC212" s="183">
        <v>432</v>
      </c>
      <c r="BG212" s="685"/>
      <c r="BH212" s="154" t="s">
        <v>9</v>
      </c>
      <c r="BI212" s="150">
        <v>419</v>
      </c>
      <c r="BJ212" s="150">
        <v>376</v>
      </c>
      <c r="BK212" s="150">
        <v>366</v>
      </c>
      <c r="BL212" s="150">
        <v>366</v>
      </c>
      <c r="BM212" s="150">
        <v>352</v>
      </c>
      <c r="BN212" s="150">
        <v>464</v>
      </c>
      <c r="BO212" s="150">
        <v>441</v>
      </c>
      <c r="BP212" s="150">
        <v>395</v>
      </c>
      <c r="BQ212" s="150">
        <v>362</v>
      </c>
      <c r="BR212" s="150">
        <v>302</v>
      </c>
      <c r="BS212" s="150">
        <v>268</v>
      </c>
      <c r="BT212" s="150">
        <v>258</v>
      </c>
      <c r="BU212" s="150">
        <v>222</v>
      </c>
      <c r="BV212" s="183">
        <v>218</v>
      </c>
    </row>
    <row r="213" spans="2:74">
      <c r="B213" s="141" t="s">
        <v>34</v>
      </c>
      <c r="C213" s="143">
        <f t="shared" si="142"/>
        <v>2815</v>
      </c>
      <c r="D213" s="143">
        <f t="shared" si="142"/>
        <v>2007.6</v>
      </c>
      <c r="E213" s="143">
        <f t="shared" si="142"/>
        <v>2045</v>
      </c>
      <c r="F213" s="143">
        <f t="shared" si="142"/>
        <v>2160.4</v>
      </c>
      <c r="G213" s="143">
        <f t="shared" si="142"/>
        <v>2221</v>
      </c>
      <c r="H213" s="143">
        <f t="shared" si="142"/>
        <v>2322.8000000000002</v>
      </c>
      <c r="I213" s="143">
        <f t="shared" si="142"/>
        <v>2256.8000000000002</v>
      </c>
      <c r="J213" s="143">
        <f t="shared" si="142"/>
        <v>2108.8000000000002</v>
      </c>
      <c r="K213" s="143">
        <f t="shared" si="142"/>
        <v>2103.6</v>
      </c>
      <c r="L213" s="143">
        <f t="shared" si="142"/>
        <v>1960.4</v>
      </c>
      <c r="M213" s="143">
        <f t="shared" si="142"/>
        <v>1810.8</v>
      </c>
      <c r="N213" s="143">
        <f t="shared" si="143"/>
        <v>1863.6000000000001</v>
      </c>
      <c r="O213" s="143">
        <f t="shared" si="143"/>
        <v>2015</v>
      </c>
      <c r="P213" s="143">
        <f t="shared" si="143"/>
        <v>1910.3999999999999</v>
      </c>
      <c r="Q213" s="143"/>
      <c r="R213" s="402">
        <v>245.58086154168356</v>
      </c>
      <c r="S213" s="143"/>
      <c r="T213" s="143"/>
      <c r="V213" s="141" t="s">
        <v>34</v>
      </c>
      <c r="W213" s="146">
        <v>1497</v>
      </c>
      <c r="X213" s="146">
        <v>1058</v>
      </c>
      <c r="Y213" s="146">
        <v>1083</v>
      </c>
      <c r="Z213" s="146">
        <v>1137</v>
      </c>
      <c r="AA213" s="146">
        <v>1170</v>
      </c>
      <c r="AB213" s="146">
        <v>1230</v>
      </c>
      <c r="AC213" s="146">
        <v>1189</v>
      </c>
      <c r="AD213" s="146">
        <v>1107</v>
      </c>
      <c r="AE213" s="146">
        <v>1111</v>
      </c>
      <c r="AF213" s="499">
        <v>1054</v>
      </c>
      <c r="AG213" s="146">
        <v>987</v>
      </c>
      <c r="AH213" s="146">
        <v>1015</v>
      </c>
      <c r="AI213" s="146">
        <v>1108</v>
      </c>
      <c r="AJ213" s="146">
        <v>1066</v>
      </c>
      <c r="AK213" s="147"/>
      <c r="AL213" s="392"/>
      <c r="AM213" s="132"/>
      <c r="AN213" s="681"/>
      <c r="AO213" s="141" t="s">
        <v>34</v>
      </c>
      <c r="AP213" s="150">
        <v>496</v>
      </c>
      <c r="AQ213" s="150">
        <v>311</v>
      </c>
      <c r="AR213" s="150">
        <v>342</v>
      </c>
      <c r="AS213" s="150">
        <v>341</v>
      </c>
      <c r="AT213" s="150">
        <v>367</v>
      </c>
      <c r="AU213" s="150">
        <v>385</v>
      </c>
      <c r="AV213" s="150">
        <v>330</v>
      </c>
      <c r="AW213" s="150">
        <v>310</v>
      </c>
      <c r="AX213" s="150">
        <v>314</v>
      </c>
      <c r="AY213" s="150">
        <v>324</v>
      </c>
      <c r="AZ213" s="150">
        <v>297</v>
      </c>
      <c r="BA213" s="150">
        <v>339</v>
      </c>
      <c r="BB213" s="150">
        <v>381</v>
      </c>
      <c r="BC213" s="183">
        <v>371</v>
      </c>
      <c r="BG213" s="685"/>
      <c r="BH213" s="154" t="s">
        <v>34</v>
      </c>
      <c r="BI213" s="150">
        <v>443</v>
      </c>
      <c r="BJ213" s="150">
        <v>356</v>
      </c>
      <c r="BK213" s="150">
        <v>335</v>
      </c>
      <c r="BL213" s="150">
        <v>342</v>
      </c>
      <c r="BM213" s="150">
        <v>352</v>
      </c>
      <c r="BN213" s="150">
        <v>371</v>
      </c>
      <c r="BO213" s="150">
        <v>402</v>
      </c>
      <c r="BP213" s="150">
        <v>392</v>
      </c>
      <c r="BQ213" s="150">
        <v>367</v>
      </c>
      <c r="BR213" s="150">
        <v>284</v>
      </c>
      <c r="BS213" s="150">
        <v>247</v>
      </c>
      <c r="BT213" s="150">
        <v>244</v>
      </c>
      <c r="BU213" s="150">
        <v>232</v>
      </c>
      <c r="BV213" s="183">
        <v>207</v>
      </c>
    </row>
    <row r="214" spans="2:74">
      <c r="B214" s="141" t="s">
        <v>35</v>
      </c>
      <c r="C214" s="143">
        <f t="shared" ref="C214:P214" si="144">W214</f>
        <v>190</v>
      </c>
      <c r="D214" s="143">
        <f t="shared" si="144"/>
        <v>303</v>
      </c>
      <c r="E214" s="143">
        <f t="shared" si="144"/>
        <v>435</v>
      </c>
      <c r="F214" s="143">
        <f t="shared" si="144"/>
        <v>552</v>
      </c>
      <c r="G214" s="143">
        <f t="shared" si="144"/>
        <v>816</v>
      </c>
      <c r="H214" s="143">
        <f t="shared" si="144"/>
        <v>1023</v>
      </c>
      <c r="I214" s="143">
        <f t="shared" si="144"/>
        <v>1372</v>
      </c>
      <c r="J214" s="143">
        <f t="shared" si="144"/>
        <v>1655</v>
      </c>
      <c r="K214" s="143">
        <f t="shared" si="144"/>
        <v>1632</v>
      </c>
      <c r="L214" s="143">
        <f t="shared" si="144"/>
        <v>1691</v>
      </c>
      <c r="M214" s="143">
        <f t="shared" si="144"/>
        <v>1750</v>
      </c>
      <c r="N214" s="143">
        <f t="shared" si="144"/>
        <v>1777</v>
      </c>
      <c r="O214" s="143">
        <f t="shared" si="144"/>
        <v>1702</v>
      </c>
      <c r="P214" s="143">
        <f t="shared" si="144"/>
        <v>1740</v>
      </c>
      <c r="Q214" s="143"/>
      <c r="R214" s="402">
        <v>589.68738422244644</v>
      </c>
      <c r="S214" s="143"/>
      <c r="V214" s="141" t="s">
        <v>35</v>
      </c>
      <c r="W214" s="146">
        <v>190</v>
      </c>
      <c r="X214" s="146">
        <v>303</v>
      </c>
      <c r="Y214" s="146">
        <v>435</v>
      </c>
      <c r="Z214" s="146">
        <v>552</v>
      </c>
      <c r="AA214" s="146">
        <v>816</v>
      </c>
      <c r="AB214" s="146">
        <v>1023</v>
      </c>
      <c r="AC214" s="146">
        <v>1372</v>
      </c>
      <c r="AD214" s="146">
        <v>1655</v>
      </c>
      <c r="AE214" s="146">
        <v>1632</v>
      </c>
      <c r="AF214" s="499">
        <v>1691</v>
      </c>
      <c r="AG214" s="146">
        <v>1750</v>
      </c>
      <c r="AH214" s="146">
        <v>1777</v>
      </c>
      <c r="AI214" s="146">
        <v>1702</v>
      </c>
      <c r="AJ214" s="146">
        <v>1740</v>
      </c>
      <c r="AK214" s="147"/>
      <c r="AL214" s="392"/>
      <c r="AM214" s="132"/>
      <c r="AN214" s="681"/>
      <c r="AO214" s="141" t="s">
        <v>36</v>
      </c>
      <c r="AP214" s="150">
        <v>229</v>
      </c>
      <c r="AQ214" s="150">
        <v>201</v>
      </c>
      <c r="AR214" s="150">
        <v>212</v>
      </c>
      <c r="AS214" s="150">
        <v>204</v>
      </c>
      <c r="AT214" s="150">
        <v>194</v>
      </c>
      <c r="AU214" s="150">
        <v>197</v>
      </c>
      <c r="AV214" s="150">
        <v>246</v>
      </c>
      <c r="AW214" s="150">
        <v>216</v>
      </c>
      <c r="AX214" s="150">
        <v>218</v>
      </c>
      <c r="AY214" s="150">
        <v>216</v>
      </c>
      <c r="AZ214" s="150">
        <v>213</v>
      </c>
      <c r="BA214" s="150">
        <v>231</v>
      </c>
      <c r="BB214" s="150">
        <v>289</v>
      </c>
      <c r="BC214" s="183">
        <v>288</v>
      </c>
      <c r="BG214" s="685"/>
      <c r="BH214" s="154" t="s">
        <v>36</v>
      </c>
      <c r="BI214" s="150">
        <v>367</v>
      </c>
      <c r="BJ214" s="150">
        <v>390</v>
      </c>
      <c r="BK214" s="150">
        <v>389</v>
      </c>
      <c r="BL214" s="150">
        <v>348</v>
      </c>
      <c r="BM214" s="150">
        <v>326</v>
      </c>
      <c r="BN214" s="150">
        <v>361</v>
      </c>
      <c r="BO214" s="150">
        <v>417</v>
      </c>
      <c r="BP214" s="150">
        <v>438</v>
      </c>
      <c r="BQ214" s="150">
        <v>422</v>
      </c>
      <c r="BR214" s="150">
        <v>401</v>
      </c>
      <c r="BS214" s="150">
        <v>372</v>
      </c>
      <c r="BT214" s="150">
        <v>382</v>
      </c>
      <c r="BU214" s="150">
        <v>331</v>
      </c>
      <c r="BV214" s="183">
        <v>342</v>
      </c>
    </row>
    <row r="215" spans="2:74">
      <c r="B215" s="141" t="s">
        <v>36</v>
      </c>
      <c r="C215" s="143">
        <f>W215+$T$13*W216+$T$6*(AP214+$T$13*AP215)+$T$8*(AP221+$T$13*AP222)+$T$10*(AP228+$T$13*AP229)</f>
        <v>1278.6000000000001</v>
      </c>
      <c r="D215" s="143">
        <f t="shared" ref="D215" si="145">X215+$T$13*X216+$T$6*(AQ214+$T$13*AQ215)+$T$8*(AQ221+$T$13*AQ222)+$T$10*(AQ228+$T$13*AQ229)</f>
        <v>1261.5999999999999</v>
      </c>
      <c r="E215" s="143">
        <f t="shared" ref="E215" si="146">Y215+$T$13*Y216+$T$6*(AR214+$T$13*AR215)+$T$8*(AR221+$T$13*AR222)+$T$10*(AR228+$T$13*AR229)</f>
        <v>1278.1999999999998</v>
      </c>
      <c r="F215" s="143">
        <f t="shared" ref="F215" si="147">Z215+$T$13*Z216+$T$6*(AS214+$T$13*AS215)+$T$8*(AS221+$T$13*AS222)+$T$10*(AS228+$T$13*AS229)</f>
        <v>1181.6000000000001</v>
      </c>
      <c r="G215" s="143">
        <f t="shared" ref="G215" si="148">AA215+$T$13*AA216+$T$6*(AT214+$T$13*AT215)+$T$8*(AT221+$T$13*AT222)+$T$10*(AT228+$T$13*AT229)</f>
        <v>1172</v>
      </c>
      <c r="H215" s="143">
        <f t="shared" ref="H215" si="149">AB215+$T$13*AB216+$T$6*(AU214+$T$13*AU215)+$T$8*(AU221+$T$13*AU222)+$T$10*(AU228+$T$13*AU229)</f>
        <v>1277.8</v>
      </c>
      <c r="I215" s="143">
        <f t="shared" ref="I215" si="150">AC215+$T$13*AC216+$T$6*(AV214+$T$13*AV215)+$T$8*(AV221+$T$13*AV222)+$T$10*(AV228+$T$13*AV229)</f>
        <v>1476.3999999999999</v>
      </c>
      <c r="J215" s="143">
        <f t="shared" ref="J215" si="151">AD215+$T$13*AD216+$T$6*(AW214+$T$13*AW215)+$T$8*(AW221+$T$13*AW222)+$T$10*(AW228+$T$13*AW229)</f>
        <v>1553.8</v>
      </c>
      <c r="K215" s="143">
        <f t="shared" ref="K215" si="152">AE215+$T$13*AE216+$T$6*(AX214+$T$13*AX215)+$T$8*(AX221+$T$13*AX222)+$T$10*(AX228+$T$13*AX229)</f>
        <v>1524.4</v>
      </c>
      <c r="L215" s="143">
        <f t="shared" ref="L215" si="153">AF215+$T$13*AF216+$T$6*(AY214+$T$13*AY215)+$T$8*(AY221+$T$13*AY222)+$T$10*(AY228+$T$13*AY229)</f>
        <v>1539.1999999999998</v>
      </c>
      <c r="M215" s="143">
        <f t="shared" ref="M215" si="154">AG215+$T$13*AG216+$T$6*(AZ214+$T$13*AZ215)+$T$8*(AZ221+$T$13*AZ222)+$T$10*(AZ228+$T$13*AZ229)</f>
        <v>1492.8000000000002</v>
      </c>
      <c r="N215" s="143">
        <f>AH215+$T$13*AH216+$T$6*(BA214+$T$13*BA215)+$T$8*(BA221+$T$13*BA222)+$T$10*(BA228+$T$13*BA229)</f>
        <v>1738.8</v>
      </c>
      <c r="O215" s="143">
        <f>AI215+$T$13*AI216+$T$6*(BB214+$T$13*BB215)+$T$8*(BB221+$T$13*BB222)+$T$10*(BB228+$T$13*BB229)</f>
        <v>1641.1</v>
      </c>
      <c r="P215" s="143">
        <f>AJ215+$T$13*AJ216+$T$6*(BC214+$T$13*BC215)+$T$8*(BC221+$T$13*BC222)+$T$10*(BC228+$T$13*BC229)</f>
        <v>1693.5</v>
      </c>
      <c r="Q215" s="143"/>
      <c r="R215" s="402">
        <v>150.0470578037266</v>
      </c>
      <c r="S215" s="143"/>
      <c r="V215" s="141" t="s">
        <v>36</v>
      </c>
      <c r="W215" s="146">
        <v>682</v>
      </c>
      <c r="X215" s="146">
        <v>659</v>
      </c>
      <c r="Y215" s="146">
        <v>671</v>
      </c>
      <c r="Z215" s="146">
        <v>620</v>
      </c>
      <c r="AA215" s="146">
        <v>617</v>
      </c>
      <c r="AB215" s="146">
        <v>676</v>
      </c>
      <c r="AC215" s="146">
        <v>771</v>
      </c>
      <c r="AD215" s="146">
        <v>804</v>
      </c>
      <c r="AE215" s="146">
        <v>787</v>
      </c>
      <c r="AF215" s="499">
        <v>798</v>
      </c>
      <c r="AG215" s="146">
        <v>787</v>
      </c>
      <c r="AH215" s="146">
        <v>882</v>
      </c>
      <c r="AI215" s="146">
        <v>861</v>
      </c>
      <c r="AJ215" s="146">
        <v>898</v>
      </c>
      <c r="AK215" s="147"/>
      <c r="AL215" s="392"/>
      <c r="AM215" s="132"/>
      <c r="AN215" s="681"/>
      <c r="AO215" s="141" t="s">
        <v>149</v>
      </c>
      <c r="AP215" s="146">
        <v>0</v>
      </c>
      <c r="AQ215" s="146">
        <v>0</v>
      </c>
      <c r="AR215" s="146">
        <v>0</v>
      </c>
      <c r="AS215" s="146">
        <v>0</v>
      </c>
      <c r="AT215" s="146">
        <v>0</v>
      </c>
      <c r="AU215" s="146">
        <v>0</v>
      </c>
      <c r="AV215" s="146">
        <v>0</v>
      </c>
      <c r="AW215" s="146">
        <v>0</v>
      </c>
      <c r="AX215" s="146">
        <v>0</v>
      </c>
      <c r="AY215" s="150">
        <v>0</v>
      </c>
      <c r="AZ215" s="150">
        <v>0</v>
      </c>
      <c r="BA215" s="150">
        <v>33</v>
      </c>
      <c r="BB215" s="150">
        <v>10</v>
      </c>
      <c r="BC215" s="183">
        <v>20</v>
      </c>
      <c r="BG215" s="685"/>
      <c r="BH215" s="141" t="s">
        <v>149</v>
      </c>
      <c r="BI215" s="146">
        <v>0</v>
      </c>
      <c r="BJ215" s="146">
        <v>0</v>
      </c>
      <c r="BK215" s="146">
        <v>0</v>
      </c>
      <c r="BL215" s="146">
        <v>0</v>
      </c>
      <c r="BM215" s="146">
        <v>0</v>
      </c>
      <c r="BN215" s="146">
        <v>0</v>
      </c>
      <c r="BO215" s="146">
        <v>0</v>
      </c>
      <c r="BP215" s="146">
        <v>0</v>
      </c>
      <c r="BQ215" s="146">
        <v>0</v>
      </c>
      <c r="BR215" s="150">
        <v>0</v>
      </c>
      <c r="BS215" s="150">
        <v>0</v>
      </c>
      <c r="BT215" s="150">
        <v>18</v>
      </c>
      <c r="BU215" s="150">
        <v>7</v>
      </c>
      <c r="BV215" s="183">
        <v>9</v>
      </c>
    </row>
    <row r="216" spans="2:74" ht="18" customHeight="1">
      <c r="B216" s="141" t="s">
        <v>37</v>
      </c>
      <c r="C216" s="143">
        <f t="shared" ref="C216:M217" si="155">W217+AP216*$T$6+AP223*$T$8+AP230*$T$10</f>
        <v>7.6</v>
      </c>
      <c r="D216" s="143">
        <f t="shared" si="155"/>
        <v>64</v>
      </c>
      <c r="E216" s="143">
        <f t="shared" si="155"/>
        <v>87</v>
      </c>
      <c r="F216" s="143">
        <f t="shared" si="155"/>
        <v>52</v>
      </c>
      <c r="G216" s="143">
        <f t="shared" si="155"/>
        <v>15.8</v>
      </c>
      <c r="H216" s="143">
        <f t="shared" si="155"/>
        <v>51.800000000000004</v>
      </c>
      <c r="I216" s="143">
        <f t="shared" si="155"/>
        <v>118.4</v>
      </c>
      <c r="J216" s="143">
        <f t="shared" si="155"/>
        <v>172.2</v>
      </c>
      <c r="K216" s="143">
        <f t="shared" si="155"/>
        <v>151.4</v>
      </c>
      <c r="L216" s="143">
        <f t="shared" si="155"/>
        <v>194.2</v>
      </c>
      <c r="M216" s="143">
        <f t="shared" si="155"/>
        <v>185.8</v>
      </c>
      <c r="N216" s="143">
        <f t="shared" ref="N216:P217" si="156">AH217+BA216*$T$6+BA223*$T$8+BA230*$T$10</f>
        <v>152</v>
      </c>
      <c r="O216" s="143">
        <f t="shared" si="156"/>
        <v>121.6</v>
      </c>
      <c r="P216" s="143">
        <f t="shared" si="156"/>
        <v>127.2</v>
      </c>
      <c r="Q216" s="143"/>
      <c r="R216" s="402">
        <v>64.934048592912063</v>
      </c>
      <c r="S216" s="143"/>
      <c r="V216" s="141" t="s">
        <v>149</v>
      </c>
      <c r="W216" s="146">
        <v>0</v>
      </c>
      <c r="X216" s="146">
        <v>0</v>
      </c>
      <c r="Y216" s="146">
        <v>0</v>
      </c>
      <c r="Z216" s="146">
        <v>0</v>
      </c>
      <c r="AA216" s="146">
        <v>0</v>
      </c>
      <c r="AB216" s="146">
        <v>0</v>
      </c>
      <c r="AC216" s="146">
        <v>0</v>
      </c>
      <c r="AD216" s="146">
        <v>0</v>
      </c>
      <c r="AE216" s="146">
        <v>0</v>
      </c>
      <c r="AF216" s="499">
        <v>0</v>
      </c>
      <c r="AG216" s="146">
        <v>0</v>
      </c>
      <c r="AH216" s="146">
        <v>74</v>
      </c>
      <c r="AI216" s="146">
        <v>36</v>
      </c>
      <c r="AJ216" s="146">
        <v>47</v>
      </c>
      <c r="AK216" s="147"/>
      <c r="AL216" s="392"/>
      <c r="AM216" s="132"/>
      <c r="AN216" s="681"/>
      <c r="AO216" s="141" t="s">
        <v>37</v>
      </c>
      <c r="AP216" s="150">
        <v>2</v>
      </c>
      <c r="AQ216" s="150">
        <v>10</v>
      </c>
      <c r="AR216" s="150">
        <v>15</v>
      </c>
      <c r="AS216" s="150">
        <v>13</v>
      </c>
      <c r="AT216" s="150">
        <v>3</v>
      </c>
      <c r="AU216" s="150">
        <v>9</v>
      </c>
      <c r="AV216" s="150">
        <v>19</v>
      </c>
      <c r="AW216" s="150">
        <v>25</v>
      </c>
      <c r="AX216" s="150">
        <v>21</v>
      </c>
      <c r="AY216" s="150">
        <v>24</v>
      </c>
      <c r="AZ216" s="150">
        <v>31</v>
      </c>
      <c r="BA216" s="150">
        <v>23</v>
      </c>
      <c r="BB216" s="150">
        <v>16</v>
      </c>
      <c r="BC216" s="183">
        <v>15</v>
      </c>
      <c r="BG216" s="685"/>
      <c r="BH216" s="154" t="s">
        <v>37</v>
      </c>
      <c r="BI216" s="150">
        <v>3</v>
      </c>
      <c r="BJ216" s="150">
        <v>26</v>
      </c>
      <c r="BK216" s="150">
        <v>33</v>
      </c>
      <c r="BL216" s="150">
        <v>13</v>
      </c>
      <c r="BM216" s="150">
        <v>2</v>
      </c>
      <c r="BN216" s="150">
        <v>13</v>
      </c>
      <c r="BO216" s="150">
        <v>51</v>
      </c>
      <c r="BP216" s="150">
        <v>59</v>
      </c>
      <c r="BQ216" s="150">
        <v>56</v>
      </c>
      <c r="BR216" s="150">
        <v>71</v>
      </c>
      <c r="BS216" s="150">
        <v>57</v>
      </c>
      <c r="BT216" s="150">
        <v>51</v>
      </c>
      <c r="BU216" s="150">
        <v>40</v>
      </c>
      <c r="BV216" s="183">
        <v>36</v>
      </c>
    </row>
    <row r="217" spans="2:74">
      <c r="B217" s="141" t="s">
        <v>38</v>
      </c>
      <c r="C217" s="143">
        <f t="shared" si="155"/>
        <v>157.6</v>
      </c>
      <c r="D217" s="143">
        <f t="shared" si="155"/>
        <v>112</v>
      </c>
      <c r="E217" s="143">
        <f t="shared" si="155"/>
        <v>89.6</v>
      </c>
      <c r="F217" s="143">
        <f t="shared" si="155"/>
        <v>113</v>
      </c>
      <c r="G217" s="143">
        <f t="shared" si="155"/>
        <v>103.2</v>
      </c>
      <c r="H217" s="143">
        <f t="shared" si="155"/>
        <v>148</v>
      </c>
      <c r="I217" s="143">
        <f t="shared" si="155"/>
        <v>140.4</v>
      </c>
      <c r="J217" s="143">
        <f t="shared" si="155"/>
        <v>34.200000000000003</v>
      </c>
      <c r="K217" s="143">
        <f t="shared" si="155"/>
        <v>38.4</v>
      </c>
      <c r="L217" s="143">
        <f t="shared" si="155"/>
        <v>56.8</v>
      </c>
      <c r="M217" s="143">
        <f t="shared" si="155"/>
        <v>123.6</v>
      </c>
      <c r="N217" s="143">
        <f t="shared" si="156"/>
        <v>113.60000000000001</v>
      </c>
      <c r="O217" s="143">
        <f t="shared" si="156"/>
        <v>98.8</v>
      </c>
      <c r="P217" s="143">
        <f t="shared" si="156"/>
        <v>301</v>
      </c>
      <c r="Q217" s="143"/>
      <c r="R217" s="402">
        <v>44.375273395088904</v>
      </c>
      <c r="S217" s="143"/>
      <c r="V217" s="141" t="s">
        <v>37</v>
      </c>
      <c r="W217" s="146">
        <v>4</v>
      </c>
      <c r="X217" s="146">
        <v>32</v>
      </c>
      <c r="Y217" s="146">
        <v>45</v>
      </c>
      <c r="Z217" s="146">
        <v>28</v>
      </c>
      <c r="AA217" s="146">
        <v>9</v>
      </c>
      <c r="AB217" s="146">
        <v>28</v>
      </c>
      <c r="AC217" s="146">
        <v>60</v>
      </c>
      <c r="AD217" s="146">
        <v>91</v>
      </c>
      <c r="AE217" s="146">
        <v>77</v>
      </c>
      <c r="AF217" s="499">
        <v>99</v>
      </c>
      <c r="AG217" s="146">
        <v>95</v>
      </c>
      <c r="AH217" s="146">
        <v>77</v>
      </c>
      <c r="AI217" s="146">
        <v>61</v>
      </c>
      <c r="AJ217" s="146">
        <v>66</v>
      </c>
      <c r="AK217" s="147"/>
      <c r="AL217" s="392"/>
      <c r="AM217" s="132"/>
      <c r="AN217" s="682"/>
      <c r="AO217" s="161" t="s">
        <v>38</v>
      </c>
      <c r="AP217" s="158">
        <v>33</v>
      </c>
      <c r="AQ217" s="158">
        <v>24</v>
      </c>
      <c r="AR217" s="159">
        <v>17</v>
      </c>
      <c r="AS217" s="158">
        <v>23</v>
      </c>
      <c r="AT217" s="158">
        <v>13</v>
      </c>
      <c r="AU217" s="159">
        <v>17</v>
      </c>
      <c r="AV217" s="159">
        <v>30</v>
      </c>
      <c r="AW217" s="159">
        <v>5</v>
      </c>
      <c r="AX217" s="159">
        <v>5</v>
      </c>
      <c r="AY217" s="159">
        <v>12</v>
      </c>
      <c r="AZ217" s="159">
        <v>19</v>
      </c>
      <c r="BA217" s="159">
        <v>13</v>
      </c>
      <c r="BB217" s="159">
        <v>19</v>
      </c>
      <c r="BC217" s="185">
        <v>73</v>
      </c>
      <c r="BG217" s="685"/>
      <c r="BH217" s="157" t="s">
        <v>38</v>
      </c>
      <c r="BI217" s="158">
        <v>55</v>
      </c>
      <c r="BJ217" s="158">
        <v>39</v>
      </c>
      <c r="BK217" s="159">
        <v>37</v>
      </c>
      <c r="BL217" s="158">
        <v>45</v>
      </c>
      <c r="BM217" s="158">
        <v>34</v>
      </c>
      <c r="BN217" s="159">
        <v>58</v>
      </c>
      <c r="BO217" s="159">
        <v>56</v>
      </c>
      <c r="BP217" s="159">
        <v>10</v>
      </c>
      <c r="BQ217" s="159">
        <v>14</v>
      </c>
      <c r="BR217" s="159">
        <v>28</v>
      </c>
      <c r="BS217" s="159">
        <v>44</v>
      </c>
      <c r="BT217" s="159">
        <v>34</v>
      </c>
      <c r="BU217" s="159">
        <v>19</v>
      </c>
      <c r="BV217" s="185">
        <v>81</v>
      </c>
    </row>
    <row r="218" spans="2:74">
      <c r="B218" s="141" t="s">
        <v>39</v>
      </c>
      <c r="C218" s="143">
        <f t="shared" ref="C218:P221" si="157">W219</f>
        <v>0</v>
      </c>
      <c r="D218" s="143">
        <f t="shared" si="157"/>
        <v>0</v>
      </c>
      <c r="E218" s="143">
        <f t="shared" si="157"/>
        <v>0</v>
      </c>
      <c r="F218" s="143">
        <f t="shared" si="157"/>
        <v>432</v>
      </c>
      <c r="G218" s="143">
        <f t="shared" si="157"/>
        <v>375</v>
      </c>
      <c r="H218" s="143">
        <f t="shared" si="157"/>
        <v>360</v>
      </c>
      <c r="I218" s="143">
        <f t="shared" si="157"/>
        <v>427</v>
      </c>
      <c r="J218" s="143">
        <f t="shared" si="157"/>
        <v>427</v>
      </c>
      <c r="K218" s="143">
        <f t="shared" si="157"/>
        <v>333</v>
      </c>
      <c r="L218" s="143">
        <f t="shared" si="157"/>
        <v>315</v>
      </c>
      <c r="M218" s="143">
        <f t="shared" si="157"/>
        <v>285</v>
      </c>
      <c r="N218" s="143">
        <f t="shared" si="157"/>
        <v>318</v>
      </c>
      <c r="O218" s="143">
        <f t="shared" si="157"/>
        <v>321</v>
      </c>
      <c r="P218" s="143">
        <f t="shared" si="157"/>
        <v>320</v>
      </c>
      <c r="Q218" s="143"/>
      <c r="R218" s="404">
        <v>32.341923257592455</v>
      </c>
      <c r="V218" s="141" t="s">
        <v>38</v>
      </c>
      <c r="W218" s="146">
        <v>83</v>
      </c>
      <c r="X218" s="146">
        <v>59</v>
      </c>
      <c r="Y218" s="146">
        <v>45</v>
      </c>
      <c r="Z218" s="146">
        <v>58</v>
      </c>
      <c r="AA218" s="146">
        <v>52</v>
      </c>
      <c r="AB218" s="146">
        <v>74</v>
      </c>
      <c r="AC218" s="146">
        <v>73</v>
      </c>
      <c r="AD218" s="146">
        <v>17</v>
      </c>
      <c r="AE218" s="146">
        <v>19</v>
      </c>
      <c r="AF218" s="499">
        <v>29</v>
      </c>
      <c r="AG218" s="146">
        <v>66</v>
      </c>
      <c r="AH218" s="146">
        <v>61</v>
      </c>
      <c r="AI218" s="146">
        <v>53</v>
      </c>
      <c r="AJ218" s="146">
        <v>161</v>
      </c>
      <c r="AK218" s="147"/>
      <c r="AL218" s="392"/>
      <c r="AM218" s="132"/>
      <c r="AN218" s="681" t="s">
        <v>100</v>
      </c>
      <c r="AO218" s="435" t="s">
        <v>33</v>
      </c>
      <c r="AP218" s="149">
        <v>778</v>
      </c>
      <c r="AQ218" s="149">
        <v>768</v>
      </c>
      <c r="AR218" s="149">
        <v>901</v>
      </c>
      <c r="AS218" s="149">
        <v>872</v>
      </c>
      <c r="AT218" s="149">
        <v>861</v>
      </c>
      <c r="AU218" s="149">
        <v>1104</v>
      </c>
      <c r="AV218" s="149">
        <v>720</v>
      </c>
      <c r="AW218" s="149">
        <v>688</v>
      </c>
      <c r="AX218" s="149">
        <v>622</v>
      </c>
      <c r="AY218" s="149">
        <v>607</v>
      </c>
      <c r="AZ218" s="149">
        <v>558</v>
      </c>
      <c r="BA218" s="150">
        <v>635</v>
      </c>
      <c r="BB218" s="150">
        <v>546</v>
      </c>
      <c r="BC218" s="183">
        <v>564</v>
      </c>
      <c r="BG218" s="683" t="s">
        <v>52</v>
      </c>
      <c r="BH218" s="148" t="s">
        <v>33</v>
      </c>
      <c r="BI218" s="149">
        <v>1201</v>
      </c>
      <c r="BJ218" s="149">
        <v>1175</v>
      </c>
      <c r="BK218" s="149">
        <v>1344</v>
      </c>
      <c r="BL218" s="149">
        <v>1373</v>
      </c>
      <c r="BM218" s="149">
        <v>1371</v>
      </c>
      <c r="BN218" s="149">
        <v>1825</v>
      </c>
      <c r="BO218" s="149">
        <v>1260</v>
      </c>
      <c r="BP218" s="149">
        <v>1190</v>
      </c>
      <c r="BQ218" s="149">
        <v>1078</v>
      </c>
      <c r="BR218" s="149">
        <v>1003</v>
      </c>
      <c r="BS218" s="149">
        <v>989</v>
      </c>
      <c r="BT218" s="149">
        <v>1050</v>
      </c>
      <c r="BU218" s="149">
        <v>917</v>
      </c>
      <c r="BV218" s="182">
        <v>909</v>
      </c>
    </row>
    <row r="219" spans="2:74">
      <c r="B219" s="141" t="s">
        <v>15</v>
      </c>
      <c r="C219" s="143">
        <f t="shared" si="157"/>
        <v>402</v>
      </c>
      <c r="D219" s="143">
        <f t="shared" si="157"/>
        <v>435</v>
      </c>
      <c r="E219" s="143">
        <f t="shared" si="157"/>
        <v>422</v>
      </c>
      <c r="F219" s="143">
        <f t="shared" si="157"/>
        <v>399</v>
      </c>
      <c r="G219" s="143">
        <f t="shared" si="157"/>
        <v>397</v>
      </c>
      <c r="H219" s="143">
        <f t="shared" si="157"/>
        <v>417</v>
      </c>
      <c r="I219" s="143">
        <f t="shared" si="157"/>
        <v>413</v>
      </c>
      <c r="J219" s="143">
        <f t="shared" si="157"/>
        <v>486</v>
      </c>
      <c r="K219" s="143">
        <f t="shared" si="157"/>
        <v>451</v>
      </c>
      <c r="L219" s="143">
        <f t="shared" si="157"/>
        <v>394</v>
      </c>
      <c r="M219" s="143">
        <f t="shared" si="157"/>
        <v>446</v>
      </c>
      <c r="N219" s="143">
        <f t="shared" si="157"/>
        <v>399</v>
      </c>
      <c r="O219" s="143">
        <f t="shared" si="157"/>
        <v>370</v>
      </c>
      <c r="P219" s="143">
        <f t="shared" si="157"/>
        <v>445</v>
      </c>
      <c r="Q219" s="143"/>
      <c r="R219" s="402">
        <v>28.960509510557841</v>
      </c>
      <c r="V219" s="141" t="s">
        <v>39</v>
      </c>
      <c r="W219" s="146"/>
      <c r="X219" s="146"/>
      <c r="Y219" s="146"/>
      <c r="Z219" s="146">
        <v>432</v>
      </c>
      <c r="AA219" s="146">
        <v>375</v>
      </c>
      <c r="AB219" s="146">
        <v>360</v>
      </c>
      <c r="AC219" s="146">
        <v>427</v>
      </c>
      <c r="AD219" s="146">
        <v>427</v>
      </c>
      <c r="AE219" s="146">
        <v>333</v>
      </c>
      <c r="AF219" s="499">
        <v>315</v>
      </c>
      <c r="AG219" s="146">
        <v>285</v>
      </c>
      <c r="AH219" s="146">
        <v>318</v>
      </c>
      <c r="AI219" s="146">
        <v>321</v>
      </c>
      <c r="AJ219" s="146">
        <v>320</v>
      </c>
      <c r="AK219" s="147"/>
      <c r="AL219" s="392"/>
      <c r="AM219" s="132"/>
      <c r="AN219" s="681"/>
      <c r="AO219" s="141" t="s">
        <v>9</v>
      </c>
      <c r="AP219" s="150">
        <v>545</v>
      </c>
      <c r="AQ219" s="150">
        <v>585</v>
      </c>
      <c r="AR219" s="150">
        <v>631</v>
      </c>
      <c r="AS219" s="150">
        <v>660</v>
      </c>
      <c r="AT219" s="150">
        <v>643</v>
      </c>
      <c r="AU219" s="150">
        <v>676</v>
      </c>
      <c r="AV219" s="150">
        <v>583</v>
      </c>
      <c r="AW219" s="150">
        <v>515</v>
      </c>
      <c r="AX219" s="150">
        <v>506</v>
      </c>
      <c r="AY219" s="150">
        <v>511</v>
      </c>
      <c r="AZ219" s="150">
        <v>450</v>
      </c>
      <c r="BA219" s="150">
        <v>508</v>
      </c>
      <c r="BB219" s="150">
        <v>469</v>
      </c>
      <c r="BC219" s="183">
        <v>468</v>
      </c>
      <c r="BG219" s="681"/>
      <c r="BH219" s="154" t="s">
        <v>9</v>
      </c>
      <c r="BI219" s="150">
        <v>873</v>
      </c>
      <c r="BJ219" s="150">
        <v>920</v>
      </c>
      <c r="BK219" s="150">
        <v>982</v>
      </c>
      <c r="BL219" s="150">
        <v>1044</v>
      </c>
      <c r="BM219" s="150">
        <v>1043</v>
      </c>
      <c r="BN219" s="150">
        <v>1244</v>
      </c>
      <c r="BO219" s="150">
        <v>1043</v>
      </c>
      <c r="BP219" s="150">
        <v>941</v>
      </c>
      <c r="BQ219" s="150">
        <v>911</v>
      </c>
      <c r="BR219" s="150">
        <v>872</v>
      </c>
      <c r="BS219" s="150">
        <v>804</v>
      </c>
      <c r="BT219" s="150">
        <v>896</v>
      </c>
      <c r="BU219" s="150">
        <v>798</v>
      </c>
      <c r="BV219" s="183">
        <v>778</v>
      </c>
    </row>
    <row r="220" spans="2:74">
      <c r="B220" s="141" t="s">
        <v>40</v>
      </c>
      <c r="C220" s="143">
        <f t="shared" si="157"/>
        <v>0</v>
      </c>
      <c r="D220" s="143">
        <f t="shared" si="157"/>
        <v>0</v>
      </c>
      <c r="E220" s="143">
        <f t="shared" si="157"/>
        <v>0</v>
      </c>
      <c r="F220" s="143">
        <f t="shared" si="157"/>
        <v>48554</v>
      </c>
      <c r="G220" s="143">
        <f t="shared" si="157"/>
        <v>47022</v>
      </c>
      <c r="H220" s="143">
        <f t="shared" si="157"/>
        <v>49275</v>
      </c>
      <c r="I220" s="143">
        <f t="shared" si="157"/>
        <v>94910</v>
      </c>
      <c r="J220" s="143">
        <f t="shared" si="157"/>
        <v>82250</v>
      </c>
      <c r="K220" s="143">
        <f t="shared" si="157"/>
        <v>116535</v>
      </c>
      <c r="L220" s="143">
        <f t="shared" si="157"/>
        <v>102286</v>
      </c>
      <c r="M220" s="143">
        <f t="shared" si="157"/>
        <v>79517</v>
      </c>
      <c r="N220" s="143">
        <f t="shared" si="157"/>
        <v>99351.450000000041</v>
      </c>
      <c r="O220" s="143">
        <f t="shared" si="157"/>
        <v>111294.39999999999</v>
      </c>
      <c r="P220" s="143">
        <f t="shared" si="157"/>
        <v>94935.239999999962</v>
      </c>
      <c r="Q220" s="143"/>
      <c r="R220" s="404">
        <v>28944.717956328903</v>
      </c>
      <c r="V220" s="141" t="s">
        <v>15</v>
      </c>
      <c r="W220" s="146">
        <v>402</v>
      </c>
      <c r="X220" s="146">
        <v>435</v>
      </c>
      <c r="Y220" s="146">
        <v>422</v>
      </c>
      <c r="Z220" s="146">
        <v>399</v>
      </c>
      <c r="AA220" s="146">
        <v>397</v>
      </c>
      <c r="AB220" s="146">
        <v>417</v>
      </c>
      <c r="AC220" s="146">
        <v>413</v>
      </c>
      <c r="AD220" s="146">
        <v>486</v>
      </c>
      <c r="AE220" s="146">
        <v>451</v>
      </c>
      <c r="AF220" s="499">
        <v>394</v>
      </c>
      <c r="AG220" s="146">
        <v>446</v>
      </c>
      <c r="AH220" s="146">
        <v>399</v>
      </c>
      <c r="AI220" s="146">
        <v>370</v>
      </c>
      <c r="AJ220" s="146">
        <v>445</v>
      </c>
      <c r="AK220" s="147"/>
      <c r="AL220" s="392"/>
      <c r="AM220" s="132"/>
      <c r="AN220" s="681"/>
      <c r="AO220" s="141" t="s">
        <v>34</v>
      </c>
      <c r="AP220" s="150">
        <v>572</v>
      </c>
      <c r="AQ220" s="150">
        <v>426</v>
      </c>
      <c r="AR220" s="150">
        <v>440</v>
      </c>
      <c r="AS220" s="150">
        <v>489</v>
      </c>
      <c r="AT220" s="150">
        <v>497</v>
      </c>
      <c r="AU220" s="150">
        <v>480</v>
      </c>
      <c r="AV220" s="150">
        <v>457</v>
      </c>
      <c r="AW220" s="150">
        <v>431</v>
      </c>
      <c r="AX220" s="150">
        <v>427</v>
      </c>
      <c r="AY220" s="150">
        <v>424</v>
      </c>
      <c r="AZ220" s="150">
        <v>381</v>
      </c>
      <c r="BA220" s="150">
        <v>365</v>
      </c>
      <c r="BB220" s="150">
        <v>409</v>
      </c>
      <c r="BC220" s="183">
        <v>382</v>
      </c>
      <c r="BG220" s="681"/>
      <c r="BH220" s="154" t="s">
        <v>34</v>
      </c>
      <c r="BI220" s="150">
        <v>1006</v>
      </c>
      <c r="BJ220" s="150">
        <v>720</v>
      </c>
      <c r="BK220" s="150">
        <v>745</v>
      </c>
      <c r="BL220" s="150">
        <v>802</v>
      </c>
      <c r="BM220" s="150">
        <v>822</v>
      </c>
      <c r="BN220" s="150">
        <v>883</v>
      </c>
      <c r="BO220" s="150">
        <v>888</v>
      </c>
      <c r="BP220" s="150">
        <v>823</v>
      </c>
      <c r="BQ220" s="150">
        <v>820</v>
      </c>
      <c r="BR220" s="150">
        <v>757</v>
      </c>
      <c r="BS220" s="150">
        <v>672</v>
      </c>
      <c r="BT220" s="150">
        <v>701</v>
      </c>
      <c r="BU220" s="150">
        <v>735</v>
      </c>
      <c r="BV220" s="183">
        <v>683</v>
      </c>
    </row>
    <row r="221" spans="2:74">
      <c r="B221" s="161" t="s">
        <v>41</v>
      </c>
      <c r="C221" s="162">
        <f t="shared" si="157"/>
        <v>18.789544321595194</v>
      </c>
      <c r="D221" s="162">
        <f t="shared" si="157"/>
        <v>20.023568503206864</v>
      </c>
      <c r="E221" s="162">
        <f t="shared" si="157"/>
        <v>20.262048278008887</v>
      </c>
      <c r="F221" s="162">
        <f t="shared" si="157"/>
        <v>18.115401818995082</v>
      </c>
      <c r="G221" s="162">
        <f t="shared" si="157"/>
        <v>17.377143227263055</v>
      </c>
      <c r="H221" s="162">
        <f t="shared" si="157"/>
        <v>17.214116879941315</v>
      </c>
      <c r="I221" s="162">
        <f t="shared" si="157"/>
        <v>19.127045627172219</v>
      </c>
      <c r="J221" s="162">
        <f t="shared" si="157"/>
        <v>21.917293846831992</v>
      </c>
      <c r="K221" s="162">
        <f t="shared" si="157"/>
        <v>22.40644531081163</v>
      </c>
      <c r="L221" s="162">
        <f t="shared" si="157"/>
        <v>24.728910126814924</v>
      </c>
      <c r="M221" s="162">
        <f t="shared" si="157"/>
        <v>25.83883442053045</v>
      </c>
      <c r="N221" s="162">
        <f t="shared" si="157"/>
        <v>29.20193115849964</v>
      </c>
      <c r="O221" s="162">
        <f t="shared" si="157"/>
        <v>27.268771454817969</v>
      </c>
      <c r="P221" s="162">
        <f t="shared" si="157"/>
        <v>30.675958332470437</v>
      </c>
      <c r="Q221" s="163"/>
      <c r="R221" s="403">
        <v>2.4110428219426434</v>
      </c>
      <c r="V221" s="141" t="s">
        <v>40</v>
      </c>
      <c r="W221" s="146"/>
      <c r="X221" s="146"/>
      <c r="Y221" s="146"/>
      <c r="Z221" s="146">
        <v>48554</v>
      </c>
      <c r="AA221" s="146">
        <v>47022</v>
      </c>
      <c r="AB221" s="146">
        <v>49275</v>
      </c>
      <c r="AC221" s="146">
        <v>94910</v>
      </c>
      <c r="AD221" s="146">
        <v>82250</v>
      </c>
      <c r="AE221" s="146">
        <v>116535</v>
      </c>
      <c r="AF221" s="499">
        <v>102286</v>
      </c>
      <c r="AG221" s="146">
        <v>79517</v>
      </c>
      <c r="AH221" s="146">
        <v>99351.450000000041</v>
      </c>
      <c r="AI221" s="146">
        <v>111294.39999999999</v>
      </c>
      <c r="AJ221" s="146">
        <v>94935.239999999962</v>
      </c>
      <c r="AK221" s="147"/>
      <c r="AL221" s="392"/>
      <c r="AM221" s="132"/>
      <c r="AN221" s="681"/>
      <c r="AO221" s="141" t="s">
        <v>36</v>
      </c>
      <c r="AP221" s="150">
        <v>249</v>
      </c>
      <c r="AQ221" s="150">
        <v>251</v>
      </c>
      <c r="AR221" s="150">
        <v>254</v>
      </c>
      <c r="AS221" s="150">
        <v>216</v>
      </c>
      <c r="AT221" s="150">
        <v>233</v>
      </c>
      <c r="AU221" s="150">
        <v>257</v>
      </c>
      <c r="AV221" s="150">
        <v>265</v>
      </c>
      <c r="AW221" s="150">
        <v>301</v>
      </c>
      <c r="AX221" s="150">
        <v>287</v>
      </c>
      <c r="AY221" s="150">
        <v>296</v>
      </c>
      <c r="AZ221" s="150">
        <v>287</v>
      </c>
      <c r="BA221" s="150">
        <v>347</v>
      </c>
      <c r="BB221" s="150">
        <v>287</v>
      </c>
      <c r="BC221" s="183">
        <v>287</v>
      </c>
      <c r="BG221" s="681"/>
      <c r="BH221" s="154" t="s">
        <v>36</v>
      </c>
      <c r="BI221" s="150">
        <v>352</v>
      </c>
      <c r="BJ221" s="150">
        <v>378</v>
      </c>
      <c r="BK221" s="150">
        <v>378</v>
      </c>
      <c r="BL221" s="150">
        <v>373</v>
      </c>
      <c r="BM221" s="150">
        <v>373</v>
      </c>
      <c r="BN221" s="150">
        <v>417</v>
      </c>
      <c r="BO221" s="150">
        <v>496</v>
      </c>
      <c r="BP221" s="150">
        <v>556</v>
      </c>
      <c r="BQ221" s="150">
        <v>577</v>
      </c>
      <c r="BR221" s="150">
        <v>602</v>
      </c>
      <c r="BS221" s="150">
        <v>562</v>
      </c>
      <c r="BT221" s="150">
        <v>640</v>
      </c>
      <c r="BU221" s="150">
        <v>580</v>
      </c>
      <c r="BV221" s="183">
        <v>587</v>
      </c>
    </row>
    <row r="222" spans="2:74">
      <c r="C222" s="141"/>
      <c r="D222" s="141"/>
      <c r="E222" s="141"/>
      <c r="O222" s="167"/>
      <c r="P222" s="167"/>
      <c r="R222" s="99"/>
      <c r="T222" s="135"/>
      <c r="V222" s="161" t="s">
        <v>41</v>
      </c>
      <c r="W222" s="164">
        <v>18.789544321595194</v>
      </c>
      <c r="X222" s="164">
        <v>20.023568503206864</v>
      </c>
      <c r="Y222" s="164">
        <v>20.262048278008887</v>
      </c>
      <c r="Z222" s="164">
        <v>18.115401818995082</v>
      </c>
      <c r="AA222" s="164">
        <v>17.377143227263055</v>
      </c>
      <c r="AB222" s="164">
        <v>17.214116879941315</v>
      </c>
      <c r="AC222" s="164">
        <v>19.127045627172219</v>
      </c>
      <c r="AD222" s="164">
        <v>21.917293846831992</v>
      </c>
      <c r="AE222" s="164">
        <v>22.40644531081163</v>
      </c>
      <c r="AF222" s="500">
        <v>24.728910126814924</v>
      </c>
      <c r="AG222" s="164">
        <v>25.83883442053045</v>
      </c>
      <c r="AH222" s="164">
        <v>29.20193115849964</v>
      </c>
      <c r="AI222" s="164">
        <v>27.268771454817969</v>
      </c>
      <c r="AJ222" s="164">
        <v>30.675958332470437</v>
      </c>
      <c r="AK222" s="178"/>
      <c r="AL222" s="392"/>
      <c r="AM222" s="132"/>
      <c r="AN222" s="681"/>
      <c r="AO222" s="141" t="s">
        <v>149</v>
      </c>
      <c r="AP222" s="146">
        <v>0</v>
      </c>
      <c r="AQ222" s="146">
        <v>0</v>
      </c>
      <c r="AR222" s="146">
        <v>0</v>
      </c>
      <c r="AS222" s="146">
        <v>0</v>
      </c>
      <c r="AT222" s="146">
        <v>0</v>
      </c>
      <c r="AU222" s="146">
        <v>0</v>
      </c>
      <c r="AV222" s="146">
        <v>0</v>
      </c>
      <c r="AW222" s="146">
        <v>0</v>
      </c>
      <c r="AX222" s="146">
        <v>0</v>
      </c>
      <c r="AY222" s="150">
        <v>0</v>
      </c>
      <c r="AZ222" s="150">
        <v>0</v>
      </c>
      <c r="BA222" s="150">
        <v>24</v>
      </c>
      <c r="BB222" s="150">
        <v>13</v>
      </c>
      <c r="BC222" s="183">
        <v>12</v>
      </c>
      <c r="BG222" s="681"/>
      <c r="BH222" s="141" t="s">
        <v>149</v>
      </c>
      <c r="BI222" s="146">
        <v>0</v>
      </c>
      <c r="BJ222" s="146">
        <v>0</v>
      </c>
      <c r="BK222" s="146">
        <v>0</v>
      </c>
      <c r="BL222" s="146">
        <v>0</v>
      </c>
      <c r="BM222" s="146">
        <v>0</v>
      </c>
      <c r="BN222" s="146">
        <v>0</v>
      </c>
      <c r="BO222" s="146">
        <v>0</v>
      </c>
      <c r="BP222" s="146">
        <v>0</v>
      </c>
      <c r="BQ222" s="146">
        <v>0</v>
      </c>
      <c r="BR222" s="150">
        <v>0</v>
      </c>
      <c r="BS222" s="150">
        <v>0</v>
      </c>
      <c r="BT222" s="150">
        <v>56</v>
      </c>
      <c r="BU222" s="150">
        <v>22</v>
      </c>
      <c r="BV222" s="183">
        <v>26</v>
      </c>
    </row>
    <row r="223" spans="2:74">
      <c r="C223" s="141"/>
      <c r="D223" s="141"/>
      <c r="E223" s="141"/>
      <c r="R223" s="99"/>
      <c r="T223" s="143"/>
      <c r="V223" s="132"/>
      <c r="W223" s="141"/>
      <c r="X223" s="141"/>
      <c r="Y223" s="141"/>
      <c r="Z223" s="132"/>
      <c r="AA223" s="132"/>
      <c r="AB223" s="132"/>
      <c r="AC223" s="132"/>
      <c r="AD223" s="392"/>
      <c r="AE223" s="392"/>
      <c r="AF223" s="132"/>
      <c r="AG223" s="132"/>
      <c r="AH223" s="132"/>
      <c r="AI223" s="132"/>
      <c r="AJ223" s="132"/>
      <c r="AK223" s="132"/>
      <c r="AL223" s="392"/>
      <c r="AM223" s="132"/>
      <c r="AN223" s="681"/>
      <c r="AO223" s="141" t="s">
        <v>37</v>
      </c>
      <c r="AP223" s="150">
        <v>2</v>
      </c>
      <c r="AQ223" s="150">
        <v>12</v>
      </c>
      <c r="AR223" s="150">
        <v>18</v>
      </c>
      <c r="AS223" s="150">
        <v>10</v>
      </c>
      <c r="AT223" s="150">
        <v>2</v>
      </c>
      <c r="AU223" s="150">
        <v>13</v>
      </c>
      <c r="AV223" s="150">
        <v>24</v>
      </c>
      <c r="AW223" s="150">
        <v>30</v>
      </c>
      <c r="AX223" s="150">
        <v>30</v>
      </c>
      <c r="AY223" s="150">
        <v>46</v>
      </c>
      <c r="AZ223" s="150">
        <v>36</v>
      </c>
      <c r="BA223" s="150">
        <v>35</v>
      </c>
      <c r="BB223" s="150">
        <v>25</v>
      </c>
      <c r="BC223" s="183">
        <v>36</v>
      </c>
      <c r="BG223" s="681"/>
      <c r="BH223" s="154" t="s">
        <v>37</v>
      </c>
      <c r="BI223" s="150">
        <v>2</v>
      </c>
      <c r="BJ223" s="150">
        <v>18</v>
      </c>
      <c r="BK223" s="150">
        <v>24</v>
      </c>
      <c r="BL223" s="150">
        <v>12</v>
      </c>
      <c r="BM223" s="150">
        <v>5</v>
      </c>
      <c r="BN223" s="150">
        <v>16</v>
      </c>
      <c r="BO223" s="150">
        <v>36</v>
      </c>
      <c r="BP223" s="150">
        <v>57</v>
      </c>
      <c r="BQ223" s="150">
        <v>55</v>
      </c>
      <c r="BR223" s="150">
        <v>68</v>
      </c>
      <c r="BS223" s="150">
        <v>75</v>
      </c>
      <c r="BT223" s="150">
        <v>54</v>
      </c>
      <c r="BU223" s="150">
        <v>39</v>
      </c>
      <c r="BV223" s="183">
        <v>49</v>
      </c>
    </row>
    <row r="224" spans="2:74" ht="18" customHeight="1">
      <c r="C224" s="141"/>
      <c r="D224" s="141"/>
      <c r="E224" s="141"/>
      <c r="R224" s="99"/>
      <c r="T224" s="143"/>
      <c r="V224" s="132"/>
      <c r="W224" s="141"/>
      <c r="X224" s="141"/>
      <c r="Y224" s="141"/>
      <c r="Z224" s="132"/>
      <c r="AA224" s="132"/>
      <c r="AB224" s="132"/>
      <c r="AC224" s="132"/>
      <c r="AD224" s="392"/>
      <c r="AE224" s="392"/>
      <c r="AF224" s="132"/>
      <c r="AG224" s="132"/>
      <c r="AH224" s="132"/>
      <c r="AI224" s="132"/>
      <c r="AJ224" s="132"/>
      <c r="AK224" s="132"/>
      <c r="AL224" s="392"/>
      <c r="AM224" s="132"/>
      <c r="AN224" s="682"/>
      <c r="AO224" s="161" t="s">
        <v>38</v>
      </c>
      <c r="AP224" s="158">
        <v>29</v>
      </c>
      <c r="AQ224" s="158">
        <v>17</v>
      </c>
      <c r="AR224" s="159">
        <v>13</v>
      </c>
      <c r="AS224" s="158">
        <v>21</v>
      </c>
      <c r="AT224" s="158">
        <v>24</v>
      </c>
      <c r="AU224" s="159">
        <v>28</v>
      </c>
      <c r="AV224" s="159">
        <v>23</v>
      </c>
      <c r="AW224" s="159">
        <v>6</v>
      </c>
      <c r="AX224" s="159">
        <v>7</v>
      </c>
      <c r="AY224" s="159">
        <v>11</v>
      </c>
      <c r="AZ224" s="159">
        <v>22</v>
      </c>
      <c r="BA224" s="159">
        <v>23</v>
      </c>
      <c r="BB224" s="159">
        <v>21</v>
      </c>
      <c r="BC224" s="185">
        <v>54</v>
      </c>
      <c r="BG224" s="682"/>
      <c r="BH224" s="157" t="s">
        <v>38</v>
      </c>
      <c r="BI224" s="158">
        <v>45</v>
      </c>
      <c r="BJ224" s="158">
        <v>29</v>
      </c>
      <c r="BK224" s="159">
        <v>23</v>
      </c>
      <c r="BL224" s="158">
        <v>27</v>
      </c>
      <c r="BM224" s="158">
        <v>39</v>
      </c>
      <c r="BN224" s="159">
        <v>46</v>
      </c>
      <c r="BO224" s="159">
        <v>36</v>
      </c>
      <c r="BP224" s="159">
        <v>9</v>
      </c>
      <c r="BQ224" s="159">
        <v>13</v>
      </c>
      <c r="BR224" s="159">
        <v>14</v>
      </c>
      <c r="BS224" s="159">
        <v>39</v>
      </c>
      <c r="BT224" s="159">
        <v>43</v>
      </c>
      <c r="BU224" s="159">
        <v>37</v>
      </c>
      <c r="BV224" s="185">
        <v>98</v>
      </c>
    </row>
    <row r="225" spans="2:74">
      <c r="C225" s="141"/>
      <c r="D225" s="141"/>
      <c r="E225" s="141"/>
      <c r="R225" s="99"/>
      <c r="T225" s="143"/>
      <c r="V225" s="132"/>
      <c r="W225" s="141"/>
      <c r="X225" s="141"/>
      <c r="Y225" s="141"/>
      <c r="Z225" s="132"/>
      <c r="AA225" s="132"/>
      <c r="AB225" s="132"/>
      <c r="AC225" s="132"/>
      <c r="AD225" s="392"/>
      <c r="AE225" s="392"/>
      <c r="AF225" s="132"/>
      <c r="AG225" s="132"/>
      <c r="AH225" s="132"/>
      <c r="AI225" s="132"/>
      <c r="AJ225" s="132"/>
      <c r="AK225" s="132"/>
      <c r="AL225" s="392"/>
      <c r="AM225" s="132"/>
      <c r="AN225" s="683" t="s">
        <v>101</v>
      </c>
      <c r="AO225" s="435" t="s">
        <v>33</v>
      </c>
      <c r="AP225" s="149">
        <v>296</v>
      </c>
      <c r="AQ225" s="149">
        <v>249</v>
      </c>
      <c r="AR225" s="149">
        <v>276</v>
      </c>
      <c r="AS225" s="149">
        <v>262</v>
      </c>
      <c r="AT225" s="149">
        <v>265</v>
      </c>
      <c r="AU225" s="149">
        <v>424</v>
      </c>
      <c r="AV225" s="149">
        <v>343</v>
      </c>
      <c r="AW225" s="149">
        <v>295</v>
      </c>
      <c r="AX225" s="149">
        <v>233</v>
      </c>
      <c r="AY225" s="149">
        <v>179</v>
      </c>
      <c r="AZ225" s="149">
        <v>170</v>
      </c>
      <c r="BA225" s="150">
        <v>174</v>
      </c>
      <c r="BB225" s="150">
        <v>129</v>
      </c>
      <c r="BC225" s="183">
        <v>124</v>
      </c>
      <c r="BG225" s="683" t="s">
        <v>70</v>
      </c>
      <c r="BH225" s="148" t="s">
        <v>33</v>
      </c>
      <c r="BI225" s="149">
        <v>1334</v>
      </c>
      <c r="BJ225" s="149">
        <v>1249</v>
      </c>
      <c r="BK225" s="149">
        <v>1404</v>
      </c>
      <c r="BL225" s="149">
        <v>1405</v>
      </c>
      <c r="BM225" s="149">
        <v>1384</v>
      </c>
      <c r="BN225" s="149">
        <v>1725</v>
      </c>
      <c r="BO225" s="149">
        <v>1230</v>
      </c>
      <c r="BP225" s="149">
        <v>1133</v>
      </c>
      <c r="BQ225" s="149">
        <v>1057</v>
      </c>
      <c r="BR225" s="149">
        <v>958</v>
      </c>
      <c r="BS225" s="149">
        <v>940</v>
      </c>
      <c r="BT225" s="149">
        <v>1052</v>
      </c>
      <c r="BU225" s="149">
        <v>902</v>
      </c>
      <c r="BV225" s="182">
        <v>953</v>
      </c>
    </row>
    <row r="226" spans="2:74">
      <c r="C226" s="141"/>
      <c r="D226" s="141"/>
      <c r="E226" s="141"/>
      <c r="R226" s="99"/>
      <c r="T226" s="143"/>
      <c r="V226" s="132"/>
      <c r="W226" s="141"/>
      <c r="X226" s="141"/>
      <c r="Y226" s="141"/>
      <c r="Z226" s="132"/>
      <c r="AA226" s="132"/>
      <c r="AB226" s="132"/>
      <c r="AC226" s="132"/>
      <c r="AD226" s="392"/>
      <c r="AE226" s="392"/>
      <c r="AF226" s="132"/>
      <c r="AG226" s="132"/>
      <c r="AH226" s="132"/>
      <c r="AI226" s="132"/>
      <c r="AJ226" s="132"/>
      <c r="AK226" s="132"/>
      <c r="AL226" s="392"/>
      <c r="AM226" s="132"/>
      <c r="AN226" s="681"/>
      <c r="AO226" s="141" t="s">
        <v>9</v>
      </c>
      <c r="AP226" s="150">
        <v>275</v>
      </c>
      <c r="AQ226" s="150">
        <v>244</v>
      </c>
      <c r="AR226" s="150">
        <v>237</v>
      </c>
      <c r="AS226" s="150">
        <v>231</v>
      </c>
      <c r="AT226" s="150">
        <v>236</v>
      </c>
      <c r="AU226" s="150">
        <v>346</v>
      </c>
      <c r="AV226" s="150">
        <v>310</v>
      </c>
      <c r="AW226" s="150">
        <v>286</v>
      </c>
      <c r="AX226" s="150">
        <v>255</v>
      </c>
      <c r="AY226" s="150">
        <v>209</v>
      </c>
      <c r="AZ226" s="150">
        <v>187</v>
      </c>
      <c r="BA226" s="150">
        <v>180</v>
      </c>
      <c r="BB226" s="150">
        <v>154</v>
      </c>
      <c r="BC226" s="183">
        <v>142</v>
      </c>
      <c r="BG226" s="681"/>
      <c r="BH226" s="154" t="s">
        <v>9</v>
      </c>
      <c r="BI226" s="150">
        <v>943</v>
      </c>
      <c r="BJ226" s="150">
        <v>1006</v>
      </c>
      <c r="BK226" s="150">
        <v>1034</v>
      </c>
      <c r="BL226" s="150">
        <v>1073</v>
      </c>
      <c r="BM226" s="150">
        <v>1070</v>
      </c>
      <c r="BN226" s="150">
        <v>1196</v>
      </c>
      <c r="BO226" s="150">
        <v>1004</v>
      </c>
      <c r="BP226" s="150">
        <v>905</v>
      </c>
      <c r="BQ226" s="150">
        <v>863</v>
      </c>
      <c r="BR226" s="150">
        <v>847</v>
      </c>
      <c r="BS226" s="150">
        <v>774</v>
      </c>
      <c r="BT226" s="150">
        <v>866</v>
      </c>
      <c r="BU226" s="150">
        <v>794</v>
      </c>
      <c r="BV226" s="183">
        <v>798</v>
      </c>
    </row>
    <row r="227" spans="2:74">
      <c r="C227" s="141"/>
      <c r="D227" s="141"/>
      <c r="E227" s="141"/>
      <c r="R227" s="99"/>
      <c r="T227" s="143"/>
      <c r="V227" s="132"/>
      <c r="W227" s="141"/>
      <c r="X227" s="141"/>
      <c r="Y227" s="141"/>
      <c r="Z227" s="132"/>
      <c r="AA227" s="132"/>
      <c r="AB227" s="132"/>
      <c r="AC227" s="132"/>
      <c r="AD227" s="392"/>
      <c r="AE227" s="392"/>
      <c r="AF227" s="132"/>
      <c r="AG227" s="132"/>
      <c r="AH227" s="132"/>
      <c r="AI227" s="132"/>
      <c r="AJ227" s="132"/>
      <c r="AK227" s="132"/>
      <c r="AL227" s="392"/>
      <c r="AM227" s="132"/>
      <c r="AN227" s="681"/>
      <c r="AO227" s="141" t="s">
        <v>34</v>
      </c>
      <c r="AP227" s="150">
        <v>291</v>
      </c>
      <c r="AQ227" s="150">
        <v>229</v>
      </c>
      <c r="AR227" s="150">
        <v>207</v>
      </c>
      <c r="AS227" s="150">
        <v>218</v>
      </c>
      <c r="AT227" s="150">
        <v>217</v>
      </c>
      <c r="AU227" s="150">
        <v>254</v>
      </c>
      <c r="AV227" s="150">
        <v>289</v>
      </c>
      <c r="AW227" s="150">
        <v>269</v>
      </c>
      <c r="AX227" s="150">
        <v>262</v>
      </c>
      <c r="AY227" s="150">
        <v>186</v>
      </c>
      <c r="AZ227" s="150">
        <v>171</v>
      </c>
      <c r="BA227" s="150">
        <v>177</v>
      </c>
      <c r="BB227" s="150">
        <v>161</v>
      </c>
      <c r="BC227" s="183">
        <v>138</v>
      </c>
      <c r="BG227" s="681"/>
      <c r="BH227" s="154" t="s">
        <v>34</v>
      </c>
      <c r="BI227" s="150">
        <v>1064</v>
      </c>
      <c r="BJ227" s="150">
        <v>774</v>
      </c>
      <c r="BK227" s="150">
        <v>763</v>
      </c>
      <c r="BL227" s="150">
        <v>829</v>
      </c>
      <c r="BM227" s="150">
        <v>838</v>
      </c>
      <c r="BN227" s="150">
        <v>853</v>
      </c>
      <c r="BO227" s="150">
        <v>821</v>
      </c>
      <c r="BP227" s="150">
        <v>764</v>
      </c>
      <c r="BQ227" s="150">
        <v>767</v>
      </c>
      <c r="BR227" s="150">
        <v>689</v>
      </c>
      <c r="BS227" s="150">
        <v>653</v>
      </c>
      <c r="BT227" s="150">
        <v>655</v>
      </c>
      <c r="BU227" s="150">
        <v>715</v>
      </c>
      <c r="BV227" s="183">
        <v>659</v>
      </c>
    </row>
    <row r="228" spans="2:74">
      <c r="C228" s="141"/>
      <c r="D228" s="141"/>
      <c r="E228" s="141"/>
      <c r="R228" s="99"/>
      <c r="S228" s="135"/>
      <c r="T228" s="143"/>
      <c r="V228" s="132"/>
      <c r="W228" s="141"/>
      <c r="X228" s="141"/>
      <c r="Y228" s="141"/>
      <c r="Z228" s="132"/>
      <c r="AA228" s="132"/>
      <c r="AB228" s="132"/>
      <c r="AC228" s="132"/>
      <c r="AD228" s="392"/>
      <c r="AE228" s="392"/>
      <c r="AF228" s="132"/>
      <c r="AG228" s="132"/>
      <c r="AH228" s="132"/>
      <c r="AI228" s="132"/>
      <c r="AJ228" s="132"/>
      <c r="AK228" s="132"/>
      <c r="AL228" s="392"/>
      <c r="AM228" s="132"/>
      <c r="AN228" s="681"/>
      <c r="AO228" s="141" t="s">
        <v>36</v>
      </c>
      <c r="AP228" s="150">
        <v>137</v>
      </c>
      <c r="AQ228" s="150">
        <v>159</v>
      </c>
      <c r="AR228" s="150">
        <v>153</v>
      </c>
      <c r="AS228" s="150">
        <v>152</v>
      </c>
      <c r="AT228" s="150">
        <v>139</v>
      </c>
      <c r="AU228" s="150">
        <v>156</v>
      </c>
      <c r="AV228" s="150">
        <v>203</v>
      </c>
      <c r="AW228" s="150">
        <v>230</v>
      </c>
      <c r="AX228" s="150">
        <v>230</v>
      </c>
      <c r="AY228" s="150">
        <v>227</v>
      </c>
      <c r="AZ228" s="150">
        <v>207</v>
      </c>
      <c r="BA228" s="150">
        <v>214</v>
      </c>
      <c r="BB228" s="150">
        <v>193</v>
      </c>
      <c r="BC228" s="183">
        <v>198</v>
      </c>
      <c r="BG228" s="681"/>
      <c r="BH228" s="154" t="s">
        <v>36</v>
      </c>
      <c r="BI228" s="150">
        <v>419</v>
      </c>
      <c r="BJ228" s="150">
        <v>412</v>
      </c>
      <c r="BK228" s="150">
        <v>412</v>
      </c>
      <c r="BL228" s="150">
        <v>371</v>
      </c>
      <c r="BM228" s="150">
        <v>378</v>
      </c>
      <c r="BN228" s="150">
        <v>401</v>
      </c>
      <c r="BO228" s="150">
        <v>472</v>
      </c>
      <c r="BP228" s="150">
        <v>514</v>
      </c>
      <c r="BQ228" s="150">
        <v>483</v>
      </c>
      <c r="BR228" s="150">
        <v>486</v>
      </c>
      <c r="BS228" s="150">
        <v>474</v>
      </c>
      <c r="BT228" s="150">
        <v>545</v>
      </c>
      <c r="BU228" s="150">
        <v>531</v>
      </c>
      <c r="BV228" s="183">
        <v>527</v>
      </c>
    </row>
    <row r="229" spans="2:74">
      <c r="C229" s="141"/>
      <c r="D229" s="141"/>
      <c r="E229" s="141"/>
      <c r="R229" s="99"/>
      <c r="S229" s="143"/>
      <c r="T229" s="143"/>
      <c r="V229" s="132"/>
      <c r="W229" s="141"/>
      <c r="X229" s="141"/>
      <c r="Y229" s="141"/>
      <c r="Z229" s="132"/>
      <c r="AA229" s="132"/>
      <c r="AB229" s="132"/>
      <c r="AC229" s="132"/>
      <c r="AD229" s="392"/>
      <c r="AE229" s="392"/>
      <c r="AF229" s="132"/>
      <c r="AG229" s="132"/>
      <c r="AH229" s="132"/>
      <c r="AI229" s="132"/>
      <c r="AJ229" s="132"/>
      <c r="AK229" s="132"/>
      <c r="AL229" s="392"/>
      <c r="AM229" s="132"/>
      <c r="AN229" s="681"/>
      <c r="AO229" s="141" t="s">
        <v>149</v>
      </c>
      <c r="AP229" s="146">
        <v>0</v>
      </c>
      <c r="AQ229" s="146">
        <v>0</v>
      </c>
      <c r="AR229" s="146">
        <v>0</v>
      </c>
      <c r="AS229" s="146">
        <v>0</v>
      </c>
      <c r="AT229" s="146">
        <v>0</v>
      </c>
      <c r="AU229" s="146">
        <v>0</v>
      </c>
      <c r="AV229" s="146">
        <v>0</v>
      </c>
      <c r="AW229" s="146">
        <v>0</v>
      </c>
      <c r="AX229" s="146">
        <v>0</v>
      </c>
      <c r="AY229" s="150">
        <v>0</v>
      </c>
      <c r="AZ229" s="150">
        <v>0</v>
      </c>
      <c r="BA229" s="150">
        <v>10</v>
      </c>
      <c r="BB229" s="150">
        <v>3</v>
      </c>
      <c r="BC229" s="183">
        <v>5</v>
      </c>
      <c r="BG229" s="681"/>
      <c r="BH229" s="141" t="s">
        <v>149</v>
      </c>
      <c r="BI229" s="146">
        <v>0</v>
      </c>
      <c r="BJ229" s="146">
        <v>0</v>
      </c>
      <c r="BK229" s="146">
        <v>0</v>
      </c>
      <c r="BL229" s="146">
        <v>0</v>
      </c>
      <c r="BM229" s="146">
        <v>0</v>
      </c>
      <c r="BN229" s="146">
        <v>0</v>
      </c>
      <c r="BO229" s="146">
        <v>0</v>
      </c>
      <c r="BP229" s="146">
        <v>0</v>
      </c>
      <c r="BQ229" s="146">
        <v>0</v>
      </c>
      <c r="BR229" s="150">
        <v>0</v>
      </c>
      <c r="BS229" s="150">
        <v>0</v>
      </c>
      <c r="BT229" s="150">
        <v>37</v>
      </c>
      <c r="BU229" s="150">
        <v>16</v>
      </c>
      <c r="BV229" s="183">
        <v>24</v>
      </c>
    </row>
    <row r="230" spans="2:74" ht="18" customHeight="1">
      <c r="C230" s="141"/>
      <c r="D230" s="141"/>
      <c r="E230" s="141"/>
      <c r="R230" s="99"/>
      <c r="S230" s="143"/>
      <c r="T230" s="143"/>
      <c r="V230" s="132"/>
      <c r="W230" s="141"/>
      <c r="X230" s="141"/>
      <c r="Y230" s="141"/>
      <c r="Z230" s="132"/>
      <c r="AA230" s="132"/>
      <c r="AB230" s="132"/>
      <c r="AC230" s="132"/>
      <c r="AD230" s="392"/>
      <c r="AE230" s="392"/>
      <c r="AF230" s="132"/>
      <c r="AG230" s="132"/>
      <c r="AH230" s="132"/>
      <c r="AI230" s="132"/>
      <c r="AJ230" s="132"/>
      <c r="AK230" s="132"/>
      <c r="AL230" s="392"/>
      <c r="AM230" s="132"/>
      <c r="AN230" s="681"/>
      <c r="AO230" s="141" t="s">
        <v>37</v>
      </c>
      <c r="AP230" s="150">
        <v>0</v>
      </c>
      <c r="AQ230" s="150">
        <v>10</v>
      </c>
      <c r="AR230" s="150">
        <v>10</v>
      </c>
      <c r="AS230" s="150">
        <v>3</v>
      </c>
      <c r="AT230" s="150">
        <v>2</v>
      </c>
      <c r="AU230" s="150">
        <v>3</v>
      </c>
      <c r="AV230" s="150">
        <v>16</v>
      </c>
      <c r="AW230" s="150">
        <v>26</v>
      </c>
      <c r="AX230" s="150">
        <v>23</v>
      </c>
      <c r="AY230" s="150">
        <v>25</v>
      </c>
      <c r="AZ230" s="150">
        <v>25</v>
      </c>
      <c r="BA230" s="150">
        <v>18</v>
      </c>
      <c r="BB230" s="150">
        <v>19</v>
      </c>
      <c r="BC230" s="183">
        <v>11</v>
      </c>
      <c r="BG230" s="681"/>
      <c r="BH230" s="154" t="s">
        <v>37</v>
      </c>
      <c r="BI230" s="150">
        <v>1</v>
      </c>
      <c r="BJ230" s="150">
        <v>20</v>
      </c>
      <c r="BK230" s="150">
        <v>24</v>
      </c>
      <c r="BL230" s="150">
        <v>17</v>
      </c>
      <c r="BM230" s="150">
        <v>6</v>
      </c>
      <c r="BN230" s="150">
        <v>15</v>
      </c>
      <c r="BO230" s="150">
        <v>28</v>
      </c>
      <c r="BP230" s="150">
        <v>47</v>
      </c>
      <c r="BQ230" s="150">
        <v>39</v>
      </c>
      <c r="BR230" s="150">
        <v>52</v>
      </c>
      <c r="BS230" s="150">
        <v>46</v>
      </c>
      <c r="BT230" s="150">
        <v>42</v>
      </c>
      <c r="BU230" s="150">
        <v>44</v>
      </c>
      <c r="BV230" s="183">
        <v>35</v>
      </c>
    </row>
    <row r="231" spans="2:74">
      <c r="C231" s="141"/>
      <c r="D231" s="141"/>
      <c r="E231" s="141"/>
      <c r="R231" s="99"/>
      <c r="S231" s="143"/>
      <c r="T231" s="143"/>
      <c r="V231" s="132"/>
      <c r="W231" s="141"/>
      <c r="X231" s="141"/>
      <c r="Y231" s="141"/>
      <c r="Z231" s="132"/>
      <c r="AA231" s="132"/>
      <c r="AB231" s="132"/>
      <c r="AC231" s="132"/>
      <c r="AD231" s="392"/>
      <c r="AE231" s="392"/>
      <c r="AF231" s="132"/>
      <c r="AG231" s="132"/>
      <c r="AH231" s="132"/>
      <c r="AI231" s="132"/>
      <c r="AJ231" s="132"/>
      <c r="AK231" s="132"/>
      <c r="AL231" s="392"/>
      <c r="AM231" s="132"/>
      <c r="AN231" s="682"/>
      <c r="AO231" s="161" t="s">
        <v>38</v>
      </c>
      <c r="AP231" s="158">
        <v>16</v>
      </c>
      <c r="AQ231" s="158">
        <v>14</v>
      </c>
      <c r="AR231" s="159">
        <v>15</v>
      </c>
      <c r="AS231" s="158">
        <v>13</v>
      </c>
      <c r="AT231" s="158">
        <v>14</v>
      </c>
      <c r="AU231" s="159">
        <v>27</v>
      </c>
      <c r="AV231" s="159">
        <v>17</v>
      </c>
      <c r="AW231" s="159">
        <v>6</v>
      </c>
      <c r="AX231" s="159">
        <v>7</v>
      </c>
      <c r="AY231" s="159">
        <v>6</v>
      </c>
      <c r="AZ231" s="159">
        <v>17</v>
      </c>
      <c r="BA231" s="159">
        <v>16</v>
      </c>
      <c r="BB231" s="159">
        <v>8</v>
      </c>
      <c r="BC231" s="185">
        <v>23</v>
      </c>
      <c r="BG231" s="682"/>
      <c r="BH231" s="157" t="s">
        <v>38</v>
      </c>
      <c r="BI231" s="158">
        <v>39</v>
      </c>
      <c r="BJ231" s="158">
        <v>32</v>
      </c>
      <c r="BK231" s="159">
        <v>28</v>
      </c>
      <c r="BL231" s="158">
        <v>32</v>
      </c>
      <c r="BM231" s="158">
        <v>30</v>
      </c>
      <c r="BN231" s="159">
        <v>50</v>
      </c>
      <c r="BO231" s="159">
        <v>35</v>
      </c>
      <c r="BP231" s="159">
        <v>16</v>
      </c>
      <c r="BQ231" s="159">
        <v>13</v>
      </c>
      <c r="BR231" s="159">
        <v>10</v>
      </c>
      <c r="BS231" s="159">
        <v>31</v>
      </c>
      <c r="BT231" s="159">
        <v>30</v>
      </c>
      <c r="BU231" s="159">
        <v>29</v>
      </c>
      <c r="BV231" s="185">
        <v>71</v>
      </c>
    </row>
    <row r="232" spans="2:74">
      <c r="C232" s="132"/>
      <c r="D232" s="132"/>
      <c r="E232" s="132"/>
      <c r="R232" s="99"/>
      <c r="S232" s="143"/>
      <c r="T232" s="143"/>
      <c r="V232" s="132"/>
      <c r="W232" s="132"/>
      <c r="X232" s="132"/>
      <c r="Y232" s="132"/>
      <c r="Z232" s="132"/>
      <c r="AA232" s="132"/>
      <c r="AB232" s="132"/>
      <c r="AC232" s="132"/>
      <c r="AD232" s="392"/>
      <c r="AE232" s="392"/>
      <c r="AF232" s="132"/>
      <c r="AG232" s="132"/>
      <c r="AH232" s="132"/>
      <c r="AI232" s="132"/>
      <c r="AJ232" s="132"/>
      <c r="AK232" s="132"/>
      <c r="AL232" s="392"/>
      <c r="AM232" s="132"/>
      <c r="AN232" s="233"/>
      <c r="AP232" s="132"/>
      <c r="AQ232" s="132"/>
      <c r="AR232" s="132"/>
      <c r="AX232" s="385"/>
      <c r="AZ232" s="327"/>
      <c r="BG232" s="433"/>
      <c r="BH232" s="132"/>
      <c r="BI232" s="132"/>
      <c r="BJ232" s="132"/>
      <c r="BK232" s="132"/>
      <c r="BL232" s="132"/>
      <c r="BM232" s="132"/>
      <c r="BN232" s="132"/>
      <c r="BO232" s="132"/>
      <c r="BP232" s="392"/>
      <c r="BQ232" s="392"/>
      <c r="BR232" s="392"/>
      <c r="BS232" s="392"/>
      <c r="BT232" s="392"/>
      <c r="BU232" s="392"/>
      <c r="BV232" s="182"/>
    </row>
    <row r="233" spans="2:74">
      <c r="B233" s="133" t="s">
        <v>30</v>
      </c>
      <c r="C233" s="134" t="s">
        <v>121</v>
      </c>
      <c r="D233" s="134" t="s">
        <v>120</v>
      </c>
      <c r="E233" s="134" t="s">
        <v>119</v>
      </c>
      <c r="F233" s="133" t="s">
        <v>49</v>
      </c>
      <c r="G233" s="133" t="s">
        <v>48</v>
      </c>
      <c r="H233" s="133" t="s">
        <v>47</v>
      </c>
      <c r="I233" s="133" t="s">
        <v>46</v>
      </c>
      <c r="J233" s="133" t="s">
        <v>45</v>
      </c>
      <c r="K233" s="133" t="s">
        <v>44</v>
      </c>
      <c r="L233" s="133" t="s">
        <v>43</v>
      </c>
      <c r="M233" s="133" t="s">
        <v>96</v>
      </c>
      <c r="N233" s="133" t="s">
        <v>69</v>
      </c>
      <c r="O233" s="133" t="s">
        <v>77</v>
      </c>
      <c r="P233" s="133" t="s">
        <v>148</v>
      </c>
      <c r="Q233" s="135"/>
      <c r="R233" s="92" t="s">
        <v>110</v>
      </c>
      <c r="S233" s="143"/>
      <c r="T233" s="143"/>
      <c r="V233" s="137" t="s">
        <v>30</v>
      </c>
      <c r="W233" s="137" t="s">
        <v>121</v>
      </c>
      <c r="X233" s="137" t="s">
        <v>120</v>
      </c>
      <c r="Y233" s="137" t="s">
        <v>119</v>
      </c>
      <c r="Z233" s="137" t="s">
        <v>49</v>
      </c>
      <c r="AA233" s="137" t="s">
        <v>48</v>
      </c>
      <c r="AB233" s="137" t="s">
        <v>47</v>
      </c>
      <c r="AC233" s="137" t="s">
        <v>46</v>
      </c>
      <c r="AD233" s="137" t="s">
        <v>45</v>
      </c>
      <c r="AE233" s="137" t="s">
        <v>44</v>
      </c>
      <c r="AF233" s="498" t="s">
        <v>43</v>
      </c>
      <c r="AG233" s="137" t="s">
        <v>96</v>
      </c>
      <c r="AH233" s="137" t="s">
        <v>69</v>
      </c>
      <c r="AI233" s="137" t="s">
        <v>77</v>
      </c>
      <c r="AJ233" s="137" t="s">
        <v>148</v>
      </c>
      <c r="AK233" s="134"/>
      <c r="AL233" s="392"/>
      <c r="AM233" s="132"/>
      <c r="AN233" s="233"/>
      <c r="AO233" s="134" t="s">
        <v>30</v>
      </c>
      <c r="AP233" s="134" t="s">
        <v>121</v>
      </c>
      <c r="AQ233" s="134" t="s">
        <v>120</v>
      </c>
      <c r="AR233" s="134" t="s">
        <v>119</v>
      </c>
      <c r="AS233" s="134" t="s">
        <v>49</v>
      </c>
      <c r="AT233" s="134" t="s">
        <v>48</v>
      </c>
      <c r="AU233" s="134" t="s">
        <v>47</v>
      </c>
      <c r="AV233" s="134" t="s">
        <v>46</v>
      </c>
      <c r="AW233" s="134" t="s">
        <v>45</v>
      </c>
      <c r="AX233" s="134" t="s">
        <v>44</v>
      </c>
      <c r="AY233" s="134" t="s">
        <v>43</v>
      </c>
      <c r="AZ233" s="134" t="s">
        <v>96</v>
      </c>
      <c r="BA233" s="137" t="s">
        <v>69</v>
      </c>
      <c r="BB233" s="137" t="s">
        <v>77</v>
      </c>
      <c r="BC233" s="137" t="s">
        <v>148</v>
      </c>
      <c r="BG233" s="434"/>
      <c r="BH233" s="134" t="s">
        <v>30</v>
      </c>
      <c r="BI233" s="134" t="s">
        <v>121</v>
      </c>
      <c r="BJ233" s="134" t="s">
        <v>120</v>
      </c>
      <c r="BK233" s="134" t="s">
        <v>119</v>
      </c>
      <c r="BL233" s="134" t="s">
        <v>49</v>
      </c>
      <c r="BM233" s="134" t="s">
        <v>48</v>
      </c>
      <c r="BN233" s="134" t="s">
        <v>47</v>
      </c>
      <c r="BO233" s="134" t="s">
        <v>46</v>
      </c>
      <c r="BP233" s="134" t="s">
        <v>45</v>
      </c>
      <c r="BQ233" s="134" t="s">
        <v>44</v>
      </c>
      <c r="BR233" s="134" t="s">
        <v>43</v>
      </c>
      <c r="BS233" s="134" t="s">
        <v>96</v>
      </c>
      <c r="BT233" s="134" t="s">
        <v>69</v>
      </c>
      <c r="BU233" s="134" t="s">
        <v>77</v>
      </c>
      <c r="BV233" s="188" t="s">
        <v>148</v>
      </c>
    </row>
    <row r="234" spans="2:74">
      <c r="B234" s="141" t="s">
        <v>33</v>
      </c>
      <c r="C234" s="142">
        <f t="shared" ref="C234:M236" si="158">W234+AP234*$T$6+AP241*$T$8+AP248*$T$10</f>
        <v>9182.6</v>
      </c>
      <c r="D234" s="142">
        <f t="shared" si="158"/>
        <v>10054</v>
      </c>
      <c r="E234" s="142">
        <f t="shared" si="158"/>
        <v>9795.8000000000011</v>
      </c>
      <c r="F234" s="142">
        <f t="shared" si="158"/>
        <v>7078.4</v>
      </c>
      <c r="G234" s="142">
        <f t="shared" si="158"/>
        <v>10521.2</v>
      </c>
      <c r="H234" s="142">
        <f t="shared" si="158"/>
        <v>12964.2</v>
      </c>
      <c r="I234" s="142">
        <f t="shared" si="158"/>
        <v>8028</v>
      </c>
      <c r="J234" s="142">
        <f t="shared" si="158"/>
        <v>7518.2</v>
      </c>
      <c r="K234" s="142">
        <f t="shared" si="158"/>
        <v>5530</v>
      </c>
      <c r="L234" s="142">
        <f t="shared" si="158"/>
        <v>6189.6</v>
      </c>
      <c r="M234" s="142">
        <f t="shared" si="158"/>
        <v>5797</v>
      </c>
      <c r="N234" s="142">
        <f t="shared" ref="N234:P236" si="159">AH234+BA234*$T$6+BA241*$T$8+BA248*$T$10</f>
        <v>5486</v>
      </c>
      <c r="O234" s="142">
        <f t="shared" si="159"/>
        <v>4560</v>
      </c>
      <c r="P234" s="142">
        <f t="shared" si="159"/>
        <v>4725.4000000000005</v>
      </c>
      <c r="Q234" s="143"/>
      <c r="R234" s="402">
        <v>2256.268588129034</v>
      </c>
      <c r="S234" s="143"/>
      <c r="T234" s="143"/>
      <c r="V234" s="141" t="s">
        <v>33</v>
      </c>
      <c r="W234" s="146">
        <v>4746</v>
      </c>
      <c r="X234" s="146">
        <v>5176</v>
      </c>
      <c r="Y234" s="146">
        <v>5062</v>
      </c>
      <c r="Z234" s="146">
        <v>3694</v>
      </c>
      <c r="AA234" s="146">
        <v>5453</v>
      </c>
      <c r="AB234" s="146">
        <v>6666</v>
      </c>
      <c r="AC234" s="146">
        <v>4127</v>
      </c>
      <c r="AD234" s="146">
        <v>3898</v>
      </c>
      <c r="AE234" s="146">
        <v>2976</v>
      </c>
      <c r="AF234" s="499">
        <v>3289</v>
      </c>
      <c r="AG234" s="146">
        <v>3124</v>
      </c>
      <c r="AH234" s="146">
        <v>2943</v>
      </c>
      <c r="AI234" s="146">
        <v>2426</v>
      </c>
      <c r="AJ234" s="146">
        <v>2515</v>
      </c>
      <c r="AK234" s="147"/>
      <c r="AL234" s="392"/>
      <c r="AM234" s="132"/>
      <c r="AN234" s="683" t="s">
        <v>99</v>
      </c>
      <c r="AO234" s="435" t="s">
        <v>33</v>
      </c>
      <c r="AP234" s="149">
        <v>1119</v>
      </c>
      <c r="AQ234" s="149">
        <v>1140</v>
      </c>
      <c r="AR234" s="149">
        <v>1059</v>
      </c>
      <c r="AS234" s="149">
        <v>900</v>
      </c>
      <c r="AT234" s="149">
        <v>1204</v>
      </c>
      <c r="AU234" s="149">
        <v>1300</v>
      </c>
      <c r="AV234" s="149">
        <v>831</v>
      </c>
      <c r="AW234" s="149">
        <v>844</v>
      </c>
      <c r="AX234" s="149">
        <v>798</v>
      </c>
      <c r="AY234" s="149">
        <v>815</v>
      </c>
      <c r="AZ234" s="149">
        <v>841</v>
      </c>
      <c r="BA234" s="149">
        <v>785</v>
      </c>
      <c r="BB234" s="149">
        <v>648</v>
      </c>
      <c r="BC234" s="182">
        <v>592</v>
      </c>
      <c r="BG234" s="684" t="s">
        <v>51</v>
      </c>
      <c r="BH234" s="148" t="s">
        <v>33</v>
      </c>
      <c r="BI234" s="149">
        <v>1533</v>
      </c>
      <c r="BJ234" s="149">
        <v>1654</v>
      </c>
      <c r="BK234" s="149">
        <v>1549</v>
      </c>
      <c r="BL234" s="149">
        <v>1228</v>
      </c>
      <c r="BM234" s="149">
        <v>1632</v>
      </c>
      <c r="BN234" s="149">
        <v>2170</v>
      </c>
      <c r="BO234" s="149">
        <v>1497</v>
      </c>
      <c r="BP234" s="149">
        <v>1347</v>
      </c>
      <c r="BQ234" s="149">
        <v>884</v>
      </c>
      <c r="BR234" s="149">
        <v>925</v>
      </c>
      <c r="BS234" s="149">
        <v>765</v>
      </c>
      <c r="BT234" s="149">
        <v>605</v>
      </c>
      <c r="BU234" s="149">
        <v>556</v>
      </c>
      <c r="BV234" s="183">
        <v>560</v>
      </c>
    </row>
    <row r="235" spans="2:74">
      <c r="B235" s="141" t="s">
        <v>9</v>
      </c>
      <c r="C235" s="143">
        <f t="shared" si="158"/>
        <v>7975.6</v>
      </c>
      <c r="D235" s="143">
        <f t="shared" si="158"/>
        <v>7451.5999999999995</v>
      </c>
      <c r="E235" s="143">
        <f t="shared" si="158"/>
        <v>7175.4</v>
      </c>
      <c r="F235" s="143">
        <f t="shared" si="158"/>
        <v>6758.4</v>
      </c>
      <c r="G235" s="143">
        <f t="shared" si="158"/>
        <v>7088</v>
      </c>
      <c r="H235" s="143">
        <f t="shared" si="158"/>
        <v>8840</v>
      </c>
      <c r="I235" s="143">
        <f t="shared" si="158"/>
        <v>6218</v>
      </c>
      <c r="J235" s="143">
        <f t="shared" si="158"/>
        <v>6017.8</v>
      </c>
      <c r="K235" s="143">
        <f t="shared" si="158"/>
        <v>4646.6000000000004</v>
      </c>
      <c r="L235" s="143">
        <f t="shared" si="158"/>
        <v>4630.2</v>
      </c>
      <c r="M235" s="143">
        <f t="shared" si="158"/>
        <v>4392.8</v>
      </c>
      <c r="N235" s="143">
        <f t="shared" si="159"/>
        <v>4312</v>
      </c>
      <c r="O235" s="143">
        <f t="shared" si="159"/>
        <v>3683.2000000000003</v>
      </c>
      <c r="P235" s="143">
        <f t="shared" si="159"/>
        <v>3739</v>
      </c>
      <c r="Q235" s="143"/>
      <c r="R235" s="402">
        <v>1354.6277743760811</v>
      </c>
      <c r="S235" s="143"/>
      <c r="T235" s="143"/>
      <c r="V235" s="141" t="s">
        <v>9</v>
      </c>
      <c r="W235" s="146">
        <v>4088</v>
      </c>
      <c r="X235" s="146">
        <v>3841</v>
      </c>
      <c r="Y235" s="146">
        <v>3686</v>
      </c>
      <c r="Z235" s="146">
        <v>3494</v>
      </c>
      <c r="AA235" s="146">
        <v>3650</v>
      </c>
      <c r="AB235" s="146">
        <v>4527</v>
      </c>
      <c r="AC235" s="146">
        <v>3186</v>
      </c>
      <c r="AD235" s="146">
        <v>3072</v>
      </c>
      <c r="AE235" s="146">
        <v>2446</v>
      </c>
      <c r="AF235" s="499">
        <v>2430</v>
      </c>
      <c r="AG235" s="146">
        <v>2321</v>
      </c>
      <c r="AH235" s="146">
        <v>2260</v>
      </c>
      <c r="AI235" s="146">
        <v>1934</v>
      </c>
      <c r="AJ235" s="146">
        <v>1978</v>
      </c>
      <c r="AK235" s="147"/>
      <c r="AL235" s="392"/>
      <c r="AM235" s="132"/>
      <c r="AN235" s="681"/>
      <c r="AO235" s="141" t="s">
        <v>9</v>
      </c>
      <c r="AP235" s="150">
        <v>932</v>
      </c>
      <c r="AQ235" s="150">
        <v>863</v>
      </c>
      <c r="AR235" s="150">
        <v>794</v>
      </c>
      <c r="AS235" s="150">
        <v>765</v>
      </c>
      <c r="AT235" s="150">
        <v>808</v>
      </c>
      <c r="AU235" s="150">
        <v>980</v>
      </c>
      <c r="AV235" s="150">
        <v>674</v>
      </c>
      <c r="AW235" s="150">
        <v>616</v>
      </c>
      <c r="AX235" s="150">
        <v>567</v>
      </c>
      <c r="AY235" s="150">
        <v>636</v>
      </c>
      <c r="AZ235" s="150">
        <v>565</v>
      </c>
      <c r="BA235" s="150">
        <v>631</v>
      </c>
      <c r="BB235" s="150">
        <v>501</v>
      </c>
      <c r="BC235" s="183">
        <v>488</v>
      </c>
      <c r="BG235" s="685"/>
      <c r="BH235" s="154" t="s">
        <v>9</v>
      </c>
      <c r="BI235" s="150">
        <v>1515</v>
      </c>
      <c r="BJ235" s="150">
        <v>1389</v>
      </c>
      <c r="BK235" s="150">
        <v>1318</v>
      </c>
      <c r="BL235" s="150">
        <v>1190</v>
      </c>
      <c r="BM235" s="150">
        <v>1295</v>
      </c>
      <c r="BN235" s="150">
        <v>1739</v>
      </c>
      <c r="BO235" s="150">
        <v>1362</v>
      </c>
      <c r="BP235" s="150">
        <v>1346</v>
      </c>
      <c r="BQ235" s="150">
        <v>922</v>
      </c>
      <c r="BR235" s="150">
        <v>922</v>
      </c>
      <c r="BS235" s="150">
        <v>769</v>
      </c>
      <c r="BT235" s="150">
        <v>624</v>
      </c>
      <c r="BU235" s="150">
        <v>512</v>
      </c>
      <c r="BV235" s="183">
        <v>535</v>
      </c>
    </row>
    <row r="236" spans="2:74" ht="18" customHeight="1">
      <c r="B236" s="141" t="s">
        <v>34</v>
      </c>
      <c r="C236" s="143">
        <f t="shared" si="158"/>
        <v>5984.6</v>
      </c>
      <c r="D236" s="143">
        <f t="shared" si="158"/>
        <v>4967.6000000000004</v>
      </c>
      <c r="E236" s="143">
        <f t="shared" si="158"/>
        <v>5074</v>
      </c>
      <c r="F236" s="143">
        <f t="shared" si="158"/>
        <v>4684.6000000000004</v>
      </c>
      <c r="G236" s="143">
        <f t="shared" si="158"/>
        <v>4813.8</v>
      </c>
      <c r="H236" s="143">
        <f t="shared" si="158"/>
        <v>5804.2000000000007</v>
      </c>
      <c r="I236" s="143">
        <f t="shared" si="158"/>
        <v>4638</v>
      </c>
      <c r="J236" s="143">
        <f t="shared" si="158"/>
        <v>4700</v>
      </c>
      <c r="K236" s="143">
        <f t="shared" si="158"/>
        <v>3754.4</v>
      </c>
      <c r="L236" s="143">
        <f t="shared" si="158"/>
        <v>3290.3999999999996</v>
      </c>
      <c r="M236" s="143">
        <f t="shared" si="158"/>
        <v>3267.4</v>
      </c>
      <c r="N236" s="143">
        <f t="shared" si="159"/>
        <v>3075.2000000000003</v>
      </c>
      <c r="O236" s="143">
        <f t="shared" si="159"/>
        <v>3109</v>
      </c>
      <c r="P236" s="143">
        <f t="shared" si="159"/>
        <v>3035.6</v>
      </c>
      <c r="Q236" s="143"/>
      <c r="R236" s="402">
        <v>818.40257656812298</v>
      </c>
      <c r="S236" s="143"/>
      <c r="V236" s="141" t="s">
        <v>34</v>
      </c>
      <c r="W236" s="146">
        <v>3081</v>
      </c>
      <c r="X236" s="146">
        <v>2536</v>
      </c>
      <c r="Y236" s="146">
        <v>2593</v>
      </c>
      <c r="Z236" s="146">
        <v>2388</v>
      </c>
      <c r="AA236" s="146">
        <v>2457</v>
      </c>
      <c r="AB236" s="146">
        <v>2933</v>
      </c>
      <c r="AC236" s="146">
        <v>2348</v>
      </c>
      <c r="AD236" s="146">
        <v>2360</v>
      </c>
      <c r="AE236" s="146">
        <v>1911</v>
      </c>
      <c r="AF236" s="499">
        <v>1700</v>
      </c>
      <c r="AG236" s="146">
        <v>1694</v>
      </c>
      <c r="AH236" s="146">
        <v>1591</v>
      </c>
      <c r="AI236" s="146">
        <v>1613</v>
      </c>
      <c r="AJ236" s="146">
        <v>1581</v>
      </c>
      <c r="AK236" s="147"/>
      <c r="AL236" s="392"/>
      <c r="AM236" s="132"/>
      <c r="AN236" s="681"/>
      <c r="AO236" s="141" t="s">
        <v>34</v>
      </c>
      <c r="AP236" s="150">
        <v>731</v>
      </c>
      <c r="AQ236" s="150">
        <v>551</v>
      </c>
      <c r="AR236" s="150">
        <v>608</v>
      </c>
      <c r="AS236" s="150">
        <v>501</v>
      </c>
      <c r="AT236" s="150">
        <v>535</v>
      </c>
      <c r="AU236" s="150">
        <v>572</v>
      </c>
      <c r="AV236" s="150">
        <v>465</v>
      </c>
      <c r="AW236" s="150">
        <v>447</v>
      </c>
      <c r="AX236" s="150">
        <v>391</v>
      </c>
      <c r="AY236" s="150">
        <v>399</v>
      </c>
      <c r="AZ236" s="150">
        <v>401</v>
      </c>
      <c r="BA236" s="150">
        <v>358</v>
      </c>
      <c r="BB236" s="150">
        <v>423</v>
      </c>
      <c r="BC236" s="183">
        <v>417</v>
      </c>
      <c r="BG236" s="685"/>
      <c r="BH236" s="154" t="s">
        <v>34</v>
      </c>
      <c r="BI236" s="150">
        <v>1250</v>
      </c>
      <c r="BJ236" s="150">
        <v>1133</v>
      </c>
      <c r="BK236" s="150">
        <v>1148</v>
      </c>
      <c r="BL236" s="150">
        <v>991</v>
      </c>
      <c r="BM236" s="150">
        <v>1089</v>
      </c>
      <c r="BN236" s="150">
        <v>1404</v>
      </c>
      <c r="BO236" s="150">
        <v>1152</v>
      </c>
      <c r="BP236" s="150">
        <v>1204</v>
      </c>
      <c r="BQ236" s="150">
        <v>897</v>
      </c>
      <c r="BR236" s="150">
        <v>731</v>
      </c>
      <c r="BS236" s="150">
        <v>683</v>
      </c>
      <c r="BT236" s="150">
        <v>593</v>
      </c>
      <c r="BU236" s="150">
        <v>526</v>
      </c>
      <c r="BV236" s="183">
        <v>494</v>
      </c>
    </row>
    <row r="237" spans="2:74">
      <c r="B237" s="141" t="s">
        <v>35</v>
      </c>
      <c r="C237" s="143">
        <f t="shared" ref="C237:P237" si="160">W237</f>
        <v>53</v>
      </c>
      <c r="D237" s="143">
        <f t="shared" si="160"/>
        <v>192</v>
      </c>
      <c r="E237" s="143">
        <f t="shared" si="160"/>
        <v>237</v>
      </c>
      <c r="F237" s="143">
        <f t="shared" si="160"/>
        <v>143</v>
      </c>
      <c r="G237" s="143">
        <f t="shared" si="160"/>
        <v>267</v>
      </c>
      <c r="H237" s="143">
        <f t="shared" si="160"/>
        <v>421</v>
      </c>
      <c r="I237" s="143">
        <f t="shared" si="160"/>
        <v>367</v>
      </c>
      <c r="J237" s="143">
        <f t="shared" si="160"/>
        <v>409</v>
      </c>
      <c r="K237" s="143">
        <f t="shared" si="160"/>
        <v>407</v>
      </c>
      <c r="L237" s="143">
        <f t="shared" si="160"/>
        <v>582</v>
      </c>
      <c r="M237" s="143">
        <f t="shared" si="160"/>
        <v>692</v>
      </c>
      <c r="N237" s="143">
        <f t="shared" si="160"/>
        <v>910</v>
      </c>
      <c r="O237" s="143">
        <f t="shared" si="160"/>
        <v>947</v>
      </c>
      <c r="P237" s="143">
        <f t="shared" si="160"/>
        <v>787</v>
      </c>
      <c r="Q237" s="143"/>
      <c r="R237" s="402">
        <v>157.67603918583612</v>
      </c>
      <c r="S237" s="143"/>
      <c r="V237" s="141" t="s">
        <v>35</v>
      </c>
      <c r="W237" s="146">
        <v>53</v>
      </c>
      <c r="X237" s="146">
        <v>192</v>
      </c>
      <c r="Y237" s="146">
        <v>237</v>
      </c>
      <c r="Z237" s="146">
        <v>143</v>
      </c>
      <c r="AA237" s="146">
        <v>267</v>
      </c>
      <c r="AB237" s="146">
        <v>421</v>
      </c>
      <c r="AC237" s="146">
        <v>367</v>
      </c>
      <c r="AD237" s="146">
        <v>409</v>
      </c>
      <c r="AE237" s="146">
        <v>407</v>
      </c>
      <c r="AF237" s="499">
        <v>582</v>
      </c>
      <c r="AG237" s="146">
        <v>692</v>
      </c>
      <c r="AH237" s="146">
        <v>910</v>
      </c>
      <c r="AI237" s="146">
        <v>947</v>
      </c>
      <c r="AJ237" s="146">
        <v>787</v>
      </c>
      <c r="AK237" s="147"/>
      <c r="AL237" s="392"/>
      <c r="AM237" s="132"/>
      <c r="AN237" s="681"/>
      <c r="AO237" s="141" t="s">
        <v>36</v>
      </c>
      <c r="AP237" s="150">
        <v>216</v>
      </c>
      <c r="AQ237" s="150">
        <v>212</v>
      </c>
      <c r="AR237" s="150">
        <v>151</v>
      </c>
      <c r="AS237" s="150">
        <v>175</v>
      </c>
      <c r="AT237" s="150">
        <v>133</v>
      </c>
      <c r="AU237" s="150">
        <v>122</v>
      </c>
      <c r="AV237" s="150">
        <v>154</v>
      </c>
      <c r="AW237" s="150">
        <v>138</v>
      </c>
      <c r="AX237" s="150">
        <v>173</v>
      </c>
      <c r="AY237" s="150">
        <v>155</v>
      </c>
      <c r="AZ237" s="150">
        <v>144</v>
      </c>
      <c r="BA237" s="150">
        <v>144</v>
      </c>
      <c r="BB237" s="150">
        <v>174</v>
      </c>
      <c r="BC237" s="183">
        <v>206</v>
      </c>
      <c r="BG237" s="685"/>
      <c r="BH237" s="154" t="s">
        <v>36</v>
      </c>
      <c r="BI237" s="150">
        <v>494</v>
      </c>
      <c r="BJ237" s="150">
        <v>580</v>
      </c>
      <c r="BK237" s="150">
        <v>547</v>
      </c>
      <c r="BL237" s="150">
        <v>523</v>
      </c>
      <c r="BM237" s="150">
        <v>420</v>
      </c>
      <c r="BN237" s="150">
        <v>445</v>
      </c>
      <c r="BO237" s="150">
        <v>607</v>
      </c>
      <c r="BP237" s="150">
        <v>586</v>
      </c>
      <c r="BQ237" s="150">
        <v>630</v>
      </c>
      <c r="BR237" s="150">
        <v>579</v>
      </c>
      <c r="BS237" s="150">
        <v>449</v>
      </c>
      <c r="BT237" s="150">
        <v>418</v>
      </c>
      <c r="BU237" s="150">
        <v>490</v>
      </c>
      <c r="BV237" s="183">
        <v>481</v>
      </c>
    </row>
    <row r="238" spans="2:74">
      <c r="B238" s="141" t="s">
        <v>36</v>
      </c>
      <c r="C238" s="143">
        <f>W238+$T$13*W239+$T$6*(AP237+$T$13*AP238)+$T$8*(AP244+$T$13*AP245)+$T$10*(AP251+$T$13*AP252)</f>
        <v>1403.8</v>
      </c>
      <c r="D238" s="143">
        <f t="shared" ref="D238" si="161">X238+$T$13*X239+$T$6*(AQ237+$T$13*AQ238)+$T$8*(AQ244+$T$13*AQ245)+$T$10*(AQ251+$T$13*AQ252)</f>
        <v>1594</v>
      </c>
      <c r="E238" s="143">
        <f t="shared" ref="E238" si="162">Y238+$T$13*Y239+$T$6*(AR237+$T$13*AR238)+$T$8*(AR244+$T$13*AR245)+$T$10*(AR251+$T$13*AR252)</f>
        <v>1490</v>
      </c>
      <c r="F238" s="143">
        <f t="shared" ref="F238" si="163">Z238+$T$13*Z239+$T$6*(AS237+$T$13*AS238)+$T$8*(AS244+$T$13*AS245)+$T$10*(AS251+$T$13*AS252)</f>
        <v>1454.2</v>
      </c>
      <c r="G238" s="143">
        <f t="shared" ref="G238" si="164">AA238+$T$13*AA239+$T$6*(AT237+$T$13*AT238)+$T$8*(AT244+$T$13*AT245)+$T$10*(AT251+$T$13*AT252)</f>
        <v>1207.8</v>
      </c>
      <c r="H238" s="143">
        <f t="shared" ref="H238" si="165">AB238+$T$13*AB239+$T$6*(AU237+$T$13*AU238)+$T$8*(AU244+$T$13*AU245)+$T$10*(AU251+$T$13*AU252)</f>
        <v>1338.1999999999998</v>
      </c>
      <c r="I238" s="143">
        <f t="shared" ref="I238" si="166">AC238+$T$13*AC239+$T$6*(AV237+$T$13*AV238)+$T$8*(AV244+$T$13*AV245)+$T$10*(AV251+$T$13*AV252)</f>
        <v>1695</v>
      </c>
      <c r="J238" s="143">
        <f t="shared" ref="J238" si="167">AD238+$T$13*AD239+$T$6*(AW237+$T$13*AW238)+$T$8*(AW244+$T$13*AW245)+$T$10*(AW251+$T$13*AW252)</f>
        <v>1629.6000000000001</v>
      </c>
      <c r="K238" s="143">
        <f t="shared" ref="K238" si="168">AE238+$T$13*AE239+$T$6*(AX237+$T$13*AX238)+$T$8*(AX244+$T$13*AX245)+$T$10*(AX251+$T$13*AX252)</f>
        <v>1802.6000000000001</v>
      </c>
      <c r="L238" s="143">
        <f t="shared" ref="L238" si="169">AF238+$T$13*AF239+$T$6*(AY237+$T$13*AY238)+$T$8*(AY244+$T$13*AY245)+$T$10*(AY251+$T$13*AY252)</f>
        <v>1688.4</v>
      </c>
      <c r="M238" s="143">
        <f t="shared" ref="M238" si="170">AG238+$T$13*AG239+$T$6*(AZ237+$T$13*AZ238)+$T$8*(AZ244+$T$13*AZ245)+$T$10*(AZ251+$T$13*AZ252)</f>
        <v>1374.2</v>
      </c>
      <c r="N238" s="143">
        <f>AH238+$T$13*AH239+$T$6*(BA237+$T$13*BA238)+$T$8*(BA244+$T$13*BA245)+$T$10*(BA251+$T$13*BA252)</f>
        <v>1435.3</v>
      </c>
      <c r="O238" s="143">
        <f>AI238+$T$13*AI239+$T$6*(BB237+$T$13*BB238)+$T$8*(BB244+$T$13*BB245)+$T$10*(BB251+$T$13*BB252)</f>
        <v>1797.8999999999999</v>
      </c>
      <c r="P238" s="143">
        <f>AJ238+$T$13*AJ239+$T$6*(BC237+$T$13*BC238)+$T$8*(BC244+$T$13*BC245)+$T$10*(BC251+$T$13*BC252)</f>
        <v>1937.4</v>
      </c>
      <c r="Q238" s="143"/>
      <c r="R238" s="402">
        <v>183.10148370052389</v>
      </c>
      <c r="S238" s="143"/>
      <c r="V238" s="141" t="s">
        <v>36</v>
      </c>
      <c r="W238" s="146">
        <v>725</v>
      </c>
      <c r="X238" s="146">
        <v>809</v>
      </c>
      <c r="Y238" s="146">
        <v>745</v>
      </c>
      <c r="Z238" s="146">
        <v>733</v>
      </c>
      <c r="AA238" s="146">
        <v>609</v>
      </c>
      <c r="AB238" s="146">
        <v>664</v>
      </c>
      <c r="AC238" s="146">
        <v>841</v>
      </c>
      <c r="AD238" s="146">
        <v>808</v>
      </c>
      <c r="AE238" s="146">
        <v>897</v>
      </c>
      <c r="AF238" s="499">
        <v>839</v>
      </c>
      <c r="AG238" s="146">
        <v>690</v>
      </c>
      <c r="AH238" s="146">
        <v>685</v>
      </c>
      <c r="AI238" s="146">
        <v>854</v>
      </c>
      <c r="AJ238" s="146">
        <v>922</v>
      </c>
      <c r="AK238" s="147"/>
      <c r="AL238" s="392"/>
      <c r="AM238" s="132"/>
      <c r="AN238" s="681"/>
      <c r="AO238" s="141" t="s">
        <v>149</v>
      </c>
      <c r="AP238" s="146">
        <v>0</v>
      </c>
      <c r="AQ238" s="146">
        <v>0</v>
      </c>
      <c r="AR238" s="146">
        <v>0</v>
      </c>
      <c r="AS238" s="146">
        <v>0</v>
      </c>
      <c r="AT238" s="146">
        <v>0</v>
      </c>
      <c r="AU238" s="146">
        <v>0</v>
      </c>
      <c r="AV238" s="146">
        <v>0</v>
      </c>
      <c r="AW238" s="146">
        <v>0</v>
      </c>
      <c r="AX238" s="146">
        <v>0</v>
      </c>
      <c r="AY238" s="150">
        <v>0</v>
      </c>
      <c r="AZ238" s="150">
        <v>0</v>
      </c>
      <c r="BA238" s="150">
        <v>10</v>
      </c>
      <c r="BB238" s="150">
        <v>14</v>
      </c>
      <c r="BC238" s="183">
        <v>23</v>
      </c>
      <c r="BG238" s="685"/>
      <c r="BH238" s="141" t="s">
        <v>149</v>
      </c>
      <c r="BI238" s="146">
        <v>0</v>
      </c>
      <c r="BJ238" s="146">
        <v>0</v>
      </c>
      <c r="BK238" s="146">
        <v>0</v>
      </c>
      <c r="BL238" s="146">
        <v>0</v>
      </c>
      <c r="BM238" s="146">
        <v>0</v>
      </c>
      <c r="BN238" s="146">
        <v>0</v>
      </c>
      <c r="BO238" s="146">
        <v>0</v>
      </c>
      <c r="BP238" s="146">
        <v>0</v>
      </c>
      <c r="BQ238" s="146">
        <v>0</v>
      </c>
      <c r="BR238" s="150">
        <v>0</v>
      </c>
      <c r="BS238" s="150">
        <v>0</v>
      </c>
      <c r="BT238" s="150">
        <v>49</v>
      </c>
      <c r="BU238" s="150">
        <v>70</v>
      </c>
      <c r="BV238" s="183">
        <v>58</v>
      </c>
    </row>
    <row r="239" spans="2:74">
      <c r="B239" s="141" t="s">
        <v>37</v>
      </c>
      <c r="C239" s="143">
        <f t="shared" ref="C239:M240" si="171">W240+AP239*$T$6+AP246*$T$8+AP253*$T$10</f>
        <v>59.4</v>
      </c>
      <c r="D239" s="143">
        <f t="shared" si="171"/>
        <v>50.6</v>
      </c>
      <c r="E239" s="143">
        <f t="shared" si="171"/>
        <v>36</v>
      </c>
      <c r="F239" s="143">
        <f t="shared" si="171"/>
        <v>85.800000000000011</v>
      </c>
      <c r="G239" s="143">
        <f t="shared" si="171"/>
        <v>83.199999999999989</v>
      </c>
      <c r="H239" s="143">
        <f t="shared" si="171"/>
        <v>110</v>
      </c>
      <c r="I239" s="143">
        <f t="shared" si="171"/>
        <v>119.39999999999999</v>
      </c>
      <c r="J239" s="143">
        <f t="shared" si="171"/>
        <v>93</v>
      </c>
      <c r="K239" s="143">
        <f t="shared" si="171"/>
        <v>124.39999999999999</v>
      </c>
      <c r="L239" s="143">
        <f t="shared" si="171"/>
        <v>63.6</v>
      </c>
      <c r="M239" s="143">
        <f t="shared" si="171"/>
        <v>62.4</v>
      </c>
      <c r="N239" s="143">
        <f t="shared" ref="N239:P240" si="172">AH240+BA239*$T$6+BA246*$T$8+BA253*$T$10</f>
        <v>27.799999999999997</v>
      </c>
      <c r="O239" s="143">
        <f t="shared" si="172"/>
        <v>47.4</v>
      </c>
      <c r="P239" s="143">
        <f t="shared" si="172"/>
        <v>64</v>
      </c>
      <c r="Q239" s="143"/>
      <c r="R239" s="402">
        <v>29.950655715322466</v>
      </c>
      <c r="S239" s="143"/>
      <c r="V239" s="141" t="s">
        <v>149</v>
      </c>
      <c r="W239" s="146">
        <v>0</v>
      </c>
      <c r="X239" s="146">
        <v>0</v>
      </c>
      <c r="Y239" s="146">
        <v>0</v>
      </c>
      <c r="Z239" s="146">
        <v>0</v>
      </c>
      <c r="AA239" s="146">
        <v>0</v>
      </c>
      <c r="AB239" s="146">
        <v>0</v>
      </c>
      <c r="AC239" s="146">
        <v>0</v>
      </c>
      <c r="AD239" s="146">
        <v>0</v>
      </c>
      <c r="AE239" s="146">
        <v>0</v>
      </c>
      <c r="AF239" s="499">
        <v>0</v>
      </c>
      <c r="AG239" s="146">
        <v>0</v>
      </c>
      <c r="AH239" s="146">
        <v>77</v>
      </c>
      <c r="AI239" s="146">
        <v>112</v>
      </c>
      <c r="AJ239" s="146">
        <v>122</v>
      </c>
      <c r="AK239" s="147"/>
      <c r="AL239" s="392"/>
      <c r="AM239" s="132"/>
      <c r="AN239" s="681"/>
      <c r="AO239" s="141" t="s">
        <v>37</v>
      </c>
      <c r="AP239" s="150">
        <v>7</v>
      </c>
      <c r="AQ239" s="150">
        <v>12</v>
      </c>
      <c r="AR239" s="150">
        <v>5</v>
      </c>
      <c r="AS239" s="150">
        <v>23</v>
      </c>
      <c r="AT239" s="150">
        <v>17</v>
      </c>
      <c r="AU239" s="150">
        <v>21</v>
      </c>
      <c r="AV239" s="150">
        <v>22</v>
      </c>
      <c r="AW239" s="150">
        <v>14</v>
      </c>
      <c r="AX239" s="150">
        <v>16</v>
      </c>
      <c r="AY239" s="150">
        <v>7</v>
      </c>
      <c r="AZ239" s="150">
        <v>6</v>
      </c>
      <c r="BA239" s="150">
        <v>3</v>
      </c>
      <c r="BB239" s="150">
        <v>3</v>
      </c>
      <c r="BC239" s="183">
        <v>9</v>
      </c>
      <c r="BG239" s="685"/>
      <c r="BH239" s="154" t="s">
        <v>37</v>
      </c>
      <c r="BI239" s="150">
        <v>22</v>
      </c>
      <c r="BJ239" s="150">
        <v>14</v>
      </c>
      <c r="BK239" s="150">
        <v>10</v>
      </c>
      <c r="BL239" s="150">
        <v>30</v>
      </c>
      <c r="BM239" s="150">
        <v>30</v>
      </c>
      <c r="BN239" s="150">
        <v>43</v>
      </c>
      <c r="BO239" s="150">
        <v>52</v>
      </c>
      <c r="BP239" s="150">
        <v>32</v>
      </c>
      <c r="BQ239" s="150">
        <v>39</v>
      </c>
      <c r="BR239" s="150">
        <v>21</v>
      </c>
      <c r="BS239" s="150">
        <v>18</v>
      </c>
      <c r="BT239" s="150">
        <v>4</v>
      </c>
      <c r="BU239" s="150">
        <v>10</v>
      </c>
      <c r="BV239" s="183">
        <v>21</v>
      </c>
    </row>
    <row r="240" spans="2:74">
      <c r="B240" s="141" t="s">
        <v>38</v>
      </c>
      <c r="C240" s="143">
        <f t="shared" si="171"/>
        <v>616.19999999999993</v>
      </c>
      <c r="D240" s="143">
        <f t="shared" si="171"/>
        <v>586</v>
      </c>
      <c r="E240" s="143">
        <f t="shared" si="171"/>
        <v>791.4</v>
      </c>
      <c r="F240" s="143">
        <f t="shared" si="171"/>
        <v>693.80000000000007</v>
      </c>
      <c r="G240" s="143">
        <f t="shared" si="171"/>
        <v>655.80000000000007</v>
      </c>
      <c r="H240" s="143">
        <f t="shared" si="171"/>
        <v>785.59999999999991</v>
      </c>
      <c r="I240" s="143">
        <f t="shared" si="171"/>
        <v>718.2</v>
      </c>
      <c r="J240" s="143">
        <f t="shared" si="171"/>
        <v>852.8</v>
      </c>
      <c r="K240" s="143">
        <f t="shared" si="171"/>
        <v>731.2</v>
      </c>
      <c r="L240" s="143">
        <f t="shared" si="171"/>
        <v>757.4</v>
      </c>
      <c r="M240" s="143">
        <f t="shared" si="171"/>
        <v>647.80000000000007</v>
      </c>
      <c r="N240" s="143">
        <f t="shared" si="172"/>
        <v>522.6</v>
      </c>
      <c r="O240" s="143">
        <f t="shared" si="172"/>
        <v>663.6</v>
      </c>
      <c r="P240" s="143">
        <f t="shared" si="172"/>
        <v>402.2</v>
      </c>
      <c r="Q240" s="143"/>
      <c r="R240" s="402">
        <v>82.730300777083542</v>
      </c>
      <c r="V240" s="141" t="s">
        <v>37</v>
      </c>
      <c r="W240" s="146">
        <v>32</v>
      </c>
      <c r="X240" s="146">
        <v>28</v>
      </c>
      <c r="Y240" s="146">
        <v>18</v>
      </c>
      <c r="Z240" s="146">
        <v>46</v>
      </c>
      <c r="AA240" s="146">
        <v>44</v>
      </c>
      <c r="AB240" s="146">
        <v>58</v>
      </c>
      <c r="AC240" s="146">
        <v>63</v>
      </c>
      <c r="AD240" s="146">
        <v>49</v>
      </c>
      <c r="AE240" s="146">
        <v>63</v>
      </c>
      <c r="AF240" s="499">
        <v>32</v>
      </c>
      <c r="AG240" s="146">
        <v>33</v>
      </c>
      <c r="AH240" s="146">
        <v>14</v>
      </c>
      <c r="AI240" s="146">
        <v>24</v>
      </c>
      <c r="AJ240" s="146">
        <v>32</v>
      </c>
      <c r="AK240" s="147"/>
      <c r="AL240" s="392"/>
      <c r="AM240" s="132"/>
      <c r="AN240" s="682"/>
      <c r="AO240" s="161" t="s">
        <v>38</v>
      </c>
      <c r="AP240" s="158">
        <v>116</v>
      </c>
      <c r="AQ240" s="158">
        <v>101</v>
      </c>
      <c r="AR240" s="159">
        <v>108</v>
      </c>
      <c r="AS240" s="158">
        <v>122</v>
      </c>
      <c r="AT240" s="158">
        <v>109</v>
      </c>
      <c r="AU240" s="159">
        <v>126</v>
      </c>
      <c r="AV240" s="159">
        <v>112</v>
      </c>
      <c r="AW240" s="159">
        <v>128</v>
      </c>
      <c r="AX240" s="159">
        <v>110</v>
      </c>
      <c r="AY240" s="159">
        <v>93</v>
      </c>
      <c r="AZ240" s="159">
        <v>114</v>
      </c>
      <c r="BA240" s="159">
        <v>91</v>
      </c>
      <c r="BB240" s="159">
        <v>127</v>
      </c>
      <c r="BC240" s="185">
        <v>60</v>
      </c>
      <c r="BG240" s="685"/>
      <c r="BH240" s="157" t="s">
        <v>38</v>
      </c>
      <c r="BI240" s="158">
        <v>224</v>
      </c>
      <c r="BJ240" s="158">
        <v>219</v>
      </c>
      <c r="BK240" s="159">
        <v>305</v>
      </c>
      <c r="BL240" s="158">
        <v>224</v>
      </c>
      <c r="BM240" s="158">
        <v>212</v>
      </c>
      <c r="BN240" s="159">
        <v>265</v>
      </c>
      <c r="BO240" s="159">
        <v>238</v>
      </c>
      <c r="BP240" s="159">
        <v>309</v>
      </c>
      <c r="BQ240" s="159">
        <v>265</v>
      </c>
      <c r="BR240" s="159">
        <v>251</v>
      </c>
      <c r="BS240" s="159">
        <v>235</v>
      </c>
      <c r="BT240" s="159">
        <v>184</v>
      </c>
      <c r="BU240" s="159">
        <v>235</v>
      </c>
      <c r="BV240" s="185">
        <v>147</v>
      </c>
    </row>
    <row r="241" spans="2:77">
      <c r="B241" s="141" t="s">
        <v>39</v>
      </c>
      <c r="C241" s="143">
        <f t="shared" ref="C241:P244" si="173">W242</f>
        <v>0</v>
      </c>
      <c r="D241" s="143">
        <f t="shared" si="173"/>
        <v>0</v>
      </c>
      <c r="E241" s="143">
        <f t="shared" si="173"/>
        <v>0</v>
      </c>
      <c r="F241" s="143">
        <f t="shared" si="173"/>
        <v>599</v>
      </c>
      <c r="G241" s="143">
        <f t="shared" si="173"/>
        <v>435</v>
      </c>
      <c r="H241" s="143">
        <f t="shared" si="173"/>
        <v>393</v>
      </c>
      <c r="I241" s="143">
        <f t="shared" si="173"/>
        <v>366</v>
      </c>
      <c r="J241" s="143">
        <f t="shared" si="173"/>
        <v>366</v>
      </c>
      <c r="K241" s="143">
        <f t="shared" si="173"/>
        <v>401</v>
      </c>
      <c r="L241" s="143">
        <f t="shared" si="173"/>
        <v>382</v>
      </c>
      <c r="M241" s="143">
        <f t="shared" si="173"/>
        <v>345</v>
      </c>
      <c r="N241" s="143">
        <f t="shared" si="173"/>
        <v>356</v>
      </c>
      <c r="O241" s="143">
        <f t="shared" si="173"/>
        <v>263</v>
      </c>
      <c r="P241" s="143">
        <f t="shared" si="173"/>
        <v>263</v>
      </c>
      <c r="Q241" s="143"/>
      <c r="R241" s="404">
        <v>84.305849088163356</v>
      </c>
      <c r="V241" s="141" t="s">
        <v>38</v>
      </c>
      <c r="W241" s="146">
        <v>326</v>
      </c>
      <c r="X241" s="146">
        <v>303</v>
      </c>
      <c r="Y241" s="146">
        <v>403</v>
      </c>
      <c r="Z241" s="146">
        <v>360</v>
      </c>
      <c r="AA241" s="146">
        <v>338</v>
      </c>
      <c r="AB241" s="146">
        <v>406</v>
      </c>
      <c r="AC241" s="146">
        <v>374</v>
      </c>
      <c r="AD241" s="146">
        <v>432</v>
      </c>
      <c r="AE241" s="146">
        <v>377</v>
      </c>
      <c r="AF241" s="499">
        <v>383</v>
      </c>
      <c r="AG241" s="146">
        <v>337</v>
      </c>
      <c r="AH241" s="146">
        <v>268</v>
      </c>
      <c r="AI241" s="146">
        <v>340</v>
      </c>
      <c r="AJ241" s="146">
        <v>205</v>
      </c>
      <c r="AK241" s="147"/>
      <c r="AL241" s="392"/>
      <c r="AM241" s="132"/>
      <c r="AN241" s="681" t="s">
        <v>100</v>
      </c>
      <c r="AO241" s="435" t="s">
        <v>33</v>
      </c>
      <c r="AP241" s="149">
        <v>2423</v>
      </c>
      <c r="AQ241" s="149">
        <v>2682</v>
      </c>
      <c r="AR241" s="149">
        <v>2719</v>
      </c>
      <c r="AS241" s="149">
        <v>1816</v>
      </c>
      <c r="AT241" s="149">
        <v>2917</v>
      </c>
      <c r="AU241" s="149">
        <v>3535</v>
      </c>
      <c r="AV241" s="149">
        <v>2065</v>
      </c>
      <c r="AW241" s="149">
        <v>1919</v>
      </c>
      <c r="AX241" s="149">
        <v>1378</v>
      </c>
      <c r="AY241" s="149">
        <v>1645</v>
      </c>
      <c r="AZ241" s="149">
        <v>1525</v>
      </c>
      <c r="BA241" s="150">
        <v>1561</v>
      </c>
      <c r="BB241" s="150">
        <v>1264</v>
      </c>
      <c r="BC241" s="183">
        <v>1360</v>
      </c>
      <c r="BG241" s="683" t="s">
        <v>52</v>
      </c>
      <c r="BH241" s="148" t="s">
        <v>33</v>
      </c>
      <c r="BI241" s="149">
        <v>3334</v>
      </c>
      <c r="BJ241" s="149">
        <v>3783</v>
      </c>
      <c r="BK241" s="149">
        <v>3739</v>
      </c>
      <c r="BL241" s="149">
        <v>2591</v>
      </c>
      <c r="BM241" s="149">
        <v>4049</v>
      </c>
      <c r="BN241" s="149">
        <v>5111</v>
      </c>
      <c r="BO241" s="149">
        <v>3133</v>
      </c>
      <c r="BP241" s="149">
        <v>2926</v>
      </c>
      <c r="BQ241" s="149">
        <v>1993</v>
      </c>
      <c r="BR241" s="149">
        <v>2385</v>
      </c>
      <c r="BS241" s="149">
        <v>2161</v>
      </c>
      <c r="BT241" s="149">
        <v>2039</v>
      </c>
      <c r="BU241" s="149">
        <v>1668</v>
      </c>
      <c r="BV241" s="182">
        <v>1791</v>
      </c>
    </row>
    <row r="242" spans="2:77">
      <c r="B242" s="141" t="s">
        <v>15</v>
      </c>
      <c r="C242" s="143">
        <f t="shared" si="173"/>
        <v>765</v>
      </c>
      <c r="D242" s="143">
        <f t="shared" si="173"/>
        <v>844</v>
      </c>
      <c r="E242" s="143">
        <f t="shared" si="173"/>
        <v>809</v>
      </c>
      <c r="F242" s="143">
        <f t="shared" si="173"/>
        <v>574</v>
      </c>
      <c r="G242" s="143">
        <f t="shared" si="173"/>
        <v>559</v>
      </c>
      <c r="H242" s="143">
        <f t="shared" si="173"/>
        <v>589</v>
      </c>
      <c r="I242" s="143">
        <f t="shared" si="173"/>
        <v>675</v>
      </c>
      <c r="J242" s="143">
        <f t="shared" si="173"/>
        <v>778</v>
      </c>
      <c r="K242" s="143">
        <f t="shared" si="173"/>
        <v>773</v>
      </c>
      <c r="L242" s="143">
        <f t="shared" si="173"/>
        <v>728</v>
      </c>
      <c r="M242" s="143">
        <f t="shared" si="173"/>
        <v>700</v>
      </c>
      <c r="N242" s="143">
        <f t="shared" si="173"/>
        <v>682</v>
      </c>
      <c r="O242" s="143">
        <f t="shared" si="173"/>
        <v>676</v>
      </c>
      <c r="P242" s="143">
        <f t="shared" si="173"/>
        <v>681</v>
      </c>
      <c r="Q242" s="143"/>
      <c r="R242" s="402">
        <v>103.74027397517555</v>
      </c>
      <c r="V242" s="141" t="s">
        <v>39</v>
      </c>
      <c r="W242" s="146"/>
      <c r="X242" s="146"/>
      <c r="Y242" s="146"/>
      <c r="Z242" s="146">
        <v>599</v>
      </c>
      <c r="AA242" s="146">
        <v>435</v>
      </c>
      <c r="AB242" s="146">
        <v>393</v>
      </c>
      <c r="AC242" s="146">
        <v>366</v>
      </c>
      <c r="AD242" s="146">
        <v>366</v>
      </c>
      <c r="AE242" s="146">
        <v>401</v>
      </c>
      <c r="AF242" s="499">
        <v>382</v>
      </c>
      <c r="AG242" s="146">
        <v>345</v>
      </c>
      <c r="AH242" s="146">
        <v>356</v>
      </c>
      <c r="AI242" s="146">
        <v>263</v>
      </c>
      <c r="AJ242" s="146">
        <v>263</v>
      </c>
      <c r="AK242" s="147"/>
      <c r="AL242" s="392"/>
      <c r="AM242" s="132"/>
      <c r="AN242" s="681"/>
      <c r="AO242" s="141" t="s">
        <v>9</v>
      </c>
      <c r="AP242" s="150">
        <v>1990</v>
      </c>
      <c r="AQ242" s="150">
        <v>1863</v>
      </c>
      <c r="AR242" s="150">
        <v>1851</v>
      </c>
      <c r="AS242" s="150">
        <v>1786</v>
      </c>
      <c r="AT242" s="150">
        <v>1840</v>
      </c>
      <c r="AU242" s="150">
        <v>2167</v>
      </c>
      <c r="AV242" s="150">
        <v>1438</v>
      </c>
      <c r="AW242" s="150">
        <v>1409</v>
      </c>
      <c r="AX242" s="150">
        <v>1099</v>
      </c>
      <c r="AY242" s="150">
        <v>1077</v>
      </c>
      <c r="AZ242" s="150">
        <v>1105</v>
      </c>
      <c r="BA242" s="150">
        <v>1132</v>
      </c>
      <c r="BB242" s="150">
        <v>1004</v>
      </c>
      <c r="BC242" s="183">
        <v>971</v>
      </c>
      <c r="BG242" s="681"/>
      <c r="BH242" s="154" t="s">
        <v>9</v>
      </c>
      <c r="BI242" s="150">
        <v>2934</v>
      </c>
      <c r="BJ242" s="150">
        <v>2737</v>
      </c>
      <c r="BK242" s="150">
        <v>2693</v>
      </c>
      <c r="BL242" s="150">
        <v>2519</v>
      </c>
      <c r="BM242" s="150">
        <v>2696</v>
      </c>
      <c r="BN242" s="150">
        <v>3391</v>
      </c>
      <c r="BO242" s="150">
        <v>2365</v>
      </c>
      <c r="BP242" s="150">
        <v>2330</v>
      </c>
      <c r="BQ242" s="150">
        <v>1724</v>
      </c>
      <c r="BR242" s="150">
        <v>1736</v>
      </c>
      <c r="BS242" s="150">
        <v>1652</v>
      </c>
      <c r="BT242" s="150">
        <v>1625</v>
      </c>
      <c r="BU242" s="150">
        <v>1373</v>
      </c>
      <c r="BV242" s="183">
        <v>1396</v>
      </c>
    </row>
    <row r="243" spans="2:77">
      <c r="B243" s="141" t="s">
        <v>40</v>
      </c>
      <c r="C243" s="143">
        <f t="shared" si="173"/>
        <v>0</v>
      </c>
      <c r="D243" s="143">
        <f t="shared" si="173"/>
        <v>0</v>
      </c>
      <c r="E243" s="143">
        <f t="shared" si="173"/>
        <v>0</v>
      </c>
      <c r="F243" s="143">
        <f t="shared" si="173"/>
        <v>58588</v>
      </c>
      <c r="G243" s="143">
        <f t="shared" si="173"/>
        <v>57015</v>
      </c>
      <c r="H243" s="143">
        <f t="shared" si="173"/>
        <v>45457</v>
      </c>
      <c r="I243" s="143">
        <f t="shared" si="173"/>
        <v>53210.899999999507</v>
      </c>
      <c r="J243" s="143">
        <f t="shared" si="173"/>
        <v>74172</v>
      </c>
      <c r="K243" s="143">
        <f t="shared" si="173"/>
        <v>75009</v>
      </c>
      <c r="L243" s="143">
        <f t="shared" si="173"/>
        <v>84906</v>
      </c>
      <c r="M243" s="143">
        <f t="shared" si="173"/>
        <v>66743</v>
      </c>
      <c r="N243" s="143">
        <f t="shared" si="173"/>
        <v>52041.860000000008</v>
      </c>
      <c r="O243" s="143">
        <f t="shared" si="173"/>
        <v>50546.5</v>
      </c>
      <c r="P243" s="143">
        <f t="shared" si="173"/>
        <v>44961</v>
      </c>
      <c r="Q243" s="143"/>
      <c r="R243" s="404">
        <v>14142.399546372106</v>
      </c>
      <c r="V243" s="141" t="s">
        <v>15</v>
      </c>
      <c r="W243" s="146">
        <v>765</v>
      </c>
      <c r="X243" s="146">
        <v>844</v>
      </c>
      <c r="Y243" s="146">
        <v>809</v>
      </c>
      <c r="Z243" s="146">
        <v>574</v>
      </c>
      <c r="AA243" s="146">
        <v>559</v>
      </c>
      <c r="AB243" s="146">
        <v>589</v>
      </c>
      <c r="AC243" s="146">
        <v>675</v>
      </c>
      <c r="AD243" s="146">
        <v>778</v>
      </c>
      <c r="AE243" s="146">
        <v>773</v>
      </c>
      <c r="AF243" s="499">
        <v>728</v>
      </c>
      <c r="AG243" s="146">
        <v>700</v>
      </c>
      <c r="AH243" s="146">
        <v>682</v>
      </c>
      <c r="AI243" s="146">
        <v>676</v>
      </c>
      <c r="AJ243" s="146">
        <v>681</v>
      </c>
      <c r="AK243" s="147"/>
      <c r="AL243" s="392"/>
      <c r="AM243" s="132"/>
      <c r="AN243" s="681"/>
      <c r="AO243" s="141" t="s">
        <v>34</v>
      </c>
      <c r="AP243" s="150">
        <v>1372</v>
      </c>
      <c r="AQ243" s="150">
        <v>1170</v>
      </c>
      <c r="AR243" s="150">
        <v>1163</v>
      </c>
      <c r="AS243" s="150">
        <v>1171</v>
      </c>
      <c r="AT243" s="150">
        <v>1150</v>
      </c>
      <c r="AU243" s="150">
        <v>1336</v>
      </c>
      <c r="AV243" s="150">
        <v>1018</v>
      </c>
      <c r="AW243" s="150">
        <v>1026</v>
      </c>
      <c r="AX243" s="150">
        <v>813</v>
      </c>
      <c r="AY243" s="150">
        <v>730</v>
      </c>
      <c r="AZ243" s="150">
        <v>769</v>
      </c>
      <c r="BA243" s="150">
        <v>773</v>
      </c>
      <c r="BB243" s="150">
        <v>776</v>
      </c>
      <c r="BC243" s="183">
        <v>737</v>
      </c>
      <c r="BG243" s="681"/>
      <c r="BH243" s="154" t="s">
        <v>34</v>
      </c>
      <c r="BI243" s="150">
        <v>2141</v>
      </c>
      <c r="BJ243" s="150">
        <v>1771</v>
      </c>
      <c r="BK243" s="150">
        <v>1829</v>
      </c>
      <c r="BL243" s="150">
        <v>1736</v>
      </c>
      <c r="BM243" s="150">
        <v>1768</v>
      </c>
      <c r="BN243" s="150">
        <v>2231</v>
      </c>
      <c r="BO243" s="150">
        <v>1750</v>
      </c>
      <c r="BP243" s="150">
        <v>1818</v>
      </c>
      <c r="BQ243" s="150">
        <v>1442</v>
      </c>
      <c r="BR243" s="150">
        <v>1265</v>
      </c>
      <c r="BS243" s="150">
        <v>1253</v>
      </c>
      <c r="BT243" s="150">
        <v>1185</v>
      </c>
      <c r="BU243" s="150">
        <v>1161</v>
      </c>
      <c r="BV243" s="183">
        <v>1148</v>
      </c>
    </row>
    <row r="244" spans="2:77" ht="18" customHeight="1">
      <c r="B244" s="161" t="s">
        <v>41</v>
      </c>
      <c r="C244" s="162">
        <f t="shared" si="173"/>
        <v>10.148133252898987</v>
      </c>
      <c r="D244" s="162">
        <f t="shared" si="173"/>
        <v>11.339005093746612</v>
      </c>
      <c r="E244" s="162">
        <f t="shared" si="173"/>
        <v>10.472809128592736</v>
      </c>
      <c r="F244" s="162">
        <f t="shared" si="173"/>
        <v>11.221065064892038</v>
      </c>
      <c r="G244" s="162">
        <f t="shared" si="173"/>
        <v>8.6858592083852457</v>
      </c>
      <c r="H244" s="162">
        <f t="shared" si="173"/>
        <v>8.236555705126742</v>
      </c>
      <c r="I244" s="162">
        <f t="shared" si="173"/>
        <v>9.9516362221944981</v>
      </c>
      <c r="J244" s="162">
        <f t="shared" si="173"/>
        <v>9.4093104962670182</v>
      </c>
      <c r="K244" s="162">
        <f t="shared" si="173"/>
        <v>12.48006656035499</v>
      </c>
      <c r="L244" s="162">
        <f t="shared" si="173"/>
        <v>12.761468472384339</v>
      </c>
      <c r="M244" s="162">
        <f t="shared" si="173"/>
        <v>11.41044458122248</v>
      </c>
      <c r="N244" s="162">
        <f t="shared" si="173"/>
        <v>12.816947915399455</v>
      </c>
      <c r="O244" s="162">
        <f t="shared" si="173"/>
        <v>17.332030235176227</v>
      </c>
      <c r="P244" s="162">
        <f t="shared" si="173"/>
        <v>17.709357170690289</v>
      </c>
      <c r="Q244" s="163"/>
      <c r="R244" s="403">
        <v>1.5010833693608783</v>
      </c>
      <c r="T244" s="135"/>
      <c r="V244" s="141" t="s">
        <v>40</v>
      </c>
      <c r="W244" s="146"/>
      <c r="X244" s="146"/>
      <c r="Y244" s="146"/>
      <c r="Z244" s="146">
        <v>58588</v>
      </c>
      <c r="AA244" s="146">
        <v>57015</v>
      </c>
      <c r="AB244" s="146">
        <v>45457</v>
      </c>
      <c r="AC244" s="146">
        <v>53210.899999999507</v>
      </c>
      <c r="AD244" s="146">
        <v>74172</v>
      </c>
      <c r="AE244" s="146">
        <v>75009</v>
      </c>
      <c r="AF244" s="499">
        <v>84906</v>
      </c>
      <c r="AG244" s="146">
        <v>66743</v>
      </c>
      <c r="AH244" s="146">
        <v>52041.860000000008</v>
      </c>
      <c r="AI244" s="146">
        <v>50546.5</v>
      </c>
      <c r="AJ244" s="146">
        <v>44961</v>
      </c>
      <c r="AK244" s="147"/>
      <c r="AL244" s="392"/>
      <c r="AM244" s="132"/>
      <c r="AN244" s="681"/>
      <c r="AO244" s="141" t="s">
        <v>36</v>
      </c>
      <c r="AP244" s="150">
        <v>290</v>
      </c>
      <c r="AQ244" s="150">
        <v>313</v>
      </c>
      <c r="AR244" s="150">
        <v>293</v>
      </c>
      <c r="AS244" s="150">
        <v>292</v>
      </c>
      <c r="AT244" s="150">
        <v>232</v>
      </c>
      <c r="AU244" s="150">
        <v>267</v>
      </c>
      <c r="AV244" s="150">
        <v>282</v>
      </c>
      <c r="AW244" s="150">
        <v>296</v>
      </c>
      <c r="AX244" s="150">
        <v>322</v>
      </c>
      <c r="AY244" s="150">
        <v>297</v>
      </c>
      <c r="AZ244" s="150">
        <v>251</v>
      </c>
      <c r="BA244" s="150">
        <v>259</v>
      </c>
      <c r="BB244" s="150">
        <v>350</v>
      </c>
      <c r="BC244" s="183">
        <v>400</v>
      </c>
      <c r="BG244" s="681"/>
      <c r="BH244" s="154" t="s">
        <v>36</v>
      </c>
      <c r="BI244" s="150">
        <v>364</v>
      </c>
      <c r="BJ244" s="150">
        <v>451</v>
      </c>
      <c r="BK244" s="150">
        <v>467</v>
      </c>
      <c r="BL244" s="150">
        <v>435</v>
      </c>
      <c r="BM244" s="150">
        <v>384</v>
      </c>
      <c r="BN244" s="150">
        <v>460</v>
      </c>
      <c r="BO244" s="150">
        <v>607</v>
      </c>
      <c r="BP244" s="150">
        <v>593</v>
      </c>
      <c r="BQ244" s="150">
        <v>654</v>
      </c>
      <c r="BR244" s="150">
        <v>616</v>
      </c>
      <c r="BS244" s="150">
        <v>498</v>
      </c>
      <c r="BT244" s="150">
        <v>506</v>
      </c>
      <c r="BU244" s="150">
        <v>629</v>
      </c>
      <c r="BV244" s="183">
        <v>664</v>
      </c>
    </row>
    <row r="245" spans="2:77">
      <c r="C245" s="141"/>
      <c r="D245" s="141"/>
      <c r="E245" s="141"/>
      <c r="R245" s="99"/>
      <c r="T245" s="143"/>
      <c r="V245" s="161" t="s">
        <v>41</v>
      </c>
      <c r="W245" s="164">
        <v>10.148133252898987</v>
      </c>
      <c r="X245" s="164">
        <v>11.339005093746612</v>
      </c>
      <c r="Y245" s="164">
        <v>10.472809128592736</v>
      </c>
      <c r="Z245" s="164">
        <v>11.221065064892038</v>
      </c>
      <c r="AA245" s="164">
        <v>8.6858592083852457</v>
      </c>
      <c r="AB245" s="164">
        <v>8.236555705126742</v>
      </c>
      <c r="AC245" s="164">
        <v>9.9516362221944981</v>
      </c>
      <c r="AD245" s="164">
        <v>9.4093104962670182</v>
      </c>
      <c r="AE245" s="164">
        <v>12.48006656035499</v>
      </c>
      <c r="AF245" s="500">
        <v>12.761468472384339</v>
      </c>
      <c r="AG245" s="164">
        <v>11.41044458122248</v>
      </c>
      <c r="AH245" s="164">
        <v>12.816947915399455</v>
      </c>
      <c r="AI245" s="164">
        <v>17.332030235176227</v>
      </c>
      <c r="AJ245" s="164">
        <v>17.709357170690289</v>
      </c>
      <c r="AK245" s="178"/>
      <c r="AL245" s="392"/>
      <c r="AM245" s="132"/>
      <c r="AN245" s="681"/>
      <c r="AO245" s="141" t="s">
        <v>149</v>
      </c>
      <c r="AP245" s="146">
        <v>0</v>
      </c>
      <c r="AQ245" s="146">
        <v>0</v>
      </c>
      <c r="AR245" s="146">
        <v>0</v>
      </c>
      <c r="AS245" s="146">
        <v>0</v>
      </c>
      <c r="AT245" s="146">
        <v>0</v>
      </c>
      <c r="AU245" s="146">
        <v>0</v>
      </c>
      <c r="AV245" s="146">
        <v>0</v>
      </c>
      <c r="AW245" s="146">
        <v>0</v>
      </c>
      <c r="AX245" s="146">
        <v>0</v>
      </c>
      <c r="AY245" s="150">
        <v>0</v>
      </c>
      <c r="AZ245" s="150">
        <v>0</v>
      </c>
      <c r="BA245" s="150">
        <v>30</v>
      </c>
      <c r="BB245" s="150">
        <v>47</v>
      </c>
      <c r="BC245" s="183">
        <v>54</v>
      </c>
      <c r="BG245" s="681"/>
      <c r="BH245" s="141" t="s">
        <v>149</v>
      </c>
      <c r="BI245" s="146">
        <v>0</v>
      </c>
      <c r="BJ245" s="146">
        <v>0</v>
      </c>
      <c r="BK245" s="146">
        <v>0</v>
      </c>
      <c r="BL245" s="146">
        <v>0</v>
      </c>
      <c r="BM245" s="146">
        <v>0</v>
      </c>
      <c r="BN245" s="146">
        <v>0</v>
      </c>
      <c r="BO245" s="146">
        <v>0</v>
      </c>
      <c r="BP245" s="146">
        <v>0</v>
      </c>
      <c r="BQ245" s="146">
        <v>0</v>
      </c>
      <c r="BR245" s="150">
        <v>0</v>
      </c>
      <c r="BS245" s="150">
        <v>0</v>
      </c>
      <c r="BT245" s="150">
        <v>67</v>
      </c>
      <c r="BU245" s="150">
        <v>96</v>
      </c>
      <c r="BV245" s="183">
        <v>100</v>
      </c>
    </row>
    <row r="246" spans="2:77">
      <c r="C246" s="141"/>
      <c r="D246" s="141"/>
      <c r="E246" s="141"/>
      <c r="R246" s="99"/>
      <c r="T246" s="143"/>
      <c r="V246" s="132"/>
      <c r="W246" s="141"/>
      <c r="X246" s="141"/>
      <c r="Y246" s="141"/>
      <c r="Z246" s="132"/>
      <c r="AA246" s="132"/>
      <c r="AB246" s="132"/>
      <c r="AC246" s="132"/>
      <c r="AD246" s="392"/>
      <c r="AE246" s="392"/>
      <c r="AF246" s="132"/>
      <c r="AG246" s="132"/>
      <c r="AH246" s="132"/>
      <c r="AI246" s="132"/>
      <c r="AJ246" s="132"/>
      <c r="AK246" s="132"/>
      <c r="AL246" s="392"/>
      <c r="AM246" s="132"/>
      <c r="AN246" s="681"/>
      <c r="AO246" s="141" t="s">
        <v>37</v>
      </c>
      <c r="AP246" s="150">
        <v>11</v>
      </c>
      <c r="AQ246" s="150">
        <v>7</v>
      </c>
      <c r="AR246" s="150">
        <v>8</v>
      </c>
      <c r="AS246" s="150">
        <v>13</v>
      </c>
      <c r="AT246" s="150">
        <v>16</v>
      </c>
      <c r="AU246" s="150">
        <v>22</v>
      </c>
      <c r="AV246" s="150">
        <v>28</v>
      </c>
      <c r="AW246" s="150">
        <v>22</v>
      </c>
      <c r="AX246" s="150">
        <v>27</v>
      </c>
      <c r="AY246" s="150">
        <v>14</v>
      </c>
      <c r="AZ246" s="150">
        <v>15</v>
      </c>
      <c r="BA246" s="150">
        <v>9</v>
      </c>
      <c r="BB246" s="150">
        <v>15</v>
      </c>
      <c r="BC246" s="183">
        <v>14</v>
      </c>
      <c r="BG246" s="681"/>
      <c r="BH246" s="154" t="s">
        <v>37</v>
      </c>
      <c r="BI246" s="150">
        <v>15</v>
      </c>
      <c r="BJ246" s="150">
        <v>13</v>
      </c>
      <c r="BK246" s="150">
        <v>12</v>
      </c>
      <c r="BL246" s="150">
        <v>17</v>
      </c>
      <c r="BM246" s="150">
        <v>20</v>
      </c>
      <c r="BN246" s="150">
        <v>25</v>
      </c>
      <c r="BO246" s="150">
        <v>26</v>
      </c>
      <c r="BP246" s="150">
        <v>28</v>
      </c>
      <c r="BQ246" s="150">
        <v>40</v>
      </c>
      <c r="BR246" s="150">
        <v>23</v>
      </c>
      <c r="BS246" s="150">
        <v>21</v>
      </c>
      <c r="BT246" s="150">
        <v>12</v>
      </c>
      <c r="BU246" s="150">
        <v>19</v>
      </c>
      <c r="BV246" s="183">
        <v>24</v>
      </c>
    </row>
    <row r="247" spans="2:77">
      <c r="C247" s="141"/>
      <c r="D247" s="141"/>
      <c r="E247" s="141"/>
      <c r="R247" s="99"/>
      <c r="T247" s="143"/>
      <c r="V247" s="132"/>
      <c r="W247" s="141"/>
      <c r="X247" s="141"/>
      <c r="Y247" s="141"/>
      <c r="Z247" s="132"/>
      <c r="AA247" s="132"/>
      <c r="AB247" s="132"/>
      <c r="AC247" s="132"/>
      <c r="AD247" s="392"/>
      <c r="AE247" s="392"/>
      <c r="AF247" s="132"/>
      <c r="AG247" s="132"/>
      <c r="AH247" s="132"/>
      <c r="AI247" s="132"/>
      <c r="AJ247" s="132"/>
      <c r="AK247" s="132"/>
      <c r="AL247" s="392"/>
      <c r="AM247" s="132"/>
      <c r="AN247" s="682"/>
      <c r="AO247" s="161" t="s">
        <v>38</v>
      </c>
      <c r="AP247" s="158">
        <v>111</v>
      </c>
      <c r="AQ247" s="158">
        <v>105</v>
      </c>
      <c r="AR247" s="159">
        <v>146</v>
      </c>
      <c r="AS247" s="158">
        <v>139</v>
      </c>
      <c r="AT247" s="158">
        <v>143</v>
      </c>
      <c r="AU247" s="159">
        <v>142</v>
      </c>
      <c r="AV247" s="159">
        <v>137</v>
      </c>
      <c r="AW247" s="159">
        <v>154</v>
      </c>
      <c r="AX247" s="159">
        <v>127</v>
      </c>
      <c r="AY247" s="159">
        <v>150</v>
      </c>
      <c r="AZ247" s="159">
        <v>120</v>
      </c>
      <c r="BA247" s="159">
        <v>99</v>
      </c>
      <c r="BB247" s="159">
        <v>120</v>
      </c>
      <c r="BC247" s="185">
        <v>88</v>
      </c>
      <c r="BG247" s="682"/>
      <c r="BH247" s="157" t="s">
        <v>38</v>
      </c>
      <c r="BI247" s="158">
        <v>156</v>
      </c>
      <c r="BJ247" s="158">
        <v>164</v>
      </c>
      <c r="BK247" s="159">
        <v>240</v>
      </c>
      <c r="BL247" s="158">
        <v>201</v>
      </c>
      <c r="BM247" s="158">
        <v>204</v>
      </c>
      <c r="BN247" s="159">
        <v>257</v>
      </c>
      <c r="BO247" s="159">
        <v>226</v>
      </c>
      <c r="BP247" s="159">
        <v>296</v>
      </c>
      <c r="BQ247" s="159">
        <v>241</v>
      </c>
      <c r="BR247" s="159">
        <v>277</v>
      </c>
      <c r="BS247" s="159">
        <v>201</v>
      </c>
      <c r="BT247" s="159">
        <v>169</v>
      </c>
      <c r="BU247" s="159">
        <v>218</v>
      </c>
      <c r="BV247" s="185">
        <v>135</v>
      </c>
    </row>
    <row r="248" spans="2:77">
      <c r="C248" s="141"/>
      <c r="D248" s="141"/>
      <c r="E248" s="141"/>
      <c r="R248" s="99"/>
      <c r="S248" s="135"/>
      <c r="T248" s="143"/>
      <c r="V248" s="132"/>
      <c r="W248" s="141"/>
      <c r="X248" s="141"/>
      <c r="Y248" s="141"/>
      <c r="Z248" s="132"/>
      <c r="AA248" s="132"/>
      <c r="AB248" s="132"/>
      <c r="AC248" s="132"/>
      <c r="AD248" s="392"/>
      <c r="AE248" s="392"/>
      <c r="AF248" s="132"/>
      <c r="AG248" s="132"/>
      <c r="AH248" s="132"/>
      <c r="AI248" s="132"/>
      <c r="AJ248" s="132"/>
      <c r="AK248" s="132"/>
      <c r="AL248" s="392"/>
      <c r="AM248" s="132"/>
      <c r="AN248" s="683" t="s">
        <v>101</v>
      </c>
      <c r="AO248" s="435" t="s">
        <v>33</v>
      </c>
      <c r="AP248" s="149">
        <v>932</v>
      </c>
      <c r="AQ248" s="149">
        <v>1070</v>
      </c>
      <c r="AR248" s="149">
        <v>973</v>
      </c>
      <c r="AS248" s="149">
        <v>707</v>
      </c>
      <c r="AT248" s="149">
        <v>990</v>
      </c>
      <c r="AU248" s="149">
        <v>1436</v>
      </c>
      <c r="AV248" s="149">
        <v>976</v>
      </c>
      <c r="AW248" s="149">
        <v>855</v>
      </c>
      <c r="AX248" s="149">
        <v>448</v>
      </c>
      <c r="AY248" s="149">
        <v>503</v>
      </c>
      <c r="AZ248" s="149">
        <v>396</v>
      </c>
      <c r="BA248" s="150">
        <v>295</v>
      </c>
      <c r="BB248" s="150">
        <v>293</v>
      </c>
      <c r="BC248" s="183">
        <v>314</v>
      </c>
      <c r="BG248" s="683" t="s">
        <v>70</v>
      </c>
      <c r="BH248" s="148" t="s">
        <v>33</v>
      </c>
      <c r="BI248" s="149">
        <v>3894</v>
      </c>
      <c r="BJ248" s="149">
        <v>4277</v>
      </c>
      <c r="BK248" s="149">
        <v>4128</v>
      </c>
      <c r="BL248" s="149">
        <v>2834</v>
      </c>
      <c r="BM248" s="149">
        <v>4327</v>
      </c>
      <c r="BN248" s="149">
        <v>5397</v>
      </c>
      <c r="BO248" s="149">
        <v>3259</v>
      </c>
      <c r="BP248" s="149">
        <v>2974</v>
      </c>
      <c r="BQ248" s="149">
        <v>2021</v>
      </c>
      <c r="BR248" s="149">
        <v>2304</v>
      </c>
      <c r="BS248" s="149">
        <v>2153</v>
      </c>
      <c r="BT248" s="149">
        <v>2148</v>
      </c>
      <c r="BU248" s="149">
        <v>1831</v>
      </c>
      <c r="BV248" s="182">
        <v>1903</v>
      </c>
    </row>
    <row r="249" spans="2:77">
      <c r="C249" s="141"/>
      <c r="D249" s="141"/>
      <c r="E249" s="141"/>
      <c r="R249" s="99"/>
      <c r="S249" s="135"/>
      <c r="T249" s="143"/>
      <c r="V249" s="132"/>
      <c r="W249" s="141"/>
      <c r="X249" s="141"/>
      <c r="Y249" s="141"/>
      <c r="Z249" s="132"/>
      <c r="AA249" s="132"/>
      <c r="AB249" s="132"/>
      <c r="AC249" s="132"/>
      <c r="AD249" s="392"/>
      <c r="AE249" s="392"/>
      <c r="AF249" s="132"/>
      <c r="AG249" s="132"/>
      <c r="AH249" s="132"/>
      <c r="AI249" s="132"/>
      <c r="AJ249" s="132"/>
      <c r="AK249" s="132"/>
      <c r="AL249" s="392"/>
      <c r="AM249" s="132"/>
      <c r="AN249" s="681"/>
      <c r="AO249" s="141" t="s">
        <v>9</v>
      </c>
      <c r="AP249" s="150">
        <v>960</v>
      </c>
      <c r="AQ249" s="150">
        <v>881</v>
      </c>
      <c r="AR249" s="150">
        <v>836</v>
      </c>
      <c r="AS249" s="150">
        <v>722</v>
      </c>
      <c r="AT249" s="150">
        <v>793</v>
      </c>
      <c r="AU249" s="150">
        <v>1135</v>
      </c>
      <c r="AV249" s="150">
        <v>879</v>
      </c>
      <c r="AW249" s="150">
        <v>870</v>
      </c>
      <c r="AX249" s="150">
        <v>540</v>
      </c>
      <c r="AY249" s="150">
        <v>512</v>
      </c>
      <c r="AZ249" s="150">
        <v>429</v>
      </c>
      <c r="BA249" s="150">
        <v>346</v>
      </c>
      <c r="BB249" s="150">
        <v>287</v>
      </c>
      <c r="BC249" s="183">
        <v>333</v>
      </c>
      <c r="BG249" s="681"/>
      <c r="BH249" s="154" t="s">
        <v>9</v>
      </c>
      <c r="BI249" s="150">
        <v>3343</v>
      </c>
      <c r="BJ249" s="150">
        <v>3106</v>
      </c>
      <c r="BK249" s="150">
        <v>2993</v>
      </c>
      <c r="BL249" s="150">
        <v>2794</v>
      </c>
      <c r="BM249" s="150">
        <v>2876</v>
      </c>
      <c r="BN249" s="150">
        <v>3589</v>
      </c>
      <c r="BO249" s="150">
        <v>2460</v>
      </c>
      <c r="BP249" s="150">
        <v>2368</v>
      </c>
      <c r="BQ249" s="150">
        <v>1739</v>
      </c>
      <c r="BR249" s="150">
        <v>1668</v>
      </c>
      <c r="BS249" s="150">
        <v>1641</v>
      </c>
      <c r="BT249" s="150">
        <v>1684</v>
      </c>
      <c r="BU249" s="150">
        <v>1485</v>
      </c>
      <c r="BV249" s="183">
        <v>1498</v>
      </c>
    </row>
    <row r="250" spans="2:77" ht="18" customHeight="1">
      <c r="C250" s="141"/>
      <c r="D250" s="141"/>
      <c r="E250" s="141"/>
      <c r="R250" s="99"/>
      <c r="S250" s="135"/>
      <c r="T250" s="143"/>
      <c r="V250" s="132"/>
      <c r="W250" s="141"/>
      <c r="X250" s="141"/>
      <c r="Y250" s="141"/>
      <c r="Z250" s="132"/>
      <c r="AA250" s="132"/>
      <c r="AB250" s="132"/>
      <c r="AC250" s="132"/>
      <c r="AD250" s="392"/>
      <c r="AE250" s="392"/>
      <c r="AF250" s="132"/>
      <c r="AG250" s="132"/>
      <c r="AH250" s="132"/>
      <c r="AI250" s="132"/>
      <c r="AJ250" s="132"/>
      <c r="AK250" s="132"/>
      <c r="AL250" s="392"/>
      <c r="AM250" s="132"/>
      <c r="AN250" s="681"/>
      <c r="AO250" s="141" t="s">
        <v>34</v>
      </c>
      <c r="AP250" s="150">
        <v>789</v>
      </c>
      <c r="AQ250" s="150">
        <v>684</v>
      </c>
      <c r="AR250" s="150">
        <v>693</v>
      </c>
      <c r="AS250" s="150">
        <v>604</v>
      </c>
      <c r="AT250" s="150">
        <v>649</v>
      </c>
      <c r="AU250" s="150">
        <v>898</v>
      </c>
      <c r="AV250" s="150">
        <v>750</v>
      </c>
      <c r="AW250" s="150">
        <v>797</v>
      </c>
      <c r="AX250" s="150">
        <v>598</v>
      </c>
      <c r="AY250" s="150">
        <v>451</v>
      </c>
      <c r="AZ250" s="150">
        <v>403</v>
      </c>
      <c r="BA250" s="150">
        <v>354</v>
      </c>
      <c r="BB250" s="150">
        <v>318</v>
      </c>
      <c r="BC250" s="183">
        <v>320</v>
      </c>
      <c r="BG250" s="681"/>
      <c r="BH250" s="154" t="s">
        <v>34</v>
      </c>
      <c r="BI250" s="150">
        <v>2451</v>
      </c>
      <c r="BJ250" s="150">
        <v>2039</v>
      </c>
      <c r="BK250" s="150">
        <v>2036</v>
      </c>
      <c r="BL250" s="150">
        <v>1928</v>
      </c>
      <c r="BM250" s="150">
        <v>1925</v>
      </c>
      <c r="BN250" s="150">
        <v>2303</v>
      </c>
      <c r="BO250" s="150">
        <v>1849</v>
      </c>
      <c r="BP250" s="150">
        <v>1868</v>
      </c>
      <c r="BQ250" s="150">
        <v>1472</v>
      </c>
      <c r="BR250" s="150">
        <v>1216</v>
      </c>
      <c r="BS250" s="150">
        <v>1212</v>
      </c>
      <c r="BT250" s="150">
        <v>1188</v>
      </c>
      <c r="BU250" s="150">
        <v>1242</v>
      </c>
      <c r="BV250" s="183">
        <v>1209</v>
      </c>
    </row>
    <row r="251" spans="2:77">
      <c r="C251" s="141"/>
      <c r="D251" s="141"/>
      <c r="E251" s="141"/>
      <c r="R251" s="99"/>
      <c r="S251" s="143"/>
      <c r="T251" s="143"/>
      <c r="V251" s="132"/>
      <c r="W251" s="141"/>
      <c r="X251" s="141"/>
      <c r="Y251" s="141"/>
      <c r="Z251" s="132"/>
      <c r="AA251" s="132"/>
      <c r="AB251" s="132"/>
      <c r="AC251" s="132"/>
      <c r="AD251" s="392"/>
      <c r="AE251" s="392"/>
      <c r="AF251" s="132"/>
      <c r="AG251" s="132"/>
      <c r="AH251" s="132"/>
      <c r="AI251" s="132"/>
      <c r="AJ251" s="132"/>
      <c r="AK251" s="132"/>
      <c r="AL251" s="392"/>
      <c r="AM251" s="132"/>
      <c r="AN251" s="681"/>
      <c r="AO251" s="141" t="s">
        <v>36</v>
      </c>
      <c r="AP251" s="150">
        <v>180</v>
      </c>
      <c r="AQ251" s="150">
        <v>252</v>
      </c>
      <c r="AR251" s="150">
        <v>276</v>
      </c>
      <c r="AS251" s="150">
        <v>241</v>
      </c>
      <c r="AT251" s="150">
        <v>217</v>
      </c>
      <c r="AU251" s="150">
        <v>258</v>
      </c>
      <c r="AV251" s="150">
        <v>374</v>
      </c>
      <c r="AW251" s="150">
        <v>346</v>
      </c>
      <c r="AX251" s="150">
        <v>371</v>
      </c>
      <c r="AY251" s="150">
        <v>357</v>
      </c>
      <c r="AZ251" s="150">
        <v>265</v>
      </c>
      <c r="BA251" s="150">
        <v>248</v>
      </c>
      <c r="BB251" s="150">
        <v>285</v>
      </c>
      <c r="BC251" s="183">
        <v>275</v>
      </c>
      <c r="BG251" s="681"/>
      <c r="BH251" s="154" t="s">
        <v>36</v>
      </c>
      <c r="BI251" s="150">
        <v>478</v>
      </c>
      <c r="BJ251" s="150">
        <v>563</v>
      </c>
      <c r="BK251" s="150">
        <v>551</v>
      </c>
      <c r="BL251" s="150">
        <v>524</v>
      </c>
      <c r="BM251" s="150">
        <v>444</v>
      </c>
      <c r="BN251" s="150">
        <v>525</v>
      </c>
      <c r="BO251" s="150">
        <v>626</v>
      </c>
      <c r="BP251" s="150">
        <v>589</v>
      </c>
      <c r="BQ251" s="150">
        <v>646</v>
      </c>
      <c r="BR251" s="150">
        <v>625</v>
      </c>
      <c r="BS251" s="150">
        <v>494</v>
      </c>
      <c r="BT251" s="150">
        <v>482</v>
      </c>
      <c r="BU251" s="150">
        <v>610</v>
      </c>
      <c r="BV251" s="183">
        <v>686</v>
      </c>
    </row>
    <row r="252" spans="2:77">
      <c r="C252" s="141"/>
      <c r="D252" s="141"/>
      <c r="E252" s="141"/>
      <c r="R252" s="99"/>
      <c r="S252" s="143"/>
      <c r="T252" s="143"/>
      <c r="V252" s="132"/>
      <c r="W252" s="141"/>
      <c r="X252" s="141"/>
      <c r="Y252" s="141"/>
      <c r="Z252" s="132"/>
      <c r="AA252" s="132"/>
      <c r="AB252" s="132"/>
      <c r="AC252" s="132"/>
      <c r="AD252" s="392"/>
      <c r="AE252" s="392"/>
      <c r="AF252" s="132"/>
      <c r="AG252" s="132"/>
      <c r="AH252" s="132"/>
      <c r="AI252" s="132"/>
      <c r="AJ252" s="132"/>
      <c r="AK252" s="132"/>
      <c r="AL252" s="392"/>
      <c r="AM252" s="132"/>
      <c r="AN252" s="681"/>
      <c r="AO252" s="141" t="s">
        <v>149</v>
      </c>
      <c r="AP252" s="146">
        <v>0</v>
      </c>
      <c r="AQ252" s="146">
        <v>0</v>
      </c>
      <c r="AR252" s="146">
        <v>0</v>
      </c>
      <c r="AS252" s="146">
        <v>0</v>
      </c>
      <c r="AT252" s="146">
        <v>0</v>
      </c>
      <c r="AU252" s="146">
        <v>0</v>
      </c>
      <c r="AV252" s="146">
        <v>0</v>
      </c>
      <c r="AW252" s="146">
        <v>0</v>
      </c>
      <c r="AX252" s="146">
        <v>0</v>
      </c>
      <c r="AY252" s="150">
        <v>0</v>
      </c>
      <c r="AZ252" s="150">
        <v>0</v>
      </c>
      <c r="BA252" s="150">
        <v>35</v>
      </c>
      <c r="BB252" s="150">
        <v>46</v>
      </c>
      <c r="BC252" s="183">
        <v>39</v>
      </c>
      <c r="BG252" s="681"/>
      <c r="BH252" s="141" t="s">
        <v>149</v>
      </c>
      <c r="BI252" s="146">
        <v>0</v>
      </c>
      <c r="BJ252" s="146">
        <v>0</v>
      </c>
      <c r="BK252" s="146">
        <v>0</v>
      </c>
      <c r="BL252" s="146">
        <v>0</v>
      </c>
      <c r="BM252" s="146">
        <v>0</v>
      </c>
      <c r="BN252" s="146">
        <v>0</v>
      </c>
      <c r="BO252" s="146">
        <v>0</v>
      </c>
      <c r="BP252" s="146">
        <v>0</v>
      </c>
      <c r="BQ252" s="146">
        <v>0</v>
      </c>
      <c r="BR252" s="150">
        <v>0</v>
      </c>
      <c r="BS252" s="150">
        <v>0</v>
      </c>
      <c r="BT252" s="150">
        <v>59</v>
      </c>
      <c r="BU252" s="150">
        <v>80</v>
      </c>
      <c r="BV252" s="183">
        <v>90</v>
      </c>
    </row>
    <row r="253" spans="2:77">
      <c r="C253" s="141"/>
      <c r="D253" s="141"/>
      <c r="E253" s="141"/>
      <c r="R253" s="99"/>
      <c r="S253" s="143"/>
      <c r="T253" s="143"/>
      <c r="V253" s="132"/>
      <c r="W253" s="141"/>
      <c r="X253" s="141"/>
      <c r="Y253" s="141"/>
      <c r="Z253" s="132"/>
      <c r="AA253" s="132"/>
      <c r="AB253" s="132"/>
      <c r="AC253" s="132"/>
      <c r="AD253" s="392"/>
      <c r="AE253" s="392"/>
      <c r="AF253" s="132"/>
      <c r="AG253" s="132"/>
      <c r="AH253" s="132"/>
      <c r="AI253" s="132"/>
      <c r="AJ253" s="132"/>
      <c r="AK253" s="132"/>
      <c r="AL253" s="392"/>
      <c r="AM253" s="132"/>
      <c r="AN253" s="681"/>
      <c r="AO253" s="141" t="s">
        <v>37</v>
      </c>
      <c r="AP253" s="150">
        <v>9</v>
      </c>
      <c r="AQ253" s="150">
        <v>5</v>
      </c>
      <c r="AR253" s="150">
        <v>5</v>
      </c>
      <c r="AS253" s="150">
        <v>7</v>
      </c>
      <c r="AT253" s="150">
        <v>8</v>
      </c>
      <c r="AU253" s="150">
        <v>11</v>
      </c>
      <c r="AV253" s="150">
        <v>9</v>
      </c>
      <c r="AW253" s="150">
        <v>9</v>
      </c>
      <c r="AX253" s="150">
        <v>18</v>
      </c>
      <c r="AY253" s="150">
        <v>10</v>
      </c>
      <c r="AZ253" s="150">
        <v>8</v>
      </c>
      <c r="BA253" s="150">
        <v>2</v>
      </c>
      <c r="BB253" s="150">
        <v>5</v>
      </c>
      <c r="BC253" s="183">
        <v>9</v>
      </c>
      <c r="BG253" s="681"/>
      <c r="BH253" s="154" t="s">
        <v>37</v>
      </c>
      <c r="BI253" s="150">
        <v>19</v>
      </c>
      <c r="BJ253" s="150">
        <v>14</v>
      </c>
      <c r="BK253" s="150">
        <v>14</v>
      </c>
      <c r="BL253" s="150">
        <v>23</v>
      </c>
      <c r="BM253" s="150">
        <v>23</v>
      </c>
      <c r="BN253" s="150">
        <v>30</v>
      </c>
      <c r="BO253" s="150">
        <v>27</v>
      </c>
      <c r="BP253" s="150">
        <v>25</v>
      </c>
      <c r="BQ253" s="150">
        <v>45</v>
      </c>
      <c r="BR253" s="150">
        <v>21</v>
      </c>
      <c r="BS253" s="150">
        <v>21</v>
      </c>
      <c r="BT253" s="150">
        <v>11</v>
      </c>
      <c r="BU253" s="150">
        <v>19</v>
      </c>
      <c r="BV253" s="183">
        <v>19</v>
      </c>
    </row>
    <row r="254" spans="2:77">
      <c r="C254" s="141"/>
      <c r="D254" s="141"/>
      <c r="E254" s="141"/>
      <c r="O254" s="167"/>
      <c r="P254" s="167"/>
      <c r="R254" s="99"/>
      <c r="S254" s="143"/>
      <c r="T254" s="143"/>
      <c r="V254" s="132"/>
      <c r="W254" s="141"/>
      <c r="X254" s="141"/>
      <c r="Y254" s="141"/>
      <c r="Z254" s="132"/>
      <c r="AA254" s="132"/>
      <c r="AB254" s="132"/>
      <c r="AC254" s="132"/>
      <c r="AD254" s="392"/>
      <c r="AE254" s="392"/>
      <c r="AF254" s="132"/>
      <c r="AG254" s="132"/>
      <c r="AH254" s="132"/>
      <c r="AI254" s="132"/>
      <c r="AJ254" s="132"/>
      <c r="AK254" s="132"/>
      <c r="AL254" s="392"/>
      <c r="AM254" s="132"/>
      <c r="AN254" s="682"/>
      <c r="AO254" s="161" t="s">
        <v>38</v>
      </c>
      <c r="AP254" s="158">
        <v>72</v>
      </c>
      <c r="AQ254" s="158">
        <v>81</v>
      </c>
      <c r="AR254" s="159">
        <v>130</v>
      </c>
      <c r="AS254" s="158">
        <v>81</v>
      </c>
      <c r="AT254" s="158">
        <v>73</v>
      </c>
      <c r="AU254" s="159">
        <v>114</v>
      </c>
      <c r="AV254" s="159">
        <v>98</v>
      </c>
      <c r="AW254" s="159">
        <v>137</v>
      </c>
      <c r="AX254" s="159">
        <v>116</v>
      </c>
      <c r="AY254" s="159">
        <v>125</v>
      </c>
      <c r="AZ254" s="159">
        <v>83</v>
      </c>
      <c r="BA254" s="159">
        <v>69</v>
      </c>
      <c r="BB254" s="159">
        <v>85</v>
      </c>
      <c r="BC254" s="185">
        <v>51</v>
      </c>
      <c r="BG254" s="682"/>
      <c r="BH254" s="157" t="s">
        <v>38</v>
      </c>
      <c r="BI254" s="158">
        <v>174</v>
      </c>
      <c r="BJ254" s="158">
        <v>171</v>
      </c>
      <c r="BK254" s="159">
        <v>245</v>
      </c>
      <c r="BL254" s="158">
        <v>218</v>
      </c>
      <c r="BM254" s="158">
        <v>198</v>
      </c>
      <c r="BN254" s="159">
        <v>230</v>
      </c>
      <c r="BO254" s="159">
        <v>216</v>
      </c>
      <c r="BP254" s="159">
        <v>242</v>
      </c>
      <c r="BQ254" s="159">
        <v>206</v>
      </c>
      <c r="BR254" s="159">
        <v>240</v>
      </c>
      <c r="BS254" s="159">
        <v>167</v>
      </c>
      <c r="BT254" s="159">
        <v>143</v>
      </c>
      <c r="BU254" s="159">
        <v>169</v>
      </c>
      <c r="BV254" s="185">
        <v>107</v>
      </c>
    </row>
    <row r="255" spans="2:77">
      <c r="C255" s="132"/>
      <c r="D255" s="132"/>
      <c r="E255" s="132"/>
      <c r="R255" s="99"/>
      <c r="S255" s="143"/>
      <c r="T255" s="143"/>
      <c r="V255" s="132"/>
      <c r="W255" s="132"/>
      <c r="X255" s="132"/>
      <c r="Y255" s="132"/>
      <c r="Z255" s="132"/>
      <c r="AA255" s="132"/>
      <c r="AB255" s="132"/>
      <c r="AC255" s="132"/>
      <c r="AD255" s="392"/>
      <c r="AE255" s="392"/>
      <c r="AF255" s="132"/>
      <c r="AG255" s="132"/>
      <c r="AH255" s="132"/>
      <c r="AI255" s="132"/>
      <c r="AJ255" s="132"/>
      <c r="AK255" s="132"/>
      <c r="AL255" s="392"/>
      <c r="AM255" s="132"/>
      <c r="AN255" s="233"/>
      <c r="AP255" s="132"/>
      <c r="AQ255" s="132"/>
      <c r="AR255" s="132"/>
      <c r="AX255" s="385"/>
      <c r="AZ255" s="327"/>
      <c r="BH255" s="132"/>
      <c r="BI255" s="132"/>
      <c r="BJ255" s="132"/>
      <c r="BK255" s="132"/>
      <c r="BL255" s="132"/>
      <c r="BM255" s="132"/>
      <c r="BN255" s="132"/>
      <c r="BO255" s="132"/>
      <c r="BP255" s="392"/>
      <c r="BQ255" s="392"/>
      <c r="BR255" s="392"/>
      <c r="BS255" s="392"/>
      <c r="BT255" s="392"/>
      <c r="BU255" s="392"/>
      <c r="BV255" s="326"/>
      <c r="BY255" s="129" t="s">
        <v>14</v>
      </c>
    </row>
    <row r="256" spans="2:77" ht="18" customHeight="1">
      <c r="B256" s="133" t="s">
        <v>31</v>
      </c>
      <c r="C256" s="134" t="s">
        <v>121</v>
      </c>
      <c r="D256" s="134" t="s">
        <v>120</v>
      </c>
      <c r="E256" s="134" t="s">
        <v>119</v>
      </c>
      <c r="F256" s="133" t="s">
        <v>49</v>
      </c>
      <c r="G256" s="133" t="s">
        <v>48</v>
      </c>
      <c r="H256" s="133" t="s">
        <v>47</v>
      </c>
      <c r="I256" s="133" t="s">
        <v>46</v>
      </c>
      <c r="J256" s="133" t="s">
        <v>45</v>
      </c>
      <c r="K256" s="133" t="s">
        <v>44</v>
      </c>
      <c r="L256" s="133" t="s">
        <v>43</v>
      </c>
      <c r="M256" s="133" t="s">
        <v>96</v>
      </c>
      <c r="N256" s="133" t="s">
        <v>69</v>
      </c>
      <c r="O256" s="133" t="s">
        <v>77</v>
      </c>
      <c r="P256" s="133" t="s">
        <v>148</v>
      </c>
      <c r="Q256" s="135"/>
      <c r="R256" s="92" t="s">
        <v>110</v>
      </c>
      <c r="S256" s="143"/>
      <c r="T256" s="143"/>
      <c r="V256" s="137" t="s">
        <v>31</v>
      </c>
      <c r="W256" s="137" t="s">
        <v>121</v>
      </c>
      <c r="X256" s="137" t="s">
        <v>120</v>
      </c>
      <c r="Y256" s="137" t="s">
        <v>119</v>
      </c>
      <c r="Z256" s="137" t="s">
        <v>49</v>
      </c>
      <c r="AA256" s="137" t="s">
        <v>48</v>
      </c>
      <c r="AB256" s="137" t="s">
        <v>47</v>
      </c>
      <c r="AC256" s="137" t="s">
        <v>46</v>
      </c>
      <c r="AD256" s="137" t="s">
        <v>45</v>
      </c>
      <c r="AE256" s="137" t="s">
        <v>44</v>
      </c>
      <c r="AF256" s="498" t="s">
        <v>43</v>
      </c>
      <c r="AG256" s="137" t="s">
        <v>96</v>
      </c>
      <c r="AH256" s="137" t="s">
        <v>69</v>
      </c>
      <c r="AI256" s="137" t="s">
        <v>77</v>
      </c>
      <c r="AJ256" s="137" t="s">
        <v>148</v>
      </c>
      <c r="AK256" s="134"/>
      <c r="AL256" s="392"/>
      <c r="AM256" s="132"/>
      <c r="AN256" s="233"/>
      <c r="AO256" s="134" t="s">
        <v>31</v>
      </c>
      <c r="AP256" s="134" t="s">
        <v>121</v>
      </c>
      <c r="AQ256" s="134" t="s">
        <v>120</v>
      </c>
      <c r="AR256" s="134" t="s">
        <v>119</v>
      </c>
      <c r="AS256" s="134" t="s">
        <v>49</v>
      </c>
      <c r="AT256" s="134" t="s">
        <v>48</v>
      </c>
      <c r="AU256" s="134" t="s">
        <v>47</v>
      </c>
      <c r="AV256" s="134" t="s">
        <v>46</v>
      </c>
      <c r="AW256" s="134" t="s">
        <v>45</v>
      </c>
      <c r="AX256" s="134" t="s">
        <v>44</v>
      </c>
      <c r="AY256" s="134" t="s">
        <v>43</v>
      </c>
      <c r="AZ256" s="134" t="s">
        <v>96</v>
      </c>
      <c r="BA256" s="137" t="s">
        <v>69</v>
      </c>
      <c r="BB256" s="137" t="s">
        <v>77</v>
      </c>
      <c r="BC256" s="137" t="s">
        <v>148</v>
      </c>
      <c r="BH256" s="134" t="s">
        <v>31</v>
      </c>
      <c r="BI256" s="134" t="s">
        <v>121</v>
      </c>
      <c r="BJ256" s="134" t="s">
        <v>120</v>
      </c>
      <c r="BK256" s="134" t="s">
        <v>119</v>
      </c>
      <c r="BL256" s="134" t="s">
        <v>49</v>
      </c>
      <c r="BM256" s="134" t="s">
        <v>48</v>
      </c>
      <c r="BN256" s="134" t="s">
        <v>47</v>
      </c>
      <c r="BO256" s="134" t="s">
        <v>46</v>
      </c>
      <c r="BP256" s="134" t="s">
        <v>45</v>
      </c>
      <c r="BQ256" s="134" t="s">
        <v>44</v>
      </c>
      <c r="BR256" s="134" t="s">
        <v>43</v>
      </c>
      <c r="BS256" s="134" t="s">
        <v>96</v>
      </c>
      <c r="BT256" s="134" t="s">
        <v>69</v>
      </c>
      <c r="BU256" s="134" t="s">
        <v>77</v>
      </c>
      <c r="BV256" s="134" t="s">
        <v>148</v>
      </c>
    </row>
    <row r="257" spans="2:78" ht="18" customHeight="1">
      <c r="B257" s="141" t="s">
        <v>33</v>
      </c>
      <c r="C257" s="142">
        <f t="shared" ref="C257:M259" si="174">W257+AP257*$T$6+AP264*$T$8+AP271*$T$10</f>
        <v>4640.4000000000005</v>
      </c>
      <c r="D257" s="142">
        <f t="shared" si="174"/>
        <v>4721.2</v>
      </c>
      <c r="E257" s="142">
        <f t="shared" si="174"/>
        <v>5033</v>
      </c>
      <c r="F257" s="142">
        <f t="shared" si="174"/>
        <v>5341</v>
      </c>
      <c r="G257" s="142">
        <f t="shared" si="174"/>
        <v>5824.5999999999995</v>
      </c>
      <c r="H257" s="142">
        <f t="shared" si="174"/>
        <v>7280.8</v>
      </c>
      <c r="I257" s="142">
        <f t="shared" si="174"/>
        <v>4582.6000000000004</v>
      </c>
      <c r="J257" s="142">
        <f t="shared" si="174"/>
        <v>3871</v>
      </c>
      <c r="K257" s="142">
        <f t="shared" si="174"/>
        <v>3598.2000000000003</v>
      </c>
      <c r="L257" s="142">
        <f t="shared" si="174"/>
        <v>3556.4</v>
      </c>
      <c r="M257" s="142">
        <f t="shared" si="174"/>
        <v>3499.4</v>
      </c>
      <c r="N257" s="142">
        <f t="shared" ref="N257:P259" si="175">AH257+BA257*$T$6+BA264*$T$8+BA271*$T$10</f>
        <v>4082</v>
      </c>
      <c r="O257" s="142">
        <f t="shared" si="175"/>
        <v>4327</v>
      </c>
      <c r="P257" s="142">
        <f t="shared" si="175"/>
        <v>4210.8</v>
      </c>
      <c r="Q257" s="143"/>
      <c r="R257" s="402">
        <v>1139.0888922487336</v>
      </c>
      <c r="S257" s="143"/>
      <c r="T257" s="143"/>
      <c r="V257" s="141" t="s">
        <v>33</v>
      </c>
      <c r="W257" s="146">
        <v>2504</v>
      </c>
      <c r="X257" s="146">
        <v>2546</v>
      </c>
      <c r="Y257" s="146">
        <v>2730</v>
      </c>
      <c r="Z257" s="146">
        <v>2916</v>
      </c>
      <c r="AA257" s="146">
        <v>3145</v>
      </c>
      <c r="AB257" s="146">
        <v>3899</v>
      </c>
      <c r="AC257" s="146">
        <v>2469</v>
      </c>
      <c r="AD257" s="146">
        <v>2132</v>
      </c>
      <c r="AE257" s="146">
        <v>2037</v>
      </c>
      <c r="AF257" s="499">
        <v>2037</v>
      </c>
      <c r="AG257" s="146">
        <v>2033</v>
      </c>
      <c r="AH257" s="146">
        <v>2370</v>
      </c>
      <c r="AI257" s="146">
        <v>2531</v>
      </c>
      <c r="AJ257" s="146">
        <v>2511</v>
      </c>
      <c r="AK257" s="147"/>
      <c r="AL257" s="392"/>
      <c r="AM257" s="132"/>
      <c r="AN257" s="683" t="s">
        <v>99</v>
      </c>
      <c r="AO257" s="435" t="s">
        <v>33</v>
      </c>
      <c r="AP257" s="149">
        <v>916</v>
      </c>
      <c r="AQ257" s="149">
        <v>904</v>
      </c>
      <c r="AR257" s="149">
        <v>962</v>
      </c>
      <c r="AS257" s="149">
        <v>1052</v>
      </c>
      <c r="AT257" s="149">
        <v>1078</v>
      </c>
      <c r="AU257" s="149">
        <v>1214</v>
      </c>
      <c r="AV257" s="149">
        <v>806</v>
      </c>
      <c r="AW257" s="149">
        <v>724</v>
      </c>
      <c r="AX257" s="149">
        <v>738</v>
      </c>
      <c r="AY257" s="149">
        <v>741</v>
      </c>
      <c r="AZ257" s="149">
        <v>748</v>
      </c>
      <c r="BA257" s="149">
        <v>936</v>
      </c>
      <c r="BB257" s="149">
        <v>952</v>
      </c>
      <c r="BC257" s="182">
        <v>927</v>
      </c>
      <c r="BG257" s="684" t="s">
        <v>51</v>
      </c>
      <c r="BH257" s="148" t="s">
        <v>33</v>
      </c>
      <c r="BI257" s="149">
        <v>594</v>
      </c>
      <c r="BJ257" s="149">
        <v>562</v>
      </c>
      <c r="BK257" s="149">
        <v>654</v>
      </c>
      <c r="BL257" s="149">
        <v>663</v>
      </c>
      <c r="BM257" s="149">
        <v>675</v>
      </c>
      <c r="BN257" s="149">
        <v>1158</v>
      </c>
      <c r="BO257" s="149">
        <v>724</v>
      </c>
      <c r="BP257" s="149">
        <v>543</v>
      </c>
      <c r="BQ257" s="149">
        <v>414</v>
      </c>
      <c r="BR257" s="149">
        <v>376</v>
      </c>
      <c r="BS257" s="149">
        <v>340</v>
      </c>
      <c r="BT257" s="149">
        <v>272</v>
      </c>
      <c r="BU257" s="149">
        <v>291</v>
      </c>
      <c r="BV257" s="182">
        <v>310</v>
      </c>
    </row>
    <row r="258" spans="2:78">
      <c r="B258" s="141" t="s">
        <v>9</v>
      </c>
      <c r="C258" s="143">
        <f t="shared" si="174"/>
        <v>3531.2000000000003</v>
      </c>
      <c r="D258" s="143">
        <f t="shared" si="174"/>
        <v>3364.4</v>
      </c>
      <c r="E258" s="143">
        <f t="shared" si="174"/>
        <v>3348.2000000000003</v>
      </c>
      <c r="F258" s="143">
        <f t="shared" si="174"/>
        <v>3129</v>
      </c>
      <c r="G258" s="143">
        <f t="shared" si="174"/>
        <v>3563.2000000000003</v>
      </c>
      <c r="H258" s="143">
        <f t="shared" si="174"/>
        <v>4321.3999999999996</v>
      </c>
      <c r="I258" s="143">
        <f t="shared" si="174"/>
        <v>3394</v>
      </c>
      <c r="J258" s="143">
        <f t="shared" si="174"/>
        <v>3182.8</v>
      </c>
      <c r="K258" s="143">
        <f t="shared" si="174"/>
        <v>2940.8</v>
      </c>
      <c r="L258" s="143">
        <f t="shared" si="174"/>
        <v>2671.6</v>
      </c>
      <c r="M258" s="143">
        <f t="shared" si="174"/>
        <v>2691.7999999999997</v>
      </c>
      <c r="N258" s="143">
        <f t="shared" si="175"/>
        <v>3151</v>
      </c>
      <c r="O258" s="143">
        <f t="shared" si="175"/>
        <v>3166</v>
      </c>
      <c r="P258" s="143">
        <f t="shared" si="175"/>
        <v>3168</v>
      </c>
      <c r="Q258" s="143"/>
      <c r="R258" s="402">
        <v>445.51193225072916</v>
      </c>
      <c r="S258" s="143"/>
      <c r="V258" s="141" t="s">
        <v>9</v>
      </c>
      <c r="W258" s="146">
        <v>1856</v>
      </c>
      <c r="X258" s="146">
        <v>1794</v>
      </c>
      <c r="Y258" s="146">
        <v>1777</v>
      </c>
      <c r="Z258" s="146">
        <v>1665</v>
      </c>
      <c r="AA258" s="146">
        <v>1891</v>
      </c>
      <c r="AB258" s="146">
        <v>2262</v>
      </c>
      <c r="AC258" s="146">
        <v>1781</v>
      </c>
      <c r="AD258" s="146">
        <v>1684</v>
      </c>
      <c r="AE258" s="146">
        <v>1597</v>
      </c>
      <c r="AF258" s="499">
        <v>1467</v>
      </c>
      <c r="AG258" s="146">
        <v>1498</v>
      </c>
      <c r="AH258" s="146">
        <v>1780</v>
      </c>
      <c r="AI258" s="146">
        <v>1786</v>
      </c>
      <c r="AJ258" s="146">
        <v>1828</v>
      </c>
      <c r="AK258" s="147"/>
      <c r="AL258" s="392"/>
      <c r="AM258" s="132"/>
      <c r="AN258" s="681"/>
      <c r="AO258" s="141" t="s">
        <v>9</v>
      </c>
      <c r="AP258" s="150">
        <v>608</v>
      </c>
      <c r="AQ258" s="150">
        <v>587</v>
      </c>
      <c r="AR258" s="150">
        <v>628</v>
      </c>
      <c r="AS258" s="150">
        <v>541</v>
      </c>
      <c r="AT258" s="150">
        <v>593</v>
      </c>
      <c r="AU258" s="150">
        <v>668</v>
      </c>
      <c r="AV258" s="150">
        <v>525</v>
      </c>
      <c r="AW258" s="150">
        <v>503</v>
      </c>
      <c r="AX258" s="150">
        <v>513</v>
      </c>
      <c r="AY258" s="150">
        <v>500</v>
      </c>
      <c r="AZ258" s="150">
        <v>524</v>
      </c>
      <c r="BA258" s="150">
        <v>691</v>
      </c>
      <c r="BB258" s="150">
        <v>695</v>
      </c>
      <c r="BC258" s="183">
        <v>701</v>
      </c>
      <c r="BG258" s="685"/>
      <c r="BH258" s="154" t="s">
        <v>9</v>
      </c>
      <c r="BI258" s="150">
        <v>566</v>
      </c>
      <c r="BJ258" s="150">
        <v>470</v>
      </c>
      <c r="BK258" s="150">
        <v>477</v>
      </c>
      <c r="BL258" s="150">
        <v>466</v>
      </c>
      <c r="BM258" s="150">
        <v>533</v>
      </c>
      <c r="BN258" s="150">
        <v>723</v>
      </c>
      <c r="BO258" s="150">
        <v>633</v>
      </c>
      <c r="BP258" s="150">
        <v>576</v>
      </c>
      <c r="BQ258" s="150">
        <v>473</v>
      </c>
      <c r="BR258" s="150">
        <v>379</v>
      </c>
      <c r="BS258" s="150">
        <v>354</v>
      </c>
      <c r="BT258" s="150">
        <v>302</v>
      </c>
      <c r="BU258" s="150">
        <v>298</v>
      </c>
      <c r="BV258" s="183">
        <v>310</v>
      </c>
    </row>
    <row r="259" spans="2:78">
      <c r="B259" s="141" t="s">
        <v>34</v>
      </c>
      <c r="C259" s="143">
        <f t="shared" si="174"/>
        <v>3483.3999999999996</v>
      </c>
      <c r="D259" s="143">
        <f t="shared" si="174"/>
        <v>2573</v>
      </c>
      <c r="E259" s="143">
        <f t="shared" si="174"/>
        <v>2671.6</v>
      </c>
      <c r="F259" s="143">
        <f t="shared" si="174"/>
        <v>2403.2000000000003</v>
      </c>
      <c r="G259" s="143">
        <f t="shared" si="174"/>
        <v>2611.6000000000004</v>
      </c>
      <c r="H259" s="143">
        <f t="shared" si="174"/>
        <v>2931.2</v>
      </c>
      <c r="I259" s="143">
        <f t="shared" si="174"/>
        <v>2831.7999999999997</v>
      </c>
      <c r="J259" s="143">
        <f t="shared" si="174"/>
        <v>2753.6</v>
      </c>
      <c r="K259" s="143">
        <f t="shared" si="174"/>
        <v>2536.1999999999998</v>
      </c>
      <c r="L259" s="143">
        <f t="shared" si="174"/>
        <v>2408.2000000000003</v>
      </c>
      <c r="M259" s="143">
        <f t="shared" si="174"/>
        <v>2327.2000000000003</v>
      </c>
      <c r="N259" s="143">
        <f t="shared" si="175"/>
        <v>2314.7999999999997</v>
      </c>
      <c r="O259" s="143">
        <f t="shared" si="175"/>
        <v>2855</v>
      </c>
      <c r="P259" s="143">
        <f t="shared" si="175"/>
        <v>2768.8</v>
      </c>
      <c r="Q259" s="143"/>
      <c r="R259" s="402">
        <v>321.02206293164431</v>
      </c>
      <c r="S259" s="143"/>
      <c r="V259" s="141" t="s">
        <v>34</v>
      </c>
      <c r="W259" s="146">
        <v>1869</v>
      </c>
      <c r="X259" s="146">
        <v>1369</v>
      </c>
      <c r="Y259" s="146">
        <v>1422</v>
      </c>
      <c r="Z259" s="146">
        <v>1273</v>
      </c>
      <c r="AA259" s="146">
        <v>1374</v>
      </c>
      <c r="AB259" s="146">
        <v>1540</v>
      </c>
      <c r="AC259" s="146">
        <v>1490</v>
      </c>
      <c r="AD259" s="146">
        <v>1446</v>
      </c>
      <c r="AE259" s="146">
        <v>1365</v>
      </c>
      <c r="AF259" s="499">
        <v>1329</v>
      </c>
      <c r="AG259" s="146">
        <v>1280</v>
      </c>
      <c r="AH259" s="146">
        <v>1300</v>
      </c>
      <c r="AI259" s="146">
        <v>1601</v>
      </c>
      <c r="AJ259" s="146">
        <v>1567</v>
      </c>
      <c r="AK259" s="147"/>
      <c r="AL259" s="392"/>
      <c r="AM259" s="132"/>
      <c r="AN259" s="681"/>
      <c r="AO259" s="141" t="s">
        <v>34</v>
      </c>
      <c r="AP259" s="150">
        <v>674</v>
      </c>
      <c r="AQ259" s="150">
        <v>465</v>
      </c>
      <c r="AR259" s="150">
        <v>467</v>
      </c>
      <c r="AS259" s="150">
        <v>401</v>
      </c>
      <c r="AT259" s="150">
        <v>401</v>
      </c>
      <c r="AU259" s="150">
        <v>455</v>
      </c>
      <c r="AV259" s="150">
        <v>414</v>
      </c>
      <c r="AW259" s="150">
        <v>414</v>
      </c>
      <c r="AX259" s="150">
        <v>417</v>
      </c>
      <c r="AY259" s="150">
        <v>473</v>
      </c>
      <c r="AZ259" s="150">
        <v>451</v>
      </c>
      <c r="BA259" s="150">
        <v>452</v>
      </c>
      <c r="BB259" s="150">
        <v>633</v>
      </c>
      <c r="BC259" s="183">
        <v>601</v>
      </c>
      <c r="BG259" s="685"/>
      <c r="BH259" s="154" t="s">
        <v>34</v>
      </c>
      <c r="BI259" s="150">
        <v>545</v>
      </c>
      <c r="BJ259" s="150">
        <v>440</v>
      </c>
      <c r="BK259" s="150">
        <v>466</v>
      </c>
      <c r="BL259" s="150">
        <v>431</v>
      </c>
      <c r="BM259" s="150">
        <v>482</v>
      </c>
      <c r="BN259" s="150">
        <v>538</v>
      </c>
      <c r="BO259" s="150">
        <v>555</v>
      </c>
      <c r="BP259" s="150">
        <v>569</v>
      </c>
      <c r="BQ259" s="150">
        <v>454</v>
      </c>
      <c r="BR259" s="150">
        <v>402</v>
      </c>
      <c r="BS259" s="150">
        <v>357</v>
      </c>
      <c r="BT259" s="150">
        <v>323</v>
      </c>
      <c r="BU259" s="150">
        <v>302</v>
      </c>
      <c r="BV259" s="183">
        <v>297</v>
      </c>
    </row>
    <row r="260" spans="2:78">
      <c r="B260" s="141" t="s">
        <v>35</v>
      </c>
      <c r="C260" s="143">
        <f t="shared" ref="C260:P260" si="176">W260</f>
        <v>602</v>
      </c>
      <c r="D260" s="143">
        <f t="shared" si="176"/>
        <v>908</v>
      </c>
      <c r="E260" s="143">
        <f t="shared" si="176"/>
        <v>1282</v>
      </c>
      <c r="F260" s="143">
        <f t="shared" si="176"/>
        <v>1353</v>
      </c>
      <c r="G260" s="143">
        <f t="shared" si="176"/>
        <v>1334</v>
      </c>
      <c r="H260" s="143">
        <f t="shared" si="176"/>
        <v>1351</v>
      </c>
      <c r="I260" s="143">
        <f t="shared" si="176"/>
        <v>1519</v>
      </c>
      <c r="J260" s="143">
        <f t="shared" si="176"/>
        <v>1566</v>
      </c>
      <c r="K260" s="143">
        <f t="shared" si="176"/>
        <v>1792</v>
      </c>
      <c r="L260" s="143">
        <f t="shared" si="176"/>
        <v>1961</v>
      </c>
      <c r="M260" s="143">
        <f t="shared" si="176"/>
        <v>1765</v>
      </c>
      <c r="N260" s="143">
        <f t="shared" si="176"/>
        <v>1736</v>
      </c>
      <c r="O260" s="143">
        <f t="shared" si="176"/>
        <v>2039</v>
      </c>
      <c r="P260" s="143">
        <f t="shared" si="176"/>
        <v>2154</v>
      </c>
      <c r="Q260" s="143"/>
      <c r="R260" s="402">
        <v>394.52328476557932</v>
      </c>
      <c r="S260" s="143"/>
      <c r="V260" s="141" t="s">
        <v>35</v>
      </c>
      <c r="W260" s="146">
        <v>602</v>
      </c>
      <c r="X260" s="146">
        <v>908</v>
      </c>
      <c r="Y260" s="146">
        <v>1282</v>
      </c>
      <c r="Z260" s="146">
        <v>1353</v>
      </c>
      <c r="AA260" s="146">
        <v>1334</v>
      </c>
      <c r="AB260" s="146">
        <v>1351</v>
      </c>
      <c r="AC260" s="146">
        <v>1519</v>
      </c>
      <c r="AD260" s="146">
        <v>1566</v>
      </c>
      <c r="AE260" s="146">
        <v>1792</v>
      </c>
      <c r="AF260" s="499">
        <v>1961</v>
      </c>
      <c r="AG260" s="146">
        <v>1765</v>
      </c>
      <c r="AH260" s="146">
        <v>1736</v>
      </c>
      <c r="AI260" s="146">
        <v>2039</v>
      </c>
      <c r="AJ260" s="146">
        <v>2154</v>
      </c>
      <c r="AK260" s="147"/>
      <c r="AL260" s="392"/>
      <c r="AM260" s="132"/>
      <c r="AN260" s="681"/>
      <c r="AO260" s="141" t="s">
        <v>36</v>
      </c>
      <c r="AP260" s="150">
        <v>212</v>
      </c>
      <c r="AQ260" s="150">
        <v>228</v>
      </c>
      <c r="AR260" s="150">
        <v>242</v>
      </c>
      <c r="AS260" s="150">
        <v>193</v>
      </c>
      <c r="AT260" s="150">
        <v>208</v>
      </c>
      <c r="AU260" s="150">
        <v>194</v>
      </c>
      <c r="AV260" s="150">
        <v>201</v>
      </c>
      <c r="AW260" s="150">
        <v>193</v>
      </c>
      <c r="AX260" s="150">
        <v>199</v>
      </c>
      <c r="AY260" s="150">
        <v>222</v>
      </c>
      <c r="AZ260" s="150">
        <v>251</v>
      </c>
      <c r="BA260" s="150">
        <v>276</v>
      </c>
      <c r="BB260" s="150">
        <v>336</v>
      </c>
      <c r="BC260" s="183">
        <v>379</v>
      </c>
      <c r="BG260" s="685"/>
      <c r="BH260" s="154" t="s">
        <v>36</v>
      </c>
      <c r="BI260" s="150">
        <v>301</v>
      </c>
      <c r="BJ260" s="150">
        <v>349</v>
      </c>
      <c r="BK260" s="150">
        <v>357</v>
      </c>
      <c r="BL260" s="150">
        <v>333</v>
      </c>
      <c r="BM260" s="150">
        <v>317</v>
      </c>
      <c r="BN260" s="150">
        <v>347</v>
      </c>
      <c r="BO260" s="150">
        <v>406</v>
      </c>
      <c r="BP260" s="150">
        <v>426</v>
      </c>
      <c r="BQ260" s="150">
        <v>455</v>
      </c>
      <c r="BR260" s="150">
        <v>392</v>
      </c>
      <c r="BS260" s="150">
        <v>402</v>
      </c>
      <c r="BT260" s="150">
        <v>408</v>
      </c>
      <c r="BU260" s="150">
        <v>379</v>
      </c>
      <c r="BV260" s="183">
        <v>353</v>
      </c>
    </row>
    <row r="261" spans="2:78">
      <c r="B261" s="141" t="s">
        <v>36</v>
      </c>
      <c r="C261" s="143">
        <f>W261+$T$13*W262+$T$6*(AP260+$T$13*AP261)+$T$8*(AP267+$T$13*AP268)+$T$10*(AP274+$T$13*AP275)</f>
        <v>1048</v>
      </c>
      <c r="D261" s="143">
        <f t="shared" ref="D261" si="177">X261+$T$13*X262+$T$6*(AQ260+$T$13*AQ261)+$T$8*(AQ267+$T$13*AQ268)+$T$10*(AQ274+$T$13*AQ275)</f>
        <v>1184.6000000000001</v>
      </c>
      <c r="E261" s="143">
        <f t="shared" ref="E261" si="178">Y261+$T$13*Y262+$T$6*(AR260+$T$13*AR261)+$T$8*(AR267+$T$13*AR268)+$T$10*(AR274+$T$13*AR275)</f>
        <v>1253.3999999999999</v>
      </c>
      <c r="F261" s="143">
        <f t="shared" ref="F261" si="179">Z261+$T$13*Z262+$T$6*(AS260+$T$13*AS261)+$T$8*(AS267+$T$13*AS268)+$T$10*(AS274+$T$13*AS275)</f>
        <v>1123.8</v>
      </c>
      <c r="G261" s="143">
        <f t="shared" ref="G261" si="180">AA261+$T$13*AA262+$T$6*(AT260+$T$13*AT261)+$T$8*(AT267+$T$13*AT268)+$T$10*(AT274+$T$13*AT275)</f>
        <v>1161</v>
      </c>
      <c r="H261" s="143">
        <f t="shared" ref="H261" si="181">AB261+$T$13*AB262+$T$6*(AU260+$T$13*AU261)+$T$8*(AU267+$T$13*AU268)+$T$10*(AU274+$T$13*AU275)</f>
        <v>1206.6000000000001</v>
      </c>
      <c r="I261" s="143">
        <f t="shared" ref="I261" si="182">AC261+$T$13*AC262+$T$6*(AV260+$T$13*AV261)+$T$8*(AV267+$T$13*AV268)+$T$10*(AV274+$T$13*AV275)</f>
        <v>1399</v>
      </c>
      <c r="J261" s="143">
        <f t="shared" ref="J261" si="183">AD261+$T$13*AD262+$T$6*(AW260+$T$13*AW261)+$T$8*(AW267+$T$13*AW268)+$T$10*(AW274+$T$13*AW275)</f>
        <v>1470.4</v>
      </c>
      <c r="K261" s="143">
        <f t="shared" ref="K261" si="184">AE261+$T$13*AE262+$T$6*(AX260+$T$13*AX261)+$T$8*(AX267+$T$13*AX268)+$T$10*(AX274+$T$13*AX275)</f>
        <v>1532.6</v>
      </c>
      <c r="L261" s="143">
        <f t="shared" ref="L261" si="185">AF261+$T$13*AF262+$T$6*(AY260+$T$13*AY261)+$T$8*(AY267+$T$13*AY268)+$T$10*(AY274+$T$13*AY275)</f>
        <v>1460</v>
      </c>
      <c r="M261" s="143">
        <f t="shared" ref="M261" si="186">AG261+$T$13*AG262+$T$6*(AZ260+$T$13*AZ261)+$T$8*(AZ267+$T$13*AZ268)+$T$10*(AZ274+$T$13*AZ275)</f>
        <v>1559.3999999999999</v>
      </c>
      <c r="N261" s="143">
        <f>AH261+$T$13*AH262+$T$6*(BA260+$T$13*BA261)+$T$8*(BA267+$T$13*BA268)+$T$10*(BA274+$T$13*BA275)</f>
        <v>1758.8</v>
      </c>
      <c r="O261" s="143">
        <f>AI261+$T$13*AI262+$T$6*(BB260+$T$13*BB261)+$T$8*(BB267+$T$13*BB268)+$T$10*(BB274+$T$13*BB275)</f>
        <v>1904.7</v>
      </c>
      <c r="P261" s="143">
        <f>AJ261+$T$13*AJ262+$T$6*(BC260+$T$13*BC261)+$T$8*(BC267+$T$13*BC268)+$T$10*(BC274+$T$13*BC275)</f>
        <v>1998.1</v>
      </c>
      <c r="Q261" s="143"/>
      <c r="R261" s="402">
        <v>166.78428516433382</v>
      </c>
      <c r="S261" s="143"/>
      <c r="V261" s="141" t="s">
        <v>36</v>
      </c>
      <c r="W261" s="146">
        <v>571</v>
      </c>
      <c r="X261" s="146">
        <v>634</v>
      </c>
      <c r="Y261" s="146">
        <v>663</v>
      </c>
      <c r="Z261" s="146">
        <v>590</v>
      </c>
      <c r="AA261" s="146">
        <v>616</v>
      </c>
      <c r="AB261" s="146">
        <v>628</v>
      </c>
      <c r="AC261" s="146">
        <v>723</v>
      </c>
      <c r="AD261" s="146">
        <v>763</v>
      </c>
      <c r="AE261" s="146">
        <v>787</v>
      </c>
      <c r="AF261" s="499">
        <v>766</v>
      </c>
      <c r="AG261" s="146">
        <v>824</v>
      </c>
      <c r="AH261" s="146">
        <v>878</v>
      </c>
      <c r="AI261" s="146">
        <v>997</v>
      </c>
      <c r="AJ261" s="146">
        <v>1055</v>
      </c>
      <c r="AK261" s="147"/>
      <c r="AL261" s="392"/>
      <c r="AM261" s="132"/>
      <c r="AN261" s="681"/>
      <c r="AO261" s="141" t="s">
        <v>149</v>
      </c>
      <c r="AP261" s="146">
        <v>0</v>
      </c>
      <c r="AQ261" s="146">
        <v>0</v>
      </c>
      <c r="AR261" s="146">
        <v>0</v>
      </c>
      <c r="AS261" s="146">
        <v>0</v>
      </c>
      <c r="AT261" s="146">
        <v>0</v>
      </c>
      <c r="AU261" s="146">
        <v>0</v>
      </c>
      <c r="AV261" s="146">
        <v>0</v>
      </c>
      <c r="AW261" s="146">
        <v>0</v>
      </c>
      <c r="AX261" s="146">
        <v>0</v>
      </c>
      <c r="AY261" s="150">
        <v>0</v>
      </c>
      <c r="AZ261" s="150">
        <v>0</v>
      </c>
      <c r="BA261" s="150">
        <v>28</v>
      </c>
      <c r="BB261" s="150">
        <v>26</v>
      </c>
      <c r="BC261" s="183">
        <v>41</v>
      </c>
      <c r="BG261" s="685"/>
      <c r="BH261" s="141" t="s">
        <v>149</v>
      </c>
      <c r="BI261" s="146">
        <v>0</v>
      </c>
      <c r="BJ261" s="146">
        <v>0</v>
      </c>
      <c r="BK261" s="146">
        <v>0</v>
      </c>
      <c r="BL261" s="146">
        <v>0</v>
      </c>
      <c r="BM261" s="146">
        <v>0</v>
      </c>
      <c r="BN261" s="146">
        <v>0</v>
      </c>
      <c r="BO261" s="146">
        <v>0</v>
      </c>
      <c r="BP261" s="146">
        <v>0</v>
      </c>
      <c r="BQ261" s="146">
        <v>0</v>
      </c>
      <c r="BR261" s="150">
        <v>0</v>
      </c>
      <c r="BS261" s="150">
        <v>0</v>
      </c>
      <c r="BT261" s="150">
        <v>43</v>
      </c>
      <c r="BU261" s="150">
        <v>29</v>
      </c>
      <c r="BV261" s="183">
        <v>26</v>
      </c>
    </row>
    <row r="262" spans="2:78">
      <c r="B262" s="141" t="s">
        <v>37</v>
      </c>
      <c r="C262" s="143">
        <f t="shared" ref="C262:M263" si="187">W263+AP262*$T$6+AP269*$T$8+AP276*$T$10</f>
        <v>119.6</v>
      </c>
      <c r="D262" s="143">
        <f t="shared" si="187"/>
        <v>98.399999999999991</v>
      </c>
      <c r="E262" s="143">
        <f t="shared" si="187"/>
        <v>114.6</v>
      </c>
      <c r="F262" s="143">
        <f t="shared" si="187"/>
        <v>93.399999999999991</v>
      </c>
      <c r="G262" s="143">
        <f t="shared" si="187"/>
        <v>126.8</v>
      </c>
      <c r="H262" s="143">
        <f t="shared" si="187"/>
        <v>138.20000000000002</v>
      </c>
      <c r="I262" s="143">
        <f t="shared" si="187"/>
        <v>159.6</v>
      </c>
      <c r="J262" s="143">
        <f t="shared" si="187"/>
        <v>173</v>
      </c>
      <c r="K262" s="143">
        <f t="shared" si="187"/>
        <v>143.80000000000001</v>
      </c>
      <c r="L262" s="143">
        <f t="shared" si="187"/>
        <v>158.19999999999999</v>
      </c>
      <c r="M262" s="143">
        <f t="shared" si="187"/>
        <v>153.6</v>
      </c>
      <c r="N262" s="143">
        <f t="shared" ref="N262:P263" si="188">AH263+BA262*$T$6+BA269*$T$8+BA276*$T$10</f>
        <v>149.79999999999998</v>
      </c>
      <c r="O262" s="143">
        <f t="shared" si="188"/>
        <v>213.2</v>
      </c>
      <c r="P262" s="143">
        <f t="shared" si="188"/>
        <v>208.2</v>
      </c>
      <c r="Q262" s="143"/>
      <c r="R262" s="402">
        <v>26.637183701651949</v>
      </c>
      <c r="V262" s="141" t="s">
        <v>149</v>
      </c>
      <c r="W262" s="146">
        <v>0</v>
      </c>
      <c r="X262" s="146">
        <v>0</v>
      </c>
      <c r="Y262" s="146">
        <v>0</v>
      </c>
      <c r="Z262" s="146">
        <v>0</v>
      </c>
      <c r="AA262" s="146">
        <v>0</v>
      </c>
      <c r="AB262" s="146">
        <v>0</v>
      </c>
      <c r="AC262" s="146">
        <v>0</v>
      </c>
      <c r="AD262" s="146">
        <v>0</v>
      </c>
      <c r="AE262" s="146">
        <v>0</v>
      </c>
      <c r="AF262" s="499">
        <v>0</v>
      </c>
      <c r="AG262" s="146">
        <v>0</v>
      </c>
      <c r="AH262" s="146">
        <v>110</v>
      </c>
      <c r="AI262" s="146">
        <v>81</v>
      </c>
      <c r="AJ262" s="146">
        <v>99</v>
      </c>
      <c r="AK262" s="147"/>
      <c r="AL262" s="392"/>
      <c r="AM262" s="132"/>
      <c r="AN262" s="681"/>
      <c r="AO262" s="141" t="s">
        <v>37</v>
      </c>
      <c r="AP262" s="150">
        <v>26</v>
      </c>
      <c r="AQ262" s="150">
        <v>21</v>
      </c>
      <c r="AR262" s="150">
        <v>30</v>
      </c>
      <c r="AS262" s="150">
        <v>12</v>
      </c>
      <c r="AT262" s="150">
        <v>21</v>
      </c>
      <c r="AU262" s="150">
        <v>26</v>
      </c>
      <c r="AV262" s="150">
        <v>32</v>
      </c>
      <c r="AW262" s="150">
        <v>31</v>
      </c>
      <c r="AX262" s="150">
        <v>21</v>
      </c>
      <c r="AY262" s="150">
        <v>21</v>
      </c>
      <c r="AZ262" s="150">
        <v>25</v>
      </c>
      <c r="BA262" s="150">
        <v>22</v>
      </c>
      <c r="BB262" s="150">
        <v>35</v>
      </c>
      <c r="BC262" s="183">
        <v>42</v>
      </c>
      <c r="BG262" s="685"/>
      <c r="BH262" s="154" t="s">
        <v>37</v>
      </c>
      <c r="BI262" s="150">
        <v>48</v>
      </c>
      <c r="BJ262" s="150">
        <v>31</v>
      </c>
      <c r="BK262" s="150">
        <v>37</v>
      </c>
      <c r="BL262" s="150">
        <v>28</v>
      </c>
      <c r="BM262" s="150">
        <v>38</v>
      </c>
      <c r="BN262" s="150">
        <v>39</v>
      </c>
      <c r="BO262" s="150">
        <v>54</v>
      </c>
      <c r="BP262" s="150">
        <v>61</v>
      </c>
      <c r="BQ262" s="150">
        <v>55</v>
      </c>
      <c r="BR262" s="150">
        <v>60</v>
      </c>
      <c r="BS262" s="150">
        <v>52</v>
      </c>
      <c r="BT262" s="150">
        <v>46</v>
      </c>
      <c r="BU262" s="150">
        <v>69</v>
      </c>
      <c r="BV262" s="183">
        <v>65</v>
      </c>
    </row>
    <row r="263" spans="2:78" ht="18" customHeight="1">
      <c r="B263" s="141" t="s">
        <v>38</v>
      </c>
      <c r="C263" s="143">
        <f t="shared" si="187"/>
        <v>175.60000000000002</v>
      </c>
      <c r="D263" s="143">
        <f t="shared" si="187"/>
        <v>261.39999999999998</v>
      </c>
      <c r="E263" s="143">
        <f t="shared" si="187"/>
        <v>263.2</v>
      </c>
      <c r="F263" s="143">
        <f t="shared" si="187"/>
        <v>351</v>
      </c>
      <c r="G263" s="143">
        <f t="shared" si="187"/>
        <v>392.8</v>
      </c>
      <c r="H263" s="143">
        <f t="shared" si="187"/>
        <v>612</v>
      </c>
      <c r="I263" s="143">
        <f t="shared" si="187"/>
        <v>435.2</v>
      </c>
      <c r="J263" s="143">
        <f t="shared" si="187"/>
        <v>958.19999999999993</v>
      </c>
      <c r="K263" s="143">
        <f t="shared" si="187"/>
        <v>647.6</v>
      </c>
      <c r="L263" s="143">
        <f t="shared" si="187"/>
        <v>548.79999999999995</v>
      </c>
      <c r="M263" s="143">
        <f t="shared" si="187"/>
        <v>613.20000000000005</v>
      </c>
      <c r="N263" s="143">
        <f t="shared" si="188"/>
        <v>636</v>
      </c>
      <c r="O263" s="143">
        <f t="shared" si="188"/>
        <v>566.6</v>
      </c>
      <c r="P263" s="143">
        <f t="shared" si="188"/>
        <v>456.2</v>
      </c>
      <c r="Q263" s="143"/>
      <c r="R263" s="402">
        <v>232.57652886260431</v>
      </c>
      <c r="V263" s="141" t="s">
        <v>37</v>
      </c>
      <c r="W263" s="146">
        <v>62</v>
      </c>
      <c r="X263" s="146">
        <v>53</v>
      </c>
      <c r="Y263" s="146">
        <v>60</v>
      </c>
      <c r="Z263" s="146">
        <v>48</v>
      </c>
      <c r="AA263" s="146">
        <v>65</v>
      </c>
      <c r="AB263" s="146">
        <v>73</v>
      </c>
      <c r="AC263" s="146">
        <v>82</v>
      </c>
      <c r="AD263" s="146">
        <v>88</v>
      </c>
      <c r="AE263" s="146">
        <v>73</v>
      </c>
      <c r="AF263" s="499">
        <v>79</v>
      </c>
      <c r="AG263" s="146">
        <v>79</v>
      </c>
      <c r="AH263" s="146">
        <v>79</v>
      </c>
      <c r="AI263" s="146">
        <v>112</v>
      </c>
      <c r="AJ263" s="146">
        <v>112</v>
      </c>
      <c r="AK263" s="147"/>
      <c r="AL263" s="392"/>
      <c r="AM263" s="132"/>
      <c r="AN263" s="682"/>
      <c r="AO263" s="161" t="s">
        <v>38</v>
      </c>
      <c r="AP263" s="158">
        <v>46</v>
      </c>
      <c r="AQ263" s="158">
        <v>64</v>
      </c>
      <c r="AR263" s="159">
        <v>68</v>
      </c>
      <c r="AS263" s="158">
        <v>97</v>
      </c>
      <c r="AT263" s="158">
        <v>86</v>
      </c>
      <c r="AU263" s="159">
        <v>140</v>
      </c>
      <c r="AV263" s="159">
        <v>86</v>
      </c>
      <c r="AW263" s="159">
        <v>166</v>
      </c>
      <c r="AX263" s="159">
        <v>112</v>
      </c>
      <c r="AY263" s="159">
        <v>114</v>
      </c>
      <c r="AZ263" s="159">
        <v>114</v>
      </c>
      <c r="BA263" s="159">
        <v>134</v>
      </c>
      <c r="BB263" s="159">
        <v>122</v>
      </c>
      <c r="BC263" s="185">
        <v>95</v>
      </c>
      <c r="BG263" s="687"/>
      <c r="BH263" s="157" t="s">
        <v>38</v>
      </c>
      <c r="BI263" s="158">
        <v>58</v>
      </c>
      <c r="BJ263" s="158">
        <v>82</v>
      </c>
      <c r="BK263" s="159">
        <v>77</v>
      </c>
      <c r="BL263" s="158">
        <v>104</v>
      </c>
      <c r="BM263" s="158">
        <v>117</v>
      </c>
      <c r="BN263" s="159">
        <v>210</v>
      </c>
      <c r="BO263" s="159">
        <v>155</v>
      </c>
      <c r="BP263" s="159">
        <v>303</v>
      </c>
      <c r="BQ263" s="159">
        <v>183</v>
      </c>
      <c r="BR263" s="159">
        <v>149</v>
      </c>
      <c r="BS263" s="159">
        <v>167</v>
      </c>
      <c r="BT263" s="159">
        <v>157</v>
      </c>
      <c r="BU263" s="159">
        <v>164</v>
      </c>
      <c r="BV263" s="185">
        <v>134</v>
      </c>
    </row>
    <row r="264" spans="2:78" ht="18" customHeight="1">
      <c r="B264" s="141" t="s">
        <v>39</v>
      </c>
      <c r="C264" s="143">
        <f t="shared" ref="C264:P267" si="189">W265</f>
        <v>0</v>
      </c>
      <c r="D264" s="143">
        <f t="shared" si="189"/>
        <v>0</v>
      </c>
      <c r="E264" s="143">
        <f t="shared" si="189"/>
        <v>0</v>
      </c>
      <c r="F264" s="143">
        <f t="shared" si="189"/>
        <v>344</v>
      </c>
      <c r="G264" s="143">
        <f t="shared" si="189"/>
        <v>335</v>
      </c>
      <c r="H264" s="143">
        <f t="shared" si="189"/>
        <v>392</v>
      </c>
      <c r="I264" s="143">
        <f t="shared" si="189"/>
        <v>278</v>
      </c>
      <c r="J264" s="143">
        <f t="shared" si="189"/>
        <v>387</v>
      </c>
      <c r="K264" s="143">
        <f t="shared" si="189"/>
        <v>309</v>
      </c>
      <c r="L264" s="143">
        <f t="shared" si="189"/>
        <v>452</v>
      </c>
      <c r="M264" s="143">
        <f t="shared" si="189"/>
        <v>323</v>
      </c>
      <c r="N264" s="143">
        <f t="shared" si="189"/>
        <v>334</v>
      </c>
      <c r="O264" s="143">
        <f t="shared" si="189"/>
        <v>335</v>
      </c>
      <c r="P264" s="143">
        <f t="shared" si="189"/>
        <v>368</v>
      </c>
      <c r="Q264" s="143"/>
      <c r="R264" s="404">
        <v>55.241461309591124</v>
      </c>
      <c r="V264" s="141" t="s">
        <v>38</v>
      </c>
      <c r="W264" s="146">
        <v>99</v>
      </c>
      <c r="X264" s="146">
        <v>140</v>
      </c>
      <c r="Y264" s="146">
        <v>143</v>
      </c>
      <c r="Z264" s="146">
        <v>193</v>
      </c>
      <c r="AA264" s="146">
        <v>212</v>
      </c>
      <c r="AB264" s="146">
        <v>332</v>
      </c>
      <c r="AC264" s="146">
        <v>228</v>
      </c>
      <c r="AD264" s="146">
        <v>508</v>
      </c>
      <c r="AE264" s="146">
        <v>343</v>
      </c>
      <c r="AF264" s="499">
        <v>294</v>
      </c>
      <c r="AG264" s="146">
        <v>325</v>
      </c>
      <c r="AH264" s="146">
        <v>343</v>
      </c>
      <c r="AI264" s="146">
        <v>302</v>
      </c>
      <c r="AJ264" s="146">
        <v>242</v>
      </c>
      <c r="AK264" s="147"/>
      <c r="AL264" s="392"/>
      <c r="AM264" s="132"/>
      <c r="AN264" s="681" t="s">
        <v>100</v>
      </c>
      <c r="AO264" s="435" t="s">
        <v>33</v>
      </c>
      <c r="AP264" s="149">
        <v>1028</v>
      </c>
      <c r="AQ264" s="149">
        <v>1098</v>
      </c>
      <c r="AR264" s="149">
        <v>1093</v>
      </c>
      <c r="AS264" s="149">
        <v>1149</v>
      </c>
      <c r="AT264" s="149">
        <v>1354</v>
      </c>
      <c r="AU264" s="149">
        <v>1645</v>
      </c>
      <c r="AV264" s="149">
        <v>948</v>
      </c>
      <c r="AW264" s="149">
        <v>801</v>
      </c>
      <c r="AX264" s="149">
        <v>696</v>
      </c>
      <c r="AY264" s="149">
        <v>683</v>
      </c>
      <c r="AZ264" s="149">
        <v>634</v>
      </c>
      <c r="BA264" s="150">
        <v>836</v>
      </c>
      <c r="BB264" s="150">
        <v>882</v>
      </c>
      <c r="BC264" s="183">
        <v>789</v>
      </c>
      <c r="BG264" s="683" t="s">
        <v>52</v>
      </c>
      <c r="BH264" s="148" t="s">
        <v>33</v>
      </c>
      <c r="BI264" s="149">
        <v>1445</v>
      </c>
      <c r="BJ264" s="149">
        <v>1470</v>
      </c>
      <c r="BK264" s="149">
        <v>1618</v>
      </c>
      <c r="BL264" s="149">
        <v>1746</v>
      </c>
      <c r="BM264" s="149">
        <v>1988</v>
      </c>
      <c r="BN264" s="149">
        <v>2501</v>
      </c>
      <c r="BO264" s="149">
        <v>1599</v>
      </c>
      <c r="BP264" s="149">
        <v>1309</v>
      </c>
      <c r="BQ264" s="149">
        <v>1154</v>
      </c>
      <c r="BR264" s="149">
        <v>1180</v>
      </c>
      <c r="BS264" s="149">
        <v>1107</v>
      </c>
      <c r="BT264" s="149">
        <v>1329</v>
      </c>
      <c r="BU264" s="149">
        <v>1390</v>
      </c>
      <c r="BV264" s="182">
        <v>1230</v>
      </c>
      <c r="BX264" s="220"/>
      <c r="BZ264" s="129" t="s">
        <v>14</v>
      </c>
    </row>
    <row r="265" spans="2:78">
      <c r="B265" s="141" t="s">
        <v>15</v>
      </c>
      <c r="C265" s="143">
        <f t="shared" si="189"/>
        <v>547</v>
      </c>
      <c r="D265" s="143">
        <f t="shared" si="189"/>
        <v>572</v>
      </c>
      <c r="E265" s="143">
        <f t="shared" si="189"/>
        <v>533</v>
      </c>
      <c r="F265" s="143">
        <f t="shared" si="189"/>
        <v>572</v>
      </c>
      <c r="G265" s="143">
        <f t="shared" si="189"/>
        <v>472</v>
      </c>
      <c r="H265" s="143">
        <f t="shared" si="189"/>
        <v>522</v>
      </c>
      <c r="I265" s="143">
        <f t="shared" si="189"/>
        <v>536</v>
      </c>
      <c r="J265" s="143">
        <f t="shared" si="189"/>
        <v>627</v>
      </c>
      <c r="K265" s="143">
        <f t="shared" si="189"/>
        <v>595</v>
      </c>
      <c r="L265" s="143">
        <f t="shared" si="189"/>
        <v>569</v>
      </c>
      <c r="M265" s="143">
        <f t="shared" si="189"/>
        <v>576</v>
      </c>
      <c r="N265" s="143">
        <f t="shared" si="189"/>
        <v>536</v>
      </c>
      <c r="O265" s="143">
        <f t="shared" si="189"/>
        <v>559</v>
      </c>
      <c r="P265" s="143">
        <f t="shared" si="189"/>
        <v>639</v>
      </c>
      <c r="Q265" s="143"/>
      <c r="R265" s="402">
        <v>42.742770668786136</v>
      </c>
      <c r="V265" s="141" t="s">
        <v>39</v>
      </c>
      <c r="W265" s="146"/>
      <c r="X265" s="146"/>
      <c r="Y265" s="146"/>
      <c r="Z265" s="146">
        <v>344</v>
      </c>
      <c r="AA265" s="146">
        <v>335</v>
      </c>
      <c r="AB265" s="146">
        <v>392</v>
      </c>
      <c r="AC265" s="146">
        <v>278</v>
      </c>
      <c r="AD265" s="146">
        <v>387</v>
      </c>
      <c r="AE265" s="146">
        <v>309</v>
      </c>
      <c r="AF265" s="499">
        <v>452</v>
      </c>
      <c r="AG265" s="146">
        <v>323</v>
      </c>
      <c r="AH265" s="146">
        <v>334</v>
      </c>
      <c r="AI265" s="146">
        <v>335</v>
      </c>
      <c r="AJ265" s="146">
        <v>368</v>
      </c>
      <c r="AK265" s="147"/>
      <c r="AL265" s="392"/>
      <c r="AM265" s="132"/>
      <c r="AN265" s="681"/>
      <c r="AO265" s="141" t="s">
        <v>9</v>
      </c>
      <c r="AP265" s="150">
        <v>812</v>
      </c>
      <c r="AQ265" s="150">
        <v>766</v>
      </c>
      <c r="AR265" s="150">
        <v>758</v>
      </c>
      <c r="AS265" s="150">
        <v>694</v>
      </c>
      <c r="AT265" s="150">
        <v>803</v>
      </c>
      <c r="AU265" s="150">
        <v>955</v>
      </c>
      <c r="AV265" s="150">
        <v>713</v>
      </c>
      <c r="AW265" s="150">
        <v>668</v>
      </c>
      <c r="AX265" s="150">
        <v>595</v>
      </c>
      <c r="AY265" s="150">
        <v>549</v>
      </c>
      <c r="AZ265" s="150">
        <v>531</v>
      </c>
      <c r="BA265" s="150">
        <v>637</v>
      </c>
      <c r="BB265" s="150">
        <v>656</v>
      </c>
      <c r="BC265" s="183">
        <v>592</v>
      </c>
      <c r="BG265" s="681"/>
      <c r="BH265" s="154" t="s">
        <v>9</v>
      </c>
      <c r="BI265" s="150">
        <v>1117</v>
      </c>
      <c r="BJ265" s="150">
        <v>1101</v>
      </c>
      <c r="BK265" s="150">
        <v>1083</v>
      </c>
      <c r="BL265" s="150">
        <v>1037</v>
      </c>
      <c r="BM265" s="150">
        <v>1213</v>
      </c>
      <c r="BN265" s="150">
        <v>1529</v>
      </c>
      <c r="BO265" s="150">
        <v>1213</v>
      </c>
      <c r="BP265" s="150">
        <v>1156</v>
      </c>
      <c r="BQ265" s="150">
        <v>1019</v>
      </c>
      <c r="BR265" s="150">
        <v>939</v>
      </c>
      <c r="BS265" s="150">
        <v>901</v>
      </c>
      <c r="BT265" s="150">
        <v>1067</v>
      </c>
      <c r="BU265" s="150">
        <v>1063</v>
      </c>
      <c r="BV265" s="183">
        <v>973</v>
      </c>
      <c r="BX265" s="220"/>
    </row>
    <row r="266" spans="2:78">
      <c r="B266" s="141" t="s">
        <v>40</v>
      </c>
      <c r="C266" s="143">
        <f t="shared" si="189"/>
        <v>0</v>
      </c>
      <c r="D266" s="143">
        <f t="shared" si="189"/>
        <v>0</v>
      </c>
      <c r="E266" s="143">
        <f t="shared" si="189"/>
        <v>0</v>
      </c>
      <c r="F266" s="143">
        <f t="shared" si="189"/>
        <v>33785</v>
      </c>
      <c r="G266" s="143">
        <f t="shared" si="189"/>
        <v>56858</v>
      </c>
      <c r="H266" s="143">
        <f t="shared" si="189"/>
        <v>98468</v>
      </c>
      <c r="I266" s="143">
        <f t="shared" si="189"/>
        <v>71174</v>
      </c>
      <c r="J266" s="143">
        <f t="shared" si="189"/>
        <v>95564</v>
      </c>
      <c r="K266" s="143">
        <f t="shared" si="189"/>
        <v>74639</v>
      </c>
      <c r="L266" s="143">
        <f t="shared" si="189"/>
        <v>95794</v>
      </c>
      <c r="M266" s="143">
        <f t="shared" si="189"/>
        <v>97151</v>
      </c>
      <c r="N266" s="143">
        <f t="shared" si="189"/>
        <v>121639.4</v>
      </c>
      <c r="O266" s="143">
        <f t="shared" si="189"/>
        <v>167004.5</v>
      </c>
      <c r="P266" s="143">
        <f t="shared" si="189"/>
        <v>223649.5</v>
      </c>
      <c r="Q266" s="143"/>
      <c r="R266" s="404">
        <v>23973.456898359433</v>
      </c>
      <c r="T266" s="135"/>
      <c r="V266" s="141" t="s">
        <v>15</v>
      </c>
      <c r="W266" s="146">
        <v>547</v>
      </c>
      <c r="X266" s="146">
        <v>572</v>
      </c>
      <c r="Y266" s="146">
        <v>533</v>
      </c>
      <c r="Z266" s="146">
        <v>572</v>
      </c>
      <c r="AA266" s="146">
        <v>472</v>
      </c>
      <c r="AB266" s="146">
        <v>522</v>
      </c>
      <c r="AC266" s="146">
        <v>536</v>
      </c>
      <c r="AD266" s="146">
        <v>627</v>
      </c>
      <c r="AE266" s="146">
        <v>595</v>
      </c>
      <c r="AF266" s="499">
        <v>569</v>
      </c>
      <c r="AG266" s="146">
        <v>576</v>
      </c>
      <c r="AH266" s="146">
        <v>536</v>
      </c>
      <c r="AI266" s="146">
        <v>559</v>
      </c>
      <c r="AJ266" s="146">
        <v>639</v>
      </c>
      <c r="AK266" s="147"/>
      <c r="AL266" s="392"/>
      <c r="AM266" s="132"/>
      <c r="AN266" s="681"/>
      <c r="AO266" s="141" t="s">
        <v>34</v>
      </c>
      <c r="AP266" s="150">
        <v>744</v>
      </c>
      <c r="AQ266" s="150">
        <v>550</v>
      </c>
      <c r="AR266" s="150">
        <v>588</v>
      </c>
      <c r="AS266" s="150">
        <v>525</v>
      </c>
      <c r="AT266" s="150">
        <v>576</v>
      </c>
      <c r="AU266" s="150">
        <v>624</v>
      </c>
      <c r="AV266" s="150">
        <v>575</v>
      </c>
      <c r="AW266" s="150">
        <v>560</v>
      </c>
      <c r="AX266" s="150">
        <v>486</v>
      </c>
      <c r="AY266" s="150">
        <v>444</v>
      </c>
      <c r="AZ266" s="150">
        <v>450</v>
      </c>
      <c r="BA266" s="150">
        <v>454</v>
      </c>
      <c r="BB266" s="150">
        <v>576</v>
      </c>
      <c r="BC266" s="183">
        <v>541</v>
      </c>
      <c r="BG266" s="681"/>
      <c r="BH266" s="154" t="s">
        <v>34</v>
      </c>
      <c r="BI266" s="150">
        <v>1061</v>
      </c>
      <c r="BJ266" s="150">
        <v>811</v>
      </c>
      <c r="BK266" s="150">
        <v>850</v>
      </c>
      <c r="BL266" s="150">
        <v>796</v>
      </c>
      <c r="BM266" s="150">
        <v>893</v>
      </c>
      <c r="BN266" s="150">
        <v>1028</v>
      </c>
      <c r="BO266" s="150">
        <v>1030</v>
      </c>
      <c r="BP266" s="150">
        <v>1011</v>
      </c>
      <c r="BQ266" s="150">
        <v>894</v>
      </c>
      <c r="BR266" s="150">
        <v>816</v>
      </c>
      <c r="BS266" s="150">
        <v>813</v>
      </c>
      <c r="BT266" s="150">
        <v>775</v>
      </c>
      <c r="BU266" s="150">
        <v>976</v>
      </c>
      <c r="BV266" s="183">
        <v>887</v>
      </c>
      <c r="BX266" s="220"/>
    </row>
    <row r="267" spans="2:78">
      <c r="B267" s="161" t="s">
        <v>41</v>
      </c>
      <c r="C267" s="162">
        <f t="shared" si="189"/>
        <v>14.676672669237725</v>
      </c>
      <c r="D267" s="162">
        <f t="shared" si="189"/>
        <v>16.103701272825298</v>
      </c>
      <c r="E267" s="162">
        <f t="shared" si="189"/>
        <v>16.853932584269664</v>
      </c>
      <c r="F267" s="162">
        <f t="shared" si="189"/>
        <v>15.443579295598497</v>
      </c>
      <c r="G267" s="162">
        <f t="shared" si="189"/>
        <v>15.529980540014595</v>
      </c>
      <c r="H267" s="162">
        <f t="shared" si="189"/>
        <v>13.072748633981687</v>
      </c>
      <c r="I267" s="162">
        <f t="shared" si="189"/>
        <v>14.433938582545395</v>
      </c>
      <c r="J267" s="162">
        <f t="shared" si="189"/>
        <v>16.162217256158165</v>
      </c>
      <c r="K267" s="162">
        <f t="shared" si="189"/>
        <v>18.05736362491076</v>
      </c>
      <c r="L267" s="162">
        <f t="shared" si="189"/>
        <v>18.614111479069219</v>
      </c>
      <c r="M267" s="162">
        <f t="shared" si="189"/>
        <v>20.731613989439044</v>
      </c>
      <c r="N267" s="162">
        <f t="shared" si="189"/>
        <v>21.06110216993174</v>
      </c>
      <c r="O267" s="162">
        <f t="shared" si="189"/>
        <v>22.11952303676004</v>
      </c>
      <c r="P267" s="162">
        <f t="shared" si="189"/>
        <v>23.399630684003998</v>
      </c>
      <c r="Q267" s="163"/>
      <c r="R267" s="403">
        <v>1.6675011557780826</v>
      </c>
      <c r="T267" s="143"/>
      <c r="V267" s="141" t="s">
        <v>40</v>
      </c>
      <c r="W267" s="146"/>
      <c r="X267" s="146"/>
      <c r="Y267" s="146"/>
      <c r="Z267" s="146">
        <v>33785</v>
      </c>
      <c r="AA267" s="146">
        <v>56858</v>
      </c>
      <c r="AB267" s="146">
        <v>98468</v>
      </c>
      <c r="AC267" s="146">
        <v>71174</v>
      </c>
      <c r="AD267" s="146">
        <v>95564</v>
      </c>
      <c r="AE267" s="146">
        <v>74639</v>
      </c>
      <c r="AF267" s="499">
        <v>95794</v>
      </c>
      <c r="AG267" s="146">
        <v>97151</v>
      </c>
      <c r="AH267" s="146">
        <v>121639.4</v>
      </c>
      <c r="AI267" s="146">
        <v>167004.5</v>
      </c>
      <c r="AJ267" s="146">
        <v>223649.5</v>
      </c>
      <c r="AK267" s="147"/>
      <c r="AL267" s="392"/>
      <c r="AM267" s="132"/>
      <c r="AN267" s="681"/>
      <c r="AO267" s="141" t="s">
        <v>36</v>
      </c>
      <c r="AP267" s="150">
        <v>185</v>
      </c>
      <c r="AQ267" s="150">
        <v>229</v>
      </c>
      <c r="AR267" s="150">
        <v>236</v>
      </c>
      <c r="AS267" s="150">
        <v>245</v>
      </c>
      <c r="AT267" s="150">
        <v>213</v>
      </c>
      <c r="AU267" s="150">
        <v>235</v>
      </c>
      <c r="AV267" s="150">
        <v>274</v>
      </c>
      <c r="AW267" s="150">
        <v>283</v>
      </c>
      <c r="AX267" s="150">
        <v>314</v>
      </c>
      <c r="AY267" s="150">
        <v>280</v>
      </c>
      <c r="AZ267" s="150">
        <v>297</v>
      </c>
      <c r="BA267" s="150">
        <v>312</v>
      </c>
      <c r="BB267" s="150">
        <v>341</v>
      </c>
      <c r="BC267" s="183">
        <v>357</v>
      </c>
      <c r="BG267" s="681"/>
      <c r="BH267" s="154" t="s">
        <v>36</v>
      </c>
      <c r="BI267" s="150">
        <v>239</v>
      </c>
      <c r="BJ267" s="150">
        <v>285</v>
      </c>
      <c r="BK267" s="150">
        <v>335</v>
      </c>
      <c r="BL267" s="150">
        <v>315</v>
      </c>
      <c r="BM267" s="150">
        <v>339</v>
      </c>
      <c r="BN267" s="150">
        <v>379</v>
      </c>
      <c r="BO267" s="150">
        <v>460</v>
      </c>
      <c r="BP267" s="150">
        <v>507</v>
      </c>
      <c r="BQ267" s="150">
        <v>537</v>
      </c>
      <c r="BR267" s="150">
        <v>493</v>
      </c>
      <c r="BS267" s="150">
        <v>545</v>
      </c>
      <c r="BT267" s="150">
        <v>592</v>
      </c>
      <c r="BU267" s="150">
        <v>634</v>
      </c>
      <c r="BV267" s="183">
        <v>634</v>
      </c>
      <c r="BX267" s="220"/>
    </row>
    <row r="268" spans="2:78">
      <c r="C268" s="141"/>
      <c r="D268" s="141"/>
      <c r="E268" s="141"/>
      <c r="R268" s="99"/>
      <c r="T268" s="143"/>
      <c r="V268" s="161" t="s">
        <v>41</v>
      </c>
      <c r="W268" s="164">
        <v>14.676672669237725</v>
      </c>
      <c r="X268" s="164">
        <v>16.103701272825298</v>
      </c>
      <c r="Y268" s="164">
        <v>16.853932584269664</v>
      </c>
      <c r="Z268" s="164">
        <v>15.443579295598497</v>
      </c>
      <c r="AA268" s="164">
        <v>15.529980540014595</v>
      </c>
      <c r="AB268" s="164">
        <v>13.072748633981687</v>
      </c>
      <c r="AC268" s="164">
        <v>14.433938582545395</v>
      </c>
      <c r="AD268" s="164">
        <v>16.162217256158165</v>
      </c>
      <c r="AE268" s="164">
        <v>18.05736362491076</v>
      </c>
      <c r="AF268" s="500">
        <v>18.614111479069219</v>
      </c>
      <c r="AG268" s="164">
        <v>20.731613989439044</v>
      </c>
      <c r="AH268" s="164">
        <v>21.06110216993174</v>
      </c>
      <c r="AI268" s="164">
        <v>22.11952303676004</v>
      </c>
      <c r="AJ268" s="164">
        <v>23.399630684003998</v>
      </c>
      <c r="AK268" s="178"/>
      <c r="AL268" s="392"/>
      <c r="AM268" s="132"/>
      <c r="AN268" s="681"/>
      <c r="AO268" s="141" t="s">
        <v>149</v>
      </c>
      <c r="AP268" s="146">
        <v>0</v>
      </c>
      <c r="AQ268" s="146">
        <v>0</v>
      </c>
      <c r="AR268" s="146">
        <v>0</v>
      </c>
      <c r="AS268" s="146">
        <v>0</v>
      </c>
      <c r="AT268" s="146">
        <v>0</v>
      </c>
      <c r="AU268" s="146">
        <v>0</v>
      </c>
      <c r="AV268" s="146">
        <v>0</v>
      </c>
      <c r="AW268" s="146">
        <v>0</v>
      </c>
      <c r="AX268" s="146">
        <v>0</v>
      </c>
      <c r="AY268" s="150">
        <v>0</v>
      </c>
      <c r="AZ268" s="150">
        <v>0</v>
      </c>
      <c r="BA268" s="150">
        <v>38</v>
      </c>
      <c r="BB268" s="150">
        <v>32</v>
      </c>
      <c r="BC268" s="183">
        <v>32</v>
      </c>
      <c r="BG268" s="681"/>
      <c r="BH268" s="141" t="s">
        <v>149</v>
      </c>
      <c r="BI268" s="146">
        <v>0</v>
      </c>
      <c r="BJ268" s="146">
        <v>0</v>
      </c>
      <c r="BK268" s="146">
        <v>0</v>
      </c>
      <c r="BL268" s="146">
        <v>0</v>
      </c>
      <c r="BM268" s="146">
        <v>0</v>
      </c>
      <c r="BN268" s="146">
        <v>0</v>
      </c>
      <c r="BO268" s="146">
        <v>0</v>
      </c>
      <c r="BP268" s="146">
        <v>0</v>
      </c>
      <c r="BQ268" s="146">
        <v>0</v>
      </c>
      <c r="BR268" s="150">
        <v>0</v>
      </c>
      <c r="BS268" s="150">
        <v>0</v>
      </c>
      <c r="BT268" s="150">
        <v>70</v>
      </c>
      <c r="BU268" s="150">
        <v>61</v>
      </c>
      <c r="BV268" s="183">
        <v>60</v>
      </c>
      <c r="BX268" s="220"/>
      <c r="BZ268" s="129" t="s">
        <v>14</v>
      </c>
    </row>
    <row r="269" spans="2:78">
      <c r="C269" s="141"/>
      <c r="D269" s="141"/>
      <c r="E269" s="141"/>
      <c r="R269" s="99"/>
      <c r="T269" s="143"/>
      <c r="V269" s="132"/>
      <c r="W269" s="141"/>
      <c r="X269" s="141"/>
      <c r="Y269" s="141"/>
      <c r="Z269" s="132"/>
      <c r="AA269" s="132"/>
      <c r="AB269" s="132"/>
      <c r="AC269" s="132"/>
      <c r="AD269" s="392"/>
      <c r="AE269" s="392"/>
      <c r="AF269" s="132"/>
      <c r="AG269" s="132"/>
      <c r="AH269" s="132"/>
      <c r="AI269" s="132"/>
      <c r="AJ269" s="132"/>
      <c r="AK269" s="132"/>
      <c r="AL269" s="392"/>
      <c r="AM269" s="132"/>
      <c r="AN269" s="681"/>
      <c r="AO269" s="141" t="s">
        <v>37</v>
      </c>
      <c r="AP269" s="150">
        <v>20</v>
      </c>
      <c r="AQ269" s="150">
        <v>19</v>
      </c>
      <c r="AR269" s="150">
        <v>15</v>
      </c>
      <c r="AS269" s="150">
        <v>25</v>
      </c>
      <c r="AT269" s="150">
        <v>33</v>
      </c>
      <c r="AU269" s="150">
        <v>36</v>
      </c>
      <c r="AV269" s="150">
        <v>22</v>
      </c>
      <c r="AW269" s="150">
        <v>35</v>
      </c>
      <c r="AX269" s="150">
        <v>36</v>
      </c>
      <c r="AY269" s="150">
        <v>30</v>
      </c>
      <c r="AZ269" s="150">
        <v>33</v>
      </c>
      <c r="BA269" s="150">
        <v>34</v>
      </c>
      <c r="BB269" s="150">
        <v>48</v>
      </c>
      <c r="BC269" s="183">
        <v>47</v>
      </c>
      <c r="BG269" s="681"/>
      <c r="BH269" s="154" t="s">
        <v>37</v>
      </c>
      <c r="BI269" s="150">
        <v>28</v>
      </c>
      <c r="BJ269" s="150">
        <v>22</v>
      </c>
      <c r="BK269" s="150">
        <v>23</v>
      </c>
      <c r="BL269" s="150">
        <v>26</v>
      </c>
      <c r="BM269" s="150">
        <v>34</v>
      </c>
      <c r="BN269" s="150">
        <v>37</v>
      </c>
      <c r="BO269" s="150">
        <v>45</v>
      </c>
      <c r="BP269" s="150">
        <v>48</v>
      </c>
      <c r="BQ269" s="150">
        <v>42</v>
      </c>
      <c r="BR269" s="150">
        <v>50</v>
      </c>
      <c r="BS269" s="150">
        <v>53</v>
      </c>
      <c r="BT269" s="150">
        <v>52</v>
      </c>
      <c r="BU269" s="150">
        <v>67</v>
      </c>
      <c r="BV269" s="183">
        <v>64</v>
      </c>
      <c r="BX269" s="220"/>
      <c r="BZ269" s="129" t="s">
        <v>14</v>
      </c>
    </row>
    <row r="270" spans="2:78" ht="18" customHeight="1">
      <c r="C270" s="141"/>
      <c r="D270" s="141"/>
      <c r="E270" s="141"/>
      <c r="R270" s="99"/>
      <c r="S270" s="135"/>
      <c r="T270" s="143"/>
      <c r="V270" s="132"/>
      <c r="W270" s="141"/>
      <c r="X270" s="141"/>
      <c r="Y270" s="141"/>
      <c r="Z270" s="132"/>
      <c r="AA270" s="132"/>
      <c r="AB270" s="132"/>
      <c r="AC270" s="132"/>
      <c r="AD270" s="392"/>
      <c r="AE270" s="392"/>
      <c r="AF270" s="132"/>
      <c r="AG270" s="132"/>
      <c r="AH270" s="132"/>
      <c r="AI270" s="132"/>
      <c r="AJ270" s="132"/>
      <c r="AK270" s="132"/>
      <c r="AL270" s="392"/>
      <c r="AM270" s="132"/>
      <c r="AN270" s="682"/>
      <c r="AO270" s="161" t="s">
        <v>38</v>
      </c>
      <c r="AP270" s="158">
        <v>29</v>
      </c>
      <c r="AQ270" s="158">
        <v>51</v>
      </c>
      <c r="AR270" s="159">
        <v>49</v>
      </c>
      <c r="AS270" s="158">
        <v>54</v>
      </c>
      <c r="AT270" s="158">
        <v>70</v>
      </c>
      <c r="AU270" s="159">
        <v>114</v>
      </c>
      <c r="AV270" s="159">
        <v>88</v>
      </c>
      <c r="AW270" s="159">
        <v>201</v>
      </c>
      <c r="AX270" s="159">
        <v>137</v>
      </c>
      <c r="AY270" s="159">
        <v>106</v>
      </c>
      <c r="AZ270" s="159">
        <v>119</v>
      </c>
      <c r="BA270" s="159">
        <v>127</v>
      </c>
      <c r="BB270" s="159">
        <v>101</v>
      </c>
      <c r="BC270" s="185">
        <v>89</v>
      </c>
      <c r="BG270" s="682"/>
      <c r="BH270" s="157" t="s">
        <v>38</v>
      </c>
      <c r="BI270" s="158">
        <v>28</v>
      </c>
      <c r="BJ270" s="158">
        <v>52</v>
      </c>
      <c r="BK270" s="159">
        <v>59</v>
      </c>
      <c r="BL270" s="158">
        <v>76</v>
      </c>
      <c r="BM270" s="158">
        <v>103</v>
      </c>
      <c r="BN270" s="159">
        <v>147</v>
      </c>
      <c r="BO270" s="159">
        <v>124</v>
      </c>
      <c r="BP270" s="159">
        <v>281</v>
      </c>
      <c r="BQ270" s="159">
        <v>195</v>
      </c>
      <c r="BR270" s="159">
        <v>163</v>
      </c>
      <c r="BS270" s="159">
        <v>200</v>
      </c>
      <c r="BT270" s="159">
        <v>201</v>
      </c>
      <c r="BU270" s="159">
        <v>175</v>
      </c>
      <c r="BV270" s="185">
        <v>132</v>
      </c>
      <c r="BX270" s="220"/>
    </row>
    <row r="271" spans="2:78" ht="18" customHeight="1">
      <c r="C271" s="141"/>
      <c r="D271" s="141"/>
      <c r="E271" s="141"/>
      <c r="R271" s="99"/>
      <c r="S271" s="135"/>
      <c r="T271" s="143"/>
      <c r="V271" s="132"/>
      <c r="W271" s="141"/>
      <c r="X271" s="141"/>
      <c r="Y271" s="141"/>
      <c r="Z271" s="132"/>
      <c r="AA271" s="132"/>
      <c r="AB271" s="132"/>
      <c r="AC271" s="132"/>
      <c r="AD271" s="392"/>
      <c r="AE271" s="392"/>
      <c r="AF271" s="132"/>
      <c r="AG271" s="132"/>
      <c r="AH271" s="132"/>
      <c r="AI271" s="132"/>
      <c r="AJ271" s="132"/>
      <c r="AK271" s="132"/>
      <c r="AL271" s="392"/>
      <c r="AM271" s="132"/>
      <c r="AN271" s="683" t="s">
        <v>101</v>
      </c>
      <c r="AO271" s="435" t="s">
        <v>33</v>
      </c>
      <c r="AP271" s="149">
        <v>313</v>
      </c>
      <c r="AQ271" s="149">
        <v>295</v>
      </c>
      <c r="AR271" s="149">
        <v>367</v>
      </c>
      <c r="AS271" s="149">
        <v>362</v>
      </c>
      <c r="AT271" s="149">
        <v>386</v>
      </c>
      <c r="AU271" s="149">
        <v>638</v>
      </c>
      <c r="AV271" s="149">
        <v>434</v>
      </c>
      <c r="AW271" s="149">
        <v>299</v>
      </c>
      <c r="AX271" s="149">
        <v>229</v>
      </c>
      <c r="AY271" s="149">
        <v>203</v>
      </c>
      <c r="AZ271" s="149">
        <v>195</v>
      </c>
      <c r="BA271" s="150">
        <v>106</v>
      </c>
      <c r="BB271" s="150">
        <v>127</v>
      </c>
      <c r="BC271" s="183">
        <v>141</v>
      </c>
      <c r="BE271" s="129" t="s">
        <v>14</v>
      </c>
      <c r="BG271" s="683" t="s">
        <v>70</v>
      </c>
      <c r="BH271" s="148" t="s">
        <v>33</v>
      </c>
      <c r="BI271" s="149">
        <v>1872</v>
      </c>
      <c r="BJ271" s="149">
        <v>1953</v>
      </c>
      <c r="BK271" s="149">
        <v>1977</v>
      </c>
      <c r="BL271" s="149">
        <v>2027</v>
      </c>
      <c r="BM271" s="149">
        <v>2281</v>
      </c>
      <c r="BN271" s="149">
        <v>2759</v>
      </c>
      <c r="BO271" s="149">
        <v>1681</v>
      </c>
      <c r="BP271" s="149">
        <v>1371</v>
      </c>
      <c r="BQ271" s="149">
        <v>1249</v>
      </c>
      <c r="BR271" s="149">
        <v>1160</v>
      </c>
      <c r="BS271" s="149">
        <v>1154</v>
      </c>
      <c r="BT271" s="149">
        <v>1325</v>
      </c>
      <c r="BU271" s="149">
        <v>1416</v>
      </c>
      <c r="BV271" s="182">
        <v>1388</v>
      </c>
      <c r="BX271" s="220"/>
    </row>
    <row r="272" spans="2:78">
      <c r="C272" s="141"/>
      <c r="D272" s="141"/>
      <c r="E272" s="141"/>
      <c r="R272" s="99"/>
      <c r="S272" s="135"/>
      <c r="T272" s="143"/>
      <c r="V272" s="132"/>
      <c r="W272" s="141"/>
      <c r="X272" s="141"/>
      <c r="Y272" s="141"/>
      <c r="Z272" s="132"/>
      <c r="AA272" s="132"/>
      <c r="AB272" s="132"/>
      <c r="AC272" s="132"/>
      <c r="AD272" s="392"/>
      <c r="AE272" s="392"/>
      <c r="AF272" s="132"/>
      <c r="AG272" s="132"/>
      <c r="AH272" s="132"/>
      <c r="AI272" s="132"/>
      <c r="AJ272" s="132"/>
      <c r="AK272" s="132"/>
      <c r="AL272" s="392"/>
      <c r="AM272" s="132"/>
      <c r="AN272" s="681"/>
      <c r="AO272" s="141" t="s">
        <v>9</v>
      </c>
      <c r="AP272" s="150">
        <v>314</v>
      </c>
      <c r="AQ272" s="150">
        <v>279</v>
      </c>
      <c r="AR272" s="150">
        <v>259</v>
      </c>
      <c r="AS272" s="150">
        <v>281</v>
      </c>
      <c r="AT272" s="150">
        <v>329</v>
      </c>
      <c r="AU272" s="150">
        <v>475</v>
      </c>
      <c r="AV272" s="150">
        <v>400</v>
      </c>
      <c r="AW272" s="150">
        <v>357</v>
      </c>
      <c r="AX272" s="150">
        <v>282</v>
      </c>
      <c r="AY272" s="150">
        <v>213</v>
      </c>
      <c r="AZ272" s="150">
        <v>203</v>
      </c>
      <c r="BA272" s="150">
        <v>151</v>
      </c>
      <c r="BB272" s="150">
        <v>140</v>
      </c>
      <c r="BC272" s="183">
        <v>156</v>
      </c>
      <c r="BG272" s="681"/>
      <c r="BH272" s="154" t="s">
        <v>9</v>
      </c>
      <c r="BI272" s="150">
        <v>1491</v>
      </c>
      <c r="BJ272" s="150">
        <v>1385</v>
      </c>
      <c r="BK272" s="150">
        <v>1361</v>
      </c>
      <c r="BL272" s="150">
        <v>1269</v>
      </c>
      <c r="BM272" s="150">
        <v>1440</v>
      </c>
      <c r="BN272" s="150">
        <v>1751</v>
      </c>
      <c r="BO272" s="150">
        <v>1305</v>
      </c>
      <c r="BP272" s="150">
        <v>1178</v>
      </c>
      <c r="BQ272" s="150">
        <v>1057</v>
      </c>
      <c r="BR272" s="150">
        <v>919</v>
      </c>
      <c r="BS272" s="150">
        <v>940</v>
      </c>
      <c r="BT272" s="150">
        <v>1049</v>
      </c>
      <c r="BU272" s="150">
        <v>1066</v>
      </c>
      <c r="BV272" s="183">
        <v>1070</v>
      </c>
      <c r="BX272" s="220"/>
      <c r="BY272" s="129" t="s">
        <v>14</v>
      </c>
    </row>
    <row r="273" spans="2:76">
      <c r="C273" s="141"/>
      <c r="D273" s="141"/>
      <c r="E273" s="141"/>
      <c r="R273" s="99"/>
      <c r="S273" s="143"/>
      <c r="T273" s="143"/>
      <c r="V273" s="132"/>
      <c r="W273" s="141"/>
      <c r="X273" s="141"/>
      <c r="Y273" s="141"/>
      <c r="Z273" s="132"/>
      <c r="AA273" s="132"/>
      <c r="AB273" s="132"/>
      <c r="AC273" s="132"/>
      <c r="AD273" s="392"/>
      <c r="AE273" s="392"/>
      <c r="AF273" s="132"/>
      <c r="AG273" s="132"/>
      <c r="AH273" s="132"/>
      <c r="AI273" s="132"/>
      <c r="AJ273" s="132"/>
      <c r="AK273" s="132"/>
      <c r="AL273" s="392"/>
      <c r="AM273" s="132"/>
      <c r="AN273" s="681"/>
      <c r="AO273" s="141" t="s">
        <v>34</v>
      </c>
      <c r="AP273" s="150">
        <v>276</v>
      </c>
      <c r="AQ273" s="150">
        <v>235</v>
      </c>
      <c r="AR273" s="150">
        <v>240</v>
      </c>
      <c r="AS273" s="150">
        <v>237</v>
      </c>
      <c r="AT273" s="150">
        <v>284</v>
      </c>
      <c r="AU273" s="150">
        <v>336</v>
      </c>
      <c r="AV273" s="150">
        <v>363</v>
      </c>
      <c r="AW273" s="150">
        <v>347</v>
      </c>
      <c r="AX273" s="150">
        <v>293</v>
      </c>
      <c r="AY273" s="150">
        <v>214</v>
      </c>
      <c r="AZ273" s="150">
        <v>197</v>
      </c>
      <c r="BA273" s="150">
        <v>166</v>
      </c>
      <c r="BB273" s="150">
        <v>143</v>
      </c>
      <c r="BC273" s="183">
        <v>150</v>
      </c>
      <c r="BG273" s="681"/>
      <c r="BH273" s="154" t="s">
        <v>34</v>
      </c>
      <c r="BI273" s="150">
        <v>1384</v>
      </c>
      <c r="BJ273" s="150">
        <v>1019</v>
      </c>
      <c r="BK273" s="150">
        <v>1047</v>
      </c>
      <c r="BL273" s="150">
        <v>935</v>
      </c>
      <c r="BM273" s="150">
        <v>1030</v>
      </c>
      <c r="BN273" s="150">
        <v>1145</v>
      </c>
      <c r="BO273" s="150">
        <v>1068</v>
      </c>
      <c r="BP273" s="150">
        <v>995</v>
      </c>
      <c r="BQ273" s="150">
        <v>920</v>
      </c>
      <c r="BR273" s="150">
        <v>785</v>
      </c>
      <c r="BS273" s="150">
        <v>772</v>
      </c>
      <c r="BT273" s="150">
        <v>760</v>
      </c>
      <c r="BU273" s="150">
        <v>936</v>
      </c>
      <c r="BV273" s="183">
        <v>949</v>
      </c>
      <c r="BX273" s="220"/>
    </row>
    <row r="274" spans="2:76">
      <c r="C274" s="141"/>
      <c r="D274" s="141"/>
      <c r="E274" s="141"/>
      <c r="R274" s="99"/>
      <c r="S274" s="143"/>
      <c r="T274" s="143"/>
      <c r="V274" s="132"/>
      <c r="W274" s="141"/>
      <c r="X274" s="141"/>
      <c r="Y274" s="141"/>
      <c r="Z274" s="132"/>
      <c r="AA274" s="132"/>
      <c r="AB274" s="132"/>
      <c r="AC274" s="132"/>
      <c r="AD274" s="392"/>
      <c r="AE274" s="392"/>
      <c r="AF274" s="132"/>
      <c r="AG274" s="132"/>
      <c r="AH274" s="132"/>
      <c r="AI274" s="132"/>
      <c r="AJ274" s="132"/>
      <c r="AK274" s="132"/>
      <c r="AL274" s="392"/>
      <c r="AM274" s="132"/>
      <c r="AN274" s="681"/>
      <c r="AO274" s="141" t="s">
        <v>36</v>
      </c>
      <c r="AP274" s="150">
        <v>102</v>
      </c>
      <c r="AQ274" s="150">
        <v>116</v>
      </c>
      <c r="AR274" s="150">
        <v>134</v>
      </c>
      <c r="AS274" s="150">
        <v>112</v>
      </c>
      <c r="AT274" s="150">
        <v>138</v>
      </c>
      <c r="AU274" s="150">
        <v>157</v>
      </c>
      <c r="AV274" s="150">
        <v>201</v>
      </c>
      <c r="AW274" s="150">
        <v>225</v>
      </c>
      <c r="AX274" s="150">
        <v>227</v>
      </c>
      <c r="AY274" s="150">
        <v>197</v>
      </c>
      <c r="AZ274" s="150">
        <v>198</v>
      </c>
      <c r="BA274" s="150">
        <v>207</v>
      </c>
      <c r="BB274" s="150">
        <v>184</v>
      </c>
      <c r="BC274" s="183">
        <v>162</v>
      </c>
      <c r="BG274" s="681"/>
      <c r="BH274" s="154" t="s">
        <v>36</v>
      </c>
      <c r="BI274" s="150">
        <v>348</v>
      </c>
      <c r="BJ274" s="150">
        <v>400</v>
      </c>
      <c r="BK274" s="150">
        <v>424</v>
      </c>
      <c r="BL274" s="150">
        <v>371</v>
      </c>
      <c r="BM274" s="150">
        <v>392</v>
      </c>
      <c r="BN274" s="150">
        <v>409</v>
      </c>
      <c r="BO274" s="150">
        <v>486</v>
      </c>
      <c r="BP274" s="150">
        <v>501</v>
      </c>
      <c r="BQ274" s="150">
        <v>516</v>
      </c>
      <c r="BR274" s="150">
        <v>488</v>
      </c>
      <c r="BS274" s="150">
        <v>492</v>
      </c>
      <c r="BT274" s="150">
        <v>521</v>
      </c>
      <c r="BU274" s="150">
        <v>557</v>
      </c>
      <c r="BV274" s="183">
        <v>592</v>
      </c>
      <c r="BX274" s="220"/>
    </row>
    <row r="275" spans="2:76">
      <c r="C275" s="141"/>
      <c r="D275" s="141"/>
      <c r="E275" s="141"/>
      <c r="R275" s="99"/>
      <c r="S275" s="143"/>
      <c r="T275" s="143"/>
      <c r="V275" s="132"/>
      <c r="W275" s="141"/>
      <c r="X275" s="141"/>
      <c r="Y275" s="141"/>
      <c r="Z275" s="132"/>
      <c r="AA275" s="132"/>
      <c r="AB275" s="132"/>
      <c r="AC275" s="132"/>
      <c r="AD275" s="392"/>
      <c r="AE275" s="392"/>
      <c r="AF275" s="132"/>
      <c r="AG275" s="132"/>
      <c r="AH275" s="132"/>
      <c r="AI275" s="132"/>
      <c r="AJ275" s="132"/>
      <c r="AK275" s="132"/>
      <c r="AL275" s="392"/>
      <c r="AM275" s="132"/>
      <c r="AN275" s="681"/>
      <c r="AO275" s="141" t="s">
        <v>149</v>
      </c>
      <c r="AP275" s="146">
        <v>0</v>
      </c>
      <c r="AQ275" s="146">
        <v>0</v>
      </c>
      <c r="AR275" s="146">
        <v>0</v>
      </c>
      <c r="AS275" s="146">
        <v>0</v>
      </c>
      <c r="AT275" s="146">
        <v>0</v>
      </c>
      <c r="AU275" s="146">
        <v>0</v>
      </c>
      <c r="AV275" s="146">
        <v>0</v>
      </c>
      <c r="AW275" s="146">
        <v>0</v>
      </c>
      <c r="AX275" s="146">
        <v>0</v>
      </c>
      <c r="AY275" s="150">
        <v>0</v>
      </c>
      <c r="AZ275" s="150">
        <v>0</v>
      </c>
      <c r="BA275" s="150">
        <v>24</v>
      </c>
      <c r="BB275" s="150">
        <v>17</v>
      </c>
      <c r="BC275" s="183">
        <v>11</v>
      </c>
      <c r="BG275" s="681"/>
      <c r="BH275" s="141" t="s">
        <v>149</v>
      </c>
      <c r="BI275" s="146">
        <v>0</v>
      </c>
      <c r="BJ275" s="146">
        <v>0</v>
      </c>
      <c r="BK275" s="146">
        <v>0</v>
      </c>
      <c r="BL275" s="146">
        <v>0</v>
      </c>
      <c r="BM275" s="146">
        <v>0</v>
      </c>
      <c r="BN275" s="146">
        <v>0</v>
      </c>
      <c r="BO275" s="146">
        <v>0</v>
      </c>
      <c r="BP275" s="146">
        <v>0</v>
      </c>
      <c r="BQ275" s="146">
        <v>0</v>
      </c>
      <c r="BR275" s="150">
        <v>0</v>
      </c>
      <c r="BS275" s="150">
        <v>0</v>
      </c>
      <c r="BT275" s="150">
        <v>63</v>
      </c>
      <c r="BU275" s="150">
        <v>51</v>
      </c>
      <c r="BV275" s="183">
        <v>52</v>
      </c>
      <c r="BX275" s="220"/>
    </row>
    <row r="276" spans="2:76" ht="18" customHeight="1">
      <c r="C276" s="141"/>
      <c r="D276" s="141"/>
      <c r="E276" s="141"/>
      <c r="R276" s="99"/>
      <c r="S276" s="143"/>
      <c r="T276" s="143"/>
      <c r="V276" s="132"/>
      <c r="W276" s="141"/>
      <c r="X276" s="141"/>
      <c r="Y276" s="141"/>
      <c r="Z276" s="132"/>
      <c r="AA276" s="132"/>
      <c r="AB276" s="132"/>
      <c r="AC276" s="132"/>
      <c r="AD276" s="392"/>
      <c r="AE276" s="392"/>
      <c r="AF276" s="132"/>
      <c r="AG276" s="132"/>
      <c r="AH276" s="132"/>
      <c r="AI276" s="132"/>
      <c r="AJ276" s="132"/>
      <c r="AK276" s="132"/>
      <c r="AL276" s="392"/>
      <c r="AM276" s="132"/>
      <c r="AN276" s="681"/>
      <c r="AO276" s="141" t="s">
        <v>37</v>
      </c>
      <c r="AP276" s="150">
        <v>14</v>
      </c>
      <c r="AQ276" s="150">
        <v>8</v>
      </c>
      <c r="AR276" s="150">
        <v>13</v>
      </c>
      <c r="AS276" s="150">
        <v>9</v>
      </c>
      <c r="AT276" s="150">
        <v>10</v>
      </c>
      <c r="AU276" s="150">
        <v>7</v>
      </c>
      <c r="AV276" s="150">
        <v>25</v>
      </c>
      <c r="AW276" s="150">
        <v>21</v>
      </c>
      <c r="AX276" s="150">
        <v>15</v>
      </c>
      <c r="AY276" s="150">
        <v>27</v>
      </c>
      <c r="AZ276" s="150">
        <v>18</v>
      </c>
      <c r="BA276" s="150">
        <v>16</v>
      </c>
      <c r="BB276" s="150">
        <v>21</v>
      </c>
      <c r="BC276" s="183">
        <v>13</v>
      </c>
      <c r="BG276" s="681"/>
      <c r="BH276" s="154" t="s">
        <v>37</v>
      </c>
      <c r="BI276" s="150">
        <v>32</v>
      </c>
      <c r="BJ276" s="150">
        <v>30</v>
      </c>
      <c r="BK276" s="150">
        <v>39</v>
      </c>
      <c r="BL276" s="150">
        <v>35</v>
      </c>
      <c r="BM276" s="150">
        <v>45</v>
      </c>
      <c r="BN276" s="150">
        <v>43</v>
      </c>
      <c r="BO276" s="150">
        <v>52</v>
      </c>
      <c r="BP276" s="150">
        <v>55</v>
      </c>
      <c r="BQ276" s="150">
        <v>41</v>
      </c>
      <c r="BR276" s="150">
        <v>52</v>
      </c>
      <c r="BS276" s="150">
        <v>40</v>
      </c>
      <c r="BT276" s="150">
        <v>40</v>
      </c>
      <c r="BU276" s="150">
        <v>58</v>
      </c>
      <c r="BV276" s="183">
        <v>46</v>
      </c>
      <c r="BX276" s="220"/>
    </row>
    <row r="277" spans="2:76">
      <c r="C277" s="141"/>
      <c r="D277" s="141"/>
      <c r="E277" s="141"/>
      <c r="R277" s="99"/>
      <c r="S277" s="143"/>
      <c r="T277" s="143"/>
      <c r="V277" s="132"/>
      <c r="W277" s="141"/>
      <c r="X277" s="141"/>
      <c r="Y277" s="141"/>
      <c r="Z277" s="132"/>
      <c r="AA277" s="132"/>
      <c r="AB277" s="132"/>
      <c r="AC277" s="132"/>
      <c r="AD277" s="392"/>
      <c r="AE277" s="392"/>
      <c r="AF277" s="132"/>
      <c r="AG277" s="132"/>
      <c r="AH277" s="132"/>
      <c r="AI277" s="132"/>
      <c r="AJ277" s="132"/>
      <c r="AK277" s="132"/>
      <c r="AL277" s="392"/>
      <c r="AM277" s="132"/>
      <c r="AN277" s="682"/>
      <c r="AO277" s="161" t="s">
        <v>38</v>
      </c>
      <c r="AP277" s="158">
        <v>9</v>
      </c>
      <c r="AQ277" s="158">
        <v>16</v>
      </c>
      <c r="AR277" s="159">
        <v>14</v>
      </c>
      <c r="AS277" s="158">
        <v>22</v>
      </c>
      <c r="AT277" s="158">
        <v>35</v>
      </c>
      <c r="AU277" s="159">
        <v>45</v>
      </c>
      <c r="AV277" s="159">
        <v>42</v>
      </c>
      <c r="AW277" s="159">
        <v>97</v>
      </c>
      <c r="AX277" s="159">
        <v>65</v>
      </c>
      <c r="AY277" s="159">
        <v>48</v>
      </c>
      <c r="AZ277" s="159">
        <v>65</v>
      </c>
      <c r="BA277" s="159">
        <v>49</v>
      </c>
      <c r="BB277" s="159">
        <v>55</v>
      </c>
      <c r="BC277" s="185">
        <v>41</v>
      </c>
      <c r="BG277" s="682"/>
      <c r="BH277" s="157" t="s">
        <v>38</v>
      </c>
      <c r="BI277" s="158">
        <v>45</v>
      </c>
      <c r="BJ277" s="158">
        <v>80</v>
      </c>
      <c r="BK277" s="159">
        <v>72</v>
      </c>
      <c r="BL277" s="158">
        <v>91</v>
      </c>
      <c r="BM277" s="158">
        <v>111</v>
      </c>
      <c r="BN277" s="159">
        <v>146</v>
      </c>
      <c r="BO277" s="159">
        <v>109</v>
      </c>
      <c r="BP277" s="159">
        <v>275</v>
      </c>
      <c r="BQ277" s="159">
        <v>203</v>
      </c>
      <c r="BR277" s="159">
        <v>158</v>
      </c>
      <c r="BS277" s="159">
        <v>180</v>
      </c>
      <c r="BT277" s="159">
        <v>177</v>
      </c>
      <c r="BU277" s="159">
        <v>150</v>
      </c>
      <c r="BV277" s="185">
        <v>130</v>
      </c>
      <c r="BX277" s="220"/>
    </row>
    <row r="278" spans="2:76">
      <c r="C278" s="170"/>
      <c r="D278" s="170" t="s">
        <v>14</v>
      </c>
      <c r="E278" s="170"/>
      <c r="R278" s="99"/>
      <c r="S278" s="143"/>
      <c r="T278" s="143"/>
      <c r="V278" s="132"/>
      <c r="W278" s="170"/>
      <c r="X278" s="170"/>
      <c r="Y278" s="170"/>
      <c r="Z278" s="132"/>
      <c r="AA278" s="132"/>
      <c r="AB278" s="132"/>
      <c r="AC278" s="132"/>
      <c r="AD278" s="392"/>
      <c r="AE278" s="392"/>
      <c r="AF278" s="132"/>
      <c r="AG278" s="132"/>
      <c r="AH278" s="132"/>
      <c r="AI278" s="132"/>
      <c r="AJ278" s="132"/>
      <c r="AK278" s="132"/>
      <c r="AL278" s="392"/>
      <c r="AM278" s="132"/>
      <c r="AN278" s="233"/>
      <c r="AP278" s="132"/>
      <c r="AQ278" s="132"/>
      <c r="AR278" s="132"/>
      <c r="AX278" s="385"/>
      <c r="AZ278" s="327"/>
      <c r="BH278" s="132"/>
      <c r="BI278" s="132"/>
      <c r="BJ278" s="132"/>
      <c r="BK278" s="132"/>
      <c r="BL278" s="132"/>
      <c r="BM278" s="132"/>
      <c r="BN278" s="132"/>
      <c r="BO278" s="132"/>
      <c r="BP278" s="392"/>
      <c r="BQ278" s="392"/>
      <c r="BR278" s="392"/>
      <c r="BS278" s="392"/>
      <c r="BT278" s="392"/>
      <c r="BU278" s="392"/>
      <c r="BV278" s="326"/>
      <c r="BX278" s="220"/>
    </row>
    <row r="279" spans="2:76">
      <c r="B279" s="133" t="s">
        <v>32</v>
      </c>
      <c r="C279" s="134" t="s">
        <v>121</v>
      </c>
      <c r="D279" s="134" t="s">
        <v>120</v>
      </c>
      <c r="E279" s="134" t="s">
        <v>119</v>
      </c>
      <c r="F279" s="133" t="s">
        <v>49</v>
      </c>
      <c r="G279" s="133" t="s">
        <v>48</v>
      </c>
      <c r="H279" s="133" t="s">
        <v>47</v>
      </c>
      <c r="I279" s="133" t="s">
        <v>46</v>
      </c>
      <c r="J279" s="133" t="s">
        <v>45</v>
      </c>
      <c r="K279" s="133" t="s">
        <v>44</v>
      </c>
      <c r="L279" s="133" t="s">
        <v>43</v>
      </c>
      <c r="M279" s="133" t="s">
        <v>96</v>
      </c>
      <c r="N279" s="133" t="s">
        <v>69</v>
      </c>
      <c r="O279" s="133" t="s">
        <v>77</v>
      </c>
      <c r="P279" s="133" t="s">
        <v>148</v>
      </c>
      <c r="Q279" s="135"/>
      <c r="R279" s="92" t="s">
        <v>110</v>
      </c>
      <c r="S279" s="143"/>
      <c r="T279" s="143"/>
      <c r="V279" s="137" t="s">
        <v>32</v>
      </c>
      <c r="W279" s="137" t="s">
        <v>121</v>
      </c>
      <c r="X279" s="137" t="s">
        <v>120</v>
      </c>
      <c r="Y279" s="137" t="s">
        <v>119</v>
      </c>
      <c r="Z279" s="137" t="s">
        <v>49</v>
      </c>
      <c r="AA279" s="137" t="s">
        <v>48</v>
      </c>
      <c r="AB279" s="137" t="s">
        <v>47</v>
      </c>
      <c r="AC279" s="137" t="s">
        <v>46</v>
      </c>
      <c r="AD279" s="137" t="s">
        <v>45</v>
      </c>
      <c r="AE279" s="137" t="s">
        <v>44</v>
      </c>
      <c r="AF279" s="498" t="s">
        <v>43</v>
      </c>
      <c r="AG279" s="137" t="s">
        <v>96</v>
      </c>
      <c r="AH279" s="137" t="s">
        <v>69</v>
      </c>
      <c r="AI279" s="137" t="s">
        <v>77</v>
      </c>
      <c r="AJ279" s="137" t="s">
        <v>148</v>
      </c>
      <c r="AK279" s="134"/>
      <c r="AL279" s="392"/>
      <c r="AM279" s="132"/>
      <c r="AN279" s="233"/>
      <c r="AO279" s="134" t="s">
        <v>32</v>
      </c>
      <c r="AP279" s="134" t="s">
        <v>121</v>
      </c>
      <c r="AQ279" s="134" t="s">
        <v>120</v>
      </c>
      <c r="AR279" s="134" t="s">
        <v>119</v>
      </c>
      <c r="AS279" s="134" t="s">
        <v>49</v>
      </c>
      <c r="AT279" s="134" t="s">
        <v>48</v>
      </c>
      <c r="AU279" s="134" t="s">
        <v>47</v>
      </c>
      <c r="AV279" s="134" t="s">
        <v>46</v>
      </c>
      <c r="AW279" s="134" t="s">
        <v>45</v>
      </c>
      <c r="AX279" s="134" t="s">
        <v>44</v>
      </c>
      <c r="AY279" s="134" t="s">
        <v>43</v>
      </c>
      <c r="AZ279" s="134" t="s">
        <v>96</v>
      </c>
      <c r="BA279" s="137" t="s">
        <v>69</v>
      </c>
      <c r="BB279" s="137" t="s">
        <v>77</v>
      </c>
      <c r="BC279" s="137" t="s">
        <v>148</v>
      </c>
      <c r="BH279" s="134" t="s">
        <v>32</v>
      </c>
      <c r="BI279" s="134" t="s">
        <v>121</v>
      </c>
      <c r="BJ279" s="134" t="s">
        <v>120</v>
      </c>
      <c r="BK279" s="134" t="s">
        <v>119</v>
      </c>
      <c r="BL279" s="134" t="s">
        <v>49</v>
      </c>
      <c r="BM279" s="134" t="s">
        <v>48</v>
      </c>
      <c r="BN279" s="134" t="s">
        <v>47</v>
      </c>
      <c r="BO279" s="134" t="s">
        <v>46</v>
      </c>
      <c r="BP279" s="134" t="s">
        <v>45</v>
      </c>
      <c r="BQ279" s="134" t="s">
        <v>44</v>
      </c>
      <c r="BR279" s="134" t="s">
        <v>43</v>
      </c>
      <c r="BS279" s="134" t="s">
        <v>96</v>
      </c>
      <c r="BT279" s="134" t="s">
        <v>69</v>
      </c>
      <c r="BU279" s="134" t="s">
        <v>77</v>
      </c>
      <c r="BV279" s="134" t="s">
        <v>148</v>
      </c>
      <c r="BX279" s="220"/>
    </row>
    <row r="280" spans="2:76" ht="18" customHeight="1">
      <c r="B280" s="141" t="s">
        <v>33</v>
      </c>
      <c r="C280" s="142">
        <f t="shared" ref="C280:M282" si="190">W280+AP280*$T$6+AP287*$T$8+AP294*$T$10</f>
        <v>3518</v>
      </c>
      <c r="D280" s="142">
        <f t="shared" si="190"/>
        <v>3960.7999999999997</v>
      </c>
      <c r="E280" s="142">
        <f t="shared" si="190"/>
        <v>4014.6</v>
      </c>
      <c r="F280" s="142">
        <f t="shared" si="190"/>
        <v>4213.8</v>
      </c>
      <c r="G280" s="142">
        <f t="shared" si="190"/>
        <v>4546.2</v>
      </c>
      <c r="H280" s="142">
        <f t="shared" si="190"/>
        <v>5383.8</v>
      </c>
      <c r="I280" s="142">
        <f t="shared" si="190"/>
        <v>3723.2000000000003</v>
      </c>
      <c r="J280" s="142">
        <f t="shared" si="190"/>
        <v>3655.2</v>
      </c>
      <c r="K280" s="142">
        <f t="shared" si="190"/>
        <v>3478.8</v>
      </c>
      <c r="L280" s="142">
        <f t="shared" si="190"/>
        <v>3167.4</v>
      </c>
      <c r="M280" s="142">
        <f t="shared" si="190"/>
        <v>3039.6</v>
      </c>
      <c r="N280" s="142">
        <f t="shared" ref="N280:P282" si="191">AH280+BA280*$T$6+BA287*$T$8+BA294*$T$10</f>
        <v>3104.4</v>
      </c>
      <c r="O280" s="142">
        <f t="shared" si="191"/>
        <v>3022.4</v>
      </c>
      <c r="P280" s="142">
        <f t="shared" si="191"/>
        <v>3092.4</v>
      </c>
      <c r="Q280" s="143"/>
      <c r="R280" s="402">
        <v>644.52300674391574</v>
      </c>
      <c r="S280" s="143"/>
      <c r="V280" s="141" t="s">
        <v>33</v>
      </c>
      <c r="W280" s="146">
        <v>1869</v>
      </c>
      <c r="X280" s="146">
        <v>2115</v>
      </c>
      <c r="Y280" s="146">
        <v>2163</v>
      </c>
      <c r="Z280" s="146">
        <v>2268</v>
      </c>
      <c r="AA280" s="146">
        <v>2444</v>
      </c>
      <c r="AB280" s="146">
        <v>2842</v>
      </c>
      <c r="AC280" s="146">
        <v>1988</v>
      </c>
      <c r="AD280" s="146">
        <v>1976</v>
      </c>
      <c r="AE280" s="146">
        <v>1927</v>
      </c>
      <c r="AF280" s="499">
        <v>1779</v>
      </c>
      <c r="AG280" s="146">
        <v>1749</v>
      </c>
      <c r="AH280" s="146">
        <v>1777</v>
      </c>
      <c r="AI280" s="146">
        <v>1726</v>
      </c>
      <c r="AJ280" s="146">
        <v>1770</v>
      </c>
      <c r="AK280" s="147"/>
      <c r="AL280" s="392"/>
      <c r="AM280" s="132"/>
      <c r="AN280" s="683" t="s">
        <v>99</v>
      </c>
      <c r="AO280" s="435" t="s">
        <v>33</v>
      </c>
      <c r="AP280" s="149">
        <v>594</v>
      </c>
      <c r="AQ280" s="149">
        <v>722</v>
      </c>
      <c r="AR280" s="149">
        <v>747</v>
      </c>
      <c r="AS280" s="149">
        <v>802</v>
      </c>
      <c r="AT280" s="149">
        <v>830</v>
      </c>
      <c r="AU280" s="149">
        <v>791</v>
      </c>
      <c r="AV280" s="149">
        <v>603</v>
      </c>
      <c r="AW280" s="149">
        <v>670</v>
      </c>
      <c r="AX280" s="149">
        <v>671</v>
      </c>
      <c r="AY280" s="149">
        <v>678</v>
      </c>
      <c r="AZ280" s="149">
        <v>634</v>
      </c>
      <c r="BA280" s="149">
        <v>655</v>
      </c>
      <c r="BB280" s="149">
        <v>640</v>
      </c>
      <c r="BC280" s="182">
        <v>651</v>
      </c>
      <c r="BG280" s="684" t="s">
        <v>51</v>
      </c>
      <c r="BH280" s="148" t="s">
        <v>33</v>
      </c>
      <c r="BI280" s="149">
        <v>499</v>
      </c>
      <c r="BJ280" s="149">
        <v>522</v>
      </c>
      <c r="BK280" s="149">
        <v>490</v>
      </c>
      <c r="BL280" s="149">
        <v>535</v>
      </c>
      <c r="BM280" s="149">
        <v>548</v>
      </c>
      <c r="BN280" s="149">
        <v>782</v>
      </c>
      <c r="BO280" s="149">
        <v>546</v>
      </c>
      <c r="BP280" s="149">
        <v>525</v>
      </c>
      <c r="BQ280" s="149">
        <v>354</v>
      </c>
      <c r="BR280" s="149">
        <v>269</v>
      </c>
      <c r="BS280" s="149">
        <v>188</v>
      </c>
      <c r="BT280" s="149">
        <v>225</v>
      </c>
      <c r="BU280" s="149">
        <v>193</v>
      </c>
      <c r="BV280" s="182">
        <v>206</v>
      </c>
      <c r="BX280" s="220"/>
    </row>
    <row r="281" spans="2:76">
      <c r="B281" s="141" t="s">
        <v>9</v>
      </c>
      <c r="C281" s="143">
        <f t="shared" si="190"/>
        <v>2600</v>
      </c>
      <c r="D281" s="143">
        <f t="shared" si="190"/>
        <v>2833</v>
      </c>
      <c r="E281" s="143">
        <f t="shared" si="190"/>
        <v>2845.6</v>
      </c>
      <c r="F281" s="143">
        <f t="shared" si="190"/>
        <v>2934.6</v>
      </c>
      <c r="G281" s="143">
        <f t="shared" si="190"/>
        <v>3236.4</v>
      </c>
      <c r="H281" s="143">
        <f t="shared" si="190"/>
        <v>3781.7999999999997</v>
      </c>
      <c r="I281" s="143">
        <f t="shared" si="190"/>
        <v>2829</v>
      </c>
      <c r="J281" s="143">
        <f t="shared" si="190"/>
        <v>2634.8</v>
      </c>
      <c r="K281" s="143">
        <f t="shared" si="190"/>
        <v>2430.7999999999997</v>
      </c>
      <c r="L281" s="143">
        <f t="shared" si="190"/>
        <v>2303.4</v>
      </c>
      <c r="M281" s="143">
        <f t="shared" si="190"/>
        <v>2117.6</v>
      </c>
      <c r="N281" s="143">
        <f t="shared" si="191"/>
        <v>2271</v>
      </c>
      <c r="O281" s="143">
        <f t="shared" si="191"/>
        <v>2252</v>
      </c>
      <c r="P281" s="143">
        <f t="shared" si="191"/>
        <v>2301.1999999999998</v>
      </c>
      <c r="Q281" s="143"/>
      <c r="R281" s="402">
        <v>427.08263108885416</v>
      </c>
      <c r="S281" s="143"/>
      <c r="V281" s="141" t="s">
        <v>9</v>
      </c>
      <c r="W281" s="146">
        <v>1345</v>
      </c>
      <c r="X281" s="146">
        <v>1501</v>
      </c>
      <c r="Y281" s="146">
        <v>1516</v>
      </c>
      <c r="Z281" s="146">
        <v>1564</v>
      </c>
      <c r="AA281" s="146">
        <v>1715</v>
      </c>
      <c r="AB281" s="146">
        <v>1970</v>
      </c>
      <c r="AC281" s="146">
        <v>1474</v>
      </c>
      <c r="AD281" s="146">
        <v>1393</v>
      </c>
      <c r="AE281" s="146">
        <v>1311</v>
      </c>
      <c r="AF281" s="499">
        <v>1260</v>
      </c>
      <c r="AG281" s="146">
        <v>1182</v>
      </c>
      <c r="AH281" s="146">
        <v>1253</v>
      </c>
      <c r="AI281" s="146">
        <v>1259</v>
      </c>
      <c r="AJ281" s="146">
        <v>1302</v>
      </c>
      <c r="AK281" s="147"/>
      <c r="AL281" s="392"/>
      <c r="AM281" s="132"/>
      <c r="AN281" s="681"/>
      <c r="AO281" s="141" t="s">
        <v>9</v>
      </c>
      <c r="AP281" s="150">
        <v>396</v>
      </c>
      <c r="AQ281" s="150">
        <v>507</v>
      </c>
      <c r="AR281" s="150">
        <v>504</v>
      </c>
      <c r="AS281" s="150">
        <v>565</v>
      </c>
      <c r="AT281" s="150">
        <v>555</v>
      </c>
      <c r="AU281" s="150">
        <v>532</v>
      </c>
      <c r="AV281" s="150">
        <v>388</v>
      </c>
      <c r="AW281" s="150">
        <v>428</v>
      </c>
      <c r="AX281" s="150">
        <v>442</v>
      </c>
      <c r="AY281" s="150">
        <v>438</v>
      </c>
      <c r="AZ281" s="150">
        <v>423</v>
      </c>
      <c r="BA281" s="150">
        <v>466</v>
      </c>
      <c r="BB281" s="150">
        <v>459</v>
      </c>
      <c r="BC281" s="183">
        <v>445</v>
      </c>
      <c r="BG281" s="685"/>
      <c r="BH281" s="154" t="s">
        <v>9</v>
      </c>
      <c r="BI281" s="150">
        <v>489</v>
      </c>
      <c r="BJ281" s="150">
        <v>400</v>
      </c>
      <c r="BK281" s="150">
        <v>392</v>
      </c>
      <c r="BL281" s="150">
        <v>379</v>
      </c>
      <c r="BM281" s="150">
        <v>460</v>
      </c>
      <c r="BN281" s="150">
        <v>586</v>
      </c>
      <c r="BO281" s="150">
        <v>478</v>
      </c>
      <c r="BP281" s="150">
        <v>395</v>
      </c>
      <c r="BQ281" s="150">
        <v>310</v>
      </c>
      <c r="BR281" s="150">
        <v>227</v>
      </c>
      <c r="BS281" s="150">
        <v>185</v>
      </c>
      <c r="BT281" s="150">
        <v>194</v>
      </c>
      <c r="BU281" s="150">
        <v>154</v>
      </c>
      <c r="BV281" s="183">
        <v>170</v>
      </c>
      <c r="BX281" s="220"/>
    </row>
    <row r="282" spans="2:76">
      <c r="B282" s="141" t="s">
        <v>34</v>
      </c>
      <c r="C282" s="143">
        <f t="shared" si="190"/>
        <v>3035.6</v>
      </c>
      <c r="D282" s="143">
        <f t="shared" si="190"/>
        <v>2097.1999999999998</v>
      </c>
      <c r="E282" s="143">
        <f t="shared" si="190"/>
        <v>2229.6</v>
      </c>
      <c r="F282" s="143">
        <f t="shared" si="190"/>
        <v>2214.8000000000002</v>
      </c>
      <c r="G282" s="143">
        <f t="shared" si="190"/>
        <v>2532.1999999999998</v>
      </c>
      <c r="H282" s="143">
        <f t="shared" si="190"/>
        <v>2703.8</v>
      </c>
      <c r="I282" s="143">
        <f t="shared" si="190"/>
        <v>2549.6</v>
      </c>
      <c r="J282" s="143">
        <f t="shared" si="190"/>
        <v>2261.1999999999998</v>
      </c>
      <c r="K282" s="143">
        <f t="shared" si="190"/>
        <v>2077.6</v>
      </c>
      <c r="L282" s="143">
        <f t="shared" si="190"/>
        <v>2008</v>
      </c>
      <c r="M282" s="143">
        <f t="shared" si="190"/>
        <v>1891.6000000000001</v>
      </c>
      <c r="N282" s="143">
        <f t="shared" si="191"/>
        <v>1779.3999999999999</v>
      </c>
      <c r="O282" s="143">
        <f t="shared" si="191"/>
        <v>1840.2</v>
      </c>
      <c r="P282" s="143">
        <f t="shared" si="191"/>
        <v>1945.6000000000001</v>
      </c>
      <c r="Q282" s="143"/>
      <c r="R282" s="402">
        <v>328.15877187049921</v>
      </c>
      <c r="S282" s="143"/>
      <c r="V282" s="141" t="s">
        <v>34</v>
      </c>
      <c r="W282" s="146">
        <v>1626</v>
      </c>
      <c r="X282" s="146">
        <v>1100</v>
      </c>
      <c r="Y282" s="146">
        <v>1178</v>
      </c>
      <c r="Z282" s="146">
        <v>1172</v>
      </c>
      <c r="AA282" s="146">
        <v>1342</v>
      </c>
      <c r="AB282" s="146">
        <v>1411</v>
      </c>
      <c r="AC282" s="146">
        <v>1329</v>
      </c>
      <c r="AD282" s="146">
        <v>1173</v>
      </c>
      <c r="AE282" s="146">
        <v>1112</v>
      </c>
      <c r="AF282" s="499">
        <v>1095</v>
      </c>
      <c r="AG282" s="146">
        <v>1036</v>
      </c>
      <c r="AH282" s="146">
        <v>991</v>
      </c>
      <c r="AI282" s="146">
        <v>1029</v>
      </c>
      <c r="AJ282" s="146">
        <v>1099</v>
      </c>
      <c r="AK282" s="147"/>
      <c r="AL282" s="392"/>
      <c r="AM282" s="132"/>
      <c r="AN282" s="681"/>
      <c r="AO282" s="141" t="s">
        <v>34</v>
      </c>
      <c r="AP282" s="150">
        <v>560</v>
      </c>
      <c r="AQ282" s="150">
        <v>355</v>
      </c>
      <c r="AR282" s="150">
        <v>383</v>
      </c>
      <c r="AS282" s="150">
        <v>399</v>
      </c>
      <c r="AT282" s="150">
        <v>457</v>
      </c>
      <c r="AU282" s="150">
        <v>416</v>
      </c>
      <c r="AV282" s="150">
        <v>352</v>
      </c>
      <c r="AW282" s="150">
        <v>329</v>
      </c>
      <c r="AX282" s="150">
        <v>333</v>
      </c>
      <c r="AY282" s="150">
        <v>389</v>
      </c>
      <c r="AZ282" s="150">
        <v>348</v>
      </c>
      <c r="BA282" s="150">
        <v>371</v>
      </c>
      <c r="BB282" s="150">
        <v>373</v>
      </c>
      <c r="BC282" s="183">
        <v>388</v>
      </c>
      <c r="BG282" s="685"/>
      <c r="BH282" s="154" t="s">
        <v>34</v>
      </c>
      <c r="BI282" s="150">
        <v>457</v>
      </c>
      <c r="BJ282" s="150">
        <v>372</v>
      </c>
      <c r="BK282" s="150">
        <v>365</v>
      </c>
      <c r="BL282" s="150">
        <v>339</v>
      </c>
      <c r="BM282" s="150">
        <v>424</v>
      </c>
      <c r="BN282" s="150">
        <v>450</v>
      </c>
      <c r="BO282" s="150">
        <v>449</v>
      </c>
      <c r="BP282" s="150">
        <v>414</v>
      </c>
      <c r="BQ282" s="150">
        <v>336</v>
      </c>
      <c r="BR282" s="150">
        <v>222</v>
      </c>
      <c r="BS282" s="150">
        <v>217</v>
      </c>
      <c r="BT282" s="150">
        <v>166</v>
      </c>
      <c r="BU282" s="150">
        <v>183</v>
      </c>
      <c r="BV282" s="183">
        <v>153</v>
      </c>
    </row>
    <row r="283" spans="2:76">
      <c r="B283" s="141" t="s">
        <v>35</v>
      </c>
      <c r="C283" s="143">
        <f t="shared" ref="C283:P283" si="192">W283</f>
        <v>728</v>
      </c>
      <c r="D283" s="143">
        <f t="shared" si="192"/>
        <v>814</v>
      </c>
      <c r="E283" s="143">
        <f t="shared" si="192"/>
        <v>829</v>
      </c>
      <c r="F283" s="143">
        <f t="shared" si="192"/>
        <v>959</v>
      </c>
      <c r="G283" s="143">
        <f t="shared" si="192"/>
        <v>801</v>
      </c>
      <c r="H283" s="143">
        <f t="shared" si="192"/>
        <v>924</v>
      </c>
      <c r="I283" s="143">
        <f t="shared" si="192"/>
        <v>1011</v>
      </c>
      <c r="J283" s="143">
        <f t="shared" si="192"/>
        <v>1261</v>
      </c>
      <c r="K283" s="143">
        <f t="shared" si="192"/>
        <v>1407</v>
      </c>
      <c r="L283" s="143">
        <f t="shared" si="192"/>
        <v>1612</v>
      </c>
      <c r="M283" s="143">
        <f t="shared" si="192"/>
        <v>1590</v>
      </c>
      <c r="N283" s="143">
        <f t="shared" si="192"/>
        <v>1585</v>
      </c>
      <c r="O283" s="143">
        <f t="shared" si="192"/>
        <v>1696</v>
      </c>
      <c r="P283" s="143">
        <f t="shared" si="192"/>
        <v>1735</v>
      </c>
      <c r="Q283" s="143"/>
      <c r="R283" s="402">
        <v>294.64524809034725</v>
      </c>
      <c r="S283" s="143" t="s">
        <v>14</v>
      </c>
      <c r="U283" s="129" t="s">
        <v>14</v>
      </c>
      <c r="V283" s="141" t="s">
        <v>35</v>
      </c>
      <c r="W283" s="146">
        <v>728</v>
      </c>
      <c r="X283" s="146">
        <v>814</v>
      </c>
      <c r="Y283" s="146">
        <v>829</v>
      </c>
      <c r="Z283" s="146">
        <v>959</v>
      </c>
      <c r="AA283" s="146">
        <v>801</v>
      </c>
      <c r="AB283" s="146">
        <v>924</v>
      </c>
      <c r="AC283" s="146">
        <v>1011</v>
      </c>
      <c r="AD283" s="146">
        <v>1261</v>
      </c>
      <c r="AE283" s="146">
        <v>1407</v>
      </c>
      <c r="AF283" s="499">
        <v>1612</v>
      </c>
      <c r="AG283" s="146">
        <v>1590</v>
      </c>
      <c r="AH283" s="146">
        <v>1585</v>
      </c>
      <c r="AI283" s="146">
        <v>1696</v>
      </c>
      <c r="AJ283" s="146">
        <v>1735</v>
      </c>
      <c r="AK283" s="147"/>
      <c r="AL283" s="392"/>
      <c r="AM283" s="132"/>
      <c r="AN283" s="681"/>
      <c r="AO283" s="154" t="s">
        <v>36</v>
      </c>
      <c r="AP283" s="150">
        <v>172</v>
      </c>
      <c r="AQ283" s="150">
        <v>202</v>
      </c>
      <c r="AR283" s="150">
        <v>185</v>
      </c>
      <c r="AS283" s="150">
        <v>195</v>
      </c>
      <c r="AT283" s="150">
        <v>172</v>
      </c>
      <c r="AU283" s="150">
        <v>217</v>
      </c>
      <c r="AV283" s="150">
        <v>221</v>
      </c>
      <c r="AW283" s="150">
        <v>220</v>
      </c>
      <c r="AX283" s="150">
        <v>249</v>
      </c>
      <c r="AY283" s="150">
        <v>247</v>
      </c>
      <c r="AZ283" s="150">
        <v>243</v>
      </c>
      <c r="BA283" s="150">
        <v>265</v>
      </c>
      <c r="BB283" s="150">
        <v>244</v>
      </c>
      <c r="BC283" s="183">
        <v>290</v>
      </c>
      <c r="BG283" s="685"/>
      <c r="BH283" s="154" t="s">
        <v>36</v>
      </c>
      <c r="BI283" s="150">
        <v>289</v>
      </c>
      <c r="BJ283" s="150">
        <v>275</v>
      </c>
      <c r="BK283" s="150">
        <v>326</v>
      </c>
      <c r="BL283" s="150">
        <v>319</v>
      </c>
      <c r="BM283" s="150">
        <v>283</v>
      </c>
      <c r="BN283" s="150">
        <v>320</v>
      </c>
      <c r="BO283" s="150">
        <v>341</v>
      </c>
      <c r="BP283" s="150">
        <v>390</v>
      </c>
      <c r="BQ283" s="150">
        <v>384</v>
      </c>
      <c r="BR283" s="150">
        <v>371</v>
      </c>
      <c r="BS283" s="150">
        <v>321</v>
      </c>
      <c r="BT283" s="150">
        <v>282</v>
      </c>
      <c r="BU283" s="150">
        <v>264</v>
      </c>
      <c r="BV283" s="183">
        <v>227</v>
      </c>
    </row>
    <row r="284" spans="2:76">
      <c r="B284" s="141" t="s">
        <v>36</v>
      </c>
      <c r="C284" s="143">
        <f>W284+$T$13*W285+$T$6*(AP283+$T$13*AP284)+$T$8*(AP290+$T$13*AP291)+$T$10*(AP297+$T$13*AP298)</f>
        <v>1062</v>
      </c>
      <c r="D284" s="143">
        <f t="shared" ref="D284" si="193">X284+$T$13*X285+$T$6*(AQ283+$T$13*AQ284)+$T$8*(AQ290+$T$13*AQ291)+$T$10*(AQ297+$T$13*AQ298)</f>
        <v>1086</v>
      </c>
      <c r="E284" s="143">
        <f t="shared" ref="E284" si="194">Y284+$T$13*Y285+$T$6*(AR283+$T$13*AR284)+$T$8*(AR290+$T$13*AR291)+$T$10*(AR297+$T$13*AR298)</f>
        <v>1154.5999999999999</v>
      </c>
      <c r="F284" s="143">
        <f t="shared" ref="F284" si="195">Z284+$T$13*Z285+$T$6*(AS283+$T$13*AS284)+$T$8*(AS290+$T$13*AS291)+$T$10*(AS297+$T$13*AS298)</f>
        <v>1184</v>
      </c>
      <c r="G284" s="143">
        <f t="shared" ref="G284" si="196">AA284+$T$13*AA285+$T$6*(AT283+$T$13*AT284)+$T$8*(AT290+$T$13*AT291)+$T$10*(AT297+$T$13*AT298)</f>
        <v>1074.8</v>
      </c>
      <c r="H284" s="143">
        <f t="shared" ref="H284" si="197">AB284+$T$13*AB285+$T$6*(AU283+$T$13*AU284)+$T$8*(AU290+$T$13*AU291)+$T$10*(AU297+$T$13*AU298)</f>
        <v>1352.3999999999999</v>
      </c>
      <c r="I284" s="143">
        <f t="shared" ref="I284" si="198">AC284+$T$13*AC285+$T$6*(AV283+$T$13*AV284)+$T$8*(AV290+$T$13*AV291)+$T$10*(AV297+$T$13*AV298)</f>
        <v>1375.8</v>
      </c>
      <c r="J284" s="143">
        <f t="shared" ref="J284" si="199">AD284+$T$13*AD285+$T$6*(AW283+$T$13*AW284)+$T$8*(AW290+$T$13*AW291)+$T$10*(AW297+$T$13*AW298)</f>
        <v>1523.2</v>
      </c>
      <c r="K284" s="143">
        <f t="shared" ref="K284" si="200">AE284+$T$13*AE285+$T$6*(AX283+$T$13*AX284)+$T$8*(AX290+$T$13*AX291)+$T$10*(AX297+$T$13*AX298)</f>
        <v>1604.2</v>
      </c>
      <c r="L284" s="143">
        <f t="shared" ref="L284" si="201">AF284+$T$13*AF285+$T$6*(AY283+$T$13*AY284)+$T$8*(AY290+$T$13*AY291)+$T$10*(AY297+$T$13*AY298)</f>
        <v>1644.3999999999999</v>
      </c>
      <c r="M284" s="143">
        <f t="shared" ref="M284" si="202">AG284+$T$13*AG285+$T$6*(AZ283+$T$13*AZ284)+$T$8*(AZ290+$T$13*AZ291)+$T$10*(AZ297+$T$13*AZ298)</f>
        <v>1538</v>
      </c>
      <c r="N284" s="143">
        <f>AH284+$T$13*AH285+$T$6*(BA283+$T$13*BA284)+$T$8*(BA290+$T$13*BA291)+$T$10*(BA297+$T$13*BA298)</f>
        <v>1603.4</v>
      </c>
      <c r="O284" s="143">
        <f>AI284+$T$13*AI285+$T$6*(BB283+$T$13*BB284)+$T$8*(BB290+$T$13*BB291)+$T$10*(BB297+$T$13*BB298)</f>
        <v>1484</v>
      </c>
      <c r="P284" s="143">
        <f>AJ284+$T$13*AJ285+$T$6*(BC283+$T$13*BC284)+$T$8*(BC290+$T$13*BC291)+$T$10*(BC297+$T$13*BC298)</f>
        <v>1499.2</v>
      </c>
      <c r="Q284" s="143"/>
      <c r="R284" s="402">
        <v>223.14742511024733</v>
      </c>
      <c r="V284" s="141" t="s">
        <v>36</v>
      </c>
      <c r="W284" s="146">
        <v>567</v>
      </c>
      <c r="X284" s="146">
        <v>574</v>
      </c>
      <c r="Y284" s="146">
        <v>597</v>
      </c>
      <c r="Z284" s="146">
        <v>622</v>
      </c>
      <c r="AA284" s="146">
        <v>558</v>
      </c>
      <c r="AB284" s="146">
        <v>715</v>
      </c>
      <c r="AC284" s="146">
        <v>720</v>
      </c>
      <c r="AD284" s="146">
        <v>791</v>
      </c>
      <c r="AE284" s="146">
        <v>838</v>
      </c>
      <c r="AF284" s="499">
        <v>868</v>
      </c>
      <c r="AG284" s="146">
        <v>812</v>
      </c>
      <c r="AH284" s="146">
        <v>825</v>
      </c>
      <c r="AI284" s="146">
        <v>779</v>
      </c>
      <c r="AJ284" s="146">
        <v>807</v>
      </c>
      <c r="AK284" s="147"/>
      <c r="AL284" s="392"/>
      <c r="AM284" s="132"/>
      <c r="AN284" s="681"/>
      <c r="AO284" s="141" t="s">
        <v>149</v>
      </c>
      <c r="AP284" s="146">
        <v>0</v>
      </c>
      <c r="AQ284" s="146">
        <v>0</v>
      </c>
      <c r="AR284" s="146">
        <v>0</v>
      </c>
      <c r="AS284" s="146">
        <v>0</v>
      </c>
      <c r="AT284" s="146">
        <v>0</v>
      </c>
      <c r="AU284" s="146">
        <v>0</v>
      </c>
      <c r="AV284" s="146">
        <v>0</v>
      </c>
      <c r="AW284" s="146">
        <v>0</v>
      </c>
      <c r="AX284" s="146">
        <v>0</v>
      </c>
      <c r="AY284" s="150">
        <v>0</v>
      </c>
      <c r="AZ284" s="150">
        <v>0</v>
      </c>
      <c r="BA284" s="150">
        <v>23</v>
      </c>
      <c r="BB284" s="150">
        <v>19</v>
      </c>
      <c r="BC284" s="183">
        <v>17</v>
      </c>
      <c r="BG284" s="685"/>
      <c r="BH284" s="141" t="s">
        <v>149</v>
      </c>
      <c r="BI284" s="146">
        <v>0</v>
      </c>
      <c r="BJ284" s="146">
        <v>0</v>
      </c>
      <c r="BK284" s="146">
        <v>0</v>
      </c>
      <c r="BL284" s="146">
        <v>0</v>
      </c>
      <c r="BM284" s="146">
        <v>0</v>
      </c>
      <c r="BN284" s="146">
        <v>0</v>
      </c>
      <c r="BO284" s="146">
        <v>0</v>
      </c>
      <c r="BP284" s="146">
        <v>0</v>
      </c>
      <c r="BQ284" s="146">
        <v>0</v>
      </c>
      <c r="BR284" s="150">
        <v>0</v>
      </c>
      <c r="BS284" s="150">
        <v>0</v>
      </c>
      <c r="BT284" s="150">
        <v>22</v>
      </c>
      <c r="BU284" s="150">
        <v>19</v>
      </c>
      <c r="BV284" s="183">
        <v>13</v>
      </c>
    </row>
    <row r="285" spans="2:76">
      <c r="B285" s="141" t="s">
        <v>37</v>
      </c>
      <c r="C285" s="143">
        <f t="shared" ref="C285:M286" si="203">W286+AP285*$T$6+AP292*$T$8+AP299*$T$10</f>
        <v>26</v>
      </c>
      <c r="D285" s="143">
        <f t="shared" si="203"/>
        <v>40.799999999999997</v>
      </c>
      <c r="E285" s="143">
        <f t="shared" si="203"/>
        <v>31.8</v>
      </c>
      <c r="F285" s="143">
        <f t="shared" si="203"/>
        <v>41.8</v>
      </c>
      <c r="G285" s="143">
        <f t="shared" si="203"/>
        <v>4.8</v>
      </c>
      <c r="H285" s="143">
        <f t="shared" si="203"/>
        <v>31.4</v>
      </c>
      <c r="I285" s="143">
        <f t="shared" si="203"/>
        <v>31.8</v>
      </c>
      <c r="J285" s="143">
        <f t="shared" si="203"/>
        <v>36.4</v>
      </c>
      <c r="K285" s="143">
        <f t="shared" si="203"/>
        <v>26.4</v>
      </c>
      <c r="L285" s="143">
        <f t="shared" si="203"/>
        <v>55</v>
      </c>
      <c r="M285" s="143">
        <f t="shared" si="203"/>
        <v>30.4</v>
      </c>
      <c r="N285" s="143">
        <f t="shared" ref="N285:P286" si="204">AH286+BA285*$T$6+BA292*$T$8+BA299*$T$10</f>
        <v>47</v>
      </c>
      <c r="O285" s="143">
        <f t="shared" si="204"/>
        <v>21.599999999999998</v>
      </c>
      <c r="P285" s="143">
        <f t="shared" si="204"/>
        <v>83.8</v>
      </c>
      <c r="Q285" s="143"/>
      <c r="R285" s="402">
        <v>13.019796892083654</v>
      </c>
      <c r="V285" s="141" t="s">
        <v>149</v>
      </c>
      <c r="W285" s="146">
        <v>0</v>
      </c>
      <c r="X285" s="146">
        <v>0</v>
      </c>
      <c r="Y285" s="146">
        <v>0</v>
      </c>
      <c r="Z285" s="146">
        <v>0</v>
      </c>
      <c r="AA285" s="146">
        <v>0</v>
      </c>
      <c r="AB285" s="146">
        <v>0</v>
      </c>
      <c r="AC285" s="146">
        <v>0</v>
      </c>
      <c r="AD285" s="146">
        <v>0</v>
      </c>
      <c r="AE285" s="146">
        <v>0</v>
      </c>
      <c r="AF285" s="499">
        <v>0</v>
      </c>
      <c r="AG285" s="146">
        <v>0</v>
      </c>
      <c r="AH285" s="146">
        <v>77</v>
      </c>
      <c r="AI285" s="146">
        <v>62</v>
      </c>
      <c r="AJ285" s="146">
        <v>50</v>
      </c>
      <c r="AK285" s="147"/>
      <c r="AL285" s="392"/>
      <c r="AM285" s="132"/>
      <c r="AN285" s="681"/>
      <c r="AO285" s="154" t="s">
        <v>37</v>
      </c>
      <c r="AP285" s="150">
        <v>3</v>
      </c>
      <c r="AQ285" s="150">
        <v>10</v>
      </c>
      <c r="AR285" s="150">
        <v>6</v>
      </c>
      <c r="AS285" s="150">
        <v>10</v>
      </c>
      <c r="AT285" s="150">
        <v>1</v>
      </c>
      <c r="AU285" s="150">
        <v>5</v>
      </c>
      <c r="AV285" s="150">
        <v>5</v>
      </c>
      <c r="AW285" s="150">
        <v>5</v>
      </c>
      <c r="AX285" s="150">
        <v>10</v>
      </c>
      <c r="AY285" s="150">
        <v>8</v>
      </c>
      <c r="AZ285" s="150">
        <v>3</v>
      </c>
      <c r="BA285" s="150">
        <v>7</v>
      </c>
      <c r="BB285" s="150">
        <v>3</v>
      </c>
      <c r="BC285" s="183">
        <v>6</v>
      </c>
      <c r="BG285" s="685"/>
      <c r="BH285" s="154" t="s">
        <v>37</v>
      </c>
      <c r="BI285" s="150">
        <v>7</v>
      </c>
      <c r="BJ285" s="150">
        <v>13</v>
      </c>
      <c r="BK285" s="150">
        <v>10</v>
      </c>
      <c r="BL285" s="150">
        <v>15</v>
      </c>
      <c r="BM285" s="150">
        <v>2</v>
      </c>
      <c r="BN285" s="150">
        <v>12</v>
      </c>
      <c r="BO285" s="150">
        <v>10</v>
      </c>
      <c r="BP285" s="150">
        <v>13</v>
      </c>
      <c r="BQ285" s="150">
        <v>11</v>
      </c>
      <c r="BR285" s="150">
        <v>22</v>
      </c>
      <c r="BS285" s="150">
        <v>12</v>
      </c>
      <c r="BT285" s="150">
        <v>19</v>
      </c>
      <c r="BU285" s="150">
        <v>6</v>
      </c>
      <c r="BV285" s="183">
        <v>30</v>
      </c>
    </row>
    <row r="286" spans="2:76">
      <c r="B286" s="141" t="s">
        <v>38</v>
      </c>
      <c r="C286" s="143">
        <f t="shared" si="203"/>
        <v>531.79999999999995</v>
      </c>
      <c r="D286" s="143">
        <f t="shared" si="203"/>
        <v>560.6</v>
      </c>
      <c r="E286" s="143">
        <f t="shared" si="203"/>
        <v>501.2</v>
      </c>
      <c r="F286" s="143">
        <f t="shared" si="203"/>
        <v>477.2</v>
      </c>
      <c r="G286" s="143">
        <f t="shared" si="203"/>
        <v>450.20000000000005</v>
      </c>
      <c r="H286" s="143">
        <f t="shared" si="203"/>
        <v>544.6</v>
      </c>
      <c r="I286" s="143">
        <f t="shared" si="203"/>
        <v>606.79999999999995</v>
      </c>
      <c r="J286" s="143">
        <f t="shared" si="203"/>
        <v>557.6</v>
      </c>
      <c r="K286" s="143">
        <f t="shared" si="203"/>
        <v>553.79999999999995</v>
      </c>
      <c r="L286" s="143">
        <f t="shared" si="203"/>
        <v>625.20000000000005</v>
      </c>
      <c r="M286" s="143">
        <f t="shared" si="203"/>
        <v>864</v>
      </c>
      <c r="N286" s="143">
        <f t="shared" si="204"/>
        <v>512.79999999999995</v>
      </c>
      <c r="O286" s="143">
        <f t="shared" si="204"/>
        <v>702.2</v>
      </c>
      <c r="P286" s="143">
        <f t="shared" si="204"/>
        <v>509.6</v>
      </c>
      <c r="Q286" s="143"/>
      <c r="R286" s="402">
        <v>53.424958794763889</v>
      </c>
      <c r="V286" s="141" t="s">
        <v>37</v>
      </c>
      <c r="W286" s="146">
        <v>14</v>
      </c>
      <c r="X286" s="146">
        <v>21</v>
      </c>
      <c r="Y286" s="146">
        <v>16</v>
      </c>
      <c r="Z286" s="146">
        <v>23</v>
      </c>
      <c r="AA286" s="146">
        <v>3</v>
      </c>
      <c r="AB286" s="146">
        <v>16</v>
      </c>
      <c r="AC286" s="146">
        <v>16</v>
      </c>
      <c r="AD286" s="146">
        <v>18</v>
      </c>
      <c r="AE286" s="146">
        <v>14</v>
      </c>
      <c r="AF286" s="499">
        <v>28</v>
      </c>
      <c r="AG286" s="146">
        <v>15</v>
      </c>
      <c r="AH286" s="146">
        <v>24</v>
      </c>
      <c r="AI286" s="146">
        <v>11</v>
      </c>
      <c r="AJ286" s="146">
        <v>43</v>
      </c>
      <c r="AK286" s="147"/>
      <c r="AL286" s="392"/>
      <c r="AM286" s="132"/>
      <c r="AN286" s="682"/>
      <c r="AO286" s="157" t="s">
        <v>38</v>
      </c>
      <c r="AP286" s="158">
        <v>129</v>
      </c>
      <c r="AQ286" s="158">
        <v>127</v>
      </c>
      <c r="AR286" s="159">
        <v>126</v>
      </c>
      <c r="AS286" s="158">
        <v>103</v>
      </c>
      <c r="AT286" s="158">
        <v>97</v>
      </c>
      <c r="AU286" s="159">
        <v>109</v>
      </c>
      <c r="AV286" s="159">
        <v>108</v>
      </c>
      <c r="AW286" s="159">
        <v>102</v>
      </c>
      <c r="AX286" s="159">
        <v>88</v>
      </c>
      <c r="AY286" s="159">
        <v>104</v>
      </c>
      <c r="AZ286" s="159">
        <v>129</v>
      </c>
      <c r="BA286" s="159">
        <v>94</v>
      </c>
      <c r="BB286" s="159">
        <v>140</v>
      </c>
      <c r="BC286" s="185">
        <v>116</v>
      </c>
      <c r="BG286" s="687"/>
      <c r="BH286" s="157" t="s">
        <v>38</v>
      </c>
      <c r="BI286" s="158">
        <v>177</v>
      </c>
      <c r="BJ286" s="158">
        <v>184</v>
      </c>
      <c r="BK286" s="159">
        <v>145</v>
      </c>
      <c r="BL286" s="158">
        <v>163</v>
      </c>
      <c r="BM286" s="158">
        <v>144</v>
      </c>
      <c r="BN286" s="159">
        <v>162</v>
      </c>
      <c r="BO286" s="159">
        <v>210</v>
      </c>
      <c r="BP286" s="159">
        <v>196</v>
      </c>
      <c r="BQ286" s="159">
        <v>174</v>
      </c>
      <c r="BR286" s="159">
        <v>189</v>
      </c>
      <c r="BS286" s="159">
        <v>242</v>
      </c>
      <c r="BT286" s="159">
        <v>154</v>
      </c>
      <c r="BU286" s="159">
        <v>192</v>
      </c>
      <c r="BV286" s="185">
        <v>149</v>
      </c>
    </row>
    <row r="287" spans="2:76" ht="18" customHeight="1">
      <c r="B287" s="141" t="s">
        <v>39</v>
      </c>
      <c r="C287" s="143">
        <f t="shared" ref="C287:P290" si="205">W288</f>
        <v>0</v>
      </c>
      <c r="D287" s="143">
        <f t="shared" si="205"/>
        <v>0</v>
      </c>
      <c r="E287" s="143">
        <f t="shared" si="205"/>
        <v>0</v>
      </c>
      <c r="F287" s="143">
        <f t="shared" si="205"/>
        <v>508</v>
      </c>
      <c r="G287" s="143">
        <f t="shared" si="205"/>
        <v>467</v>
      </c>
      <c r="H287" s="143">
        <f t="shared" si="205"/>
        <v>507</v>
      </c>
      <c r="I287" s="143">
        <f t="shared" si="205"/>
        <v>501</v>
      </c>
      <c r="J287" s="143">
        <f t="shared" si="205"/>
        <v>501</v>
      </c>
      <c r="K287" s="143">
        <f t="shared" si="205"/>
        <v>450</v>
      </c>
      <c r="L287" s="143">
        <f t="shared" si="205"/>
        <v>448</v>
      </c>
      <c r="M287" s="143">
        <f t="shared" si="205"/>
        <v>433</v>
      </c>
      <c r="N287" s="143">
        <f t="shared" si="205"/>
        <v>468</v>
      </c>
      <c r="O287" s="143">
        <f t="shared" si="205"/>
        <v>360</v>
      </c>
      <c r="P287" s="143">
        <f t="shared" si="205"/>
        <v>441</v>
      </c>
      <c r="Q287" s="143"/>
      <c r="R287" s="404">
        <v>22.412793965352318</v>
      </c>
      <c r="V287" s="141" t="s">
        <v>38</v>
      </c>
      <c r="W287" s="146">
        <v>293</v>
      </c>
      <c r="X287" s="146">
        <v>306</v>
      </c>
      <c r="Y287" s="146">
        <v>275</v>
      </c>
      <c r="Z287" s="146">
        <v>257</v>
      </c>
      <c r="AA287" s="146">
        <v>244</v>
      </c>
      <c r="AB287" s="146">
        <v>298</v>
      </c>
      <c r="AC287" s="146">
        <v>325</v>
      </c>
      <c r="AD287" s="146">
        <v>295</v>
      </c>
      <c r="AE287" s="146">
        <v>290</v>
      </c>
      <c r="AF287" s="499">
        <v>331</v>
      </c>
      <c r="AG287" s="146">
        <v>451</v>
      </c>
      <c r="AH287" s="146">
        <v>275</v>
      </c>
      <c r="AI287" s="146">
        <v>380</v>
      </c>
      <c r="AJ287" s="146">
        <v>278</v>
      </c>
      <c r="AK287" s="147"/>
      <c r="AL287" s="392"/>
      <c r="AM287" s="129" t="s">
        <v>14</v>
      </c>
      <c r="AN287" s="681" t="s">
        <v>100</v>
      </c>
      <c r="AO287" s="148" t="s">
        <v>33</v>
      </c>
      <c r="AP287" s="149">
        <v>809</v>
      </c>
      <c r="AQ287" s="149">
        <v>925</v>
      </c>
      <c r="AR287" s="149">
        <v>942</v>
      </c>
      <c r="AS287" s="149">
        <v>961</v>
      </c>
      <c r="AT287" s="149">
        <v>1041</v>
      </c>
      <c r="AU287" s="149">
        <v>1267</v>
      </c>
      <c r="AV287" s="149">
        <v>834</v>
      </c>
      <c r="AW287" s="149">
        <v>758</v>
      </c>
      <c r="AX287" s="149">
        <v>769</v>
      </c>
      <c r="AY287" s="149">
        <v>660</v>
      </c>
      <c r="AZ287" s="149">
        <v>661</v>
      </c>
      <c r="BA287" s="150">
        <v>663</v>
      </c>
      <c r="BB287" s="150">
        <v>662</v>
      </c>
      <c r="BC287" s="183">
        <v>648</v>
      </c>
      <c r="BG287" s="683" t="s">
        <v>52</v>
      </c>
      <c r="BH287" s="148" t="s">
        <v>33</v>
      </c>
      <c r="BI287" s="149">
        <v>1278</v>
      </c>
      <c r="BJ287" s="149">
        <v>1390</v>
      </c>
      <c r="BK287" s="149">
        <v>1412</v>
      </c>
      <c r="BL287" s="149">
        <v>1510</v>
      </c>
      <c r="BM287" s="149">
        <v>1668</v>
      </c>
      <c r="BN287" s="149">
        <v>2097</v>
      </c>
      <c r="BO287" s="149">
        <v>1415</v>
      </c>
      <c r="BP287" s="149">
        <v>1355</v>
      </c>
      <c r="BQ287" s="149">
        <v>1278</v>
      </c>
      <c r="BR287" s="149">
        <v>1156</v>
      </c>
      <c r="BS287" s="149">
        <v>1086</v>
      </c>
      <c r="BT287" s="149">
        <v>1095</v>
      </c>
      <c r="BU287" s="149">
        <v>1093</v>
      </c>
      <c r="BV287" s="182">
        <v>1095</v>
      </c>
    </row>
    <row r="288" spans="2:76">
      <c r="B288" s="141" t="s">
        <v>15</v>
      </c>
      <c r="C288" s="143">
        <f t="shared" si="205"/>
        <v>325</v>
      </c>
      <c r="D288" s="143">
        <f t="shared" si="205"/>
        <v>421</v>
      </c>
      <c r="E288" s="143">
        <f t="shared" si="205"/>
        <v>398</v>
      </c>
      <c r="F288" s="143">
        <f t="shared" si="205"/>
        <v>399</v>
      </c>
      <c r="G288" s="143">
        <f t="shared" si="205"/>
        <v>334</v>
      </c>
      <c r="H288" s="143">
        <f t="shared" si="205"/>
        <v>383</v>
      </c>
      <c r="I288" s="143">
        <f t="shared" si="205"/>
        <v>409</v>
      </c>
      <c r="J288" s="143">
        <f t="shared" si="205"/>
        <v>479</v>
      </c>
      <c r="K288" s="143">
        <f t="shared" si="205"/>
        <v>393</v>
      </c>
      <c r="L288" s="143">
        <f t="shared" si="205"/>
        <v>459</v>
      </c>
      <c r="M288" s="143">
        <f t="shared" si="205"/>
        <v>390</v>
      </c>
      <c r="N288" s="143">
        <f t="shared" si="205"/>
        <v>416</v>
      </c>
      <c r="O288" s="143">
        <f t="shared" si="205"/>
        <v>404</v>
      </c>
      <c r="P288" s="143">
        <f t="shared" si="205"/>
        <v>424</v>
      </c>
      <c r="Q288" s="143"/>
      <c r="R288" s="402">
        <v>47.805160111993487</v>
      </c>
      <c r="U288" s="181"/>
      <c r="V288" s="141" t="s">
        <v>39</v>
      </c>
      <c r="W288" s="146"/>
      <c r="X288" s="146"/>
      <c r="Y288" s="146"/>
      <c r="Z288" s="146">
        <v>508</v>
      </c>
      <c r="AA288" s="146">
        <v>467</v>
      </c>
      <c r="AB288" s="146">
        <v>507</v>
      </c>
      <c r="AC288" s="146">
        <v>501</v>
      </c>
      <c r="AD288" s="146">
        <v>501</v>
      </c>
      <c r="AE288" s="146">
        <v>450</v>
      </c>
      <c r="AF288" s="499">
        <v>448</v>
      </c>
      <c r="AG288" s="146">
        <v>433</v>
      </c>
      <c r="AH288" s="146">
        <v>468</v>
      </c>
      <c r="AI288" s="146">
        <v>360</v>
      </c>
      <c r="AJ288" s="146">
        <v>441</v>
      </c>
      <c r="AK288" s="147"/>
      <c r="AL288" s="392"/>
      <c r="AN288" s="681"/>
      <c r="AO288" s="154" t="s">
        <v>9</v>
      </c>
      <c r="AP288" s="150">
        <v>583</v>
      </c>
      <c r="AQ288" s="150">
        <v>642</v>
      </c>
      <c r="AR288" s="150">
        <v>660</v>
      </c>
      <c r="AS288" s="150">
        <v>645</v>
      </c>
      <c r="AT288" s="150">
        <v>727</v>
      </c>
      <c r="AU288" s="150">
        <v>869</v>
      </c>
      <c r="AV288" s="150">
        <v>591</v>
      </c>
      <c r="AW288" s="150">
        <v>549</v>
      </c>
      <c r="AX288" s="150">
        <v>495</v>
      </c>
      <c r="AY288" s="150">
        <v>501</v>
      </c>
      <c r="AZ288" s="150">
        <v>446</v>
      </c>
      <c r="BA288" s="150">
        <v>506</v>
      </c>
      <c r="BB288" s="150">
        <v>495</v>
      </c>
      <c r="BC288" s="183">
        <v>510</v>
      </c>
      <c r="BG288" s="681"/>
      <c r="BH288" s="154" t="s">
        <v>9</v>
      </c>
      <c r="BI288" s="150">
        <v>916</v>
      </c>
      <c r="BJ288" s="150">
        <v>983</v>
      </c>
      <c r="BK288" s="150">
        <v>1017</v>
      </c>
      <c r="BL288" s="150">
        <v>1041</v>
      </c>
      <c r="BM288" s="150">
        <v>1190</v>
      </c>
      <c r="BN288" s="150">
        <v>1496</v>
      </c>
      <c r="BO288" s="150">
        <v>1110</v>
      </c>
      <c r="BP288" s="150">
        <v>1014</v>
      </c>
      <c r="BQ288" s="150">
        <v>908</v>
      </c>
      <c r="BR288" s="150">
        <v>874</v>
      </c>
      <c r="BS288" s="150">
        <v>796</v>
      </c>
      <c r="BT288" s="150">
        <v>845</v>
      </c>
      <c r="BU288" s="150">
        <v>823</v>
      </c>
      <c r="BV288" s="183">
        <v>846</v>
      </c>
    </row>
    <row r="289" spans="2:74">
      <c r="B289" s="141" t="s">
        <v>40</v>
      </c>
      <c r="C289" s="143">
        <f t="shared" si="205"/>
        <v>0</v>
      </c>
      <c r="D289" s="143">
        <f t="shared" si="205"/>
        <v>0</v>
      </c>
      <c r="E289" s="143">
        <f t="shared" si="205"/>
        <v>0</v>
      </c>
      <c r="F289" s="143">
        <f t="shared" si="205"/>
        <v>32371</v>
      </c>
      <c r="G289" s="143">
        <f t="shared" si="205"/>
        <v>93412</v>
      </c>
      <c r="H289" s="143">
        <f t="shared" si="205"/>
        <v>88322</v>
      </c>
      <c r="I289" s="143">
        <f t="shared" si="205"/>
        <v>129099</v>
      </c>
      <c r="J289" s="143">
        <f t="shared" si="205"/>
        <v>197866</v>
      </c>
      <c r="K289" s="143">
        <f t="shared" si="205"/>
        <v>194026</v>
      </c>
      <c r="L289" s="143">
        <f t="shared" si="205"/>
        <v>66428</v>
      </c>
      <c r="M289" s="143">
        <f t="shared" si="205"/>
        <v>90554</v>
      </c>
      <c r="N289" s="143">
        <f t="shared" si="205"/>
        <v>85969.95</v>
      </c>
      <c r="O289" s="143">
        <f t="shared" si="205"/>
        <v>97361.900000000009</v>
      </c>
      <c r="P289" s="143">
        <f t="shared" si="205"/>
        <v>73269.200000000012</v>
      </c>
      <c r="Q289" s="143"/>
      <c r="R289" s="404">
        <v>62813.822468379083</v>
      </c>
      <c r="U289" s="181"/>
      <c r="V289" s="141" t="s">
        <v>15</v>
      </c>
      <c r="W289" s="146">
        <v>325</v>
      </c>
      <c r="X289" s="146">
        <v>421</v>
      </c>
      <c r="Y289" s="146">
        <v>398</v>
      </c>
      <c r="Z289" s="146">
        <v>399</v>
      </c>
      <c r="AA289" s="146">
        <v>334</v>
      </c>
      <c r="AB289" s="146">
        <v>383</v>
      </c>
      <c r="AC289" s="146">
        <v>409</v>
      </c>
      <c r="AD289" s="146">
        <v>479</v>
      </c>
      <c r="AE289" s="146">
        <v>393</v>
      </c>
      <c r="AF289" s="499">
        <v>459</v>
      </c>
      <c r="AG289" s="146">
        <v>390</v>
      </c>
      <c r="AH289" s="146">
        <v>416</v>
      </c>
      <c r="AI289" s="146">
        <v>404</v>
      </c>
      <c r="AJ289" s="146">
        <v>424</v>
      </c>
      <c r="AK289" s="147"/>
      <c r="AL289" s="132"/>
      <c r="AN289" s="681"/>
      <c r="AO289" s="154" t="s">
        <v>34</v>
      </c>
      <c r="AP289" s="150">
        <v>640</v>
      </c>
      <c r="AQ289" s="150">
        <v>436</v>
      </c>
      <c r="AR289" s="150">
        <v>474</v>
      </c>
      <c r="AS289" s="150">
        <v>486</v>
      </c>
      <c r="AT289" s="150">
        <v>521</v>
      </c>
      <c r="AU289" s="150">
        <v>576</v>
      </c>
      <c r="AV289" s="150">
        <v>525</v>
      </c>
      <c r="AW289" s="150">
        <v>441</v>
      </c>
      <c r="AX289" s="150">
        <v>404</v>
      </c>
      <c r="AY289" s="150">
        <v>411</v>
      </c>
      <c r="AZ289" s="150">
        <v>396</v>
      </c>
      <c r="BA289" s="150">
        <v>356</v>
      </c>
      <c r="BB289" s="150">
        <v>376</v>
      </c>
      <c r="BC289" s="183">
        <v>415</v>
      </c>
      <c r="BG289" s="681"/>
      <c r="BH289" s="154" t="s">
        <v>34</v>
      </c>
      <c r="BI289" s="150">
        <v>1080</v>
      </c>
      <c r="BJ289" s="150">
        <v>760</v>
      </c>
      <c r="BK289" s="150">
        <v>792</v>
      </c>
      <c r="BL289" s="150">
        <v>787</v>
      </c>
      <c r="BM289" s="150">
        <v>902</v>
      </c>
      <c r="BN289" s="150">
        <v>1059</v>
      </c>
      <c r="BO289" s="150">
        <v>1000</v>
      </c>
      <c r="BP289" s="150">
        <v>894</v>
      </c>
      <c r="BQ289" s="150">
        <v>790</v>
      </c>
      <c r="BR289" s="150">
        <v>744</v>
      </c>
      <c r="BS289" s="150">
        <v>722</v>
      </c>
      <c r="BT289" s="150">
        <v>658</v>
      </c>
      <c r="BU289" s="150">
        <v>657</v>
      </c>
      <c r="BV289" s="183">
        <v>707</v>
      </c>
    </row>
    <row r="290" spans="2:74">
      <c r="B290" s="161" t="s">
        <v>41</v>
      </c>
      <c r="C290" s="162">
        <f t="shared" si="205"/>
        <v>16.135303265940902</v>
      </c>
      <c r="D290" s="162">
        <f t="shared" si="205"/>
        <v>16.514932830021095</v>
      </c>
      <c r="E290" s="162">
        <f t="shared" si="205"/>
        <v>16.840350909324005</v>
      </c>
      <c r="F290" s="162">
        <f t="shared" si="205"/>
        <v>17.733583833570087</v>
      </c>
      <c r="G290" s="162">
        <f t="shared" si="205"/>
        <v>14.197379853723966</v>
      </c>
      <c r="H290" s="162">
        <f t="shared" si="205"/>
        <v>16.124170079481203</v>
      </c>
      <c r="I290" s="162">
        <f t="shared" si="205"/>
        <v>15.983321751216122</v>
      </c>
      <c r="J290" s="162">
        <f t="shared" si="205"/>
        <v>18.942882565055179</v>
      </c>
      <c r="K290" s="162">
        <f t="shared" si="205"/>
        <v>21.484227248657238</v>
      </c>
      <c r="L290" s="162">
        <f t="shared" si="205"/>
        <v>24.673906059243077</v>
      </c>
      <c r="M290" s="162">
        <f t="shared" si="205"/>
        <v>24.022541102654969</v>
      </c>
      <c r="N290" s="162">
        <f t="shared" si="205"/>
        <v>25.491641613848305</v>
      </c>
      <c r="O290" s="162">
        <f t="shared" si="205"/>
        <v>23.520760915237403</v>
      </c>
      <c r="P290" s="162">
        <f t="shared" si="205"/>
        <v>24.495394865765235</v>
      </c>
      <c r="Q290" s="163"/>
      <c r="R290" s="403">
        <v>3.1006477130305674</v>
      </c>
      <c r="U290" s="181"/>
      <c r="V290" s="141" t="s">
        <v>40</v>
      </c>
      <c r="W290" s="146"/>
      <c r="X290" s="146"/>
      <c r="Y290" s="146"/>
      <c r="Z290" s="146">
        <v>32371</v>
      </c>
      <c r="AA290" s="146">
        <v>93412</v>
      </c>
      <c r="AB290" s="146">
        <v>88322</v>
      </c>
      <c r="AC290" s="146">
        <v>129099</v>
      </c>
      <c r="AD290" s="146">
        <v>197866</v>
      </c>
      <c r="AE290" s="146">
        <v>194026</v>
      </c>
      <c r="AF290" s="499">
        <v>66428</v>
      </c>
      <c r="AG290" s="146">
        <v>90554</v>
      </c>
      <c r="AH290" s="146">
        <v>85969.95</v>
      </c>
      <c r="AI290" s="146">
        <v>97361.900000000009</v>
      </c>
      <c r="AJ290" s="146">
        <v>73269.200000000012</v>
      </c>
      <c r="AK290" s="147"/>
      <c r="AL290" s="132"/>
      <c r="AN290" s="681"/>
      <c r="AO290" s="154" t="s">
        <v>36</v>
      </c>
      <c r="AP290" s="150">
        <v>205</v>
      </c>
      <c r="AQ290" s="150">
        <v>204</v>
      </c>
      <c r="AR290" s="150">
        <v>202</v>
      </c>
      <c r="AS290" s="150">
        <v>226</v>
      </c>
      <c r="AT290" s="150">
        <v>204</v>
      </c>
      <c r="AU290" s="150">
        <v>267</v>
      </c>
      <c r="AV290" s="150">
        <v>269</v>
      </c>
      <c r="AW290" s="150">
        <v>273</v>
      </c>
      <c r="AX290" s="150">
        <v>273</v>
      </c>
      <c r="AY290" s="150">
        <v>298</v>
      </c>
      <c r="AZ290" s="150">
        <v>282</v>
      </c>
      <c r="BA290" s="150">
        <v>292</v>
      </c>
      <c r="BB290" s="150">
        <v>280</v>
      </c>
      <c r="BC290" s="183">
        <v>270</v>
      </c>
      <c r="BG290" s="681"/>
      <c r="BH290" s="154" t="s">
        <v>36</v>
      </c>
      <c r="BI290" s="150">
        <v>315</v>
      </c>
      <c r="BJ290" s="150">
        <v>335</v>
      </c>
      <c r="BK290" s="150">
        <v>383</v>
      </c>
      <c r="BL290" s="150">
        <v>376</v>
      </c>
      <c r="BM290" s="150">
        <v>349</v>
      </c>
      <c r="BN290" s="150">
        <v>474</v>
      </c>
      <c r="BO290" s="150">
        <v>479</v>
      </c>
      <c r="BP290" s="150">
        <v>570</v>
      </c>
      <c r="BQ290" s="150">
        <v>610</v>
      </c>
      <c r="BR290" s="150">
        <v>629</v>
      </c>
      <c r="BS290" s="150">
        <v>578</v>
      </c>
      <c r="BT290" s="150">
        <v>572</v>
      </c>
      <c r="BU290" s="150">
        <v>525</v>
      </c>
      <c r="BV290" s="183">
        <v>516</v>
      </c>
    </row>
    <row r="291" spans="2:74">
      <c r="C291" s="141"/>
      <c r="D291" s="141"/>
      <c r="E291" s="141"/>
      <c r="O291" s="167"/>
      <c r="P291" s="167"/>
      <c r="R291" s="99"/>
      <c r="U291" s="181"/>
      <c r="V291" s="161" t="s">
        <v>41</v>
      </c>
      <c r="W291" s="164">
        <v>16.135303265940902</v>
      </c>
      <c r="X291" s="164">
        <v>16.514932830021095</v>
      </c>
      <c r="Y291" s="164">
        <v>16.840350909324005</v>
      </c>
      <c r="Z291" s="164">
        <v>17.733583833570087</v>
      </c>
      <c r="AA291" s="164">
        <v>14.197379853723966</v>
      </c>
      <c r="AB291" s="164">
        <v>16.124170079481203</v>
      </c>
      <c r="AC291" s="164">
        <v>15.983321751216122</v>
      </c>
      <c r="AD291" s="164">
        <v>18.942882565055179</v>
      </c>
      <c r="AE291" s="164">
        <v>21.484227248657238</v>
      </c>
      <c r="AF291" s="500">
        <v>24.673906059243077</v>
      </c>
      <c r="AG291" s="164">
        <v>24.022541102654969</v>
      </c>
      <c r="AH291" s="164">
        <v>25.491641613848305</v>
      </c>
      <c r="AI291" s="164">
        <v>23.520760915237403</v>
      </c>
      <c r="AJ291" s="164">
        <v>24.495394865765235</v>
      </c>
      <c r="AK291" s="178"/>
      <c r="AL291" s="132"/>
      <c r="AN291" s="681"/>
      <c r="AO291" s="141" t="s">
        <v>149</v>
      </c>
      <c r="AP291" s="146">
        <v>0</v>
      </c>
      <c r="AQ291" s="146">
        <v>0</v>
      </c>
      <c r="AR291" s="146">
        <v>0</v>
      </c>
      <c r="AS291" s="146">
        <v>0</v>
      </c>
      <c r="AT291" s="146">
        <v>0</v>
      </c>
      <c r="AU291" s="146">
        <v>0</v>
      </c>
      <c r="AV291" s="146">
        <v>0</v>
      </c>
      <c r="AW291" s="146">
        <v>0</v>
      </c>
      <c r="AX291" s="146">
        <v>0</v>
      </c>
      <c r="AY291" s="150">
        <v>0</v>
      </c>
      <c r="AZ291" s="150">
        <v>0</v>
      </c>
      <c r="BA291" s="150">
        <v>31</v>
      </c>
      <c r="BB291" s="150">
        <v>20</v>
      </c>
      <c r="BC291" s="183">
        <v>12</v>
      </c>
      <c r="BG291" s="681"/>
      <c r="BH291" s="141" t="s">
        <v>149</v>
      </c>
      <c r="BI291" s="146">
        <v>0</v>
      </c>
      <c r="BJ291" s="146">
        <v>0</v>
      </c>
      <c r="BK291" s="146">
        <v>0</v>
      </c>
      <c r="BL291" s="146">
        <v>0</v>
      </c>
      <c r="BM291" s="146">
        <v>0</v>
      </c>
      <c r="BN291" s="146">
        <v>0</v>
      </c>
      <c r="BO291" s="146">
        <v>0</v>
      </c>
      <c r="BP291" s="146">
        <v>0</v>
      </c>
      <c r="BQ291" s="146">
        <v>0</v>
      </c>
      <c r="BR291" s="150">
        <v>0</v>
      </c>
      <c r="BS291" s="150">
        <v>0</v>
      </c>
      <c r="BT291" s="150">
        <v>55</v>
      </c>
      <c r="BU291" s="150">
        <v>47</v>
      </c>
      <c r="BV291" s="183">
        <v>30</v>
      </c>
    </row>
    <row r="292" spans="2:74">
      <c r="C292" s="141"/>
      <c r="D292" s="141"/>
      <c r="E292" s="141"/>
      <c r="R292" s="99"/>
      <c r="U292" s="184"/>
      <c r="V292" s="132"/>
      <c r="W292" s="141"/>
      <c r="X292" s="141"/>
      <c r="Y292" s="141"/>
      <c r="Z292" s="132"/>
      <c r="AA292" s="132"/>
      <c r="AB292" s="132"/>
      <c r="AC292" s="132" t="s">
        <v>14</v>
      </c>
      <c r="AD292" s="392"/>
      <c r="AE292" s="132"/>
      <c r="AF292" s="132"/>
      <c r="AG292" s="132"/>
      <c r="AH292" s="132"/>
      <c r="AI292" s="132"/>
      <c r="AJ292" s="132"/>
      <c r="AK292" s="132"/>
      <c r="AL292" s="132"/>
      <c r="AN292" s="681"/>
      <c r="AO292" s="154" t="s">
        <v>37</v>
      </c>
      <c r="AP292" s="150">
        <v>6</v>
      </c>
      <c r="AQ292" s="150">
        <v>7</v>
      </c>
      <c r="AR292" s="150">
        <v>5</v>
      </c>
      <c r="AS292" s="150">
        <v>6</v>
      </c>
      <c r="AT292" s="150">
        <v>1</v>
      </c>
      <c r="AU292" s="150">
        <v>9</v>
      </c>
      <c r="AV292" s="150">
        <v>7</v>
      </c>
      <c r="AW292" s="150">
        <v>6</v>
      </c>
      <c r="AX292" s="150">
        <v>2</v>
      </c>
      <c r="AY292" s="150">
        <v>11</v>
      </c>
      <c r="AZ292" s="150">
        <v>7</v>
      </c>
      <c r="BA292" s="150">
        <v>9</v>
      </c>
      <c r="BB292" s="150">
        <v>7</v>
      </c>
      <c r="BC292" s="183">
        <v>24</v>
      </c>
      <c r="BG292" s="681"/>
      <c r="BH292" s="141" t="s">
        <v>149</v>
      </c>
      <c r="BI292" s="146">
        <v>0</v>
      </c>
      <c r="BJ292" s="146">
        <v>0</v>
      </c>
      <c r="BK292" s="146">
        <v>0</v>
      </c>
      <c r="BL292" s="146">
        <v>0</v>
      </c>
      <c r="BM292" s="146">
        <v>0</v>
      </c>
      <c r="BN292" s="146">
        <v>0</v>
      </c>
      <c r="BO292" s="146">
        <v>0</v>
      </c>
      <c r="BP292" s="146">
        <v>0</v>
      </c>
      <c r="BQ292" s="146">
        <v>0</v>
      </c>
      <c r="BR292" s="150">
        <v>16</v>
      </c>
      <c r="BS292" s="150">
        <v>11</v>
      </c>
      <c r="BT292" s="150">
        <v>17</v>
      </c>
      <c r="BU292" s="150">
        <v>8</v>
      </c>
      <c r="BV292" s="183">
        <v>31</v>
      </c>
    </row>
    <row r="293" spans="2:74">
      <c r="C293" s="141"/>
      <c r="D293" s="141"/>
      <c r="E293" s="141"/>
      <c r="R293" s="99"/>
      <c r="U293" s="184"/>
      <c r="V293" s="132"/>
      <c r="W293" s="141"/>
      <c r="X293" s="141"/>
      <c r="Y293" s="141"/>
      <c r="Z293" s="132"/>
      <c r="AA293" s="132"/>
      <c r="AB293" s="132"/>
      <c r="AC293" s="132"/>
      <c r="AD293" s="392"/>
      <c r="AE293" s="132"/>
      <c r="AF293" s="132"/>
      <c r="AG293" s="132"/>
      <c r="AH293" s="132"/>
      <c r="AI293" s="132"/>
      <c r="AJ293" s="132"/>
      <c r="AK293" s="132"/>
      <c r="AL293" s="132"/>
      <c r="AN293" s="682"/>
      <c r="AO293" s="157" t="s">
        <v>38</v>
      </c>
      <c r="AP293" s="158">
        <v>102</v>
      </c>
      <c r="AQ293" s="158">
        <v>105</v>
      </c>
      <c r="AR293" s="159">
        <v>87</v>
      </c>
      <c r="AS293" s="158">
        <v>91</v>
      </c>
      <c r="AT293" s="158">
        <v>83</v>
      </c>
      <c r="AU293" s="159">
        <v>103</v>
      </c>
      <c r="AV293" s="159">
        <v>115</v>
      </c>
      <c r="AW293" s="159">
        <v>121</v>
      </c>
      <c r="AX293" s="159">
        <v>119</v>
      </c>
      <c r="AY293" s="159">
        <v>139</v>
      </c>
      <c r="AZ293" s="159">
        <v>173</v>
      </c>
      <c r="BA293" s="159">
        <v>99</v>
      </c>
      <c r="BB293" s="159">
        <v>155</v>
      </c>
      <c r="BC293" s="185">
        <v>98</v>
      </c>
      <c r="BG293" s="682"/>
      <c r="BH293" s="157" t="s">
        <v>38</v>
      </c>
      <c r="BI293" s="158">
        <v>118</v>
      </c>
      <c r="BJ293" s="158">
        <v>136</v>
      </c>
      <c r="BK293" s="159">
        <v>120</v>
      </c>
      <c r="BL293" s="158">
        <v>122</v>
      </c>
      <c r="BM293" s="158">
        <v>135</v>
      </c>
      <c r="BN293" s="159">
        <v>170</v>
      </c>
      <c r="BO293" s="159">
        <v>179</v>
      </c>
      <c r="BP293" s="159">
        <v>172</v>
      </c>
      <c r="BQ293" s="159">
        <v>197</v>
      </c>
      <c r="BR293" s="159">
        <v>200</v>
      </c>
      <c r="BS293" s="159">
        <v>313</v>
      </c>
      <c r="BT293" s="159">
        <v>161</v>
      </c>
      <c r="BU293" s="159">
        <v>224</v>
      </c>
      <c r="BV293" s="185">
        <v>148</v>
      </c>
    </row>
    <row r="294" spans="2:74" ht="18" customHeight="1">
      <c r="C294" s="141"/>
      <c r="D294" s="141"/>
      <c r="E294" s="141"/>
      <c r="R294" s="99"/>
      <c r="U294" s="184"/>
      <c r="V294" s="132"/>
      <c r="W294" s="141"/>
      <c r="X294" s="141"/>
      <c r="Y294" s="141"/>
      <c r="Z294" s="132"/>
      <c r="AA294" s="132"/>
      <c r="AB294" s="132"/>
      <c r="AC294" s="132"/>
      <c r="AD294" s="392"/>
      <c r="AE294" s="132"/>
      <c r="AF294" s="132"/>
      <c r="AG294" s="132"/>
      <c r="AH294" s="132"/>
      <c r="AI294" s="132"/>
      <c r="AJ294" s="132"/>
      <c r="AK294" s="132"/>
      <c r="AL294" s="132"/>
      <c r="AN294" s="683" t="s">
        <v>101</v>
      </c>
      <c r="AO294" s="148" t="s">
        <v>33</v>
      </c>
      <c r="AP294" s="149">
        <v>304</v>
      </c>
      <c r="AQ294" s="149">
        <v>286</v>
      </c>
      <c r="AR294" s="149">
        <v>260</v>
      </c>
      <c r="AS294" s="149">
        <v>286</v>
      </c>
      <c r="AT294" s="149">
        <v>331</v>
      </c>
      <c r="AU294" s="149">
        <v>535</v>
      </c>
      <c r="AV294" s="149">
        <v>349</v>
      </c>
      <c r="AW294" s="149">
        <v>321</v>
      </c>
      <c r="AX294" s="149">
        <v>205</v>
      </c>
      <c r="AY294" s="149">
        <v>155</v>
      </c>
      <c r="AZ294" s="149">
        <v>102</v>
      </c>
      <c r="BA294" s="150">
        <v>117</v>
      </c>
      <c r="BB294" s="150">
        <v>102</v>
      </c>
      <c r="BC294" s="183">
        <v>128</v>
      </c>
      <c r="BG294" s="683" t="s">
        <v>70</v>
      </c>
      <c r="BH294" s="148" t="s">
        <v>33</v>
      </c>
      <c r="BI294" s="149">
        <v>1347</v>
      </c>
      <c r="BJ294" s="149">
        <v>1518</v>
      </c>
      <c r="BK294" s="149">
        <v>1509</v>
      </c>
      <c r="BL294" s="149">
        <v>1537</v>
      </c>
      <c r="BM294" s="149">
        <v>1689</v>
      </c>
      <c r="BN294" s="149">
        <v>2051</v>
      </c>
      <c r="BO294" s="149">
        <v>1357</v>
      </c>
      <c r="BP294" s="149">
        <v>1269</v>
      </c>
      <c r="BQ294" s="149">
        <v>1192</v>
      </c>
      <c r="BR294" s="149">
        <v>1038</v>
      </c>
      <c r="BS294" s="149">
        <v>988</v>
      </c>
      <c r="BT294" s="149">
        <v>1012</v>
      </c>
      <c r="BU294" s="149">
        <v>984</v>
      </c>
      <c r="BV294" s="182">
        <v>1030</v>
      </c>
    </row>
    <row r="295" spans="2:74">
      <c r="C295" s="141"/>
      <c r="D295" s="141"/>
      <c r="E295" s="141"/>
      <c r="R295" s="99"/>
      <c r="U295" s="181"/>
      <c r="V295" s="132"/>
      <c r="W295" s="141"/>
      <c r="X295" s="141"/>
      <c r="Y295" s="141"/>
      <c r="Z295" s="132"/>
      <c r="AA295" s="132"/>
      <c r="AB295" s="132"/>
      <c r="AC295" s="132"/>
      <c r="AD295" s="392"/>
      <c r="AE295" s="132"/>
      <c r="AF295" s="132"/>
      <c r="AG295" s="132"/>
      <c r="AH295" s="132"/>
      <c r="AI295" s="132"/>
      <c r="AJ295" s="132"/>
      <c r="AK295" s="132"/>
      <c r="AL295" s="132"/>
      <c r="AN295" s="681"/>
      <c r="AO295" s="154" t="s">
        <v>9</v>
      </c>
      <c r="AP295" s="150">
        <v>296</v>
      </c>
      <c r="AQ295" s="150">
        <v>237</v>
      </c>
      <c r="AR295" s="150">
        <v>222</v>
      </c>
      <c r="AS295" s="150">
        <v>228</v>
      </c>
      <c r="AT295" s="150">
        <v>292</v>
      </c>
      <c r="AU295" s="150">
        <v>431</v>
      </c>
      <c r="AV295" s="150">
        <v>378</v>
      </c>
      <c r="AW295" s="150">
        <v>292</v>
      </c>
      <c r="AX295" s="150">
        <v>226</v>
      </c>
      <c r="AY295" s="150">
        <v>160</v>
      </c>
      <c r="AZ295" s="150">
        <v>126</v>
      </c>
      <c r="BA295" s="150">
        <v>116</v>
      </c>
      <c r="BB295" s="150">
        <v>109</v>
      </c>
      <c r="BC295" s="183">
        <v>111</v>
      </c>
      <c r="BG295" s="681"/>
      <c r="BH295" s="154" t="s">
        <v>9</v>
      </c>
      <c r="BI295" s="150">
        <v>1045</v>
      </c>
      <c r="BJ295" s="150">
        <v>1119</v>
      </c>
      <c r="BK295" s="150">
        <v>1081</v>
      </c>
      <c r="BL295" s="150">
        <v>1119</v>
      </c>
      <c r="BM295" s="150">
        <v>1235</v>
      </c>
      <c r="BN295" s="150">
        <v>1481</v>
      </c>
      <c r="BO295" s="150">
        <v>1116</v>
      </c>
      <c r="BP295" s="150">
        <v>993</v>
      </c>
      <c r="BQ295" s="150">
        <v>892</v>
      </c>
      <c r="BR295" s="150">
        <v>819</v>
      </c>
      <c r="BS295" s="150">
        <v>712</v>
      </c>
      <c r="BT295" s="150">
        <v>787</v>
      </c>
      <c r="BU295" s="150">
        <v>799</v>
      </c>
      <c r="BV295" s="183">
        <v>782</v>
      </c>
    </row>
    <row r="296" spans="2:74">
      <c r="C296" s="141"/>
      <c r="D296" s="141"/>
      <c r="E296" s="141"/>
      <c r="R296" s="99"/>
      <c r="U296" s="181"/>
      <c r="V296" s="132"/>
      <c r="W296" s="141"/>
      <c r="X296" s="141"/>
      <c r="Y296" s="141"/>
      <c r="Z296" s="132" t="s">
        <v>14</v>
      </c>
      <c r="AA296" s="132"/>
      <c r="AB296" s="132"/>
      <c r="AC296" s="132"/>
      <c r="AD296" s="392"/>
      <c r="AE296" s="132"/>
      <c r="AF296" s="132"/>
      <c r="AG296" s="132"/>
      <c r="AH296" s="132"/>
      <c r="AI296" s="132"/>
      <c r="AJ296" s="132"/>
      <c r="AK296" s="132"/>
      <c r="AL296" s="132"/>
      <c r="AN296" s="681"/>
      <c r="AO296" s="154" t="s">
        <v>34</v>
      </c>
      <c r="AP296" s="150">
        <v>268</v>
      </c>
      <c r="AQ296" s="150">
        <v>231</v>
      </c>
      <c r="AR296" s="150">
        <v>226</v>
      </c>
      <c r="AS296" s="150">
        <v>198</v>
      </c>
      <c r="AT296" s="150">
        <v>253</v>
      </c>
      <c r="AU296" s="150">
        <v>320</v>
      </c>
      <c r="AV296" s="150">
        <v>345</v>
      </c>
      <c r="AW296" s="150">
        <v>320</v>
      </c>
      <c r="AX296" s="150">
        <v>246</v>
      </c>
      <c r="AY296" s="150">
        <v>159</v>
      </c>
      <c r="AZ296" s="150">
        <v>151</v>
      </c>
      <c r="BA296" s="150">
        <v>113</v>
      </c>
      <c r="BB296" s="150">
        <v>114</v>
      </c>
      <c r="BC296" s="183">
        <v>101</v>
      </c>
      <c r="BG296" s="681"/>
      <c r="BH296" s="154" t="s">
        <v>34</v>
      </c>
      <c r="BI296" s="150">
        <v>1107</v>
      </c>
      <c r="BJ296" s="150">
        <v>788</v>
      </c>
      <c r="BK296" s="150">
        <v>852</v>
      </c>
      <c r="BL296" s="150">
        <v>839</v>
      </c>
      <c r="BM296" s="150">
        <v>932</v>
      </c>
      <c r="BN296" s="150">
        <v>1019</v>
      </c>
      <c r="BO296" s="150">
        <v>988</v>
      </c>
      <c r="BP296" s="150">
        <v>863</v>
      </c>
      <c r="BQ296" s="150">
        <v>753</v>
      </c>
      <c r="BR296" s="150">
        <v>722</v>
      </c>
      <c r="BS296" s="150">
        <v>654</v>
      </c>
      <c r="BT296" s="150">
        <v>598</v>
      </c>
      <c r="BU296" s="150">
        <v>627</v>
      </c>
      <c r="BV296" s="183">
        <v>661</v>
      </c>
    </row>
    <row r="297" spans="2:74">
      <c r="C297" s="141"/>
      <c r="D297" s="141"/>
      <c r="E297" s="141"/>
      <c r="R297" s="99"/>
      <c r="U297" s="181"/>
      <c r="V297" s="132"/>
      <c r="W297" s="141"/>
      <c r="X297" s="141"/>
      <c r="Y297" s="141"/>
      <c r="Z297" s="132"/>
      <c r="AA297" s="132"/>
      <c r="AB297" s="132"/>
      <c r="AC297" s="132"/>
      <c r="AD297" s="392"/>
      <c r="AE297" s="132" t="s">
        <v>14</v>
      </c>
      <c r="AF297" s="132"/>
      <c r="AG297" s="132"/>
      <c r="AH297" s="132"/>
      <c r="AI297" s="132"/>
      <c r="AJ297" s="132"/>
      <c r="AK297" s="132"/>
      <c r="AN297" s="681"/>
      <c r="AO297" s="154" t="s">
        <v>36</v>
      </c>
      <c r="AP297" s="150">
        <v>127</v>
      </c>
      <c r="AQ297" s="150">
        <v>122</v>
      </c>
      <c r="AR297" s="150">
        <v>173</v>
      </c>
      <c r="AS297" s="150">
        <v>150</v>
      </c>
      <c r="AT297" s="150">
        <v>146</v>
      </c>
      <c r="AU297" s="150">
        <v>164</v>
      </c>
      <c r="AV297" s="150">
        <v>175</v>
      </c>
      <c r="AW297" s="150">
        <v>236</v>
      </c>
      <c r="AX297" s="150">
        <v>245</v>
      </c>
      <c r="AY297" s="150">
        <v>234</v>
      </c>
      <c r="AZ297" s="150">
        <v>208</v>
      </c>
      <c r="BA297" s="150">
        <v>169</v>
      </c>
      <c r="BB297" s="150">
        <v>145</v>
      </c>
      <c r="BC297" s="183">
        <v>122</v>
      </c>
      <c r="BG297" s="681"/>
      <c r="BH297" s="154" t="s">
        <v>36</v>
      </c>
      <c r="BI297" s="150">
        <v>359</v>
      </c>
      <c r="BJ297" s="150">
        <v>366</v>
      </c>
      <c r="BK297" s="150">
        <v>399</v>
      </c>
      <c r="BL297" s="150">
        <v>402</v>
      </c>
      <c r="BM297" s="150">
        <v>386</v>
      </c>
      <c r="BN297" s="150">
        <v>449</v>
      </c>
      <c r="BO297" s="150">
        <v>464</v>
      </c>
      <c r="BP297" s="150">
        <v>514</v>
      </c>
      <c r="BQ297" s="150">
        <v>536</v>
      </c>
      <c r="BR297" s="150">
        <v>545</v>
      </c>
      <c r="BS297" s="150">
        <v>532</v>
      </c>
      <c r="BT297" s="150">
        <v>502</v>
      </c>
      <c r="BU297" s="150">
        <v>450</v>
      </c>
      <c r="BV297" s="183">
        <v>453</v>
      </c>
    </row>
    <row r="298" spans="2:74">
      <c r="B298" s="129" t="s">
        <v>14</v>
      </c>
      <c r="C298" s="141"/>
      <c r="D298" s="141" t="s">
        <v>14</v>
      </c>
      <c r="E298" s="141"/>
      <c r="R298" s="99"/>
      <c r="U298" s="181"/>
      <c r="V298" s="132"/>
      <c r="W298" s="141"/>
      <c r="X298" s="141"/>
      <c r="Y298" s="141"/>
      <c r="Z298" s="132"/>
      <c r="AA298" s="132"/>
      <c r="AB298" s="132"/>
      <c r="AC298" s="132"/>
      <c r="AD298" s="392"/>
      <c r="AE298" s="132"/>
      <c r="AF298" s="132"/>
      <c r="AG298" s="132"/>
      <c r="AH298" s="132"/>
      <c r="AI298" s="132"/>
      <c r="AJ298" s="132"/>
      <c r="AK298" s="132"/>
      <c r="AN298" s="681"/>
      <c r="AO298" s="141" t="s">
        <v>149</v>
      </c>
      <c r="AP298" s="146">
        <v>0</v>
      </c>
      <c r="AQ298" s="146">
        <v>0</v>
      </c>
      <c r="AR298" s="146">
        <v>0</v>
      </c>
      <c r="AS298" s="146">
        <v>0</v>
      </c>
      <c r="AT298" s="146">
        <v>0</v>
      </c>
      <c r="AU298" s="146">
        <v>0</v>
      </c>
      <c r="AV298" s="146">
        <v>0</v>
      </c>
      <c r="AW298" s="146">
        <v>0</v>
      </c>
      <c r="AX298" s="146">
        <v>0</v>
      </c>
      <c r="AY298" s="150">
        <v>0</v>
      </c>
      <c r="AZ298" s="150">
        <v>0</v>
      </c>
      <c r="BA298" s="150">
        <v>14</v>
      </c>
      <c r="BB298" s="150">
        <v>12</v>
      </c>
      <c r="BC298" s="183">
        <v>10</v>
      </c>
      <c r="BG298" s="681"/>
      <c r="BH298" s="141" t="s">
        <v>149</v>
      </c>
      <c r="BI298" s="146">
        <v>0</v>
      </c>
      <c r="BJ298" s="146">
        <v>0</v>
      </c>
      <c r="BK298" s="146">
        <v>0</v>
      </c>
      <c r="BL298" s="146">
        <v>0</v>
      </c>
      <c r="BM298" s="146">
        <v>0</v>
      </c>
      <c r="BN298" s="146">
        <v>0</v>
      </c>
      <c r="BO298" s="146">
        <v>0</v>
      </c>
      <c r="BP298" s="146">
        <v>0</v>
      </c>
      <c r="BQ298" s="146">
        <v>0</v>
      </c>
      <c r="BR298" s="150">
        <v>0</v>
      </c>
      <c r="BS298" s="150">
        <v>0</v>
      </c>
      <c r="BT298" s="150">
        <v>50</v>
      </c>
      <c r="BU298" s="150">
        <v>29</v>
      </c>
      <c r="BV298" s="183">
        <v>28</v>
      </c>
    </row>
    <row r="299" spans="2:74">
      <c r="C299" s="141"/>
      <c r="D299" s="141"/>
      <c r="E299" s="141"/>
      <c r="H299" s="129" t="s">
        <v>14</v>
      </c>
      <c r="R299" s="99"/>
      <c r="U299" s="181"/>
      <c r="V299" s="132"/>
      <c r="W299" s="141"/>
      <c r="X299" s="141"/>
      <c r="Y299" s="141"/>
      <c r="Z299" s="132"/>
      <c r="AA299" s="132"/>
      <c r="AB299" s="132"/>
      <c r="AC299" s="132"/>
      <c r="AD299" s="392"/>
      <c r="AE299" s="132"/>
      <c r="AF299" s="132"/>
      <c r="AG299" s="132"/>
      <c r="AH299" s="132"/>
      <c r="AI299" s="132"/>
      <c r="AJ299" s="132"/>
      <c r="AK299" s="132"/>
      <c r="AN299" s="681"/>
      <c r="AO299" s="154" t="s">
        <v>37</v>
      </c>
      <c r="AP299" s="150">
        <v>3</v>
      </c>
      <c r="AQ299" s="150">
        <v>4</v>
      </c>
      <c r="AR299" s="150">
        <v>5</v>
      </c>
      <c r="AS299" s="150">
        <v>4</v>
      </c>
      <c r="AT299" s="150">
        <v>0</v>
      </c>
      <c r="AU299" s="150">
        <v>2</v>
      </c>
      <c r="AV299" s="150">
        <v>4</v>
      </c>
      <c r="AW299" s="150">
        <v>7</v>
      </c>
      <c r="AX299" s="150">
        <v>2</v>
      </c>
      <c r="AY299" s="150">
        <v>8</v>
      </c>
      <c r="AZ299" s="150">
        <v>5</v>
      </c>
      <c r="BA299" s="150">
        <v>7</v>
      </c>
      <c r="BB299" s="150">
        <v>1</v>
      </c>
      <c r="BC299" s="183">
        <v>10</v>
      </c>
      <c r="BG299" s="681"/>
      <c r="BH299" s="154" t="s">
        <v>37</v>
      </c>
      <c r="BI299" s="150">
        <v>9</v>
      </c>
      <c r="BJ299" s="150">
        <v>15</v>
      </c>
      <c r="BK299" s="150">
        <v>12</v>
      </c>
      <c r="BL299" s="150">
        <v>13</v>
      </c>
      <c r="BM299" s="150">
        <v>1</v>
      </c>
      <c r="BN299" s="150">
        <v>10</v>
      </c>
      <c r="BO299" s="150">
        <v>11</v>
      </c>
      <c r="BP299" s="150">
        <v>12</v>
      </c>
      <c r="BQ299" s="150">
        <v>5</v>
      </c>
      <c r="BR299" s="150">
        <v>16</v>
      </c>
      <c r="BS299" s="150">
        <v>9</v>
      </c>
      <c r="BT299" s="150">
        <v>10</v>
      </c>
      <c r="BU299" s="150">
        <v>6</v>
      </c>
      <c r="BV299" s="183">
        <v>23</v>
      </c>
    </row>
    <row r="300" spans="2:74" ht="18.75" thickBot="1">
      <c r="C300" s="141"/>
      <c r="D300" s="141"/>
      <c r="E300" s="141"/>
      <c r="R300" s="99"/>
      <c r="U300" s="181"/>
      <c r="V300" s="132"/>
      <c r="W300" s="141"/>
      <c r="X300" s="141"/>
      <c r="Y300" s="141"/>
      <c r="Z300" s="132"/>
      <c r="AA300" s="132"/>
      <c r="AB300" s="132"/>
      <c r="AC300" s="132"/>
      <c r="AD300" s="392"/>
      <c r="AE300" s="132"/>
      <c r="AF300" s="132"/>
      <c r="AG300" s="132"/>
      <c r="AH300" s="132"/>
      <c r="AI300" s="132"/>
      <c r="AJ300" s="132"/>
      <c r="AK300" s="132"/>
      <c r="AN300" s="682"/>
      <c r="AO300" s="157" t="s">
        <v>38</v>
      </c>
      <c r="AP300" s="158">
        <v>28</v>
      </c>
      <c r="AQ300" s="158">
        <v>40</v>
      </c>
      <c r="AR300" s="159">
        <v>32</v>
      </c>
      <c r="AS300" s="158">
        <v>39</v>
      </c>
      <c r="AT300" s="158">
        <v>38</v>
      </c>
      <c r="AU300" s="159">
        <v>47</v>
      </c>
      <c r="AV300" s="159">
        <v>67</v>
      </c>
      <c r="AW300" s="159">
        <v>50</v>
      </c>
      <c r="AX300" s="159">
        <v>62</v>
      </c>
      <c r="AY300" s="159">
        <v>60</v>
      </c>
      <c r="AZ300" s="159">
        <v>114</v>
      </c>
      <c r="BA300" s="159">
        <v>53</v>
      </c>
      <c r="BB300" s="159">
        <v>46</v>
      </c>
      <c r="BC300" s="185">
        <v>34</v>
      </c>
      <c r="BG300" s="682"/>
      <c r="BH300" s="157" t="s">
        <v>38</v>
      </c>
      <c r="BI300" s="158">
        <v>122</v>
      </c>
      <c r="BJ300" s="158">
        <v>137</v>
      </c>
      <c r="BK300" s="159">
        <v>131</v>
      </c>
      <c r="BL300" s="158">
        <v>117</v>
      </c>
      <c r="BM300" s="158">
        <v>98</v>
      </c>
      <c r="BN300" s="159">
        <v>124</v>
      </c>
      <c r="BO300" s="159">
        <v>150</v>
      </c>
      <c r="BP300" s="159">
        <v>126</v>
      </c>
      <c r="BQ300" s="159">
        <v>141</v>
      </c>
      <c r="BR300" s="159">
        <v>173</v>
      </c>
      <c r="BS300" s="159">
        <v>262</v>
      </c>
      <c r="BT300" s="159">
        <v>136</v>
      </c>
      <c r="BU300" s="159">
        <v>172</v>
      </c>
      <c r="BV300" s="185">
        <v>117</v>
      </c>
    </row>
    <row r="301" spans="2:74">
      <c r="C301" s="132"/>
      <c r="D301" s="132"/>
      <c r="E301" s="132"/>
      <c r="R301" s="405"/>
      <c r="S301" s="700" t="s">
        <v>137</v>
      </c>
      <c r="T301" s="702" t="s">
        <v>113</v>
      </c>
      <c r="V301" s="132"/>
      <c r="W301" s="132"/>
      <c r="X301" s="132"/>
      <c r="Y301" s="132"/>
      <c r="Z301" s="132"/>
      <c r="AA301" s="132"/>
      <c r="AB301" s="132"/>
      <c r="AC301" s="132"/>
      <c r="AD301" s="392"/>
      <c r="AE301" s="132"/>
      <c r="AF301" s="132"/>
      <c r="AG301" s="132"/>
      <c r="AH301" s="132"/>
      <c r="AI301" s="132"/>
      <c r="AJ301" s="132"/>
      <c r="AK301" s="132"/>
      <c r="AO301" s="129" t="s">
        <v>14</v>
      </c>
      <c r="AP301" s="132"/>
      <c r="AQ301" s="132"/>
      <c r="AR301" s="132"/>
      <c r="AY301" s="385" t="s">
        <v>14</v>
      </c>
      <c r="AZ301" s="165"/>
      <c r="BA301" s="165"/>
      <c r="BH301" s="132"/>
      <c r="BI301" s="132"/>
      <c r="BJ301" s="132"/>
      <c r="BK301" s="132"/>
      <c r="BL301" s="132"/>
      <c r="BM301" s="132"/>
      <c r="BN301" s="132"/>
      <c r="BO301" s="132"/>
      <c r="BP301" s="392"/>
      <c r="BQ301" s="132"/>
      <c r="BR301" s="392"/>
      <c r="BS301" s="170"/>
      <c r="BT301" s="392"/>
      <c r="BU301" s="392"/>
      <c r="BV301" s="326"/>
    </row>
    <row r="302" spans="2:74">
      <c r="B302" s="133" t="s">
        <v>50</v>
      </c>
      <c r="C302" s="134" t="s">
        <v>121</v>
      </c>
      <c r="D302" s="134" t="s">
        <v>120</v>
      </c>
      <c r="E302" s="134" t="s">
        <v>119</v>
      </c>
      <c r="F302" s="133" t="s">
        <v>49</v>
      </c>
      <c r="G302" s="133" t="s">
        <v>48</v>
      </c>
      <c r="H302" s="133" t="s">
        <v>47</v>
      </c>
      <c r="I302" s="133" t="s">
        <v>46</v>
      </c>
      <c r="J302" s="133" t="s">
        <v>45</v>
      </c>
      <c r="K302" s="133" t="s">
        <v>44</v>
      </c>
      <c r="L302" s="133" t="s">
        <v>43</v>
      </c>
      <c r="M302" s="133" t="s">
        <v>96</v>
      </c>
      <c r="N302" s="133" t="s">
        <v>69</v>
      </c>
      <c r="O302" s="133" t="s">
        <v>77</v>
      </c>
      <c r="P302" s="133" t="s">
        <v>148</v>
      </c>
      <c r="Q302" s="135"/>
      <c r="R302" s="179" t="s">
        <v>84</v>
      </c>
      <c r="S302" s="701"/>
      <c r="T302" s="703"/>
      <c r="V302" s="137" t="s">
        <v>50</v>
      </c>
      <c r="W302" s="134" t="s">
        <v>121</v>
      </c>
      <c r="X302" s="134" t="s">
        <v>120</v>
      </c>
      <c r="Y302" s="134" t="s">
        <v>119</v>
      </c>
      <c r="Z302" s="137" t="s">
        <v>49</v>
      </c>
      <c r="AA302" s="137" t="s">
        <v>48</v>
      </c>
      <c r="AB302" s="137" t="s">
        <v>47</v>
      </c>
      <c r="AC302" s="137" t="s">
        <v>46</v>
      </c>
      <c r="AD302" s="137" t="s">
        <v>45</v>
      </c>
      <c r="AE302" s="137" t="s">
        <v>44</v>
      </c>
      <c r="AF302" s="498" t="s">
        <v>43</v>
      </c>
      <c r="AG302" s="137" t="s">
        <v>96</v>
      </c>
      <c r="AH302" s="137" t="s">
        <v>69</v>
      </c>
      <c r="AI302" s="137" t="s">
        <v>77</v>
      </c>
      <c r="AJ302" s="137" t="s">
        <v>148</v>
      </c>
      <c r="AK302" s="134"/>
      <c r="AO302" s="134" t="s">
        <v>65</v>
      </c>
      <c r="AP302" s="134" t="s">
        <v>121</v>
      </c>
      <c r="AQ302" s="134" t="s">
        <v>120</v>
      </c>
      <c r="AR302" s="134" t="s">
        <v>119</v>
      </c>
      <c r="AS302" s="134" t="s">
        <v>49</v>
      </c>
      <c r="AT302" s="134" t="s">
        <v>48</v>
      </c>
      <c r="AU302" s="134" t="s">
        <v>47</v>
      </c>
      <c r="AV302" s="134" t="s">
        <v>46</v>
      </c>
      <c r="AW302" s="134" t="s">
        <v>45</v>
      </c>
      <c r="AX302" s="134" t="s">
        <v>44</v>
      </c>
      <c r="AY302" s="134" t="s">
        <v>43</v>
      </c>
      <c r="AZ302" s="134" t="s">
        <v>96</v>
      </c>
      <c r="BA302" s="137" t="s">
        <v>69</v>
      </c>
      <c r="BB302" s="137" t="s">
        <v>77</v>
      </c>
      <c r="BC302" s="137" t="s">
        <v>148</v>
      </c>
      <c r="BH302" s="134" t="s">
        <v>65</v>
      </c>
      <c r="BI302" s="134" t="s">
        <v>121</v>
      </c>
      <c r="BJ302" s="134" t="s">
        <v>120</v>
      </c>
      <c r="BK302" s="134" t="s">
        <v>119</v>
      </c>
      <c r="BL302" s="134" t="s">
        <v>49</v>
      </c>
      <c r="BM302" s="134" t="s">
        <v>48</v>
      </c>
      <c r="BN302" s="134" t="s">
        <v>47</v>
      </c>
      <c r="BO302" s="134" t="s">
        <v>46</v>
      </c>
      <c r="BP302" s="134" t="s">
        <v>45</v>
      </c>
      <c r="BQ302" s="134" t="s">
        <v>44</v>
      </c>
      <c r="BR302" s="134" t="s">
        <v>43</v>
      </c>
      <c r="BS302" s="134" t="s">
        <v>96</v>
      </c>
      <c r="BT302" s="134" t="s">
        <v>69</v>
      </c>
      <c r="BU302" s="134" t="s">
        <v>77</v>
      </c>
      <c r="BV302" s="134" t="s">
        <v>148</v>
      </c>
    </row>
    <row r="303" spans="2:74" ht="18" customHeight="1">
      <c r="B303" s="141" t="s">
        <v>33</v>
      </c>
      <c r="C303" s="180">
        <f t="shared" ref="C303:N303" si="206">SUM(C4,C27,C50,C73,C96,C119,C142,C165,C188,C211,C234,C257,C280)</f>
        <v>50997.2</v>
      </c>
      <c r="D303" s="180">
        <f t="shared" si="206"/>
        <v>54409</v>
      </c>
      <c r="E303" s="180">
        <f t="shared" si="206"/>
        <v>55879.199999999997</v>
      </c>
      <c r="F303" s="143">
        <f t="shared" si="206"/>
        <v>55175.200000000004</v>
      </c>
      <c r="G303" s="143">
        <f t="shared" si="206"/>
        <v>62151.999999999993</v>
      </c>
      <c r="H303" s="143">
        <f t="shared" si="206"/>
        <v>75385</v>
      </c>
      <c r="I303" s="143">
        <f t="shared" si="206"/>
        <v>50588.19999999999</v>
      </c>
      <c r="J303" s="143">
        <f t="shared" si="206"/>
        <v>46860.799999999996</v>
      </c>
      <c r="K303" s="143">
        <f t="shared" si="206"/>
        <v>43095.4</v>
      </c>
      <c r="L303" s="143">
        <f t="shared" si="206"/>
        <v>42625.4</v>
      </c>
      <c r="M303" s="143">
        <f t="shared" si="206"/>
        <v>40859.4</v>
      </c>
      <c r="N303" s="143">
        <f t="shared" si="206"/>
        <v>43681.200000000004</v>
      </c>
      <c r="O303" s="143">
        <f t="shared" ref="O303:P303" si="207">SUM(O4,O27,O50,O73,O96,O119,O142,O165,O188,O211,O234,O257,O280)</f>
        <v>40629.200000000004</v>
      </c>
      <c r="P303" s="143">
        <f t="shared" si="207"/>
        <v>41031.400000000009</v>
      </c>
      <c r="Q303" s="143"/>
      <c r="R303" s="406">
        <f t="shared" ref="R303:R313" si="208">AVERAGE(R4,R27,R50,R73,R96,R119,R142,R165,R188,R211,R234,R257,R280)</f>
        <v>794.37130124862824</v>
      </c>
      <c r="S303" s="431">
        <f t="shared" ref="S303:S313" si="209">R303/$R$307*1.5</f>
        <v>6.1153814559024831</v>
      </c>
      <c r="T303" s="412">
        <v>2</v>
      </c>
      <c r="V303" s="141" t="s">
        <v>33</v>
      </c>
      <c r="W303" s="180">
        <f t="shared" ref="W303:AC307" si="210">SUM(W4,W27,W50,W73,W96,W119,W142,W165,W188,W211,W234,W257,W280)</f>
        <v>27141</v>
      </c>
      <c r="X303" s="180">
        <f t="shared" si="210"/>
        <v>29002</v>
      </c>
      <c r="Y303" s="180">
        <f t="shared" si="210"/>
        <v>29857</v>
      </c>
      <c r="Z303" s="146">
        <f t="shared" si="210"/>
        <v>29650</v>
      </c>
      <c r="AA303" s="146">
        <f t="shared" si="210"/>
        <v>33227</v>
      </c>
      <c r="AB303" s="146">
        <f t="shared" si="210"/>
        <v>39747</v>
      </c>
      <c r="AC303" s="146">
        <f t="shared" si="210"/>
        <v>26837</v>
      </c>
      <c r="AD303" s="146">
        <v>25200</v>
      </c>
      <c r="AE303" s="146">
        <f t="shared" ref="AE303:AH308" si="211">SUM(AE4,AE27,AE50,AE73,AE96,AE119,AE142,AE165,AE188,AE211,AE234,AE257,AE280)</f>
        <v>23772</v>
      </c>
      <c r="AF303" s="499">
        <v>23648</v>
      </c>
      <c r="AG303" s="146">
        <f t="shared" si="211"/>
        <v>23034</v>
      </c>
      <c r="AH303" s="146">
        <f t="shared" si="211"/>
        <v>24644</v>
      </c>
      <c r="AI303" s="146">
        <f t="shared" ref="AI303:AJ303" si="212">SUM(AI4,AI27,AI50,AI73,AI96,AI119,AI142,AI165,AI188,AI211,AI234,AI257,AI280)</f>
        <v>23054</v>
      </c>
      <c r="AJ303" s="146">
        <f t="shared" si="212"/>
        <v>23649</v>
      </c>
      <c r="AK303" s="146"/>
      <c r="AN303" s="683" t="s">
        <v>99</v>
      </c>
      <c r="AO303" s="148" t="s">
        <v>33</v>
      </c>
      <c r="AP303" s="149">
        <f t="shared" ref="AP303:BB303" si="213">SUM(AP4,AP27,AP50,AP73,AP96,AP119,AP142,AP165,AP188,AP211,AP234,AP257,AP280)</f>
        <v>8554</v>
      </c>
      <c r="AQ303" s="149">
        <f t="shared" si="213"/>
        <v>9063</v>
      </c>
      <c r="AR303" s="149">
        <f t="shared" si="213"/>
        <v>9177</v>
      </c>
      <c r="AS303" s="149">
        <f t="shared" si="213"/>
        <v>9607</v>
      </c>
      <c r="AT303" s="149">
        <f t="shared" si="213"/>
        <v>10201</v>
      </c>
      <c r="AU303" s="149">
        <f t="shared" si="213"/>
        <v>10636</v>
      </c>
      <c r="AV303" s="149">
        <f t="shared" si="213"/>
        <v>7298</v>
      </c>
      <c r="AW303" s="149">
        <v>7253</v>
      </c>
      <c r="AX303" s="149">
        <f t="shared" si="213"/>
        <v>7517</v>
      </c>
      <c r="AY303" s="149">
        <v>7651</v>
      </c>
      <c r="AZ303" s="149">
        <f t="shared" si="213"/>
        <v>7806</v>
      </c>
      <c r="BA303" s="149">
        <f t="shared" ref="BA303" si="214">SUM(BA4,BA27,BA50,BA73,BA96,BA119,BA142,BA165,BA188,BA211,BA234,BA257,BA280)</f>
        <v>8739</v>
      </c>
      <c r="BB303" s="149">
        <f t="shared" si="213"/>
        <v>8281</v>
      </c>
      <c r="BC303" s="182">
        <f t="shared" ref="BC303" si="215">SUM(BC4,BC27,BC50,BC73,BC96,BC119,BC142,BC165,BC188,BC211,BC234,BC257,BC280)</f>
        <v>8281</v>
      </c>
      <c r="BG303" s="684" t="s">
        <v>51</v>
      </c>
      <c r="BH303" s="148" t="s">
        <v>33</v>
      </c>
      <c r="BI303" s="149">
        <f t="shared" ref="BI303:BU303" si="216">SUM(BI4,BI27,BI50,BI73,BI96,BI119,BI142,BI165,BI188,BI211,BI234,BI257,BI280)</f>
        <v>7506</v>
      </c>
      <c r="BJ303" s="149">
        <f t="shared" si="216"/>
        <v>7719</v>
      </c>
      <c r="BK303" s="149">
        <f t="shared" si="216"/>
        <v>7712</v>
      </c>
      <c r="BL303" s="149">
        <f t="shared" si="216"/>
        <v>7445</v>
      </c>
      <c r="BM303" s="149">
        <f t="shared" si="216"/>
        <v>8312</v>
      </c>
      <c r="BN303" s="149">
        <f t="shared" si="216"/>
        <v>11770</v>
      </c>
      <c r="BO303" s="149">
        <f t="shared" si="216"/>
        <v>8607</v>
      </c>
      <c r="BP303" s="149">
        <f t="shared" si="216"/>
        <v>7404</v>
      </c>
      <c r="BQ303" s="149">
        <f t="shared" si="216"/>
        <v>6033</v>
      </c>
      <c r="BR303" s="149">
        <f t="shared" si="216"/>
        <v>5270</v>
      </c>
      <c r="BS303" s="149">
        <f t="shared" si="216"/>
        <v>4334</v>
      </c>
      <c r="BT303" s="149">
        <f t="shared" ref="BT303" si="217">SUM(BT4,BT27,BT50,BT73,BT96,BT119,BT142,BT165,BT188,BT211,BT234,BT257,BT280)</f>
        <v>3754</v>
      </c>
      <c r="BU303" s="149">
        <f t="shared" si="216"/>
        <v>3434</v>
      </c>
      <c r="BV303" s="182">
        <f t="shared" ref="BV303" si="218">SUM(BV4,BV27,BV50,BV73,BV96,BV119,BV142,BV165,BV188,BV211,BV234,BV257,BV280)</f>
        <v>3609</v>
      </c>
    </row>
    <row r="304" spans="2:74">
      <c r="B304" s="141" t="s">
        <v>9</v>
      </c>
      <c r="C304" s="146">
        <f t="shared" ref="C304:N304" si="219">SUM(C5,C28,C51,C74,C97,C120,C143,C166,C189,C212,C235,C258,C281)</f>
        <v>38702.199999999997</v>
      </c>
      <c r="D304" s="146">
        <f t="shared" si="219"/>
        <v>39065</v>
      </c>
      <c r="E304" s="146">
        <f t="shared" si="219"/>
        <v>40127.199999999997</v>
      </c>
      <c r="F304" s="143">
        <f t="shared" si="219"/>
        <v>39405.799999999996</v>
      </c>
      <c r="G304" s="143">
        <f t="shared" si="219"/>
        <v>42308.6</v>
      </c>
      <c r="H304" s="143">
        <f t="shared" si="219"/>
        <v>51197</v>
      </c>
      <c r="I304" s="143">
        <f t="shared" si="219"/>
        <v>40231.799999999996</v>
      </c>
      <c r="J304" s="143">
        <f t="shared" si="219"/>
        <v>37855.4</v>
      </c>
      <c r="K304" s="143">
        <f t="shared" si="219"/>
        <v>34586.6</v>
      </c>
      <c r="L304" s="143">
        <f t="shared" si="219"/>
        <v>33054.800000000003</v>
      </c>
      <c r="M304" s="143">
        <f t="shared" si="219"/>
        <v>31730.6</v>
      </c>
      <c r="N304" s="143">
        <f t="shared" si="219"/>
        <v>34373.800000000003</v>
      </c>
      <c r="O304" s="143">
        <f t="shared" ref="O304" si="220">SUM(O5,O28,O51,O74,O97,O120,O143,O166,O189,O212,O235,O258,O281)</f>
        <v>32332.799999999999</v>
      </c>
      <c r="P304" s="143">
        <f t="shared" ref="P304" si="221">SUM(P5,P28,P51,P74,P97,P120,P143,P166,P189,P212,P235,P258,P281)</f>
        <v>32342.2</v>
      </c>
      <c r="Q304" s="143"/>
      <c r="R304" s="406">
        <f t="shared" si="208"/>
        <v>428.41393338287503</v>
      </c>
      <c r="S304" s="431">
        <f t="shared" si="209"/>
        <v>3.2980982816748003</v>
      </c>
      <c r="T304" s="412">
        <v>2</v>
      </c>
      <c r="V304" s="141" t="s">
        <v>9</v>
      </c>
      <c r="W304" s="146">
        <f t="shared" si="210"/>
        <v>20230</v>
      </c>
      <c r="X304" s="146">
        <f t="shared" si="210"/>
        <v>20665</v>
      </c>
      <c r="Y304" s="146">
        <f t="shared" si="210"/>
        <v>21196</v>
      </c>
      <c r="Z304" s="146">
        <f t="shared" si="210"/>
        <v>20874</v>
      </c>
      <c r="AA304" s="146">
        <f t="shared" si="210"/>
        <v>22362</v>
      </c>
      <c r="AB304" s="146">
        <f t="shared" si="210"/>
        <v>26770</v>
      </c>
      <c r="AC304" s="146">
        <f t="shared" si="210"/>
        <v>21007</v>
      </c>
      <c r="AD304" s="146">
        <v>19858</v>
      </c>
      <c r="AE304" s="146">
        <f t="shared" si="211"/>
        <v>18497</v>
      </c>
      <c r="AF304" s="499">
        <v>17842</v>
      </c>
      <c r="AG304" s="146">
        <f t="shared" si="211"/>
        <v>17381</v>
      </c>
      <c r="AH304" s="146">
        <f t="shared" si="211"/>
        <v>18934</v>
      </c>
      <c r="AI304" s="146">
        <f t="shared" ref="AI304:AJ304" si="222">SUM(AI5,AI28,AI51,AI74,AI97,AI120,AI143,AI166,AI189,AI212,AI235,AI258,AI281)</f>
        <v>17959</v>
      </c>
      <c r="AJ304" s="146">
        <f t="shared" si="222"/>
        <v>18207</v>
      </c>
      <c r="AK304" s="146"/>
      <c r="AN304" s="681"/>
      <c r="AO304" s="154" t="s">
        <v>9</v>
      </c>
      <c r="AP304" s="150">
        <f t="shared" ref="AP304:BB304" si="223">SUM(AP5,AP28,AP51,AP74,AP97,AP120,AP143,AP166,AP189,AP212,AP235,AP258,AP281)</f>
        <v>5776</v>
      </c>
      <c r="AQ304" s="150">
        <f t="shared" si="223"/>
        <v>6179</v>
      </c>
      <c r="AR304" s="150">
        <f t="shared" si="223"/>
        <v>6400</v>
      </c>
      <c r="AS304" s="150">
        <f t="shared" si="223"/>
        <v>6308</v>
      </c>
      <c r="AT304" s="150">
        <f t="shared" si="223"/>
        <v>6717</v>
      </c>
      <c r="AU304" s="150">
        <f t="shared" si="223"/>
        <v>7257</v>
      </c>
      <c r="AV304" s="150">
        <f t="shared" si="223"/>
        <v>5530</v>
      </c>
      <c r="AW304" s="150">
        <v>5256</v>
      </c>
      <c r="AX304" s="150">
        <f t="shared" si="223"/>
        <v>5323</v>
      </c>
      <c r="AY304" s="150">
        <v>5403</v>
      </c>
      <c r="AZ304" s="150">
        <f t="shared" si="223"/>
        <v>5545</v>
      </c>
      <c r="BA304" s="150">
        <f t="shared" ref="BA304" si="224">SUM(BA5,BA28,BA51,BA74,BA97,BA120,BA143,BA166,BA189,BA212,BA235,BA258,BA281)</f>
        <v>6644</v>
      </c>
      <c r="BB304" s="150">
        <f t="shared" si="223"/>
        <v>6253</v>
      </c>
      <c r="BC304" s="183">
        <f t="shared" ref="BC304" si="225">SUM(BC5,BC28,BC51,BC74,BC97,BC120,BC143,BC166,BC189,BC212,BC235,BC258,BC281)</f>
        <v>6334</v>
      </c>
      <c r="BG304" s="685"/>
      <c r="BH304" s="154" t="s">
        <v>9</v>
      </c>
      <c r="BI304" s="150">
        <f t="shared" ref="BI304:BU304" si="226">SUM(BI5,BI28,BI51,BI74,BI97,BI120,BI143,BI166,BI189,BI212,BI235,BI258,BI281)</f>
        <v>6982</v>
      </c>
      <c r="BJ304" s="150">
        <f t="shared" si="226"/>
        <v>6352</v>
      </c>
      <c r="BK304" s="150">
        <f t="shared" si="226"/>
        <v>6492</v>
      </c>
      <c r="BL304" s="150">
        <f t="shared" si="226"/>
        <v>6177</v>
      </c>
      <c r="BM304" s="150">
        <f t="shared" si="226"/>
        <v>6772</v>
      </c>
      <c r="BN304" s="150">
        <f t="shared" si="226"/>
        <v>8991</v>
      </c>
      <c r="BO304" s="150">
        <f t="shared" si="226"/>
        <v>7987</v>
      </c>
      <c r="BP304" s="150">
        <f t="shared" si="226"/>
        <v>7275</v>
      </c>
      <c r="BQ304" s="150">
        <f t="shared" si="226"/>
        <v>6050</v>
      </c>
      <c r="BR304" s="150">
        <f t="shared" si="226"/>
        <v>5348</v>
      </c>
      <c r="BS304" s="150">
        <f t="shared" si="226"/>
        <v>4489</v>
      </c>
      <c r="BT304" s="150">
        <f t="shared" ref="BT304" si="227">SUM(BT5,BT28,BT51,BT74,BT97,BT120,BT143,BT166,BT189,BT212,BT235,BT258,BT281)</f>
        <v>3873</v>
      </c>
      <c r="BU304" s="150">
        <f t="shared" si="226"/>
        <v>3327</v>
      </c>
      <c r="BV304" s="183">
        <f t="shared" ref="BV304" si="228">SUM(BV5,BV28,BV51,BV74,BV97,BV120,BV143,BV166,BV189,BV212,BV235,BV258,BV281)</f>
        <v>3473</v>
      </c>
    </row>
    <row r="305" spans="2:74">
      <c r="B305" s="141" t="s">
        <v>34</v>
      </c>
      <c r="C305" s="146">
        <f t="shared" ref="C305:N305" si="229">SUM(C6,C29,C52,C75,C98,C121,C144,C167,C190,C213,C236,C259,C282)</f>
        <v>37428.6</v>
      </c>
      <c r="D305" s="146">
        <f t="shared" si="229"/>
        <v>29240.2</v>
      </c>
      <c r="E305" s="146">
        <f t="shared" si="229"/>
        <v>30504.6</v>
      </c>
      <c r="F305" s="143">
        <f t="shared" si="229"/>
        <v>29547.599999999999</v>
      </c>
      <c r="G305" s="143">
        <f t="shared" si="229"/>
        <v>31722.399999999998</v>
      </c>
      <c r="H305" s="143">
        <f t="shared" si="229"/>
        <v>36852</v>
      </c>
      <c r="I305" s="143">
        <f t="shared" si="229"/>
        <v>33150.799999999996</v>
      </c>
      <c r="J305" s="143">
        <f t="shared" si="229"/>
        <v>32112.799999999996</v>
      </c>
      <c r="K305" s="143">
        <f t="shared" si="229"/>
        <v>29423.399999999998</v>
      </c>
      <c r="L305" s="143">
        <f t="shared" si="229"/>
        <v>27754.000000000004</v>
      </c>
      <c r="M305" s="143">
        <f t="shared" si="229"/>
        <v>26521.200000000001</v>
      </c>
      <c r="N305" s="143">
        <f t="shared" si="229"/>
        <v>26316.799999999999</v>
      </c>
      <c r="O305" s="143">
        <f t="shared" ref="O305" si="230">SUM(O6,O29,O52,O75,O98,O121,O144,O167,O190,O213,O236,O259,O282)</f>
        <v>27674.600000000002</v>
      </c>
      <c r="P305" s="143">
        <f t="shared" ref="P305" si="231">SUM(P6,P29,P52,P75,P98,P121,P144,P167,P190,P213,P236,P259,P282)</f>
        <v>27620.399999999998</v>
      </c>
      <c r="Q305" s="143"/>
      <c r="R305" s="406">
        <f t="shared" si="208"/>
        <v>301.42648825775046</v>
      </c>
      <c r="S305" s="431">
        <f t="shared" si="209"/>
        <v>2.3204991843383742</v>
      </c>
      <c r="T305" s="412">
        <v>2</v>
      </c>
      <c r="V305" s="141" t="s">
        <v>34</v>
      </c>
      <c r="W305" s="146">
        <f t="shared" si="210"/>
        <v>19949</v>
      </c>
      <c r="X305" s="146">
        <f t="shared" si="210"/>
        <v>15402</v>
      </c>
      <c r="Y305" s="146">
        <f t="shared" si="210"/>
        <v>16072</v>
      </c>
      <c r="Z305" s="146">
        <f t="shared" si="210"/>
        <v>15554</v>
      </c>
      <c r="AA305" s="146">
        <f t="shared" si="210"/>
        <v>16670</v>
      </c>
      <c r="AB305" s="146">
        <f t="shared" si="210"/>
        <v>19246</v>
      </c>
      <c r="AC305" s="146">
        <f t="shared" si="210"/>
        <v>17282</v>
      </c>
      <c r="AD305" s="146">
        <v>16673</v>
      </c>
      <c r="AE305" s="146">
        <f t="shared" si="211"/>
        <v>15524</v>
      </c>
      <c r="AF305" s="499">
        <v>14828</v>
      </c>
      <c r="AG305" s="146">
        <f t="shared" si="211"/>
        <v>14369</v>
      </c>
      <c r="AH305" s="146">
        <f t="shared" si="211"/>
        <v>14369</v>
      </c>
      <c r="AI305" s="146">
        <f t="shared" ref="AI305:AJ305" si="232">SUM(AI6,AI29,AI52,AI75,AI98,AI121,AI144,AI167,AI190,AI213,AI236,AI259,AI282)</f>
        <v>15254</v>
      </c>
      <c r="AJ305" s="146">
        <f t="shared" si="232"/>
        <v>15337</v>
      </c>
      <c r="AK305" s="146"/>
      <c r="AN305" s="681"/>
      <c r="AO305" s="154" t="s">
        <v>34</v>
      </c>
      <c r="AP305" s="150">
        <f t="shared" ref="AP305:BB305" si="233">SUM(AP6,AP29,AP52,AP75,AP98,AP121,AP144,AP167,AP190,AP213,AP236,AP259,AP282)</f>
        <v>6377</v>
      </c>
      <c r="AQ305" s="150">
        <f t="shared" si="233"/>
        <v>4579</v>
      </c>
      <c r="AR305" s="150">
        <f t="shared" si="233"/>
        <v>4783</v>
      </c>
      <c r="AS305" s="150">
        <f t="shared" si="233"/>
        <v>4616</v>
      </c>
      <c r="AT305" s="150">
        <f t="shared" si="233"/>
        <v>4825</v>
      </c>
      <c r="AU305" s="150">
        <f t="shared" si="233"/>
        <v>5301</v>
      </c>
      <c r="AV305" s="150">
        <f t="shared" si="233"/>
        <v>4569</v>
      </c>
      <c r="AW305" s="150">
        <v>4294</v>
      </c>
      <c r="AX305" s="150">
        <f t="shared" si="233"/>
        <v>4206</v>
      </c>
      <c r="AY305" s="150">
        <v>4394</v>
      </c>
      <c r="AZ305" s="150">
        <f t="shared" si="233"/>
        <v>4351</v>
      </c>
      <c r="BA305" s="150">
        <f t="shared" ref="BA305" si="234">SUM(BA6,BA29,BA52,BA75,BA98,BA121,BA144,BA167,BA190,BA213,BA236,BA259,BA282)</f>
        <v>4593</v>
      </c>
      <c r="BB305" s="150">
        <f t="shared" si="233"/>
        <v>5333</v>
      </c>
      <c r="BC305" s="183">
        <f t="shared" ref="BC305" si="235">SUM(BC6,BC29,BC52,BC75,BC98,BC121,BC144,BC167,BC190,BC213,BC236,BC259,BC282)</f>
        <v>5294</v>
      </c>
      <c r="BG305" s="685"/>
      <c r="BH305" s="154" t="s">
        <v>34</v>
      </c>
      <c r="BI305" s="150">
        <f t="shared" ref="BI305:BU305" si="236">SUM(BI6,BI29,BI52,BI75,BI98,BI121,BI144,BI167,BI190,BI213,BI236,BI259,BI282)</f>
        <v>6464</v>
      </c>
      <c r="BJ305" s="150">
        <f t="shared" si="236"/>
        <v>5676</v>
      </c>
      <c r="BK305" s="150">
        <f t="shared" si="236"/>
        <v>5845</v>
      </c>
      <c r="BL305" s="150">
        <f t="shared" si="236"/>
        <v>5503</v>
      </c>
      <c r="BM305" s="150">
        <f t="shared" si="236"/>
        <v>6081</v>
      </c>
      <c r="BN305" s="150">
        <f t="shared" si="236"/>
        <v>7431</v>
      </c>
      <c r="BO305" s="150">
        <f t="shared" si="236"/>
        <v>7077</v>
      </c>
      <c r="BP305" s="150">
        <f t="shared" si="236"/>
        <v>7087</v>
      </c>
      <c r="BQ305" s="150">
        <f t="shared" si="236"/>
        <v>6005</v>
      </c>
      <c r="BR305" s="150">
        <f t="shared" si="236"/>
        <v>5129</v>
      </c>
      <c r="BS305" s="150">
        <f t="shared" si="236"/>
        <v>4492</v>
      </c>
      <c r="BT305" s="150">
        <f t="shared" ref="BT305" si="237">SUM(BT6,BT29,BT52,BT75,BT98,BT121,BT144,BT167,BT190,BT213,BT236,BT259,BT282)</f>
        <v>3901</v>
      </c>
      <c r="BU305" s="150">
        <f t="shared" si="236"/>
        <v>3480</v>
      </c>
      <c r="BV305" s="183">
        <f t="shared" ref="BV305" si="238">SUM(BV6,BV29,BV52,BV75,BV98,BV121,BV144,BV167,BV190,BV213,BV236,BV259,BV282)</f>
        <v>3374</v>
      </c>
    </row>
    <row r="306" spans="2:74">
      <c r="B306" s="141" t="s">
        <v>35</v>
      </c>
      <c r="C306" s="146">
        <f t="shared" ref="C306:N306" si="239">SUM(C7,C30,C53,C76,C99,C122,C145,C168,C191,C214,C237,C260,C283)</f>
        <v>3576</v>
      </c>
      <c r="D306" s="146">
        <f t="shared" si="239"/>
        <v>4633</v>
      </c>
      <c r="E306" s="146">
        <f t="shared" si="239"/>
        <v>6377</v>
      </c>
      <c r="F306" s="143">
        <f t="shared" si="239"/>
        <v>7634</v>
      </c>
      <c r="G306" s="143">
        <f t="shared" si="239"/>
        <v>9277</v>
      </c>
      <c r="H306" s="143">
        <f t="shared" si="239"/>
        <v>10738</v>
      </c>
      <c r="I306" s="143">
        <f t="shared" si="239"/>
        <v>12090</v>
      </c>
      <c r="J306" s="143">
        <f t="shared" si="239"/>
        <v>13043</v>
      </c>
      <c r="K306" s="143">
        <f t="shared" si="239"/>
        <v>13550</v>
      </c>
      <c r="L306" s="143">
        <f t="shared" si="239"/>
        <v>16027</v>
      </c>
      <c r="M306" s="143">
        <f t="shared" si="239"/>
        <v>17281</v>
      </c>
      <c r="N306" s="143">
        <f t="shared" si="239"/>
        <v>17699</v>
      </c>
      <c r="O306" s="143">
        <f t="shared" ref="O306" si="240">SUM(O7,O30,O53,O76,O99,O122,O145,O168,O191,O214,O237,O260,O283)</f>
        <v>18418</v>
      </c>
      <c r="P306" s="143">
        <f t="shared" ref="P306" si="241">SUM(P7,P30,P53,P76,P99,P122,P145,P168,P191,P214,P237,P260,P283)</f>
        <v>19284</v>
      </c>
      <c r="Q306" s="143"/>
      <c r="R306" s="406">
        <f t="shared" si="208"/>
        <v>327.56393424250939</v>
      </c>
      <c r="S306" s="431">
        <f t="shared" si="209"/>
        <v>2.5217154823448649</v>
      </c>
      <c r="T306" s="412">
        <v>2</v>
      </c>
      <c r="V306" s="141" t="s">
        <v>35</v>
      </c>
      <c r="W306" s="146">
        <f t="shared" si="210"/>
        <v>3576</v>
      </c>
      <c r="X306" s="146">
        <f t="shared" si="210"/>
        <v>4633</v>
      </c>
      <c r="Y306" s="146">
        <f t="shared" si="210"/>
        <v>6377</v>
      </c>
      <c r="Z306" s="146">
        <f t="shared" si="210"/>
        <v>7634</v>
      </c>
      <c r="AA306" s="146">
        <f t="shared" si="210"/>
        <v>9277</v>
      </c>
      <c r="AB306" s="146">
        <f t="shared" si="210"/>
        <v>10738</v>
      </c>
      <c r="AC306" s="146">
        <f t="shared" si="210"/>
        <v>12090</v>
      </c>
      <c r="AD306" s="146">
        <v>13043</v>
      </c>
      <c r="AE306" s="146">
        <f t="shared" si="211"/>
        <v>13550</v>
      </c>
      <c r="AF306" s="499">
        <v>16027</v>
      </c>
      <c r="AG306" s="146">
        <f>SUM(AG7,AG30,AG53,AG76,AG99,AG122,AG145,AG168,AG191,AG214,AG237,AG260,AG283)</f>
        <v>17281</v>
      </c>
      <c r="AH306" s="146">
        <f t="shared" si="211"/>
        <v>17699</v>
      </c>
      <c r="AI306" s="146">
        <f t="shared" ref="AI306:AJ306" si="242">SUM(AI7,AI30,AI53,AI76,AI99,AI122,AI145,AI168,AI191,AI214,AI237,AI260,AI283)</f>
        <v>18418</v>
      </c>
      <c r="AJ306" s="146">
        <f t="shared" si="242"/>
        <v>19284</v>
      </c>
      <c r="AK306" s="146"/>
      <c r="AN306" s="681"/>
      <c r="AO306" s="154" t="s">
        <v>36</v>
      </c>
      <c r="AP306" s="150">
        <f t="shared" ref="AP306:BB306" si="243">SUM(AP7,AP30,AP53,AP76,AP99,AP122,AP145,AP168,AP191,AP214,AP237,AP260,AP283)</f>
        <v>2188</v>
      </c>
      <c r="AQ306" s="150">
        <f t="shared" si="243"/>
        <v>2168</v>
      </c>
      <c r="AR306" s="150">
        <f t="shared" si="243"/>
        <v>2077</v>
      </c>
      <c r="AS306" s="150">
        <f t="shared" si="243"/>
        <v>1989</v>
      </c>
      <c r="AT306" s="150">
        <f t="shared" si="243"/>
        <v>1981</v>
      </c>
      <c r="AU306" s="150">
        <f t="shared" si="243"/>
        <v>2099</v>
      </c>
      <c r="AV306" s="150">
        <f t="shared" si="243"/>
        <v>2357</v>
      </c>
      <c r="AW306" s="150">
        <v>2368</v>
      </c>
      <c r="AX306" s="150">
        <f t="shared" si="243"/>
        <v>2385</v>
      </c>
      <c r="AY306" s="150">
        <v>2527</v>
      </c>
      <c r="AZ306" s="150">
        <f t="shared" si="243"/>
        <v>2482</v>
      </c>
      <c r="BA306" s="150">
        <f t="shared" ref="BA306" si="244">SUM(BA7,BA30,BA53,BA76,BA99,BA122,BA145,BA168,BA191,BA214,BA237,BA260,BA283)</f>
        <v>2728</v>
      </c>
      <c r="BB306" s="150">
        <f t="shared" si="243"/>
        <v>3032</v>
      </c>
      <c r="BC306" s="183">
        <f t="shared" ref="BC306" si="245">SUM(BC7,BC30,BC53,BC76,BC99,BC122,BC145,BC168,BC191,BC214,BC237,BC260,BC283)</f>
        <v>3433</v>
      </c>
      <c r="BG306" s="685"/>
      <c r="BH306" s="154" t="s">
        <v>36</v>
      </c>
      <c r="BI306" s="150">
        <f t="shared" ref="BI306:BU306" si="246">SUM(BI7,BI30,BI53,BI76,BI99,BI122,BI145,BI168,BI191,BI214,BI237,BI260,BI283)</f>
        <v>3836</v>
      </c>
      <c r="BJ306" s="150">
        <f t="shared" si="246"/>
        <v>3871</v>
      </c>
      <c r="BK306" s="150">
        <f t="shared" si="246"/>
        <v>3934</v>
      </c>
      <c r="BL306" s="150">
        <f t="shared" si="246"/>
        <v>3826</v>
      </c>
      <c r="BM306" s="150">
        <f t="shared" si="246"/>
        <v>3717</v>
      </c>
      <c r="BN306" s="150">
        <f t="shared" si="246"/>
        <v>4112</v>
      </c>
      <c r="BO306" s="150">
        <f t="shared" si="246"/>
        <v>4672</v>
      </c>
      <c r="BP306" s="150">
        <f t="shared" si="246"/>
        <v>5188</v>
      </c>
      <c r="BQ306" s="150">
        <f t="shared" si="246"/>
        <v>5267</v>
      </c>
      <c r="BR306" s="150">
        <f t="shared" si="246"/>
        <v>5177</v>
      </c>
      <c r="BS306" s="150">
        <f t="shared" si="246"/>
        <v>4688</v>
      </c>
      <c r="BT306" s="150">
        <f t="shared" ref="BT306" si="247">SUM(BT7,BT30,BT53,BT76,BT99,BT122,BT145,BT168,BT191,BT214,BT237,BT260,BT283)</f>
        <v>4421</v>
      </c>
      <c r="BU306" s="150">
        <f t="shared" si="246"/>
        <v>4086</v>
      </c>
      <c r="BV306" s="183">
        <f t="shared" ref="BV306" si="248">SUM(BV7,BV30,BV53,BV76,BV99,BV122,BV145,BV168,BV191,BV214,BV237,BV260,BV283)</f>
        <v>3980</v>
      </c>
    </row>
    <row r="307" spans="2:74">
      <c r="B307" s="141" t="s">
        <v>36</v>
      </c>
      <c r="C307" s="146">
        <f t="shared" ref="C307:N307" si="249">SUM(C8,C31,C54,C77,C100,C123,C146,C169,C192,C215,C238,C261,C284)</f>
        <v>12737.8</v>
      </c>
      <c r="D307" s="146">
        <f t="shared" si="249"/>
        <v>12942.400000000001</v>
      </c>
      <c r="E307" s="146">
        <f t="shared" si="249"/>
        <v>13140</v>
      </c>
      <c r="F307" s="143">
        <f t="shared" si="249"/>
        <v>12887.8</v>
      </c>
      <c r="G307" s="143">
        <f t="shared" si="249"/>
        <v>12949.999999999998</v>
      </c>
      <c r="H307" s="143">
        <f t="shared" si="249"/>
        <v>14482.8</v>
      </c>
      <c r="I307" s="143">
        <f t="shared" si="249"/>
        <v>16060.199999999999</v>
      </c>
      <c r="J307" s="143">
        <f t="shared" si="249"/>
        <v>17673.8</v>
      </c>
      <c r="K307" s="143">
        <f t="shared" si="249"/>
        <v>17970.399999999998</v>
      </c>
      <c r="L307" s="143">
        <f t="shared" si="249"/>
        <v>18373</v>
      </c>
      <c r="M307" s="143">
        <f t="shared" si="249"/>
        <v>17509.199999999997</v>
      </c>
      <c r="N307" s="143">
        <f t="shared" si="249"/>
        <v>18645.8</v>
      </c>
      <c r="O307" s="143">
        <f t="shared" ref="O307" si="250">SUM(O8,O31,O54,O77,O100,O123,O146,O169,O192,O215,O238,O261,O284)</f>
        <v>19179.599999999999</v>
      </c>
      <c r="P307" s="143">
        <f t="shared" ref="P307" si="251">SUM(P8,P31,P54,P77,P100,P123,P146,P169,P192,P215,P238,P261,P284)</f>
        <v>20426.2</v>
      </c>
      <c r="Q307" s="143"/>
      <c r="R307" s="407">
        <f t="shared" si="208"/>
        <v>194.84589153843669</v>
      </c>
      <c r="S307" s="431">
        <f t="shared" si="209"/>
        <v>1.5</v>
      </c>
      <c r="T307" s="412">
        <v>1.5</v>
      </c>
      <c r="V307" s="141" t="s">
        <v>36</v>
      </c>
      <c r="W307" s="146">
        <f t="shared" si="210"/>
        <v>6763</v>
      </c>
      <c r="X307" s="146">
        <f t="shared" si="210"/>
        <v>6818</v>
      </c>
      <c r="Y307" s="146">
        <f t="shared" si="210"/>
        <v>6886</v>
      </c>
      <c r="Z307" s="146">
        <f t="shared" si="210"/>
        <v>6716</v>
      </c>
      <c r="AA307" s="146">
        <f t="shared" si="210"/>
        <v>6760</v>
      </c>
      <c r="AB307" s="146">
        <f t="shared" si="210"/>
        <v>7536</v>
      </c>
      <c r="AC307" s="146">
        <f t="shared" si="210"/>
        <v>8312</v>
      </c>
      <c r="AD307" s="146">
        <v>9087</v>
      </c>
      <c r="AE307" s="146">
        <f t="shared" si="211"/>
        <v>9261</v>
      </c>
      <c r="AF307" s="499">
        <v>9501</v>
      </c>
      <c r="AG307" s="146">
        <f t="shared" si="211"/>
        <v>9157</v>
      </c>
      <c r="AH307" s="146">
        <f t="shared" si="211"/>
        <v>9400</v>
      </c>
      <c r="AI307" s="146">
        <f t="shared" ref="AI307:AJ307" si="252">SUM(AI8,AI31,AI54,AI77,AI100,AI123,AI146,AI169,AI192,AI215,AI238,AI261,AI284)</f>
        <v>9889</v>
      </c>
      <c r="AJ307" s="146">
        <f t="shared" si="252"/>
        <v>10612</v>
      </c>
      <c r="AK307" s="146"/>
      <c r="AN307" s="681"/>
      <c r="AO307" s="141" t="s">
        <v>149</v>
      </c>
      <c r="AP307" s="150">
        <f t="shared" ref="AP307:BB307" si="253">SUM(AP8,AP31,AP54,AP77,AP100,AP123,AP146,AP169,AP192,AP215,AP238,AP261,AP284)</f>
        <v>0</v>
      </c>
      <c r="AQ307" s="150">
        <f t="shared" si="253"/>
        <v>0</v>
      </c>
      <c r="AR307" s="150">
        <f t="shared" si="253"/>
        <v>0</v>
      </c>
      <c r="AS307" s="150">
        <f t="shared" si="253"/>
        <v>0</v>
      </c>
      <c r="AT307" s="150">
        <f t="shared" si="253"/>
        <v>0</v>
      </c>
      <c r="AU307" s="150">
        <f t="shared" si="253"/>
        <v>0</v>
      </c>
      <c r="AV307" s="150">
        <f t="shared" si="253"/>
        <v>0</v>
      </c>
      <c r="AW307" s="150">
        <v>0</v>
      </c>
      <c r="AX307" s="150">
        <f t="shared" si="253"/>
        <v>0</v>
      </c>
      <c r="AY307" s="150">
        <v>0</v>
      </c>
      <c r="AZ307" s="150">
        <f t="shared" si="253"/>
        <v>0</v>
      </c>
      <c r="BA307" s="150">
        <f t="shared" ref="BA307" si="254">SUM(BA8,BA31,BA54,BA77,BA100,BA123,BA146,BA169,BA192,BA215,BA238,BA261,BA284)</f>
        <v>243</v>
      </c>
      <c r="BB307" s="150">
        <f t="shared" si="253"/>
        <v>215</v>
      </c>
      <c r="BC307" s="183">
        <f t="shared" ref="BC307" si="255">SUM(BC8,BC31,BC54,BC77,BC100,BC123,BC146,BC169,BC192,BC215,BC238,BC261,BC284)</f>
        <v>281</v>
      </c>
      <c r="BG307" s="685"/>
      <c r="BH307" s="141" t="s">
        <v>149</v>
      </c>
      <c r="BI307" s="150">
        <f t="shared" ref="BI307:BU307" si="256">SUM(BI8,BI31,BI54,BI77,BI100,BI123,BI146,BI169,BI192,BI215,BI238,BI261,BI284)</f>
        <v>0</v>
      </c>
      <c r="BJ307" s="150">
        <f t="shared" si="256"/>
        <v>0</v>
      </c>
      <c r="BK307" s="150">
        <f t="shared" si="256"/>
        <v>0</v>
      </c>
      <c r="BL307" s="150">
        <f t="shared" si="256"/>
        <v>0</v>
      </c>
      <c r="BM307" s="150">
        <f t="shared" si="256"/>
        <v>0</v>
      </c>
      <c r="BN307" s="150">
        <f t="shared" si="256"/>
        <v>0</v>
      </c>
      <c r="BO307" s="150">
        <f t="shared" si="256"/>
        <v>0</v>
      </c>
      <c r="BP307" s="150">
        <f t="shared" si="256"/>
        <v>0</v>
      </c>
      <c r="BQ307" s="150">
        <f t="shared" si="256"/>
        <v>0</v>
      </c>
      <c r="BR307" s="150">
        <f t="shared" si="256"/>
        <v>0</v>
      </c>
      <c r="BS307" s="150">
        <f t="shared" si="256"/>
        <v>0</v>
      </c>
      <c r="BT307" s="150">
        <f t="shared" ref="BT307" si="257">SUM(BT8,BT31,BT54,BT77,BT100,BT123,BT146,BT169,BT192,BT215,BT238,BT261,BT284)</f>
        <v>349</v>
      </c>
      <c r="BU307" s="150">
        <f t="shared" si="256"/>
        <v>322</v>
      </c>
      <c r="BV307" s="183">
        <f t="shared" ref="BV307" si="258">SUM(BV8,BV31,BV54,BV77,BV100,BV123,BV146,BV169,BV192,BV215,BV238,BV261,BV284)</f>
        <v>305</v>
      </c>
    </row>
    <row r="308" spans="2:74">
      <c r="B308" s="141" t="s">
        <v>37</v>
      </c>
      <c r="C308" s="146">
        <f t="shared" ref="C308:N308" si="259">SUM(C9,C32,C55,C78,C101,C124,C147,C170,C193,C216,C239,C262,C285)</f>
        <v>893.00000000000011</v>
      </c>
      <c r="D308" s="146">
        <f t="shared" si="259"/>
        <v>1055.2</v>
      </c>
      <c r="E308" s="146">
        <f t="shared" si="259"/>
        <v>835.19999999999993</v>
      </c>
      <c r="F308" s="143">
        <f t="shared" si="259"/>
        <v>886.19999999999993</v>
      </c>
      <c r="G308" s="143">
        <f t="shared" si="259"/>
        <v>982.99999999999977</v>
      </c>
      <c r="H308" s="143">
        <f t="shared" si="259"/>
        <v>1208.4000000000001</v>
      </c>
      <c r="I308" s="143">
        <f t="shared" si="259"/>
        <v>1181.7999999999997</v>
      </c>
      <c r="J308" s="143">
        <f t="shared" si="259"/>
        <v>1500.0000000000002</v>
      </c>
      <c r="K308" s="143">
        <f t="shared" si="259"/>
        <v>1556.6000000000004</v>
      </c>
      <c r="L308" s="143">
        <f t="shared" si="259"/>
        <v>1551.6000000000001</v>
      </c>
      <c r="M308" s="143">
        <f t="shared" si="259"/>
        <v>1445.0000000000002</v>
      </c>
      <c r="N308" s="143">
        <f t="shared" si="259"/>
        <v>1374.6</v>
      </c>
      <c r="O308" s="143">
        <f t="shared" ref="O308" si="260">SUM(O9,O32,O55,O78,O101,O124,O147,O170,O193,O216,O239,O262,O285)</f>
        <v>1464.9999999999998</v>
      </c>
      <c r="P308" s="143">
        <f t="shared" ref="P308" si="261">SUM(P9,P32,P55,P78,P101,P124,P147,P170,P193,P216,P239,P262,P285)</f>
        <v>1596.8000000000002</v>
      </c>
      <c r="Q308" s="143"/>
      <c r="R308" s="406">
        <f t="shared" si="208"/>
        <v>42.499393363447261</v>
      </c>
      <c r="S308" s="431">
        <f t="shared" si="209"/>
        <v>0.32717697838958687</v>
      </c>
      <c r="T308" s="412">
        <v>1.5</v>
      </c>
      <c r="U308" s="141"/>
      <c r="V308" s="141" t="s">
        <v>149</v>
      </c>
      <c r="W308" s="146">
        <v>0</v>
      </c>
      <c r="X308" s="146">
        <v>0</v>
      </c>
      <c r="Y308" s="146">
        <v>0</v>
      </c>
      <c r="Z308" s="146">
        <v>0</v>
      </c>
      <c r="AA308" s="146">
        <v>0</v>
      </c>
      <c r="AB308" s="146">
        <v>0</v>
      </c>
      <c r="AC308" s="146">
        <v>0</v>
      </c>
      <c r="AD308" s="146">
        <v>0</v>
      </c>
      <c r="AE308" s="146">
        <v>0</v>
      </c>
      <c r="AF308" s="499">
        <v>0</v>
      </c>
      <c r="AG308" s="146">
        <v>0</v>
      </c>
      <c r="AH308" s="146">
        <f t="shared" si="211"/>
        <v>884</v>
      </c>
      <c r="AI308" s="146">
        <f t="shared" ref="AI308:AJ308" si="262">SUM(AI9,AI32,AI55,AI78,AI101,AI124,AI147,AI170,AI193,AI216,AI239,AI262,AI285)</f>
        <v>788</v>
      </c>
      <c r="AJ308" s="146">
        <f t="shared" si="262"/>
        <v>945</v>
      </c>
      <c r="AK308" s="146"/>
      <c r="AN308" s="681"/>
      <c r="AO308" s="154" t="s">
        <v>37</v>
      </c>
      <c r="AP308" s="150">
        <f t="shared" ref="AP308:BB308" si="263">SUM(AP9,AP32,AP55,AP78,AP101,AP124,AP147,AP170,AP193,AP216,AP239,AP262,AP285)</f>
        <v>220</v>
      </c>
      <c r="AQ308" s="150">
        <f t="shared" si="263"/>
        <v>237</v>
      </c>
      <c r="AR308" s="150">
        <f t="shared" si="263"/>
        <v>202</v>
      </c>
      <c r="AS308" s="150">
        <f t="shared" si="263"/>
        <v>174</v>
      </c>
      <c r="AT308" s="150">
        <f t="shared" si="263"/>
        <v>194</v>
      </c>
      <c r="AU308" s="150">
        <f t="shared" si="263"/>
        <v>216</v>
      </c>
      <c r="AV308" s="150">
        <f t="shared" si="263"/>
        <v>220</v>
      </c>
      <c r="AW308" s="150">
        <v>241</v>
      </c>
      <c r="AX308" s="150">
        <f t="shared" si="263"/>
        <v>243</v>
      </c>
      <c r="AY308" s="150">
        <v>227</v>
      </c>
      <c r="AZ308" s="150">
        <f t="shared" si="263"/>
        <v>212</v>
      </c>
      <c r="BA308" s="150">
        <f t="shared" ref="BA308" si="264">SUM(BA9,BA32,BA55,BA78,BA101,BA124,BA147,BA170,BA193,BA216,BA239,BA262,BA285)</f>
        <v>218</v>
      </c>
      <c r="BB308" s="150">
        <f t="shared" si="263"/>
        <v>221</v>
      </c>
      <c r="BC308" s="183">
        <f t="shared" ref="BC308" si="265">SUM(BC9,BC32,BC55,BC78,BC101,BC124,BC147,BC170,BC193,BC216,BC239,BC262,BC285)</f>
        <v>232</v>
      </c>
      <c r="BG308" s="685"/>
      <c r="BH308" s="154" t="s">
        <v>37</v>
      </c>
      <c r="BI308" s="150">
        <f t="shared" ref="BI308:BU308" si="266">SUM(BI9,BI32,BI55,BI78,BI101,BI124,BI147,BI170,BI193,BI216,BI239,BI262,BI285)</f>
        <v>321</v>
      </c>
      <c r="BJ308" s="150">
        <f t="shared" si="266"/>
        <v>374</v>
      </c>
      <c r="BK308" s="150">
        <f t="shared" si="266"/>
        <v>277</v>
      </c>
      <c r="BL308" s="150">
        <f t="shared" si="266"/>
        <v>293</v>
      </c>
      <c r="BM308" s="150">
        <f t="shared" si="266"/>
        <v>328</v>
      </c>
      <c r="BN308" s="150">
        <f t="shared" si="266"/>
        <v>403</v>
      </c>
      <c r="BO308" s="150">
        <f t="shared" si="266"/>
        <v>418</v>
      </c>
      <c r="BP308" s="150">
        <f t="shared" si="266"/>
        <v>509</v>
      </c>
      <c r="BQ308" s="150">
        <f t="shared" si="266"/>
        <v>553</v>
      </c>
      <c r="BR308" s="150">
        <f t="shared" si="266"/>
        <v>518</v>
      </c>
      <c r="BS308" s="150">
        <f t="shared" si="266"/>
        <v>466</v>
      </c>
      <c r="BT308" s="150">
        <f t="shared" ref="BT308" si="267">SUM(BT9,BT32,BT55,BT78,BT101,BT124,BT147,BT170,BT193,BT216,BT239,BT262,BT285)</f>
        <v>420</v>
      </c>
      <c r="BU308" s="150">
        <f t="shared" si="266"/>
        <v>446</v>
      </c>
      <c r="BV308" s="183">
        <f t="shared" ref="BV308" si="268">SUM(BV9,BV32,BV55,BV78,BV101,BV124,BV147,BV170,BV193,BV216,BV239,BV262,BV285)</f>
        <v>440</v>
      </c>
    </row>
    <row r="309" spans="2:74" ht="18" customHeight="1">
      <c r="B309" s="141" t="s">
        <v>38</v>
      </c>
      <c r="C309" s="146">
        <f t="shared" ref="C309:N309" si="269">SUM(C10,C33,C56,C79,C102,C125,C148,C171,C194,C217,C240,C263,C286)</f>
        <v>1982.8</v>
      </c>
      <c r="D309" s="146">
        <f t="shared" si="269"/>
        <v>2025.4</v>
      </c>
      <c r="E309" s="146">
        <f t="shared" si="269"/>
        <v>2071.8000000000002</v>
      </c>
      <c r="F309" s="143">
        <f t="shared" si="269"/>
        <v>1984.2</v>
      </c>
      <c r="G309" s="143">
        <f t="shared" si="269"/>
        <v>2009</v>
      </c>
      <c r="H309" s="143">
        <f t="shared" si="269"/>
        <v>2996.7999999999997</v>
      </c>
      <c r="I309" s="143">
        <f t="shared" si="269"/>
        <v>3988.2</v>
      </c>
      <c r="J309" s="143">
        <f t="shared" si="269"/>
        <v>4880.4000000000005</v>
      </c>
      <c r="K309" s="143">
        <f t="shared" si="269"/>
        <v>4808.0000000000009</v>
      </c>
      <c r="L309" s="143">
        <f t="shared" si="269"/>
        <v>4712.3999999999996</v>
      </c>
      <c r="M309" s="143">
        <f t="shared" si="269"/>
        <v>5256.4000000000005</v>
      </c>
      <c r="N309" s="143">
        <f t="shared" si="269"/>
        <v>4889.2</v>
      </c>
      <c r="O309" s="143">
        <f t="shared" ref="O309" si="270">SUM(O10,O33,O56,O79,O102,O125,O148,O171,O194,O217,O240,O263,O286)</f>
        <v>5140.6000000000004</v>
      </c>
      <c r="P309" s="143">
        <f t="shared" ref="P309" si="271">SUM(P10,P33,P56,P79,P102,P125,P148,P171,P194,P217,P240,P263,P286)</f>
        <v>5309.2</v>
      </c>
      <c r="Q309" s="143"/>
      <c r="R309" s="406">
        <f t="shared" si="208"/>
        <v>130.1655507396132</v>
      </c>
      <c r="S309" s="431">
        <f t="shared" si="209"/>
        <v>1.0020653993153545</v>
      </c>
      <c r="T309" s="412">
        <v>1.5</v>
      </c>
      <c r="U309" s="141"/>
      <c r="V309" s="141" t="s">
        <v>37</v>
      </c>
      <c r="W309" s="146">
        <f t="shared" ref="W309:AC313" si="272">SUM(W10,W33,W56,W79,W102,W125,W148,W171,W194,W217,W240,W263,W286)</f>
        <v>479</v>
      </c>
      <c r="X309" s="146">
        <f t="shared" si="272"/>
        <v>562</v>
      </c>
      <c r="Y309" s="146">
        <f t="shared" si="272"/>
        <v>443</v>
      </c>
      <c r="Z309" s="146">
        <f t="shared" si="272"/>
        <v>468</v>
      </c>
      <c r="AA309" s="146">
        <f t="shared" si="272"/>
        <v>518</v>
      </c>
      <c r="AB309" s="146">
        <f t="shared" si="272"/>
        <v>631</v>
      </c>
      <c r="AC309" s="146">
        <f t="shared" si="272"/>
        <v>619</v>
      </c>
      <c r="AD309" s="146">
        <v>777</v>
      </c>
      <c r="AE309" s="146">
        <f t="shared" ref="AE309:AH313" si="273">SUM(AE10,AE33,AE56,AE79,AE102,AE125,AE148,AE171,AE194,AE217,AE240,AE263,AE286)</f>
        <v>801</v>
      </c>
      <c r="AF309" s="499">
        <v>799</v>
      </c>
      <c r="AG309" s="146">
        <f t="shared" si="273"/>
        <v>744</v>
      </c>
      <c r="AH309" s="146">
        <f t="shared" si="273"/>
        <v>720</v>
      </c>
      <c r="AI309" s="146">
        <f t="shared" ref="AI309:AJ309" si="274">SUM(AI10,AI33,AI56,AI79,AI102,AI125,AI148,AI171,AI194,AI217,AI240,AI263,AI286)</f>
        <v>764</v>
      </c>
      <c r="AJ309" s="146">
        <f t="shared" si="274"/>
        <v>841</v>
      </c>
      <c r="AK309" s="146"/>
      <c r="AN309" s="682"/>
      <c r="AO309" s="157" t="s">
        <v>38</v>
      </c>
      <c r="AP309" s="158">
        <f t="shared" ref="AP309:BB309" si="275">SUM(AP10,AP33,AP56,AP79,AP102,AP125,AP148,AP171,AP194,AP217,AP240,AP263,AP286)</f>
        <v>438</v>
      </c>
      <c r="AQ309" s="158">
        <f t="shared" si="275"/>
        <v>438</v>
      </c>
      <c r="AR309" s="159">
        <f t="shared" si="275"/>
        <v>404</v>
      </c>
      <c r="AS309" s="158">
        <f t="shared" si="275"/>
        <v>409</v>
      </c>
      <c r="AT309" s="158">
        <f t="shared" si="275"/>
        <v>391</v>
      </c>
      <c r="AU309" s="159">
        <f t="shared" si="275"/>
        <v>574</v>
      </c>
      <c r="AV309" s="159">
        <f t="shared" si="275"/>
        <v>722</v>
      </c>
      <c r="AW309" s="159">
        <v>797</v>
      </c>
      <c r="AX309" s="159">
        <f t="shared" si="275"/>
        <v>901</v>
      </c>
      <c r="AY309" s="159">
        <v>789</v>
      </c>
      <c r="AZ309" s="159">
        <f t="shared" si="275"/>
        <v>905</v>
      </c>
      <c r="BA309" s="159">
        <f t="shared" ref="BA309" si="276">SUM(BA10,BA33,BA56,BA79,BA102,BA125,BA148,BA171,BA194,BA217,BA240,BA263,BA286)</f>
        <v>918</v>
      </c>
      <c r="BB309" s="159">
        <f t="shared" si="275"/>
        <v>1039</v>
      </c>
      <c r="BC309" s="185">
        <f t="shared" ref="BC309" si="277">SUM(BC10,BC33,BC56,BC79,BC102,BC125,BC148,BC171,BC194,BC217,BC240,BC263,BC286)</f>
        <v>1010</v>
      </c>
      <c r="BG309" s="685"/>
      <c r="BH309" s="157" t="s">
        <v>38</v>
      </c>
      <c r="BI309" s="158">
        <f t="shared" ref="BI309:BU309" si="278">SUM(BI10,BI33,BI56,BI79,BI102,BI125,BI148,BI171,BI194,BI217,BI240,BI263,BI286)</f>
        <v>732</v>
      </c>
      <c r="BJ309" s="158">
        <f t="shared" si="278"/>
        <v>727</v>
      </c>
      <c r="BK309" s="159">
        <f t="shared" si="278"/>
        <v>727</v>
      </c>
      <c r="BL309" s="158">
        <f t="shared" si="278"/>
        <v>671</v>
      </c>
      <c r="BM309" s="158">
        <f t="shared" si="278"/>
        <v>681</v>
      </c>
      <c r="BN309" s="159">
        <f t="shared" si="278"/>
        <v>1024</v>
      </c>
      <c r="BO309" s="159">
        <f t="shared" si="278"/>
        <v>1375</v>
      </c>
      <c r="BP309" s="159">
        <f t="shared" si="278"/>
        <v>1665</v>
      </c>
      <c r="BQ309" s="159">
        <f t="shared" si="278"/>
        <v>1678</v>
      </c>
      <c r="BR309" s="159">
        <f t="shared" si="278"/>
        <v>1486</v>
      </c>
      <c r="BS309" s="159">
        <f t="shared" si="278"/>
        <v>1620</v>
      </c>
      <c r="BT309" s="159">
        <f t="shared" ref="BT309" si="279">SUM(BT10,BT33,BT56,BT79,BT102,BT125,BT148,BT171,BT194,BT217,BT240,BT263,BT286)</f>
        <v>1431</v>
      </c>
      <c r="BU309" s="159">
        <f t="shared" si="278"/>
        <v>1548</v>
      </c>
      <c r="BV309" s="185">
        <f t="shared" ref="BV309" si="280">SUM(BV10,BV33,BV56,BV79,BV102,BV125,BV148,BV171,BV194,BV217,BV240,BV263,BV286)</f>
        <v>1511</v>
      </c>
    </row>
    <row r="310" spans="2:74">
      <c r="B310" s="141" t="s">
        <v>39</v>
      </c>
      <c r="C310" s="146">
        <f t="shared" ref="C310:N310" si="281">SUM(C11,C34,C57,C80,C103,C126,C149,C172,C195,C218,C241,C264,C287)</f>
        <v>0</v>
      </c>
      <c r="D310" s="146">
        <f t="shared" si="281"/>
        <v>0</v>
      </c>
      <c r="E310" s="146">
        <f t="shared" si="281"/>
        <v>0</v>
      </c>
      <c r="F310" s="143">
        <f t="shared" si="281"/>
        <v>3784</v>
      </c>
      <c r="G310" s="143">
        <f t="shared" si="281"/>
        <v>3415</v>
      </c>
      <c r="H310" s="143">
        <f t="shared" si="281"/>
        <v>3385</v>
      </c>
      <c r="I310" s="143">
        <f t="shared" si="281"/>
        <v>3589</v>
      </c>
      <c r="J310" s="143">
        <f t="shared" si="281"/>
        <v>3969</v>
      </c>
      <c r="K310" s="143">
        <f t="shared" si="281"/>
        <v>3356</v>
      </c>
      <c r="L310" s="143">
        <f t="shared" si="281"/>
        <v>3655</v>
      </c>
      <c r="M310" s="143">
        <f t="shared" si="281"/>
        <v>3681</v>
      </c>
      <c r="N310" s="143">
        <f t="shared" si="281"/>
        <v>3842</v>
      </c>
      <c r="O310" s="143">
        <f t="shared" ref="O310" si="282">SUM(O11,O34,O57,O80,O103,O126,O149,O172,O195,O218,O241,O264,O287)</f>
        <v>3558</v>
      </c>
      <c r="P310" s="143">
        <f t="shared" ref="P310" si="283">SUM(P11,P34,P57,P80,P103,P126,P149,P172,P195,P218,P241,P264,P287)</f>
        <v>3868</v>
      </c>
      <c r="Q310" s="143"/>
      <c r="R310" s="406">
        <f t="shared" si="208"/>
        <v>52.381466368326869</v>
      </c>
      <c r="S310" s="431">
        <f t="shared" si="209"/>
        <v>0.40325304748337787</v>
      </c>
      <c r="T310" s="412">
        <v>0.5</v>
      </c>
      <c r="U310" s="141"/>
      <c r="V310" s="141" t="s">
        <v>38</v>
      </c>
      <c r="W310" s="146">
        <f t="shared" si="272"/>
        <v>1065</v>
      </c>
      <c r="X310" s="146">
        <f t="shared" si="272"/>
        <v>1072</v>
      </c>
      <c r="Y310" s="146">
        <f t="shared" si="272"/>
        <v>1089</v>
      </c>
      <c r="Z310" s="146">
        <f t="shared" si="272"/>
        <v>1047</v>
      </c>
      <c r="AA310" s="146">
        <f t="shared" si="272"/>
        <v>1056</v>
      </c>
      <c r="AB310" s="146">
        <f t="shared" si="272"/>
        <v>1583</v>
      </c>
      <c r="AC310" s="146">
        <f t="shared" si="272"/>
        <v>2089</v>
      </c>
      <c r="AD310" s="146">
        <v>2543</v>
      </c>
      <c r="AE310" s="146">
        <f t="shared" si="273"/>
        <v>2514</v>
      </c>
      <c r="AF310" s="499">
        <v>2467</v>
      </c>
      <c r="AG310" s="146">
        <f t="shared" si="273"/>
        <v>2767</v>
      </c>
      <c r="AH310" s="146">
        <f t="shared" si="273"/>
        <v>2605</v>
      </c>
      <c r="AI310" s="146">
        <f t="shared" ref="AI310:AJ310" si="284">SUM(AI11,AI34,AI57,AI80,AI103,AI126,AI149,AI172,AI195,AI218,AI241,AI264,AI287)</f>
        <v>2735</v>
      </c>
      <c r="AJ310" s="146">
        <f t="shared" si="284"/>
        <v>2865</v>
      </c>
      <c r="AK310" s="146"/>
      <c r="AN310" s="681" t="s">
        <v>100</v>
      </c>
      <c r="AO310" s="148" t="s">
        <v>33</v>
      </c>
      <c r="AP310" s="149">
        <f t="shared" ref="AP310:BB310" si="285">SUM(AP11,AP34,AP57,AP80,AP103,AP126,AP149,AP172,AP195,AP218,AP241,AP264,AP287)</f>
        <v>11937</v>
      </c>
      <c r="AQ310" s="149">
        <f t="shared" si="285"/>
        <v>12861</v>
      </c>
      <c r="AR310" s="149">
        <f t="shared" si="285"/>
        <v>13235</v>
      </c>
      <c r="AS310" s="149">
        <f t="shared" si="285"/>
        <v>12826</v>
      </c>
      <c r="AT310" s="149">
        <f t="shared" si="285"/>
        <v>14787</v>
      </c>
      <c r="AU310" s="149">
        <f t="shared" si="285"/>
        <v>17768</v>
      </c>
      <c r="AV310" s="149">
        <f t="shared" si="285"/>
        <v>11056</v>
      </c>
      <c r="AW310" s="149">
        <v>10174</v>
      </c>
      <c r="AX310" s="149">
        <f t="shared" si="285"/>
        <v>8967</v>
      </c>
      <c r="AY310" s="149">
        <v>9091</v>
      </c>
      <c r="AZ310" s="149">
        <f t="shared" si="285"/>
        <v>8535</v>
      </c>
      <c r="BA310" s="149">
        <f t="shared" ref="BA310" si="286">SUM(BA11,BA34,BA57,BA80,BA103,BA126,BA149,BA172,BA195,BA218,BA241,BA264,BA287)</f>
        <v>9622</v>
      </c>
      <c r="BB310" s="149">
        <f t="shared" si="285"/>
        <v>8854</v>
      </c>
      <c r="BC310" s="182">
        <f t="shared" ref="BC310" si="287">SUM(BC11,BC34,BC57,BC80,BC103,BC126,BC149,BC172,BC195,BC218,BC241,BC264,BC287)</f>
        <v>8492</v>
      </c>
      <c r="BG310" s="683" t="s">
        <v>52</v>
      </c>
      <c r="BH310" s="148" t="s">
        <v>33</v>
      </c>
      <c r="BI310" s="149">
        <f t="shared" ref="BI310:BU310" si="288">SUM(BI11,BI34,BI57,BI80,BI103,BI126,BI149,BI172,BI195,BI218,BI241,BI264,BI287)</f>
        <v>17226</v>
      </c>
      <c r="BJ310" s="149">
        <f t="shared" si="288"/>
        <v>18643</v>
      </c>
      <c r="BK310" s="149">
        <f t="shared" si="288"/>
        <v>19508</v>
      </c>
      <c r="BL310" s="149">
        <f t="shared" si="288"/>
        <v>19175</v>
      </c>
      <c r="BM310" s="149">
        <f t="shared" si="288"/>
        <v>22290</v>
      </c>
      <c r="BN310" s="149">
        <f t="shared" si="288"/>
        <v>28110</v>
      </c>
      <c r="BO310" s="149">
        <f t="shared" si="288"/>
        <v>18631</v>
      </c>
      <c r="BP310" s="149">
        <f t="shared" si="288"/>
        <v>17152</v>
      </c>
      <c r="BQ310" s="149">
        <f t="shared" si="288"/>
        <v>14994</v>
      </c>
      <c r="BR310" s="149">
        <f t="shared" si="288"/>
        <v>15193</v>
      </c>
      <c r="BS310" s="149">
        <f t="shared" si="288"/>
        <v>14115</v>
      </c>
      <c r="BT310" s="149">
        <f t="shared" ref="BT310" si="289">SUM(BT11,BT34,BT57,BT80,BT103,BT126,BT149,BT172,BT195,BT218,BT241,BT264,BT287)</f>
        <v>15070</v>
      </c>
      <c r="BU310" s="149">
        <f t="shared" si="288"/>
        <v>13599</v>
      </c>
      <c r="BV310" s="182">
        <f t="shared" ref="BV310" si="290">SUM(BV11,BV34,BV57,BV80,BV103,BV126,BV149,BV172,BV195,BV218,BV241,BV264,BV287)</f>
        <v>13274</v>
      </c>
    </row>
    <row r="311" spans="2:74">
      <c r="B311" s="141" t="s">
        <v>15</v>
      </c>
      <c r="C311" s="146">
        <f t="shared" ref="C311:N311" si="291">SUM(C12,C35,C58,C81,C104,C127,C150,C173,C196,C219,C242,C265,C288)</f>
        <v>5039</v>
      </c>
      <c r="D311" s="146">
        <f t="shared" si="291"/>
        <v>5885</v>
      </c>
      <c r="E311" s="146">
        <f t="shared" si="291"/>
        <v>5531</v>
      </c>
      <c r="F311" s="143">
        <f t="shared" si="291"/>
        <v>5275</v>
      </c>
      <c r="G311" s="143">
        <f t="shared" si="291"/>
        <v>4885</v>
      </c>
      <c r="H311" s="143">
        <f t="shared" si="291"/>
        <v>5261</v>
      </c>
      <c r="I311" s="143">
        <f t="shared" si="291"/>
        <v>5602</v>
      </c>
      <c r="J311" s="143">
        <f t="shared" si="291"/>
        <v>6439</v>
      </c>
      <c r="K311" s="143">
        <f t="shared" si="291"/>
        <v>6315</v>
      </c>
      <c r="L311" s="143">
        <f t="shared" si="291"/>
        <v>6116</v>
      </c>
      <c r="M311" s="143">
        <f t="shared" si="291"/>
        <v>5952</v>
      </c>
      <c r="N311" s="143">
        <f t="shared" si="291"/>
        <v>6267</v>
      </c>
      <c r="O311" s="143">
        <f t="shared" ref="O311" si="292">SUM(O12,O35,O58,O81,O104,O127,O150,O173,O196,O219,O242,O265,O288)</f>
        <v>6392</v>
      </c>
      <c r="P311" s="143">
        <f t="shared" ref="P311" si="293">SUM(P12,P35,P58,P81,P104,P127,P150,P173,P196,P219,P242,P265,P288)</f>
        <v>6676</v>
      </c>
      <c r="Q311" s="143"/>
      <c r="R311" s="406">
        <f t="shared" si="208"/>
        <v>56.692595340137586</v>
      </c>
      <c r="S311" s="431">
        <f t="shared" si="209"/>
        <v>0.43644180710595587</v>
      </c>
      <c r="T311" s="412">
        <v>2</v>
      </c>
      <c r="U311" s="141"/>
      <c r="V311" s="141" t="s">
        <v>39</v>
      </c>
      <c r="W311" s="146">
        <f t="shared" si="272"/>
        <v>0</v>
      </c>
      <c r="X311" s="146">
        <f t="shared" si="272"/>
        <v>0</v>
      </c>
      <c r="Y311" s="146">
        <f t="shared" si="272"/>
        <v>0</v>
      </c>
      <c r="Z311" s="146">
        <f t="shared" si="272"/>
        <v>3784</v>
      </c>
      <c r="AA311" s="146">
        <f t="shared" si="272"/>
        <v>3415</v>
      </c>
      <c r="AB311" s="146">
        <f t="shared" si="272"/>
        <v>3385</v>
      </c>
      <c r="AC311" s="146">
        <f t="shared" si="272"/>
        <v>3589</v>
      </c>
      <c r="AD311" s="146">
        <v>3969</v>
      </c>
      <c r="AE311" s="146">
        <f t="shared" si="273"/>
        <v>3356</v>
      </c>
      <c r="AF311" s="499">
        <v>3655</v>
      </c>
      <c r="AG311" s="146">
        <f t="shared" si="273"/>
        <v>3681</v>
      </c>
      <c r="AH311" s="146">
        <f t="shared" si="273"/>
        <v>3842</v>
      </c>
      <c r="AI311" s="146">
        <f t="shared" ref="AI311:AJ311" si="294">SUM(AI12,AI35,AI58,AI81,AI104,AI127,AI150,AI173,AI196,AI219,AI242,AI265,AI288)</f>
        <v>3558</v>
      </c>
      <c r="AJ311" s="146">
        <f t="shared" si="294"/>
        <v>3868</v>
      </c>
      <c r="AK311" s="146"/>
      <c r="AN311" s="681"/>
      <c r="AO311" s="154" t="s">
        <v>9</v>
      </c>
      <c r="AP311" s="150">
        <f t="shared" ref="AP311:BB311" si="295">SUM(AP12,AP35,AP58,AP81,AP104,AP127,AP150,AP173,AP196,AP219,AP242,AP265,AP288)</f>
        <v>8917</v>
      </c>
      <c r="AQ311" s="150">
        <f t="shared" si="295"/>
        <v>8922</v>
      </c>
      <c r="AR311" s="150">
        <f t="shared" si="295"/>
        <v>9190</v>
      </c>
      <c r="AS311" s="150">
        <f t="shared" si="295"/>
        <v>9061</v>
      </c>
      <c r="AT311" s="150">
        <f t="shared" si="295"/>
        <v>9617</v>
      </c>
      <c r="AU311" s="150">
        <f t="shared" si="295"/>
        <v>11443</v>
      </c>
      <c r="AV311" s="150">
        <f t="shared" si="295"/>
        <v>8340</v>
      </c>
      <c r="AW311" s="150">
        <v>7957</v>
      </c>
      <c r="AX311" s="150">
        <f t="shared" si="295"/>
        <v>7198</v>
      </c>
      <c r="AY311" s="150">
        <v>6886</v>
      </c>
      <c r="AZ311" s="150">
        <f t="shared" si="295"/>
        <v>6604</v>
      </c>
      <c r="BA311" s="150">
        <f t="shared" ref="BA311" si="296">SUM(BA12,BA35,BA58,BA81,BA104,BA127,BA150,BA173,BA196,BA219,BA242,BA265,BA288)</f>
        <v>7379</v>
      </c>
      <c r="BB311" s="150">
        <f t="shared" si="295"/>
        <v>7071</v>
      </c>
      <c r="BC311" s="183">
        <f t="shared" ref="BC311" si="297">SUM(BC12,BC35,BC58,BC81,BC104,BC127,BC150,BC173,BC196,BC219,BC242,BC265,BC288)</f>
        <v>6680</v>
      </c>
      <c r="BG311" s="681"/>
      <c r="BH311" s="154" t="s">
        <v>9</v>
      </c>
      <c r="BI311" s="150">
        <f t="shared" ref="BI311:BU311" si="298">SUM(BI12,BI35,BI58,BI81,BI104,BI127,BI150,BI173,BI196,BI219,BI242,BI265,BI288)</f>
        <v>13214</v>
      </c>
      <c r="BJ311" s="150">
        <f t="shared" si="298"/>
        <v>13407</v>
      </c>
      <c r="BK311" s="150">
        <f t="shared" si="298"/>
        <v>13944</v>
      </c>
      <c r="BL311" s="150">
        <f t="shared" si="298"/>
        <v>13911</v>
      </c>
      <c r="BM311" s="150">
        <f t="shared" si="298"/>
        <v>15196</v>
      </c>
      <c r="BN311" s="150">
        <f t="shared" si="298"/>
        <v>19054</v>
      </c>
      <c r="BO311" s="150">
        <f t="shared" si="298"/>
        <v>14937</v>
      </c>
      <c r="BP311" s="150">
        <f t="shared" si="298"/>
        <v>14140</v>
      </c>
      <c r="BQ311" s="150">
        <f t="shared" si="298"/>
        <v>12519</v>
      </c>
      <c r="BR311" s="150">
        <f t="shared" si="298"/>
        <v>12044</v>
      </c>
      <c r="BS311" s="150">
        <f t="shared" si="298"/>
        <v>11296</v>
      </c>
      <c r="BT311" s="150">
        <f t="shared" ref="BT311" si="299">SUM(BT12,BT35,BT58,BT81,BT104,BT127,BT150,BT173,BT196,BT219,BT242,BT265,BT288)</f>
        <v>12171</v>
      </c>
      <c r="BU311" s="150">
        <f t="shared" si="298"/>
        <v>11111</v>
      </c>
      <c r="BV311" s="183">
        <f t="shared" ref="BV311" si="300">SUM(BV12,BV35,BV58,BV81,BV104,BV127,BV150,BV173,BV196,BV219,BV242,BV265,BV288)</f>
        <v>10863</v>
      </c>
    </row>
    <row r="312" spans="2:74">
      <c r="B312" s="141" t="s">
        <v>40</v>
      </c>
      <c r="C312" s="146">
        <f t="shared" ref="C312:N312" si="301">SUM(C13,C36,C59,C82,C105,C128,C151,C174,C197,C220,C243,C266,C289)</f>
        <v>0</v>
      </c>
      <c r="D312" s="146">
        <f t="shared" si="301"/>
        <v>0</v>
      </c>
      <c r="E312" s="146">
        <f t="shared" si="301"/>
        <v>0</v>
      </c>
      <c r="F312" s="143">
        <f t="shared" si="301"/>
        <v>471743</v>
      </c>
      <c r="G312" s="143">
        <f t="shared" si="301"/>
        <v>425155</v>
      </c>
      <c r="H312" s="143">
        <f t="shared" si="301"/>
        <v>599719</v>
      </c>
      <c r="I312" s="143">
        <f t="shared" si="301"/>
        <v>716536.39999999944</v>
      </c>
      <c r="J312" s="143">
        <f t="shared" si="301"/>
        <v>871003</v>
      </c>
      <c r="K312" s="143">
        <f t="shared" si="301"/>
        <v>798978</v>
      </c>
      <c r="L312" s="143">
        <f t="shared" si="301"/>
        <v>672600.5</v>
      </c>
      <c r="M312" s="143">
        <f t="shared" si="301"/>
        <v>585211</v>
      </c>
      <c r="N312" s="143">
        <f t="shared" si="301"/>
        <v>602313.05999999994</v>
      </c>
      <c r="O312" s="143">
        <f t="shared" ref="O312" si="302">SUM(O13,O36,O59,O82,O105,O128,O151,O174,O197,O220,O243,O266,O289)</f>
        <v>680813.9</v>
      </c>
      <c r="P312" s="143">
        <f t="shared" ref="P312" si="303">SUM(P13,P36,P59,P82,P105,P128,P151,P174,P197,P220,P243,P266,P289)</f>
        <v>696041.26999835973</v>
      </c>
      <c r="Q312" s="143"/>
      <c r="R312" s="406">
        <f t="shared" si="208"/>
        <v>20339.806785004563</v>
      </c>
      <c r="S312" s="431">
        <f t="shared" si="209"/>
        <v>156.58380033888619</v>
      </c>
      <c r="T312" s="412">
        <v>50</v>
      </c>
      <c r="U312" s="141"/>
      <c r="V312" s="141" t="s">
        <v>15</v>
      </c>
      <c r="W312" s="146">
        <f t="shared" si="272"/>
        <v>5039</v>
      </c>
      <c r="X312" s="146">
        <f t="shared" si="272"/>
        <v>5885</v>
      </c>
      <c r="Y312" s="146">
        <f t="shared" si="272"/>
        <v>5531</v>
      </c>
      <c r="Z312" s="146">
        <f t="shared" si="272"/>
        <v>5275</v>
      </c>
      <c r="AA312" s="146">
        <f t="shared" si="272"/>
        <v>4885</v>
      </c>
      <c r="AB312" s="146">
        <f t="shared" si="272"/>
        <v>5261</v>
      </c>
      <c r="AC312" s="146">
        <f t="shared" si="272"/>
        <v>5602</v>
      </c>
      <c r="AD312" s="146">
        <v>6439</v>
      </c>
      <c r="AE312" s="146">
        <f t="shared" si="273"/>
        <v>6315</v>
      </c>
      <c r="AF312" s="499">
        <v>6116</v>
      </c>
      <c r="AG312" s="146">
        <f t="shared" si="273"/>
        <v>5952</v>
      </c>
      <c r="AH312" s="146">
        <f t="shared" si="273"/>
        <v>6267</v>
      </c>
      <c r="AI312" s="146">
        <f t="shared" ref="AI312:AJ312" si="304">SUM(AI13,AI36,AI59,AI82,AI105,AI128,AI151,AI174,AI197,AI220,AI243,AI266,AI289)</f>
        <v>6392</v>
      </c>
      <c r="AJ312" s="146">
        <f t="shared" si="304"/>
        <v>6676</v>
      </c>
      <c r="AK312" s="146"/>
      <c r="AN312" s="681"/>
      <c r="AO312" s="154" t="s">
        <v>34</v>
      </c>
      <c r="AP312" s="150">
        <f t="shared" ref="AP312:BB312" si="305">SUM(AP13,AP36,AP59,AP82,AP105,AP128,AP151,AP174,AP197,AP220,AP243,AP266,AP289)</f>
        <v>7902</v>
      </c>
      <c r="AQ312" s="150">
        <f t="shared" si="305"/>
        <v>6251</v>
      </c>
      <c r="AR312" s="150">
        <f t="shared" si="305"/>
        <v>6591</v>
      </c>
      <c r="AS312" s="150">
        <f t="shared" si="305"/>
        <v>6492</v>
      </c>
      <c r="AT312" s="150">
        <f t="shared" si="305"/>
        <v>6906</v>
      </c>
      <c r="AU312" s="150">
        <f t="shared" si="305"/>
        <v>7808</v>
      </c>
      <c r="AV312" s="150">
        <f t="shared" si="305"/>
        <v>6690</v>
      </c>
      <c r="AW312" s="150">
        <v>6421</v>
      </c>
      <c r="AX312" s="150">
        <f t="shared" si="305"/>
        <v>5839</v>
      </c>
      <c r="AY312" s="150">
        <v>5572</v>
      </c>
      <c r="AZ312" s="150">
        <f t="shared" si="305"/>
        <v>5363</v>
      </c>
      <c r="BA312" s="150">
        <f t="shared" ref="BA312" si="306">SUM(BA13,BA36,BA59,BA82,BA105,BA128,BA151,BA174,BA197,BA220,BA243,BA266,BA289)</f>
        <v>5385</v>
      </c>
      <c r="BB312" s="150">
        <f t="shared" si="305"/>
        <v>5687</v>
      </c>
      <c r="BC312" s="183">
        <f t="shared" ref="BC312" si="307">SUM(BC13,BC36,BC59,BC82,BC105,BC128,BC151,BC174,BC197,BC220,BC243,BC266,BC289)</f>
        <v>5731</v>
      </c>
      <c r="BG312" s="681"/>
      <c r="BH312" s="154" t="s">
        <v>34</v>
      </c>
      <c r="BI312" s="150">
        <f t="shared" ref="BI312:BU312" si="308">SUM(BI13,BI36,BI59,BI82,BI105,BI128,BI151,BI174,BI197,BI220,BI243,BI266,BI289)</f>
        <v>12365</v>
      </c>
      <c r="BJ312" s="150">
        <f t="shared" si="308"/>
        <v>9882</v>
      </c>
      <c r="BK312" s="150">
        <f t="shared" si="308"/>
        <v>10402</v>
      </c>
      <c r="BL312" s="150">
        <f t="shared" si="308"/>
        <v>10297</v>
      </c>
      <c r="BM312" s="150">
        <f t="shared" si="308"/>
        <v>11287</v>
      </c>
      <c r="BN312" s="150">
        <f t="shared" si="308"/>
        <v>13573</v>
      </c>
      <c r="BO312" s="150">
        <f t="shared" si="308"/>
        <v>12338</v>
      </c>
      <c r="BP312" s="150">
        <f t="shared" si="308"/>
        <v>12038</v>
      </c>
      <c r="BQ312" s="150">
        <f t="shared" si="308"/>
        <v>10905</v>
      </c>
      <c r="BR312" s="150">
        <f t="shared" si="308"/>
        <v>10255</v>
      </c>
      <c r="BS312" s="150">
        <f t="shared" si="308"/>
        <v>9570</v>
      </c>
      <c r="BT312" s="150">
        <f t="shared" ref="BT312" si="309">SUM(BT13,BT36,BT59,BT82,BT105,BT128,BT151,BT174,BT197,BT220,BT243,BT266,BT289)</f>
        <v>9572</v>
      </c>
      <c r="BU312" s="150">
        <f t="shared" si="308"/>
        <v>9660</v>
      </c>
      <c r="BV312" s="183">
        <f t="shared" ref="BV312" si="310">SUM(BV13,BV36,BV59,BV82,BV105,BV128,BV151,BV174,BV197,BV220,BV243,BV266,BV289)</f>
        <v>9410</v>
      </c>
    </row>
    <row r="313" spans="2:74" ht="18.75" thickBot="1">
      <c r="B313" s="161" t="s">
        <v>41</v>
      </c>
      <c r="C313" s="164">
        <f t="shared" ref="C313:P313" si="311">W314</f>
        <v>15.399958746313217</v>
      </c>
      <c r="D313" s="164">
        <f t="shared" si="311"/>
        <v>15.92004255699181</v>
      </c>
      <c r="E313" s="164">
        <f t="shared" si="311"/>
        <v>15.624578064618824</v>
      </c>
      <c r="F313" s="164">
        <f t="shared" si="311"/>
        <v>15.218716083242539</v>
      </c>
      <c r="G313" s="164">
        <f t="shared" si="311"/>
        <v>14.520091812946584</v>
      </c>
      <c r="H313" s="164">
        <f t="shared" si="311"/>
        <v>13.865023002266131</v>
      </c>
      <c r="I313" s="164">
        <f t="shared" si="311"/>
        <v>14.302510399387181</v>
      </c>
      <c r="J313" s="164">
        <f t="shared" si="311"/>
        <v>16.276833784000825</v>
      </c>
      <c r="K313" s="164">
        <f t="shared" si="311"/>
        <v>17.958268710099428</v>
      </c>
      <c r="L313" s="164">
        <f t="shared" si="311"/>
        <v>19.699628480307542</v>
      </c>
      <c r="M313" s="164">
        <f t="shared" si="311"/>
        <v>19.857979644618183</v>
      </c>
      <c r="N313" s="164">
        <f t="shared" si="311"/>
        <v>20.631229949727413</v>
      </c>
      <c r="O313" s="164">
        <f t="shared" si="311"/>
        <v>21.95939622096423</v>
      </c>
      <c r="P313" s="164">
        <f t="shared" si="311"/>
        <v>23.78069633473574</v>
      </c>
      <c r="Q313" s="163"/>
      <c r="R313" s="408">
        <f t="shared" si="208"/>
        <v>2.2464835205007829</v>
      </c>
      <c r="S313" s="432">
        <f t="shared" si="209"/>
        <v>1.7294310155297466E-2</v>
      </c>
      <c r="T313" s="413">
        <v>0.05</v>
      </c>
      <c r="U313" s="141"/>
      <c r="V313" s="141" t="s">
        <v>40</v>
      </c>
      <c r="W313" s="146">
        <f t="shared" si="272"/>
        <v>0</v>
      </c>
      <c r="X313" s="146">
        <f t="shared" si="272"/>
        <v>0</v>
      </c>
      <c r="Y313" s="146">
        <f t="shared" si="272"/>
        <v>0</v>
      </c>
      <c r="Z313" s="146">
        <f t="shared" si="272"/>
        <v>471743</v>
      </c>
      <c r="AA313" s="146">
        <f t="shared" si="272"/>
        <v>425155</v>
      </c>
      <c r="AB313" s="146">
        <f t="shared" si="272"/>
        <v>599719</v>
      </c>
      <c r="AC313" s="146">
        <f t="shared" si="272"/>
        <v>716536.39999999944</v>
      </c>
      <c r="AD313" s="146">
        <v>871003</v>
      </c>
      <c r="AE313" s="146">
        <f t="shared" si="273"/>
        <v>798978</v>
      </c>
      <c r="AF313" s="499">
        <v>672600.5</v>
      </c>
      <c r="AG313" s="146">
        <f t="shared" si="273"/>
        <v>585211</v>
      </c>
      <c r="AH313" s="146">
        <f t="shared" si="273"/>
        <v>602313.05999999994</v>
      </c>
      <c r="AI313" s="146">
        <f t="shared" ref="AI313:AJ313" si="312">SUM(AI14,AI37,AI60,AI83,AI106,AI129,AI152,AI175,AI198,AI221,AI244,AI267,AI290)</f>
        <v>680813.9</v>
      </c>
      <c r="AJ313" s="146">
        <f t="shared" si="312"/>
        <v>696041.26999835973</v>
      </c>
      <c r="AK313" s="146"/>
      <c r="AN313" s="681"/>
      <c r="AO313" s="154" t="s">
        <v>36</v>
      </c>
      <c r="AP313" s="150">
        <f t="shared" ref="AP313:BB313" si="313">SUM(AP14,AP37,AP60,AP83,AP106,AP129,AP152,AP175,AP198,AP221,AP244,AP267,AP290)</f>
        <v>2488</v>
      </c>
      <c r="AQ313" s="150">
        <f t="shared" si="313"/>
        <v>2482</v>
      </c>
      <c r="AR313" s="150">
        <f t="shared" si="313"/>
        <v>2478</v>
      </c>
      <c r="AS313" s="150">
        <f t="shared" si="313"/>
        <v>2537</v>
      </c>
      <c r="AT313" s="150">
        <f t="shared" si="313"/>
        <v>2522</v>
      </c>
      <c r="AU313" s="150">
        <f t="shared" si="313"/>
        <v>2840</v>
      </c>
      <c r="AV313" s="150">
        <f t="shared" si="313"/>
        <v>2919</v>
      </c>
      <c r="AW313" s="150">
        <v>3276</v>
      </c>
      <c r="AX313" s="150">
        <f t="shared" si="313"/>
        <v>3283</v>
      </c>
      <c r="AY313" s="150">
        <v>3332</v>
      </c>
      <c r="AZ313" s="150">
        <f t="shared" si="313"/>
        <v>3225</v>
      </c>
      <c r="BA313" s="150">
        <f t="shared" ref="BA313" si="314">SUM(BA14,BA37,BA60,BA83,BA106,BA129,BA152,BA175,BA198,BA221,BA244,BA267,BA290)</f>
        <v>3349</v>
      </c>
      <c r="BB313" s="150">
        <f t="shared" si="313"/>
        <v>3453</v>
      </c>
      <c r="BC313" s="183">
        <f t="shared" ref="BC313" si="315">SUM(BC14,BC37,BC60,BC83,BC106,BC129,BC152,BC175,BC198,BC221,BC244,BC267,BC290)</f>
        <v>3660</v>
      </c>
      <c r="BG313" s="681"/>
      <c r="BH313" s="154" t="s">
        <v>36</v>
      </c>
      <c r="BI313" s="150">
        <f t="shared" ref="BI313:BU313" si="316">SUM(BI14,BI37,BI60,BI83,BI106,BI129,BI152,BI175,BI198,BI221,BI244,BI267,BI290)</f>
        <v>3295</v>
      </c>
      <c r="BJ313" s="150">
        <f t="shared" si="316"/>
        <v>3604</v>
      </c>
      <c r="BK313" s="150">
        <f t="shared" si="316"/>
        <v>3855</v>
      </c>
      <c r="BL313" s="150">
        <f t="shared" si="316"/>
        <v>3890</v>
      </c>
      <c r="BM313" s="150">
        <f t="shared" si="316"/>
        <v>4068</v>
      </c>
      <c r="BN313" s="150">
        <f t="shared" si="316"/>
        <v>4769</v>
      </c>
      <c r="BO313" s="150">
        <f t="shared" si="316"/>
        <v>5479</v>
      </c>
      <c r="BP313" s="150">
        <f t="shared" si="316"/>
        <v>6321</v>
      </c>
      <c r="BQ313" s="150">
        <f t="shared" si="316"/>
        <v>6483</v>
      </c>
      <c r="BR313" s="150">
        <f t="shared" si="316"/>
        <v>6748</v>
      </c>
      <c r="BS313" s="150">
        <f t="shared" si="316"/>
        <v>6322</v>
      </c>
      <c r="BT313" s="150">
        <f t="shared" ref="BT313" si="317">SUM(BT14,BT37,BT60,BT83,BT106,BT129,BT152,BT175,BT198,BT221,BT244,BT267,BT290)</f>
        <v>6499</v>
      </c>
      <c r="BU313" s="150">
        <f t="shared" si="316"/>
        <v>6602</v>
      </c>
      <c r="BV313" s="183">
        <f t="shared" ref="BV313" si="318">SUM(BV14,BV37,BV60,BV83,BV106,BV129,BV152,BV175,BV198,BV221,BV244,BV267,BV290)</f>
        <v>6700</v>
      </c>
    </row>
    <row r="314" spans="2:74">
      <c r="C314" s="141"/>
      <c r="D314" s="141"/>
      <c r="E314" s="141"/>
      <c r="U314" s="141"/>
      <c r="V314" s="161" t="s">
        <v>41</v>
      </c>
      <c r="W314" s="279">
        <f t="shared" ref="W314:AC314" si="319">(W307+W309)/CA17*100</f>
        <v>15.399958746313217</v>
      </c>
      <c r="X314" s="279">
        <f t="shared" si="319"/>
        <v>15.92004255699181</v>
      </c>
      <c r="Y314" s="279">
        <f t="shared" si="319"/>
        <v>15.624578064618824</v>
      </c>
      <c r="Z314" s="279">
        <f t="shared" si="319"/>
        <v>15.218716083242539</v>
      </c>
      <c r="AA314" s="279">
        <f t="shared" si="319"/>
        <v>14.520091812946584</v>
      </c>
      <c r="AB314" s="279">
        <f t="shared" si="319"/>
        <v>13.865023002266131</v>
      </c>
      <c r="AC314" s="279">
        <f t="shared" si="319"/>
        <v>14.302510399387181</v>
      </c>
      <c r="AD314" s="279">
        <v>16.276833784000825</v>
      </c>
      <c r="AE314" s="279">
        <f t="shared" ref="AE314:AJ314" si="320">(AE307+AE309+$T$13*AE308)/CI17*100</f>
        <v>17.958268710099428</v>
      </c>
      <c r="AF314" s="503">
        <v>19.699628480307542</v>
      </c>
      <c r="AG314" s="279">
        <f t="shared" si="320"/>
        <v>19.857979644618183</v>
      </c>
      <c r="AH314" s="279">
        <f t="shared" si="320"/>
        <v>20.631229949727413</v>
      </c>
      <c r="AI314" s="279">
        <f t="shared" si="320"/>
        <v>21.95939622096423</v>
      </c>
      <c r="AJ314" s="279">
        <f t="shared" si="320"/>
        <v>23.78069633473574</v>
      </c>
      <c r="AK314" s="476"/>
      <c r="AN314" s="681"/>
      <c r="AO314" s="141" t="s">
        <v>149</v>
      </c>
      <c r="AP314" s="150">
        <f t="shared" ref="AP314:BB314" si="321">SUM(AP15,AP38,AP61,AP84,AP107,AP130,AP153,AP176,AP199,AP222,AP245,AP268,AP291)</f>
        <v>0</v>
      </c>
      <c r="AQ314" s="150">
        <f t="shared" si="321"/>
        <v>0</v>
      </c>
      <c r="AR314" s="150">
        <f t="shared" si="321"/>
        <v>0</v>
      </c>
      <c r="AS314" s="150">
        <f t="shared" si="321"/>
        <v>0</v>
      </c>
      <c r="AT314" s="150">
        <f t="shared" si="321"/>
        <v>0</v>
      </c>
      <c r="AU314" s="150">
        <f t="shared" si="321"/>
        <v>0</v>
      </c>
      <c r="AV314" s="150">
        <f t="shared" si="321"/>
        <v>0</v>
      </c>
      <c r="AW314" s="150">
        <v>0</v>
      </c>
      <c r="AX314" s="150">
        <f t="shared" si="321"/>
        <v>0</v>
      </c>
      <c r="AY314" s="150">
        <v>0</v>
      </c>
      <c r="AZ314" s="150">
        <f t="shared" si="321"/>
        <v>0</v>
      </c>
      <c r="BA314" s="150">
        <f t="shared" ref="BA314" si="322">SUM(BA15,BA38,BA61,BA84,BA107,BA130,BA153,BA176,BA199,BA222,BA245,BA268,BA291)</f>
        <v>330</v>
      </c>
      <c r="BB314" s="150">
        <f t="shared" si="321"/>
        <v>302</v>
      </c>
      <c r="BC314" s="183">
        <f t="shared" ref="BC314" si="323">SUM(BC15,BC38,BC61,BC84,BC107,BC130,BC153,BC176,BC199,BC222,BC245,BC268,BC291)</f>
        <v>331</v>
      </c>
      <c r="BG314" s="681"/>
      <c r="BH314" s="141" t="s">
        <v>149</v>
      </c>
      <c r="BI314" s="150">
        <f t="shared" ref="BI314:BU314" si="324">SUM(BI15,BI38,BI61,BI84,BI107,BI130,BI153,BI176,BI199,BI222,BI245,BI268,BI291)</f>
        <v>0</v>
      </c>
      <c r="BJ314" s="150">
        <f t="shared" si="324"/>
        <v>0</v>
      </c>
      <c r="BK314" s="150">
        <f t="shared" si="324"/>
        <v>0</v>
      </c>
      <c r="BL314" s="150">
        <f t="shared" si="324"/>
        <v>0</v>
      </c>
      <c r="BM314" s="150">
        <f t="shared" si="324"/>
        <v>0</v>
      </c>
      <c r="BN314" s="150">
        <f t="shared" si="324"/>
        <v>0</v>
      </c>
      <c r="BO314" s="150">
        <f t="shared" si="324"/>
        <v>0</v>
      </c>
      <c r="BP314" s="150">
        <f t="shared" si="324"/>
        <v>0</v>
      </c>
      <c r="BQ314" s="150">
        <f t="shared" si="324"/>
        <v>0</v>
      </c>
      <c r="BR314" s="150">
        <f t="shared" si="324"/>
        <v>0</v>
      </c>
      <c r="BS314" s="150">
        <f t="shared" si="324"/>
        <v>0</v>
      </c>
      <c r="BT314" s="150">
        <f t="shared" ref="BT314" si="325">SUM(BT15,BT38,BT61,BT84,BT107,BT130,BT153,BT176,BT199,BT222,BT245,BT268,BT291)</f>
        <v>655</v>
      </c>
      <c r="BU314" s="150">
        <f t="shared" si="324"/>
        <v>591</v>
      </c>
      <c r="BV314" s="183">
        <f t="shared" ref="BV314" si="326">SUM(BV15,BV38,BV61,BV84,BV107,BV130,BV153,BV176,BV199,BV222,BV245,BV268,BV291)</f>
        <v>633</v>
      </c>
    </row>
    <row r="315" spans="2:74" ht="18" customHeight="1">
      <c r="C315" s="141"/>
      <c r="D315" s="141"/>
      <c r="E315" s="141"/>
      <c r="U315" s="141"/>
      <c r="V315" s="132"/>
      <c r="AN315" s="681"/>
      <c r="AO315" s="154" t="s">
        <v>37</v>
      </c>
      <c r="AP315" s="150">
        <f t="shared" ref="AP315:BB315" si="327">SUM(AP16,AP39,AP62,AP85,AP108,AP131,AP154,AP177,AP200,AP223,AP246,AP269,AP292)</f>
        <v>148</v>
      </c>
      <c r="AQ315" s="150">
        <f t="shared" si="327"/>
        <v>174</v>
      </c>
      <c r="AR315" s="150">
        <f t="shared" si="327"/>
        <v>143</v>
      </c>
      <c r="AS315" s="150">
        <f t="shared" si="327"/>
        <v>177</v>
      </c>
      <c r="AT315" s="150">
        <f t="shared" si="327"/>
        <v>197</v>
      </c>
      <c r="AU315" s="150">
        <f t="shared" si="327"/>
        <v>239</v>
      </c>
      <c r="AV315" s="150">
        <f t="shared" si="327"/>
        <v>214</v>
      </c>
      <c r="AW315" s="150">
        <v>277</v>
      </c>
      <c r="AX315" s="150">
        <f t="shared" si="327"/>
        <v>296</v>
      </c>
      <c r="AY315" s="150">
        <v>307</v>
      </c>
      <c r="AZ315" s="150">
        <f t="shared" si="327"/>
        <v>283</v>
      </c>
      <c r="BA315" s="150">
        <f t="shared" ref="BA315" si="328">SUM(BA16,BA39,BA62,BA85,BA108,BA131,BA154,BA177,BA200,BA223,BA246,BA269,BA292)</f>
        <v>263</v>
      </c>
      <c r="BB315" s="150">
        <f t="shared" si="327"/>
        <v>301</v>
      </c>
      <c r="BC315" s="183">
        <f t="shared" ref="BC315" si="329">SUM(BC16,BC39,BC62,BC85,BC108,BC131,BC154,BC177,BC200,BC223,BC246,BC269,BC292)</f>
        <v>347</v>
      </c>
      <c r="BG315" s="681"/>
      <c r="BH315" s="154" t="s">
        <v>37</v>
      </c>
      <c r="BI315" s="150">
        <f t="shared" ref="BI315:BU315" si="330">SUM(BI16,BI39,BI62,BI85,BI108,BI131,BI154,BI177,BI200,BI223,BI246,BI269,BI292)</f>
        <v>168</v>
      </c>
      <c r="BJ315" s="150">
        <f t="shared" si="330"/>
        <v>223</v>
      </c>
      <c r="BK315" s="150">
        <f t="shared" si="330"/>
        <v>176</v>
      </c>
      <c r="BL315" s="150">
        <f t="shared" si="330"/>
        <v>204</v>
      </c>
      <c r="BM315" s="150">
        <f t="shared" si="330"/>
        <v>240</v>
      </c>
      <c r="BN315" s="150">
        <f t="shared" si="330"/>
        <v>309</v>
      </c>
      <c r="BO315" s="150">
        <f t="shared" si="330"/>
        <v>321</v>
      </c>
      <c r="BP315" s="150">
        <f t="shared" si="330"/>
        <v>448</v>
      </c>
      <c r="BQ315" s="150">
        <f t="shared" si="330"/>
        <v>474</v>
      </c>
      <c r="BR315" s="150">
        <f t="shared" si="330"/>
        <v>504</v>
      </c>
      <c r="BS315" s="150">
        <f t="shared" si="330"/>
        <v>501</v>
      </c>
      <c r="BT315" s="150">
        <f t="shared" ref="BT315" si="331">SUM(BT16,BT39,BT62,BT85,BT108,BT131,BT154,BT177,BT200,BT223,BT246,BT269,BT292)</f>
        <v>467</v>
      </c>
      <c r="BU315" s="150">
        <f t="shared" si="330"/>
        <v>494</v>
      </c>
      <c r="BV315" s="183">
        <f t="shared" ref="BV315" si="332">SUM(BV16,BV39,BV62,BV85,BV108,BV131,BV154,BV177,BV200,BV223,BV246,BV269,BV292)</f>
        <v>554</v>
      </c>
    </row>
    <row r="316" spans="2:74">
      <c r="C316" s="141"/>
      <c r="D316" s="141"/>
      <c r="E316" s="141"/>
      <c r="U316" s="141"/>
      <c r="V316" s="132"/>
      <c r="W316" s="141"/>
      <c r="X316" s="141"/>
      <c r="Y316" s="141"/>
      <c r="Z316" s="132"/>
      <c r="AA316" s="132"/>
      <c r="AB316" s="132"/>
      <c r="AC316" s="132"/>
      <c r="AD316" s="392"/>
      <c r="AE316" s="132"/>
      <c r="AF316" s="132"/>
      <c r="AG316" s="132"/>
      <c r="AH316" s="132"/>
      <c r="AI316" s="132"/>
      <c r="AJ316" s="132"/>
      <c r="AK316" s="132"/>
      <c r="AN316" s="682"/>
      <c r="AO316" s="157" t="s">
        <v>38</v>
      </c>
      <c r="AP316" s="158">
        <f t="shared" ref="AP316:BB316" si="333">SUM(AP17,AP40,AP63,AP86,AP109,AP132,AP155,AP178,AP201,AP224,AP247,AP270,AP293)</f>
        <v>355</v>
      </c>
      <c r="AQ316" s="158">
        <f t="shared" si="333"/>
        <v>363</v>
      </c>
      <c r="AR316" s="159">
        <f t="shared" si="333"/>
        <v>362</v>
      </c>
      <c r="AS316" s="158">
        <f t="shared" si="333"/>
        <v>370</v>
      </c>
      <c r="AT316" s="158">
        <f t="shared" si="333"/>
        <v>399</v>
      </c>
      <c r="AU316" s="159">
        <f t="shared" si="333"/>
        <v>525</v>
      </c>
      <c r="AV316" s="159">
        <f t="shared" si="333"/>
        <v>730</v>
      </c>
      <c r="AW316" s="159">
        <v>945</v>
      </c>
      <c r="AX316" s="159">
        <f t="shared" si="333"/>
        <v>918</v>
      </c>
      <c r="AY316" s="159">
        <v>923</v>
      </c>
      <c r="AZ316" s="159">
        <f t="shared" si="333"/>
        <v>983</v>
      </c>
      <c r="BA316" s="159">
        <f t="shared" ref="BA316" si="334">SUM(BA17,BA40,BA63,BA86,BA109,BA132,BA155,BA178,BA201,BA224,BA247,BA270,BA293)</f>
        <v>927</v>
      </c>
      <c r="BB316" s="159">
        <f t="shared" si="333"/>
        <v>990</v>
      </c>
      <c r="BC316" s="185">
        <f t="shared" ref="BC316" si="335">SUM(BC17,BC40,BC63,BC86,BC109,BC132,BC155,BC178,BC201,BC224,BC247,BC270,BC293)</f>
        <v>1023</v>
      </c>
      <c r="BG316" s="682"/>
      <c r="BH316" s="157" t="s">
        <v>38</v>
      </c>
      <c r="BI316" s="158">
        <f t="shared" ref="BI316:BU316" si="336">SUM(BI17,BI40,BI63,BI86,BI109,BI132,BI155,BI178,BI201,BI224,BI247,BI270,BI293)</f>
        <v>448</v>
      </c>
      <c r="BJ316" s="158">
        <f t="shared" si="336"/>
        <v>486</v>
      </c>
      <c r="BK316" s="159">
        <f t="shared" si="336"/>
        <v>548</v>
      </c>
      <c r="BL316" s="158">
        <f t="shared" si="336"/>
        <v>512</v>
      </c>
      <c r="BM316" s="158">
        <f t="shared" si="336"/>
        <v>572</v>
      </c>
      <c r="BN316" s="159">
        <f t="shared" si="336"/>
        <v>871</v>
      </c>
      <c r="BO316" s="159">
        <f t="shared" si="336"/>
        <v>1196</v>
      </c>
      <c r="BP316" s="159">
        <f t="shared" si="336"/>
        <v>1534</v>
      </c>
      <c r="BQ316" s="159">
        <f t="shared" si="336"/>
        <v>1414</v>
      </c>
      <c r="BR316" s="159">
        <f t="shared" si="336"/>
        <v>1512</v>
      </c>
      <c r="BS316" s="159">
        <f t="shared" si="336"/>
        <v>1699</v>
      </c>
      <c r="BT316" s="159">
        <f t="shared" ref="BT316" si="337">SUM(BT17,BT40,BT63,BT86,BT109,BT132,BT155,BT178,BT201,BT224,BT247,BT270,BT293)</f>
        <v>1518</v>
      </c>
      <c r="BU316" s="159">
        <f t="shared" si="336"/>
        <v>1552</v>
      </c>
      <c r="BV316" s="185">
        <f t="shared" ref="BV316" si="338">SUM(BV17,BV40,BV63,BV86,BV109,BV132,BV155,BV178,BV201,BV224,BV247,BV270,BV293)</f>
        <v>1643</v>
      </c>
    </row>
    <row r="317" spans="2:74">
      <c r="C317" s="186"/>
      <c r="D317" s="186"/>
      <c r="E317" s="186"/>
      <c r="F317" s="186"/>
      <c r="G317" s="186"/>
      <c r="H317" s="186"/>
      <c r="M317" s="186"/>
      <c r="N317" s="186"/>
      <c r="U317" s="141"/>
      <c r="V317" s="132"/>
      <c r="W317" s="141"/>
      <c r="X317" s="141"/>
      <c r="Y317" s="141"/>
      <c r="Z317" s="132"/>
      <c r="AA317" s="132"/>
      <c r="AB317" s="132"/>
      <c r="AC317" s="132"/>
      <c r="AD317" s="392"/>
      <c r="AE317" s="132"/>
      <c r="AF317" s="132"/>
      <c r="AG317" s="132"/>
      <c r="AH317" s="132"/>
      <c r="AI317" s="132"/>
      <c r="AJ317" s="132"/>
      <c r="AK317" s="132"/>
      <c r="AN317" s="683" t="s">
        <v>101</v>
      </c>
      <c r="AO317" s="148" t="s">
        <v>33</v>
      </c>
      <c r="AP317" s="149">
        <f t="shared" ref="AP317:BB317" si="339">SUM(AP18,AP41,AP64,AP87,AP110,AP133,AP156,AP179,AP202,AP225,AP248,AP271,AP294)</f>
        <v>4230</v>
      </c>
      <c r="AQ317" s="149">
        <f t="shared" si="339"/>
        <v>4413</v>
      </c>
      <c r="AR317" s="149">
        <f t="shared" si="339"/>
        <v>4538</v>
      </c>
      <c r="AS317" s="149">
        <f t="shared" si="339"/>
        <v>4178</v>
      </c>
      <c r="AT317" s="149">
        <f t="shared" si="339"/>
        <v>4981</v>
      </c>
      <c r="AU317" s="149">
        <f t="shared" si="339"/>
        <v>7801</v>
      </c>
      <c r="AV317" s="149">
        <f t="shared" si="339"/>
        <v>5714</v>
      </c>
      <c r="AW317" s="149">
        <v>4737</v>
      </c>
      <c r="AX317" s="149">
        <f t="shared" si="339"/>
        <v>3619</v>
      </c>
      <c r="AY317" s="149">
        <v>3138</v>
      </c>
      <c r="AZ317" s="149">
        <f t="shared" si="339"/>
        <v>2538</v>
      </c>
      <c r="BA317" s="149">
        <f t="shared" ref="BA317" si="340">SUM(BA18,BA41,BA64,BA87,BA110,BA133,BA156,BA179,BA202,BA225,BA248,BA271,BA294)</f>
        <v>2020</v>
      </c>
      <c r="BB317" s="149">
        <f t="shared" si="339"/>
        <v>1747</v>
      </c>
      <c r="BC317" s="182">
        <f t="shared" ref="BC317" si="341">SUM(BC18,BC41,BC64,BC87,BC110,BC133,BC156,BC179,BC202,BC225,BC248,BC271,BC294)</f>
        <v>1888</v>
      </c>
      <c r="BG317" s="683" t="s">
        <v>70</v>
      </c>
      <c r="BH317" s="148" t="s">
        <v>33</v>
      </c>
      <c r="BI317" s="149">
        <f t="shared" ref="BI317:BU317" si="342">SUM(BI18,BI41,BI64,BI87,BI110,BI133,BI156,BI179,BI202,BI225,BI248,BI271,BI294)</f>
        <v>20386</v>
      </c>
      <c r="BJ317" s="149">
        <f t="shared" si="342"/>
        <v>21662</v>
      </c>
      <c r="BK317" s="149">
        <f t="shared" si="342"/>
        <v>22041</v>
      </c>
      <c r="BL317" s="149">
        <f t="shared" si="342"/>
        <v>21173</v>
      </c>
      <c r="BM317" s="149">
        <f t="shared" si="342"/>
        <v>24116</v>
      </c>
      <c r="BN317" s="149">
        <f t="shared" si="342"/>
        <v>29695</v>
      </c>
      <c r="BO317" s="149">
        <f t="shared" si="342"/>
        <v>19314</v>
      </c>
      <c r="BP317" s="149">
        <f t="shared" si="342"/>
        <v>17256</v>
      </c>
      <c r="BQ317" s="149">
        <f t="shared" si="342"/>
        <v>15281</v>
      </c>
      <c r="BR317" s="149">
        <f t="shared" si="342"/>
        <v>14784</v>
      </c>
      <c r="BS317" s="149">
        <f t="shared" si="342"/>
        <v>14041</v>
      </c>
      <c r="BT317" s="149">
        <f t="shared" ref="BT317" si="343">SUM(BT18,BT41,BT64,BT87,BT110,BT133,BT156,BT179,BT202,BT225,BT248,BT271,BT294)</f>
        <v>15219</v>
      </c>
      <c r="BU317" s="149">
        <f t="shared" si="342"/>
        <v>14197</v>
      </c>
      <c r="BV317" s="182">
        <f t="shared" ref="BV317" si="344">SUM(BV18,BV41,BV64,BV87,BV110,BV133,BV156,BV179,BV202,BV225,BV248,BV271,BV294)</f>
        <v>14046</v>
      </c>
    </row>
    <row r="318" spans="2:74">
      <c r="C318" s="186"/>
      <c r="D318" s="186"/>
      <c r="E318" s="186"/>
      <c r="F318" s="186"/>
      <c r="G318" s="186"/>
      <c r="H318" s="186"/>
      <c r="M318" s="186"/>
      <c r="N318" s="186"/>
      <c r="U318" s="141"/>
      <c r="V318" s="132"/>
      <c r="W318" s="141"/>
      <c r="X318" s="141"/>
      <c r="Y318" s="141"/>
      <c r="Z318" s="132"/>
      <c r="AA318" s="132"/>
      <c r="AB318" s="132"/>
      <c r="AC318" s="132"/>
      <c r="AD318" s="392"/>
      <c r="AE318" s="132"/>
      <c r="AF318" s="132"/>
      <c r="AG318" s="132"/>
      <c r="AH318" s="132"/>
      <c r="AI318" s="132"/>
      <c r="AJ318" s="132"/>
      <c r="AK318" s="132"/>
      <c r="AN318" s="681"/>
      <c r="AO318" s="154" t="s">
        <v>9</v>
      </c>
      <c r="AP318" s="150">
        <f t="shared" ref="AP318:BB318" si="345">SUM(AP19,AP42,AP65,AP88,AP111,AP134,AP157,AP180,AP203,AP226,AP249,AP272,AP295)</f>
        <v>4112</v>
      </c>
      <c r="AQ318" s="150">
        <f t="shared" si="345"/>
        <v>3779</v>
      </c>
      <c r="AR318" s="150">
        <f t="shared" si="345"/>
        <v>3851</v>
      </c>
      <c r="AS318" s="150">
        <f t="shared" si="345"/>
        <v>3687</v>
      </c>
      <c r="AT318" s="150">
        <f t="shared" si="345"/>
        <v>4130</v>
      </c>
      <c r="AU318" s="150">
        <f t="shared" si="345"/>
        <v>5982</v>
      </c>
      <c r="AV318" s="150">
        <f t="shared" si="345"/>
        <v>5384</v>
      </c>
      <c r="AW318" s="150">
        <v>4863</v>
      </c>
      <c r="AX318" s="150">
        <f t="shared" si="345"/>
        <v>3861</v>
      </c>
      <c r="AY318" s="150">
        <v>3337</v>
      </c>
      <c r="AZ318" s="150">
        <f t="shared" si="345"/>
        <v>2758</v>
      </c>
      <c r="BA318" s="150">
        <f t="shared" ref="BA318" si="346">SUM(BA19,BA42,BA65,BA88,BA111,BA134,BA157,BA180,BA203,BA226,BA249,BA272,BA295)</f>
        <v>2288</v>
      </c>
      <c r="BB318" s="150">
        <f t="shared" si="345"/>
        <v>1917</v>
      </c>
      <c r="BC318" s="183">
        <f t="shared" ref="BC318" si="347">SUM(BC19,BC42,BC65,BC88,BC111,BC134,BC157,BC180,BC203,BC226,BC249,BC272,BC295)</f>
        <v>1990</v>
      </c>
      <c r="BG318" s="681"/>
      <c r="BH318" s="154" t="s">
        <v>9</v>
      </c>
      <c r="BI318" s="150">
        <f t="shared" ref="BI318:BU318" si="348">SUM(BI19,BI42,BI65,BI88,BI111,BI134,BI157,BI180,BI203,BI226,BI249,BI272,BI295)</f>
        <v>15750</v>
      </c>
      <c r="BJ318" s="150">
        <f t="shared" si="348"/>
        <v>15601</v>
      </c>
      <c r="BK318" s="150">
        <f t="shared" si="348"/>
        <v>15897</v>
      </c>
      <c r="BL318" s="150">
        <f t="shared" si="348"/>
        <v>15403</v>
      </c>
      <c r="BM318" s="150">
        <f t="shared" si="348"/>
        <v>16373</v>
      </c>
      <c r="BN318" s="150">
        <f t="shared" si="348"/>
        <v>20044</v>
      </c>
      <c r="BO318" s="150">
        <f t="shared" si="348"/>
        <v>15438</v>
      </c>
      <c r="BP318" s="150">
        <f t="shared" si="348"/>
        <v>14344</v>
      </c>
      <c r="BQ318" s="150">
        <f t="shared" si="348"/>
        <v>12733</v>
      </c>
      <c r="BR318" s="150">
        <f t="shared" si="348"/>
        <v>11794</v>
      </c>
      <c r="BS318" s="150">
        <f t="shared" si="348"/>
        <v>11242</v>
      </c>
      <c r="BT318" s="150">
        <f t="shared" ref="BT318" si="349">SUM(BT19,BT42,BT65,BT88,BT111,BT134,BT157,BT180,BT203,BT226,BT249,BT272,BT295)</f>
        <v>12222</v>
      </c>
      <c r="BU318" s="150">
        <f t="shared" si="348"/>
        <v>11708</v>
      </c>
      <c r="BV318" s="183">
        <f t="shared" ref="BV318" si="350">SUM(BV19,BV42,BV65,BV88,BV111,BV134,BV157,BV180,BV203,BV226,BV249,BV272,BV295)</f>
        <v>11328</v>
      </c>
    </row>
    <row r="319" spans="2:74">
      <c r="C319" s="186"/>
      <c r="D319" s="186"/>
      <c r="E319" s="186"/>
      <c r="F319" s="186"/>
      <c r="G319" s="186"/>
      <c r="H319" s="186"/>
      <c r="M319" s="186"/>
      <c r="N319" s="186"/>
      <c r="U319" s="165"/>
      <c r="V319" s="132"/>
      <c r="W319" s="141"/>
      <c r="X319" s="141"/>
      <c r="Y319" s="141"/>
      <c r="Z319" s="132"/>
      <c r="AA319" s="132"/>
      <c r="AB319" s="132"/>
      <c r="AC319" s="132"/>
      <c r="AD319" s="392"/>
      <c r="AE319" s="132"/>
      <c r="AF319" s="132"/>
      <c r="AG319" s="132"/>
      <c r="AH319" s="132"/>
      <c r="AI319" s="132"/>
      <c r="AJ319" s="132"/>
      <c r="AK319" s="132"/>
      <c r="AN319" s="681"/>
      <c r="AO319" s="154" t="s">
        <v>34</v>
      </c>
      <c r="AP319" s="150">
        <f t="shared" ref="AP319:BB319" si="351">SUM(AP20,AP43,AP66,AP89,AP112,AP135,AP158,AP181,AP204,AP227,AP250,AP273,AP296)</f>
        <v>3730</v>
      </c>
      <c r="AQ319" s="150">
        <f t="shared" si="351"/>
        <v>3270</v>
      </c>
      <c r="AR319" s="150">
        <f t="shared" si="351"/>
        <v>3346</v>
      </c>
      <c r="AS319" s="150">
        <f t="shared" si="351"/>
        <v>3174</v>
      </c>
      <c r="AT319" s="150">
        <f t="shared" si="351"/>
        <v>3572</v>
      </c>
      <c r="AU319" s="150">
        <f t="shared" si="351"/>
        <v>4631</v>
      </c>
      <c r="AV319" s="150">
        <f t="shared" si="351"/>
        <v>4603</v>
      </c>
      <c r="AW319" s="150">
        <v>4653</v>
      </c>
      <c r="AX319" s="150">
        <f t="shared" si="351"/>
        <v>3913</v>
      </c>
      <c r="AY319" s="150">
        <v>3199</v>
      </c>
      <c r="AZ319" s="150">
        <f t="shared" si="351"/>
        <v>2757</v>
      </c>
      <c r="BA319" s="150">
        <f t="shared" ref="BA319" si="352">SUM(BA20,BA43,BA66,BA89,BA112,BA135,BA158,BA181,BA204,BA227,BA250,BA273,BA296)</f>
        <v>2407</v>
      </c>
      <c r="BB319" s="150">
        <f t="shared" si="351"/>
        <v>2056</v>
      </c>
      <c r="BC319" s="183">
        <f t="shared" ref="BC319" si="353">SUM(BC20,BC43,BC66,BC89,BC112,BC135,BC158,BC181,BC204,BC227,BC250,BC273,BC296)</f>
        <v>1931</v>
      </c>
      <c r="BG319" s="681"/>
      <c r="BH319" s="154" t="s">
        <v>34</v>
      </c>
      <c r="BI319" s="150">
        <f t="shared" ref="BI319:BU319" si="354">SUM(BI20,BI43,BI66,BI89,BI112,BI135,BI158,BI181,BI204,BI227,BI250,BI273,BI296)</f>
        <v>14542</v>
      </c>
      <c r="BJ319" s="150">
        <f t="shared" si="354"/>
        <v>11333</v>
      </c>
      <c r="BK319" s="150">
        <f t="shared" si="354"/>
        <v>11756</v>
      </c>
      <c r="BL319" s="150">
        <f t="shared" si="354"/>
        <v>11322</v>
      </c>
      <c r="BM319" s="150">
        <f t="shared" si="354"/>
        <v>11985</v>
      </c>
      <c r="BN319" s="150">
        <f t="shared" si="354"/>
        <v>13806</v>
      </c>
      <c r="BO319" s="150">
        <f t="shared" si="354"/>
        <v>12343</v>
      </c>
      <c r="BP319" s="150">
        <f t="shared" si="354"/>
        <v>11970</v>
      </c>
      <c r="BQ319" s="150">
        <f t="shared" si="354"/>
        <v>10713</v>
      </c>
      <c r="BR319" s="150">
        <f t="shared" si="354"/>
        <v>9751</v>
      </c>
      <c r="BS319" s="150">
        <f t="shared" si="354"/>
        <v>9286</v>
      </c>
      <c r="BT319" s="150">
        <f t="shared" ref="BT319" si="355">SUM(BT20,BT43,BT66,BT89,BT112,BT135,BT158,BT181,BT204,BT227,BT250,BT273,BT296)</f>
        <v>9111</v>
      </c>
      <c r="BU319" s="150">
        <f t="shared" si="354"/>
        <v>9735</v>
      </c>
      <c r="BV319" s="183">
        <f t="shared" ref="BV319" si="356">SUM(BV20,BV43,BV66,BV89,BV112,BV135,BV158,BV181,BV204,BV227,BV250,BV273,BV296)</f>
        <v>9765</v>
      </c>
    </row>
    <row r="320" spans="2:74">
      <c r="C320" s="141"/>
      <c r="D320" s="141"/>
      <c r="E320" s="141"/>
      <c r="V320" s="132"/>
      <c r="W320" s="141"/>
      <c r="X320" s="141"/>
      <c r="Y320" s="141"/>
      <c r="Z320" s="132"/>
      <c r="AA320" s="132" t="s">
        <v>14</v>
      </c>
      <c r="AB320" s="132"/>
      <c r="AC320" s="132"/>
      <c r="AD320" s="392"/>
      <c r="AE320" s="132"/>
      <c r="AF320" s="132"/>
      <c r="AG320" s="132"/>
      <c r="AH320" s="132"/>
      <c r="AI320" s="132"/>
      <c r="AJ320" s="132"/>
      <c r="AK320" s="132"/>
      <c r="AN320" s="681"/>
      <c r="AO320" s="154" t="s">
        <v>36</v>
      </c>
      <c r="AP320" s="150">
        <f t="shared" ref="AP320:BB320" si="357">SUM(AP21,AP44,AP67,AP90,AP113,AP136,AP159,AP182,AP205,AP228,AP251,AP274,AP297)</f>
        <v>1447</v>
      </c>
      <c r="AQ320" s="150">
        <f t="shared" si="357"/>
        <v>1590</v>
      </c>
      <c r="AR320" s="150">
        <f t="shared" si="357"/>
        <v>1762</v>
      </c>
      <c r="AS320" s="150">
        <f t="shared" si="357"/>
        <v>1703</v>
      </c>
      <c r="AT320" s="150">
        <f t="shared" si="357"/>
        <v>1736</v>
      </c>
      <c r="AU320" s="150">
        <f t="shared" si="357"/>
        <v>2023</v>
      </c>
      <c r="AV320" s="150">
        <f t="shared" si="357"/>
        <v>2453</v>
      </c>
      <c r="AW320" s="150">
        <v>2847</v>
      </c>
      <c r="AX320" s="150">
        <f t="shared" si="357"/>
        <v>2932</v>
      </c>
      <c r="AY320" s="150">
        <v>2932</v>
      </c>
      <c r="AZ320" s="150">
        <f t="shared" si="357"/>
        <v>2618</v>
      </c>
      <c r="BA320" s="150">
        <f t="shared" ref="BA320" si="358">SUM(BA21,BA44,BA67,BA90,BA113,BA136,BA159,BA182,BA205,BA228,BA251,BA274,BA297)</f>
        <v>2403</v>
      </c>
      <c r="BB320" s="150">
        <f t="shared" si="357"/>
        <v>2223</v>
      </c>
      <c r="BC320" s="183">
        <f t="shared" ref="BC320" si="359">SUM(BC21,BC44,BC67,BC90,BC113,BC136,BC159,BC182,BC205,BC228,BC251,BC274,BC297)</f>
        <v>2119</v>
      </c>
      <c r="BG320" s="681"/>
      <c r="BH320" s="154" t="s">
        <v>36</v>
      </c>
      <c r="BI320" s="150">
        <f t="shared" ref="BI320:BU320" si="360">SUM(BI21,BI44,BI67,BI90,BI113,BI136,BI159,BI182,BI205,BI228,BI251,BI274,BI297)</f>
        <v>4374</v>
      </c>
      <c r="BJ320" s="150">
        <f t="shared" si="360"/>
        <v>4427</v>
      </c>
      <c r="BK320" s="150">
        <f t="shared" si="360"/>
        <v>4530</v>
      </c>
      <c r="BL320" s="150">
        <f t="shared" si="360"/>
        <v>4456</v>
      </c>
      <c r="BM320" s="150">
        <f t="shared" si="360"/>
        <v>4448</v>
      </c>
      <c r="BN320" s="150">
        <f t="shared" si="360"/>
        <v>4967</v>
      </c>
      <c r="BO320" s="150">
        <f t="shared" si="360"/>
        <v>5403</v>
      </c>
      <c r="BP320" s="150">
        <f t="shared" si="360"/>
        <v>5952</v>
      </c>
      <c r="BQ320" s="150">
        <f t="shared" si="360"/>
        <v>5997</v>
      </c>
      <c r="BR320" s="150">
        <f t="shared" si="360"/>
        <v>6062</v>
      </c>
      <c r="BS320" s="150">
        <f t="shared" si="360"/>
        <v>5776</v>
      </c>
      <c r="BT320" s="150">
        <f t="shared" ref="BT320" si="361">SUM(BT21,BT44,BT67,BT90,BT113,BT136,BT159,BT182,BT205,BT228,BT251,BT274,BT297)</f>
        <v>5715</v>
      </c>
      <c r="BU320" s="150">
        <f t="shared" si="360"/>
        <v>5919</v>
      </c>
      <c r="BV320" s="183">
        <f t="shared" ref="BV320" si="362">SUM(BV21,BV44,BV67,BV90,BV113,BV136,BV159,BV182,BV205,BV228,BV251,BV274,BV297)</f>
        <v>6430</v>
      </c>
    </row>
    <row r="321" spans="3:74" ht="22.5">
      <c r="C321" s="132"/>
      <c r="D321" s="132"/>
      <c r="E321" s="132"/>
      <c r="V321" s="694" t="s">
        <v>126</v>
      </c>
      <c r="W321" s="695"/>
      <c r="X321" s="695"/>
      <c r="Y321" s="695"/>
      <c r="Z321" s="695"/>
      <c r="AA321" s="695"/>
      <c r="AB321" s="695"/>
      <c r="AC321" s="695"/>
      <c r="AD321" s="695"/>
      <c r="AE321" s="695"/>
      <c r="AF321" s="695"/>
      <c r="AG321" s="695"/>
      <c r="AH321" s="695"/>
      <c r="AI321" s="695"/>
      <c r="AJ321" s="696"/>
      <c r="AK321" s="477"/>
      <c r="AN321" s="681"/>
      <c r="AO321" s="141" t="s">
        <v>149</v>
      </c>
      <c r="AP321" s="150">
        <f t="shared" ref="AP321:BB321" si="363">SUM(AP22,AP45,AP68,AP91,AP114,AP137,AP160,AP183,AP206,AP229,AP252,AP275,AP298)</f>
        <v>0</v>
      </c>
      <c r="AQ321" s="150">
        <f t="shared" si="363"/>
        <v>0</v>
      </c>
      <c r="AR321" s="150">
        <f t="shared" si="363"/>
        <v>0</v>
      </c>
      <c r="AS321" s="150">
        <f t="shared" si="363"/>
        <v>0</v>
      </c>
      <c r="AT321" s="150">
        <f t="shared" si="363"/>
        <v>0</v>
      </c>
      <c r="AU321" s="150">
        <f t="shared" si="363"/>
        <v>0</v>
      </c>
      <c r="AV321" s="150">
        <f t="shared" si="363"/>
        <v>0</v>
      </c>
      <c r="AW321" s="150">
        <v>0</v>
      </c>
      <c r="AX321" s="150">
        <f t="shared" si="363"/>
        <v>0</v>
      </c>
      <c r="AY321" s="150">
        <v>0</v>
      </c>
      <c r="AZ321" s="150">
        <f t="shared" si="363"/>
        <v>0</v>
      </c>
      <c r="BA321" s="150">
        <f t="shared" ref="BA321" si="364">SUM(BA22,BA45,BA68,BA91,BA114,BA137,BA160,BA183,BA206,BA229,BA252,BA275,BA298)</f>
        <v>211</v>
      </c>
      <c r="BB321" s="150">
        <f t="shared" si="363"/>
        <v>189</v>
      </c>
      <c r="BC321" s="183">
        <f t="shared" ref="BC321" si="365">SUM(BC22,BC45,BC68,BC91,BC114,BC137,BC160,BC183,BC206,BC229,BC252,BC275,BC298)</f>
        <v>191</v>
      </c>
      <c r="BG321" s="681"/>
      <c r="BH321" s="141" t="s">
        <v>149</v>
      </c>
      <c r="BI321" s="150">
        <f t="shared" ref="BI321:BU321" si="366">SUM(BI22,BI45,BI68,BI91,BI114,BI137,BI160,BI183,BI206,BI229,BI252,BI275,BI298)</f>
        <v>0</v>
      </c>
      <c r="BJ321" s="150">
        <f t="shared" si="366"/>
        <v>0</v>
      </c>
      <c r="BK321" s="150">
        <f t="shared" si="366"/>
        <v>0</v>
      </c>
      <c r="BL321" s="150">
        <f t="shared" si="366"/>
        <v>0</v>
      </c>
      <c r="BM321" s="150">
        <f t="shared" si="366"/>
        <v>0</v>
      </c>
      <c r="BN321" s="150">
        <f t="shared" si="366"/>
        <v>0</v>
      </c>
      <c r="BO321" s="150">
        <f t="shared" si="366"/>
        <v>0</v>
      </c>
      <c r="BP321" s="150">
        <f t="shared" si="366"/>
        <v>0</v>
      </c>
      <c r="BQ321" s="150">
        <f t="shared" si="366"/>
        <v>0</v>
      </c>
      <c r="BR321" s="150">
        <f t="shared" si="366"/>
        <v>0</v>
      </c>
      <c r="BS321" s="150">
        <f t="shared" si="366"/>
        <v>0</v>
      </c>
      <c r="BT321" s="150">
        <f t="shared" ref="BT321" si="367">SUM(BT22,BT45,BT68,BT91,BT114,BT137,BT160,BT183,BT206,BT229,BT252,BT275,BT298)</f>
        <v>532</v>
      </c>
      <c r="BU321" s="150">
        <f t="shared" si="366"/>
        <v>473</v>
      </c>
      <c r="BV321" s="183">
        <f t="shared" ref="BV321" si="368">SUM(BV22,BV45,BV68,BV91,BV114,BV137,BV160,BV183,BV206,BV229,BV252,BV275,BV298)</f>
        <v>578</v>
      </c>
    </row>
    <row r="322" spans="3:74">
      <c r="D322" s="129" t="s">
        <v>14</v>
      </c>
      <c r="V322" s="697" t="s">
        <v>132</v>
      </c>
      <c r="W322" s="698"/>
      <c r="X322" s="698"/>
      <c r="Y322" s="698"/>
      <c r="Z322" s="698"/>
      <c r="AA322" s="698"/>
      <c r="AB322" s="698"/>
      <c r="AC322" s="698"/>
      <c r="AD322" s="698"/>
      <c r="AE322" s="698"/>
      <c r="AF322" s="698"/>
      <c r="AG322" s="698"/>
      <c r="AH322" s="698"/>
      <c r="AI322" s="698"/>
      <c r="AJ322" s="699"/>
      <c r="AK322" s="474"/>
      <c r="AN322" s="681"/>
      <c r="AO322" s="154" t="s">
        <v>37</v>
      </c>
      <c r="AP322" s="150">
        <f t="shared" ref="AP322:BB322" si="369">SUM(AP23,AP46,AP69,AP92,AP115,AP138,AP161,AP184,AP207,AP230,AP253,AP276,AP299)</f>
        <v>75</v>
      </c>
      <c r="AQ322" s="150">
        <f t="shared" si="369"/>
        <v>108</v>
      </c>
      <c r="AR322" s="150">
        <f t="shared" si="369"/>
        <v>73</v>
      </c>
      <c r="AS322" s="150">
        <f t="shared" si="369"/>
        <v>85</v>
      </c>
      <c r="AT322" s="150">
        <f t="shared" si="369"/>
        <v>94</v>
      </c>
      <c r="AU322" s="150">
        <f t="shared" si="369"/>
        <v>138</v>
      </c>
      <c r="AV322" s="150">
        <f t="shared" si="369"/>
        <v>144</v>
      </c>
      <c r="AW322" s="150">
        <v>211</v>
      </c>
      <c r="AX322" s="150">
        <f t="shared" si="369"/>
        <v>221</v>
      </c>
      <c r="AY322" s="150">
        <v>220</v>
      </c>
      <c r="AZ322" s="150">
        <f t="shared" si="369"/>
        <v>207</v>
      </c>
      <c r="BA322" s="150">
        <f t="shared" ref="BA322" si="370">SUM(BA23,BA46,BA69,BA92,BA115,BA138,BA161,BA184,BA207,BA230,BA253,BA276,BA299)</f>
        <v>181</v>
      </c>
      <c r="BB322" s="150">
        <f t="shared" si="369"/>
        <v>186</v>
      </c>
      <c r="BC322" s="183">
        <f t="shared" ref="BC322" si="371">SUM(BC23,BC46,BC69,BC92,BC115,BC138,BC161,BC184,BC207,BC230,BC253,BC276,BC299)</f>
        <v>186</v>
      </c>
      <c r="BG322" s="681"/>
      <c r="BH322" s="154" t="s">
        <v>37</v>
      </c>
      <c r="BI322" s="150">
        <f t="shared" ref="BI322:BU322" si="372">SUM(BI23,BI46,BI69,BI92,BI115,BI138,BI161,BI184,BI207,BI230,BI253,BI276,BI299)</f>
        <v>244</v>
      </c>
      <c r="BJ322" s="150">
        <f t="shared" si="372"/>
        <v>304</v>
      </c>
      <c r="BK322" s="150">
        <f t="shared" si="372"/>
        <v>245</v>
      </c>
      <c r="BL322" s="150">
        <f t="shared" si="372"/>
        <v>280</v>
      </c>
      <c r="BM322" s="150">
        <f t="shared" si="372"/>
        <v>302</v>
      </c>
      <c r="BN322" s="150">
        <f t="shared" si="372"/>
        <v>389</v>
      </c>
      <c r="BO322" s="150">
        <f t="shared" si="372"/>
        <v>331</v>
      </c>
      <c r="BP322" s="150">
        <f t="shared" si="372"/>
        <v>458</v>
      </c>
      <c r="BQ322" s="150">
        <f t="shared" si="372"/>
        <v>467</v>
      </c>
      <c r="BR322" s="150">
        <f t="shared" si="372"/>
        <v>479</v>
      </c>
      <c r="BS322" s="150">
        <f t="shared" si="372"/>
        <v>432</v>
      </c>
      <c r="BT322" s="150">
        <f t="shared" ref="BT322" si="373">SUM(BT23,BT46,BT69,BT92,BT115,BT138,BT161,BT184,BT207,BT230,BT253,BT276,BT299)</f>
        <v>400</v>
      </c>
      <c r="BU322" s="150">
        <f t="shared" si="372"/>
        <v>441</v>
      </c>
      <c r="BV322" s="183">
        <f t="shared" ref="BV322" si="374">SUM(BV23,BV46,BV69,BV92,BV115,BV138,BV161,BV184,BV207,BV230,BV253,BV276,BV299)</f>
        <v>490</v>
      </c>
    </row>
    <row r="323" spans="3:74">
      <c r="O323" s="167"/>
      <c r="P323" s="167"/>
      <c r="V323" s="478"/>
      <c r="W323" s="479" t="s">
        <v>121</v>
      </c>
      <c r="X323" s="479" t="s">
        <v>120</v>
      </c>
      <c r="Y323" s="479" t="s">
        <v>119</v>
      </c>
      <c r="Z323" s="479" t="s">
        <v>49</v>
      </c>
      <c r="AA323" s="479" t="s">
        <v>48</v>
      </c>
      <c r="AB323" s="479" t="s">
        <v>47</v>
      </c>
      <c r="AC323" s="479" t="s">
        <v>46</v>
      </c>
      <c r="AD323" s="479" t="s">
        <v>45</v>
      </c>
      <c r="AE323" s="479" t="s">
        <v>44</v>
      </c>
      <c r="AF323" s="504" t="s">
        <v>43</v>
      </c>
      <c r="AG323" s="479" t="s">
        <v>96</v>
      </c>
      <c r="AH323" s="479" t="s">
        <v>69</v>
      </c>
      <c r="AI323" s="479" t="s">
        <v>77</v>
      </c>
      <c r="AJ323" s="480" t="s">
        <v>148</v>
      </c>
      <c r="AK323" s="134"/>
      <c r="AN323" s="682"/>
      <c r="AO323" s="157" t="s">
        <v>38</v>
      </c>
      <c r="AP323" s="158">
        <f t="shared" ref="AP323:BB323" si="375">SUM(AP24,AP47,AP70,AP93,AP116,AP139,AP162,AP185,AP208,AP231,AP254,AP277,AP300)</f>
        <v>177</v>
      </c>
      <c r="AQ323" s="158">
        <f t="shared" si="375"/>
        <v>200</v>
      </c>
      <c r="AR323" s="159">
        <f t="shared" si="375"/>
        <v>248</v>
      </c>
      <c r="AS323" s="158">
        <f t="shared" si="375"/>
        <v>200</v>
      </c>
      <c r="AT323" s="158">
        <f t="shared" si="375"/>
        <v>201</v>
      </c>
      <c r="AU323" s="159">
        <f t="shared" si="375"/>
        <v>358</v>
      </c>
      <c r="AV323" s="159">
        <f t="shared" si="375"/>
        <v>493</v>
      </c>
      <c r="AW323" s="159">
        <v>629</v>
      </c>
      <c r="AX323" s="159">
        <f t="shared" si="375"/>
        <v>546</v>
      </c>
      <c r="AY323" s="159">
        <v>576</v>
      </c>
      <c r="AZ323" s="159">
        <f t="shared" si="375"/>
        <v>652</v>
      </c>
      <c r="BA323" s="159">
        <f t="shared" ref="BA323" si="376">SUM(BA24,BA47,BA70,BA93,BA116,BA139,BA162,BA185,BA208,BA231,BA254,BA277,BA300)</f>
        <v>519</v>
      </c>
      <c r="BB323" s="159">
        <f t="shared" si="375"/>
        <v>487</v>
      </c>
      <c r="BC323" s="185">
        <f t="shared" ref="BC323" si="377">SUM(BC24,BC47,BC70,BC93,BC116,BC139,BC162,BC185,BC208,BC231,BC254,BC277,BC300)</f>
        <v>511</v>
      </c>
      <c r="BG323" s="682"/>
      <c r="BH323" s="157" t="s">
        <v>38</v>
      </c>
      <c r="BI323" s="158">
        <f t="shared" ref="BI323:BU323" si="378">SUM(BI24,BI47,BI70,BI93,BI116,BI139,BI162,BI185,BI208,BI231,BI254,BI277,BI300)</f>
        <v>499</v>
      </c>
      <c r="BJ323" s="158">
        <f t="shared" si="378"/>
        <v>551</v>
      </c>
      <c r="BK323" s="159">
        <f t="shared" si="378"/>
        <v>597</v>
      </c>
      <c r="BL323" s="158">
        <f t="shared" si="378"/>
        <v>566</v>
      </c>
      <c r="BM323" s="158">
        <f t="shared" si="378"/>
        <v>539</v>
      </c>
      <c r="BN323" s="159">
        <f t="shared" si="378"/>
        <v>803</v>
      </c>
      <c r="BO323" s="159">
        <f t="shared" si="378"/>
        <v>1090</v>
      </c>
      <c r="BP323" s="159">
        <f t="shared" si="378"/>
        <v>1375</v>
      </c>
      <c r="BQ323" s="159">
        <f t="shared" si="378"/>
        <v>1283</v>
      </c>
      <c r="BR323" s="159">
        <f t="shared" si="378"/>
        <v>1365</v>
      </c>
      <c r="BS323" s="159">
        <f t="shared" si="378"/>
        <v>1508</v>
      </c>
      <c r="BT323" s="159">
        <f t="shared" ref="BT323" si="379">SUM(BT24,BT47,BT70,BT93,BT116,BT139,BT162,BT185,BT208,BT231,BT254,BT277,BT300)</f>
        <v>1380</v>
      </c>
      <c r="BU323" s="159">
        <f t="shared" si="378"/>
        <v>1380</v>
      </c>
      <c r="BV323" s="185">
        <f t="shared" ref="BV323" si="380">SUM(BV24,BV47,BV70,BV93,BV116,BV139,BV162,BV185,BV208,BV231,BV254,BV277,BV300)</f>
        <v>1435</v>
      </c>
    </row>
    <row r="324" spans="3:74">
      <c r="O324" s="165"/>
      <c r="P324" s="165"/>
      <c r="V324" s="154" t="s">
        <v>33</v>
      </c>
      <c r="W324" s="189">
        <f t="shared" ref="W324:AC326" si="381">(W303-AP303-AP310-AP317)/W303</f>
        <v>8.9163995431266352E-2</v>
      </c>
      <c r="X324" s="189">
        <f t="shared" si="381"/>
        <v>9.1890214467967732E-2</v>
      </c>
      <c r="Y324" s="189">
        <f t="shared" si="381"/>
        <v>9.7364102220584781E-2</v>
      </c>
      <c r="Z324" s="189">
        <f t="shared" si="381"/>
        <v>0.10249578414839798</v>
      </c>
      <c r="AA324" s="189">
        <f t="shared" si="381"/>
        <v>9.8052788394979981E-2</v>
      </c>
      <c r="AB324" s="189">
        <f t="shared" si="381"/>
        <v>8.9113643797016126E-2</v>
      </c>
      <c r="AC324" s="189">
        <f t="shared" si="381"/>
        <v>0.10317844766553638</v>
      </c>
      <c r="AD324" s="84">
        <v>0.12047619047619047</v>
      </c>
      <c r="AE324" s="189">
        <f t="shared" ref="AE324:AG326" si="382">(AE303-AX303-AX310-AX317)/AE303</f>
        <v>0.15434124179707218</v>
      </c>
      <c r="AF324" s="189">
        <v>0.15933694181326116</v>
      </c>
      <c r="AG324" s="189">
        <f t="shared" si="382"/>
        <v>0.18038551706173483</v>
      </c>
      <c r="AH324" s="189">
        <f t="shared" ref="AH324:AJ326" si="383">(AH303-BA303-BA310-BA317)/AH303</f>
        <v>0.17298328193475085</v>
      </c>
      <c r="AI324" s="189">
        <f t="shared" si="383"/>
        <v>0.1809664266504728</v>
      </c>
      <c r="AJ324" s="190">
        <f t="shared" si="383"/>
        <v>0.21091800921814877</v>
      </c>
      <c r="AK324" s="189"/>
      <c r="AP324" s="132"/>
      <c r="AQ324" s="132"/>
      <c r="AR324" s="132"/>
      <c r="BH324" s="132"/>
      <c r="BI324" s="132"/>
      <c r="BJ324" s="132"/>
      <c r="BK324" s="132"/>
      <c r="BL324" s="132"/>
      <c r="BM324" s="132"/>
      <c r="BN324" s="132"/>
      <c r="BO324" s="132"/>
      <c r="BP324" s="392"/>
      <c r="BQ324" s="132"/>
      <c r="BR324" s="392"/>
      <c r="BS324" s="132"/>
      <c r="BT324" s="392"/>
      <c r="BU324" s="392"/>
      <c r="BV324" s="326"/>
    </row>
    <row r="325" spans="3:74">
      <c r="O325" s="135"/>
      <c r="P325" s="135"/>
      <c r="V325" s="154" t="s">
        <v>9</v>
      </c>
      <c r="W325" s="189">
        <f t="shared" si="381"/>
        <v>7.0439940682155214E-2</v>
      </c>
      <c r="X325" s="189">
        <f t="shared" si="381"/>
        <v>8.6377933704331E-2</v>
      </c>
      <c r="Y325" s="189">
        <f t="shared" si="381"/>
        <v>8.2798641253066615E-2</v>
      </c>
      <c r="Z325" s="189">
        <f t="shared" si="381"/>
        <v>8.7093992526588102E-2</v>
      </c>
      <c r="AA325" s="189">
        <f t="shared" si="381"/>
        <v>8.4876129147661211E-2</v>
      </c>
      <c r="AB325" s="189">
        <f t="shared" si="381"/>
        <v>7.7997758685095259E-2</v>
      </c>
      <c r="AC325" s="189">
        <f t="shared" si="381"/>
        <v>8.3448374351406673E-2</v>
      </c>
      <c r="AD325" s="84">
        <v>8.9737133648907244E-2</v>
      </c>
      <c r="AE325" s="189">
        <f t="shared" si="382"/>
        <v>0.11434286641076931</v>
      </c>
      <c r="AF325" s="189">
        <v>0.12420132272166798</v>
      </c>
      <c r="AG325" s="189">
        <f t="shared" si="382"/>
        <v>0.14233933605661353</v>
      </c>
      <c r="AH325" s="189">
        <f t="shared" si="383"/>
        <v>0.13853385444174501</v>
      </c>
      <c r="AI325" s="189">
        <f t="shared" si="383"/>
        <v>0.1513447296620079</v>
      </c>
      <c r="AJ325" s="190">
        <f t="shared" si="383"/>
        <v>0.17592134893172956</v>
      </c>
      <c r="AK325" s="189"/>
      <c r="AQ325" s="129" t="s">
        <v>14</v>
      </c>
      <c r="BJ325" s="129" t="s">
        <v>14</v>
      </c>
    </row>
    <row r="326" spans="3:74">
      <c r="O326" s="143"/>
      <c r="P326" s="143"/>
      <c r="V326" s="154" t="s">
        <v>34</v>
      </c>
      <c r="W326" s="189">
        <f t="shared" si="381"/>
        <v>9.7247982355005258E-2</v>
      </c>
      <c r="X326" s="189">
        <f t="shared" si="381"/>
        <v>8.4534476042072454E-2</v>
      </c>
      <c r="Y326" s="189">
        <f t="shared" si="381"/>
        <v>8.412145345943256E-2</v>
      </c>
      <c r="Z326" s="189">
        <f t="shared" si="381"/>
        <v>8.1779606532081786E-2</v>
      </c>
      <c r="AA326" s="189">
        <f t="shared" si="381"/>
        <v>8.2003599280143974E-2</v>
      </c>
      <c r="AB326" s="189">
        <f t="shared" si="381"/>
        <v>7.8250025979424292E-2</v>
      </c>
      <c r="AC326" s="189">
        <f t="shared" si="381"/>
        <v>8.2166415924082858E-2</v>
      </c>
      <c r="AD326" s="84">
        <v>7.8270257302225157E-2</v>
      </c>
      <c r="AE326" s="189">
        <f t="shared" si="382"/>
        <v>0.10087606287039423</v>
      </c>
      <c r="AF326" s="189">
        <v>0.11215268411114108</v>
      </c>
      <c r="AG326" s="189">
        <f t="shared" si="382"/>
        <v>0.13208991579093882</v>
      </c>
      <c r="AH326" s="189">
        <f t="shared" si="383"/>
        <v>0.13807502261813626</v>
      </c>
      <c r="AI326" s="189">
        <f t="shared" si="383"/>
        <v>0.14278222105677199</v>
      </c>
      <c r="AJ326" s="190">
        <f t="shared" si="383"/>
        <v>0.15524548477537981</v>
      </c>
      <c r="AK326" s="189"/>
      <c r="AW326" s="385" t="s">
        <v>14</v>
      </c>
      <c r="AZ326" s="129" t="s">
        <v>14</v>
      </c>
    </row>
    <row r="327" spans="3:74">
      <c r="O327" s="143"/>
      <c r="P327" s="143"/>
      <c r="V327" s="154" t="s">
        <v>36</v>
      </c>
      <c r="W327" s="189">
        <f t="shared" ref="W327:AC327" si="384">(W307-AP306-AP313-AP320)/W307</f>
        <v>9.4632559515008138E-2</v>
      </c>
      <c r="X327" s="189">
        <f t="shared" si="384"/>
        <v>8.4775594015840422E-2</v>
      </c>
      <c r="Y327" s="189">
        <f t="shared" si="384"/>
        <v>8.263142608190531E-2</v>
      </c>
      <c r="Z327" s="189">
        <f t="shared" si="384"/>
        <v>7.2513400833829664E-2</v>
      </c>
      <c r="AA327" s="189">
        <f t="shared" si="384"/>
        <v>7.7071005917159763E-2</v>
      </c>
      <c r="AB327" s="189">
        <f t="shared" si="384"/>
        <v>7.6167728237791929E-2</v>
      </c>
      <c r="AC327" s="189">
        <f t="shared" si="384"/>
        <v>7.0139557266602509E-2</v>
      </c>
      <c r="AD327" s="84">
        <v>6.5588202927258726E-2</v>
      </c>
      <c r="AE327" s="189">
        <f t="shared" ref="AE327:AG327" si="385">(AE307-AX306-AX313-AX320)/AE307</f>
        <v>7.1374581578663207E-2</v>
      </c>
      <c r="AF327" s="189">
        <v>7.4728975897273966E-2</v>
      </c>
      <c r="AG327" s="189">
        <f t="shared" si="385"/>
        <v>9.0859451785519268E-2</v>
      </c>
      <c r="AH327" s="189">
        <f>(AH307-BA306-BA313-BA320)/AH307</f>
        <v>9.7872340425531917E-2</v>
      </c>
      <c r="AI327" s="189">
        <f>(AI307-BB306-BB313-BB320)/AI307</f>
        <v>0.11942562443118616</v>
      </c>
      <c r="AJ327" s="190">
        <f>(AJ307-BC306-BC313-BC320)/AJ307</f>
        <v>0.13192612137203166</v>
      </c>
      <c r="AK327" s="189"/>
      <c r="AP327" s="129" t="s">
        <v>14</v>
      </c>
      <c r="AW327" s="385" t="s">
        <v>14</v>
      </c>
      <c r="AZ327" s="129" t="s">
        <v>14</v>
      </c>
    </row>
    <row r="328" spans="3:74">
      <c r="O328" s="143"/>
      <c r="P328" s="143"/>
      <c r="V328" s="154" t="s">
        <v>37</v>
      </c>
      <c r="W328" s="189">
        <f t="shared" ref="W328:AC329" si="386">(W309-AP308-AP315-AP322)/W309</f>
        <v>7.5156576200417533E-2</v>
      </c>
      <c r="X328" s="189">
        <f t="shared" si="386"/>
        <v>7.6512455516014238E-2</v>
      </c>
      <c r="Y328" s="189">
        <f t="shared" si="386"/>
        <v>5.6433408577878104E-2</v>
      </c>
      <c r="Z328" s="189">
        <f t="shared" si="386"/>
        <v>6.8376068376068383E-2</v>
      </c>
      <c r="AA328" s="189">
        <f t="shared" si="386"/>
        <v>6.3706563706563704E-2</v>
      </c>
      <c r="AB328" s="189">
        <f t="shared" si="386"/>
        <v>6.0221870047543584E-2</v>
      </c>
      <c r="AC328" s="189">
        <f t="shared" si="386"/>
        <v>6.623586429725363E-2</v>
      </c>
      <c r="AD328" s="84">
        <v>6.1776061776061778E-2</v>
      </c>
      <c r="AE328" s="189">
        <f t="shared" ref="AE328:AG329" si="387">(AE309-AX308-AX315-AX322)/AE309</f>
        <v>5.118601747815231E-2</v>
      </c>
      <c r="AF328" s="189">
        <v>5.6320400500625784E-2</v>
      </c>
      <c r="AG328" s="189">
        <f t="shared" si="387"/>
        <v>5.6451612903225805E-2</v>
      </c>
      <c r="AH328" s="189">
        <f t="shared" ref="AH328:AJ329" si="388">(AH309-BA308-BA315-BA322)/AH309</f>
        <v>8.0555555555555561E-2</v>
      </c>
      <c r="AI328" s="189">
        <f t="shared" si="388"/>
        <v>7.3298429319371722E-2</v>
      </c>
      <c r="AJ328" s="190">
        <f t="shared" si="388"/>
        <v>9.0368608799048747E-2</v>
      </c>
      <c r="AK328" s="189"/>
    </row>
    <row r="329" spans="3:74">
      <c r="O329" s="143"/>
      <c r="P329" s="143"/>
      <c r="V329" s="154" t="s">
        <v>38</v>
      </c>
      <c r="W329" s="189">
        <f t="shared" si="386"/>
        <v>8.9201877934272297E-2</v>
      </c>
      <c r="X329" s="189">
        <f t="shared" si="386"/>
        <v>6.6231343283582086E-2</v>
      </c>
      <c r="Y329" s="189">
        <f t="shared" si="386"/>
        <v>6.8870523415977963E-2</v>
      </c>
      <c r="Z329" s="189">
        <f t="shared" si="386"/>
        <v>6.4947468958930277E-2</v>
      </c>
      <c r="AA329" s="189">
        <f t="shared" si="386"/>
        <v>6.1553030303030304E-2</v>
      </c>
      <c r="AB329" s="189">
        <f t="shared" si="386"/>
        <v>7.9595704358812386E-2</v>
      </c>
      <c r="AC329" s="189">
        <f t="shared" si="386"/>
        <v>6.8932503590234562E-2</v>
      </c>
      <c r="AD329" s="84">
        <v>6.7636649626425488E-2</v>
      </c>
      <c r="AE329" s="189">
        <f t="shared" si="387"/>
        <v>5.926809864757359E-2</v>
      </c>
      <c r="AF329" s="189">
        <v>7.2557762464531814E-2</v>
      </c>
      <c r="AG329" s="189">
        <f t="shared" si="387"/>
        <v>8.2038308637513546E-2</v>
      </c>
      <c r="AH329" s="189">
        <f t="shared" si="388"/>
        <v>9.2514395393474086E-2</v>
      </c>
      <c r="AI329" s="189">
        <f t="shared" si="388"/>
        <v>8.0073126142595971E-2</v>
      </c>
      <c r="AJ329" s="190">
        <f t="shared" si="388"/>
        <v>0.11204188481675392</v>
      </c>
      <c r="AK329" s="189"/>
      <c r="BQ329" s="129" t="s">
        <v>14</v>
      </c>
    </row>
    <row r="330" spans="3:74">
      <c r="O330" s="143"/>
      <c r="P330" s="143"/>
      <c r="V330" s="154"/>
      <c r="W330" s="189"/>
      <c r="X330" s="189"/>
      <c r="Y330" s="189"/>
      <c r="Z330" s="189"/>
      <c r="AA330" s="189"/>
      <c r="AB330" s="189"/>
      <c r="AC330" s="189"/>
      <c r="AD330" s="84"/>
      <c r="AE330" s="189"/>
      <c r="AF330" s="189"/>
      <c r="AG330" s="189"/>
      <c r="AH330" s="189"/>
      <c r="AI330" s="189"/>
      <c r="AJ330" s="190"/>
      <c r="AK330" s="189"/>
      <c r="BA330" s="129" t="s">
        <v>14</v>
      </c>
    </row>
    <row r="331" spans="3:74">
      <c r="O331" s="143"/>
      <c r="P331" s="143"/>
      <c r="V331" s="688" t="s">
        <v>141</v>
      </c>
      <c r="W331" s="689"/>
      <c r="X331" s="689"/>
      <c r="Y331" s="689"/>
      <c r="Z331" s="689"/>
      <c r="AA331" s="689"/>
      <c r="AB331" s="689"/>
      <c r="AC331" s="689"/>
      <c r="AD331" s="689"/>
      <c r="AE331" s="689"/>
      <c r="AF331" s="689"/>
      <c r="AG331" s="689"/>
      <c r="AH331" s="689"/>
      <c r="AI331" s="689"/>
      <c r="AJ331" s="597"/>
      <c r="AK331" s="474"/>
    </row>
    <row r="332" spans="3:74">
      <c r="O332" s="143"/>
      <c r="P332" s="143"/>
      <c r="V332" s="187"/>
      <c r="W332" s="137" t="s">
        <v>121</v>
      </c>
      <c r="X332" s="137" t="s">
        <v>120</v>
      </c>
      <c r="Y332" s="137" t="s">
        <v>119</v>
      </c>
      <c r="Z332" s="137" t="s">
        <v>49</v>
      </c>
      <c r="AA332" s="137" t="s">
        <v>48</v>
      </c>
      <c r="AB332" s="137" t="s">
        <v>47</v>
      </c>
      <c r="AC332" s="137" t="s">
        <v>46</v>
      </c>
      <c r="AD332" s="137" t="s">
        <v>45</v>
      </c>
      <c r="AE332" s="137" t="s">
        <v>44</v>
      </c>
      <c r="AF332" s="498" t="s">
        <v>43</v>
      </c>
      <c r="AG332" s="137" t="s">
        <v>96</v>
      </c>
      <c r="AH332" s="137" t="s">
        <v>69</v>
      </c>
      <c r="AI332" s="137" t="str">
        <f>AI323</f>
        <v>2016-17</v>
      </c>
      <c r="AJ332" s="188" t="str">
        <f>AJ323</f>
        <v>2017-18</v>
      </c>
      <c r="AK332" s="134"/>
    </row>
    <row r="333" spans="3:74">
      <c r="O333" s="143"/>
      <c r="P333" s="143"/>
      <c r="V333" s="154" t="s">
        <v>33</v>
      </c>
      <c r="W333" s="189">
        <f t="shared" ref="W333:AC333" si="389">AP303/W$303</f>
        <v>0.31516893261117868</v>
      </c>
      <c r="X333" s="189">
        <f t="shared" si="389"/>
        <v>0.31249568995241706</v>
      </c>
      <c r="Y333" s="189">
        <f t="shared" si="389"/>
        <v>0.30736510701008141</v>
      </c>
      <c r="Z333" s="189">
        <f t="shared" si="389"/>
        <v>0.32401349072512647</v>
      </c>
      <c r="AA333" s="189">
        <f t="shared" si="389"/>
        <v>0.30700935985794686</v>
      </c>
      <c r="AB333" s="189">
        <f t="shared" si="389"/>
        <v>0.26759252270611616</v>
      </c>
      <c r="AC333" s="189">
        <f t="shared" si="389"/>
        <v>0.27193799605022917</v>
      </c>
      <c r="AD333" s="84">
        <v>0.28781746031746031</v>
      </c>
      <c r="AE333" s="189">
        <f t="shared" ref="AE333:AG333" si="390">AX303/AE$303</f>
        <v>0.31621235066464748</v>
      </c>
      <c r="AF333" s="189">
        <v>0.32353687415426252</v>
      </c>
      <c r="AG333" s="189">
        <f t="shared" si="390"/>
        <v>0.33889033602500651</v>
      </c>
      <c r="AH333" s="189">
        <f>BA303/AH$303</f>
        <v>0.35460964129199807</v>
      </c>
      <c r="AI333" s="189">
        <f t="shared" ref="AI333:AJ333" si="391">BB303/AI$303</f>
        <v>0.35920013880454588</v>
      </c>
      <c r="AJ333" s="190">
        <f t="shared" si="391"/>
        <v>0.35016279758129309</v>
      </c>
      <c r="AK333" s="189"/>
    </row>
    <row r="334" spans="3:74">
      <c r="O334" s="143"/>
      <c r="P334" s="143"/>
      <c r="V334" s="154" t="s">
        <v>9</v>
      </c>
      <c r="W334" s="189">
        <f t="shared" ref="W334:AC334" si="392">AP304/W$304</f>
        <v>0.28551655956500249</v>
      </c>
      <c r="X334" s="189">
        <f t="shared" si="392"/>
        <v>0.29900798451488025</v>
      </c>
      <c r="Y334" s="189">
        <f t="shared" si="392"/>
        <v>0.30194376297414605</v>
      </c>
      <c r="Z334" s="189">
        <f t="shared" si="392"/>
        <v>0.30219411708345312</v>
      </c>
      <c r="AA334" s="189">
        <f t="shared" si="392"/>
        <v>0.30037563724174937</v>
      </c>
      <c r="AB334" s="189">
        <f t="shared" si="392"/>
        <v>0.27108703772880088</v>
      </c>
      <c r="AC334" s="189">
        <f t="shared" si="392"/>
        <v>0.26324558480506499</v>
      </c>
      <c r="AD334" s="84">
        <v>0.26467922247960518</v>
      </c>
      <c r="AE334" s="189">
        <f t="shared" ref="AE334:AG334" si="393">AX304/AE$304</f>
        <v>0.28777639617235229</v>
      </c>
      <c r="AF334" s="189">
        <v>0.30282479542652169</v>
      </c>
      <c r="AG334" s="189">
        <f t="shared" si="393"/>
        <v>0.31902652321500491</v>
      </c>
      <c r="AH334" s="189">
        <f>BA304/AH$304</f>
        <v>0.35090313721347838</v>
      </c>
      <c r="AI334" s="189">
        <f t="shared" ref="AI334:AJ334" si="394">BB304/AI$304</f>
        <v>0.34818197004287543</v>
      </c>
      <c r="AJ334" s="190">
        <f t="shared" si="394"/>
        <v>0.34788817487779428</v>
      </c>
      <c r="AK334" s="189"/>
    </row>
    <row r="335" spans="3:74">
      <c r="O335" s="143"/>
      <c r="P335" s="143"/>
      <c r="V335" s="154" t="s">
        <v>34</v>
      </c>
      <c r="W335" s="189">
        <f t="shared" ref="W335:AC335" si="395">AP305/W$305</f>
        <v>0.31966514612261265</v>
      </c>
      <c r="X335" s="189">
        <f t="shared" si="395"/>
        <v>0.29729905207115959</v>
      </c>
      <c r="Y335" s="189">
        <f t="shared" si="395"/>
        <v>0.2975983076157292</v>
      </c>
      <c r="Z335" s="189">
        <f t="shared" si="395"/>
        <v>0.29677253439629675</v>
      </c>
      <c r="AA335" s="189">
        <f t="shared" si="395"/>
        <v>0.28944211157768446</v>
      </c>
      <c r="AB335" s="189">
        <f t="shared" si="395"/>
        <v>0.27543385638574247</v>
      </c>
      <c r="AC335" s="189">
        <f t="shared" si="395"/>
        <v>0.26437912278671449</v>
      </c>
      <c r="AD335" s="84">
        <v>0.25754213398908415</v>
      </c>
      <c r="AE335" s="189">
        <f t="shared" ref="AE335:AG335" si="396">AX305/AE$305</f>
        <v>0.27093532594692088</v>
      </c>
      <c r="AF335" s="189">
        <v>0.29633126517399516</v>
      </c>
      <c r="AG335" s="189">
        <f t="shared" si="396"/>
        <v>0.30280464889693087</v>
      </c>
      <c r="AH335" s="189">
        <f>BA305/AH$305</f>
        <v>0.31964646113160278</v>
      </c>
      <c r="AI335" s="189">
        <f t="shared" ref="AI335:AJ335" si="397">BB305/AI$305</f>
        <v>0.34961321620558544</v>
      </c>
      <c r="AJ335" s="190">
        <f t="shared" si="397"/>
        <v>0.34517832692182304</v>
      </c>
      <c r="AK335" s="189"/>
    </row>
    <row r="336" spans="3:74">
      <c r="O336" s="163"/>
      <c r="P336" s="163"/>
      <c r="V336" s="154" t="s">
        <v>36</v>
      </c>
      <c r="W336" s="189">
        <f>AP306/W307</f>
        <v>0.32352506284193405</v>
      </c>
      <c r="X336" s="189">
        <f t="shared" ref="X336:AC336" si="398">AQ306/X$307</f>
        <v>0.31798181284834265</v>
      </c>
      <c r="Y336" s="189">
        <f t="shared" si="398"/>
        <v>0.301626488527447</v>
      </c>
      <c r="Z336" s="189">
        <f t="shared" si="398"/>
        <v>0.29615842763549732</v>
      </c>
      <c r="AA336" s="189">
        <f t="shared" si="398"/>
        <v>0.2930473372781065</v>
      </c>
      <c r="AB336" s="189">
        <f t="shared" si="398"/>
        <v>0.27852972399150744</v>
      </c>
      <c r="AC336" s="189">
        <f t="shared" si="398"/>
        <v>0.28356592877767084</v>
      </c>
      <c r="AD336" s="84">
        <v>0.2605920545834709</v>
      </c>
      <c r="AE336" s="189">
        <f t="shared" ref="AE336:AG336" si="399">AX306/AE$307</f>
        <v>0.25753158406219628</v>
      </c>
      <c r="AF336" s="189">
        <v>0.26597200294705819</v>
      </c>
      <c r="AG336" s="189">
        <f t="shared" si="399"/>
        <v>0.27104947035055149</v>
      </c>
      <c r="AH336" s="189">
        <f>BA306/AH$307</f>
        <v>0.29021276595744683</v>
      </c>
      <c r="AI336" s="189">
        <f t="shared" ref="AI336:AJ336" si="400">BB306/AI$307</f>
        <v>0.30660329659217311</v>
      </c>
      <c r="AJ336" s="190">
        <f t="shared" si="400"/>
        <v>0.32350169619298907</v>
      </c>
      <c r="AK336" s="189"/>
    </row>
    <row r="337" spans="15:37">
      <c r="O337" s="165"/>
      <c r="P337" s="165"/>
      <c r="V337" s="154" t="s">
        <v>37</v>
      </c>
      <c r="W337" s="189">
        <f t="shared" ref="W337:AC338" si="401">AP308/W309</f>
        <v>0.45929018789144049</v>
      </c>
      <c r="X337" s="189">
        <f t="shared" si="401"/>
        <v>0.42170818505338076</v>
      </c>
      <c r="Y337" s="189">
        <f t="shared" si="401"/>
        <v>0.45598194130925507</v>
      </c>
      <c r="Z337" s="189">
        <f t="shared" si="401"/>
        <v>0.37179487179487181</v>
      </c>
      <c r="AA337" s="189">
        <f t="shared" si="401"/>
        <v>0.37451737451737449</v>
      </c>
      <c r="AB337" s="189">
        <f t="shared" si="401"/>
        <v>0.34231378763866877</v>
      </c>
      <c r="AC337" s="189">
        <f t="shared" si="401"/>
        <v>0.35541195476575121</v>
      </c>
      <c r="AD337" s="84">
        <v>0.31016731016731014</v>
      </c>
      <c r="AE337" s="189">
        <f t="shared" ref="AE337:AG338" si="402">AX308/AE309</f>
        <v>0.30337078651685395</v>
      </c>
      <c r="AF337" s="189">
        <v>0.28410513141426785</v>
      </c>
      <c r="AG337" s="189">
        <f t="shared" si="402"/>
        <v>0.28494623655913981</v>
      </c>
      <c r="AH337" s="189">
        <f>BA308/AH309</f>
        <v>0.30277777777777776</v>
      </c>
      <c r="AI337" s="189">
        <f t="shared" ref="AI337:AJ337" si="403">BB308/AI309</f>
        <v>0.2892670157068063</v>
      </c>
      <c r="AJ337" s="190">
        <f t="shared" si="403"/>
        <v>0.27586206896551724</v>
      </c>
      <c r="AK337" s="189"/>
    </row>
    <row r="338" spans="15:37">
      <c r="V338" s="154" t="s">
        <v>38</v>
      </c>
      <c r="W338" s="189">
        <f t="shared" si="401"/>
        <v>0.41126760563380282</v>
      </c>
      <c r="X338" s="189">
        <f t="shared" si="401"/>
        <v>0.40858208955223879</v>
      </c>
      <c r="Y338" s="189">
        <f t="shared" si="401"/>
        <v>0.37098255280073461</v>
      </c>
      <c r="Z338" s="189">
        <f t="shared" si="401"/>
        <v>0.39063992359121297</v>
      </c>
      <c r="AA338" s="189">
        <f t="shared" si="401"/>
        <v>0.37026515151515149</v>
      </c>
      <c r="AB338" s="189">
        <f t="shared" si="401"/>
        <v>0.36260265319014529</v>
      </c>
      <c r="AC338" s="189">
        <f t="shared" si="401"/>
        <v>0.34561991383437052</v>
      </c>
      <c r="AD338" s="84">
        <v>0.3134093590247739</v>
      </c>
      <c r="AE338" s="189">
        <f t="shared" si="402"/>
        <v>0.35839299920445505</v>
      </c>
      <c r="AF338" s="189">
        <v>0.31982164572355087</v>
      </c>
      <c r="AG338" s="189">
        <f t="shared" si="402"/>
        <v>0.32706902782797254</v>
      </c>
      <c r="AH338" s="189">
        <f>BA309/AH310</f>
        <v>0.35239923224568137</v>
      </c>
      <c r="AI338" s="189">
        <f t="shared" ref="AI338:AJ338" si="404">BB309/AI310</f>
        <v>0.37989031078610602</v>
      </c>
      <c r="AJ338" s="190">
        <f t="shared" si="404"/>
        <v>0.35253054101221643</v>
      </c>
      <c r="AK338" s="189"/>
    </row>
    <row r="339" spans="15:37">
      <c r="V339" s="154"/>
      <c r="W339" s="189"/>
      <c r="X339" s="189"/>
      <c r="Y339" s="189"/>
      <c r="Z339" s="189"/>
      <c r="AA339" s="189"/>
      <c r="AB339" s="189"/>
      <c r="AC339" s="189"/>
      <c r="AD339" s="84"/>
      <c r="AE339" s="189"/>
      <c r="AF339" s="189"/>
      <c r="AG339" s="189"/>
      <c r="AH339" s="189"/>
      <c r="AI339" s="189"/>
      <c r="AJ339" s="190"/>
      <c r="AK339" s="189"/>
    </row>
    <row r="340" spans="15:37">
      <c r="V340" s="688" t="s">
        <v>123</v>
      </c>
      <c r="W340" s="689"/>
      <c r="X340" s="689"/>
      <c r="Y340" s="689"/>
      <c r="Z340" s="689"/>
      <c r="AA340" s="689"/>
      <c r="AB340" s="689"/>
      <c r="AC340" s="689"/>
      <c r="AD340" s="689"/>
      <c r="AE340" s="689"/>
      <c r="AF340" s="689"/>
      <c r="AG340" s="689"/>
      <c r="AH340" s="689"/>
      <c r="AI340" s="689"/>
      <c r="AJ340" s="597"/>
      <c r="AK340" s="474"/>
    </row>
    <row r="341" spans="15:37">
      <c r="V341" s="187"/>
      <c r="W341" s="137" t="s">
        <v>121</v>
      </c>
      <c r="X341" s="137" t="s">
        <v>120</v>
      </c>
      <c r="Y341" s="137" t="s">
        <v>119</v>
      </c>
      <c r="Z341" s="137" t="s">
        <v>49</v>
      </c>
      <c r="AA341" s="137" t="s">
        <v>48</v>
      </c>
      <c r="AB341" s="137" t="s">
        <v>47</v>
      </c>
      <c r="AC341" s="137" t="s">
        <v>46</v>
      </c>
      <c r="AD341" s="137" t="s">
        <v>45</v>
      </c>
      <c r="AE341" s="137" t="s">
        <v>44</v>
      </c>
      <c r="AF341" s="498" t="s">
        <v>43</v>
      </c>
      <c r="AG341" s="137" t="s">
        <v>96</v>
      </c>
      <c r="AH341" s="137" t="s">
        <v>69</v>
      </c>
      <c r="AI341" s="137" t="str">
        <f>AI332</f>
        <v>2016-17</v>
      </c>
      <c r="AJ341" s="188" t="str">
        <f>AJ332</f>
        <v>2017-18</v>
      </c>
      <c r="AK341" s="134"/>
    </row>
    <row r="342" spans="15:37">
      <c r="V342" s="154" t="s">
        <v>33</v>
      </c>
      <c r="W342" s="189">
        <f t="shared" ref="W342:AC342" si="405">AP310/W$303</f>
        <v>0.43981430308389524</v>
      </c>
      <c r="X342" s="189">
        <f t="shared" si="405"/>
        <v>0.44345217571201984</v>
      </c>
      <c r="Y342" s="189">
        <f t="shared" si="405"/>
        <v>0.44327963291690392</v>
      </c>
      <c r="Z342" s="189">
        <f t="shared" si="405"/>
        <v>0.43258010118043844</v>
      </c>
      <c r="AA342" s="189">
        <f t="shared" si="405"/>
        <v>0.44502964456616606</v>
      </c>
      <c r="AB342" s="189">
        <f t="shared" si="405"/>
        <v>0.4470274486124739</v>
      </c>
      <c r="AC342" s="189">
        <f t="shared" si="405"/>
        <v>0.41196855088124607</v>
      </c>
      <c r="AD342" s="84">
        <v>0.40373015873015872</v>
      </c>
      <c r="AE342" s="189">
        <f t="shared" ref="AE342:AG342" si="406">AX310/AE$303</f>
        <v>0.37720848056537104</v>
      </c>
      <c r="AF342" s="189">
        <v>0.38442997293640052</v>
      </c>
      <c r="AG342" s="189">
        <f t="shared" si="406"/>
        <v>0.37053920291742642</v>
      </c>
      <c r="AH342" s="189">
        <f>BA310/AH$303</f>
        <v>0.39043986365849698</v>
      </c>
      <c r="AI342" s="189">
        <f t="shared" ref="AI342:AJ342" si="407">BB310/AI$303</f>
        <v>0.38405482779561029</v>
      </c>
      <c r="AJ342" s="190">
        <f t="shared" si="407"/>
        <v>0.35908495073787478</v>
      </c>
      <c r="AK342" s="189"/>
    </row>
    <row r="343" spans="15:37">
      <c r="V343" s="154" t="s">
        <v>9</v>
      </c>
      <c r="W343" s="189">
        <f t="shared" ref="W343:AC343" si="408">AP311/W$304</f>
        <v>0.44078101828966881</v>
      </c>
      <c r="X343" s="189">
        <f t="shared" si="408"/>
        <v>0.43174449552383259</v>
      </c>
      <c r="Y343" s="189">
        <f t="shared" si="408"/>
        <v>0.43357237214568789</v>
      </c>
      <c r="Z343" s="189">
        <f t="shared" si="408"/>
        <v>0.43408067452333043</v>
      </c>
      <c r="AA343" s="189">
        <f t="shared" si="408"/>
        <v>0.43005992308380286</v>
      </c>
      <c r="AB343" s="189">
        <f t="shared" si="408"/>
        <v>0.42745610758311542</v>
      </c>
      <c r="AC343" s="189">
        <f t="shared" si="408"/>
        <v>0.39701052030275624</v>
      </c>
      <c r="AD343" s="84">
        <v>0.40069493403162454</v>
      </c>
      <c r="AE343" s="189">
        <f t="shared" ref="AE343:AG343" si="409">AX311/AE$304</f>
        <v>0.38914418554360164</v>
      </c>
      <c r="AF343" s="189">
        <v>0.38594327990135635</v>
      </c>
      <c r="AG343" s="189">
        <f t="shared" si="409"/>
        <v>0.37995512341062077</v>
      </c>
      <c r="AH343" s="189">
        <f>BA311/AH$304</f>
        <v>0.38972219288053239</v>
      </c>
      <c r="AI343" s="189">
        <f t="shared" ref="AI343:AJ343" si="410">BB311/AI$304</f>
        <v>0.39373016314939585</v>
      </c>
      <c r="AJ343" s="190">
        <f t="shared" si="410"/>
        <v>0.36689185478112812</v>
      </c>
      <c r="AK343" s="189"/>
    </row>
    <row r="344" spans="15:37">
      <c r="V344" s="154" t="s">
        <v>34</v>
      </c>
      <c r="W344" s="189">
        <f t="shared" ref="W344:AC344" si="411">AP312/W$305</f>
        <v>0.39611008070579978</v>
      </c>
      <c r="X344" s="189">
        <f t="shared" si="411"/>
        <v>0.40585638228801452</v>
      </c>
      <c r="Y344" s="189">
        <f t="shared" si="411"/>
        <v>0.4100920856147337</v>
      </c>
      <c r="Z344" s="189">
        <f t="shared" si="411"/>
        <v>0.41738459560241736</v>
      </c>
      <c r="AA344" s="189">
        <f t="shared" si="411"/>
        <v>0.41427714457108578</v>
      </c>
      <c r="AB344" s="189">
        <f t="shared" si="411"/>
        <v>0.40569468980567391</v>
      </c>
      <c r="AC344" s="189">
        <f t="shared" si="411"/>
        <v>0.38710797361416505</v>
      </c>
      <c r="AD344" s="84">
        <v>0.38511365681041204</v>
      </c>
      <c r="AE344" s="189">
        <f t="shared" ref="AE344:AG344" si="412">AX312/AE$305</f>
        <v>0.37612728678175728</v>
      </c>
      <c r="AF344" s="189">
        <v>0.37577555975182086</v>
      </c>
      <c r="AG344" s="189">
        <f t="shared" si="412"/>
        <v>0.37323404551464961</v>
      </c>
      <c r="AH344" s="189">
        <f>BA312/AH$305</f>
        <v>0.37476511935416523</v>
      </c>
      <c r="AI344" s="189">
        <f t="shared" ref="AI344:AJ344" si="413">BB312/AI$305</f>
        <v>0.3728202438704602</v>
      </c>
      <c r="AJ344" s="190">
        <f t="shared" si="413"/>
        <v>0.37367151333376802</v>
      </c>
      <c r="AK344" s="189"/>
    </row>
    <row r="345" spans="15:37">
      <c r="V345" s="154" t="s">
        <v>36</v>
      </c>
      <c r="W345" s="189">
        <f t="shared" ref="W345:AC345" si="414">AP313/W307</f>
        <v>0.36788407511459409</v>
      </c>
      <c r="X345" s="189">
        <f t="shared" si="414"/>
        <v>0.36403637430331476</v>
      </c>
      <c r="Y345" s="189">
        <f t="shared" si="414"/>
        <v>0.35986058669764742</v>
      </c>
      <c r="Z345" s="189">
        <f t="shared" si="414"/>
        <v>0.37775461584276354</v>
      </c>
      <c r="AA345" s="189">
        <f t="shared" si="414"/>
        <v>0.37307692307692308</v>
      </c>
      <c r="AB345" s="189">
        <f t="shared" si="414"/>
        <v>0.37685774946921446</v>
      </c>
      <c r="AC345" s="189">
        <f t="shared" si="414"/>
        <v>0.35117901828681425</v>
      </c>
      <c r="AD345" s="84">
        <v>0.36051502145922748</v>
      </c>
      <c r="AE345" s="189">
        <f t="shared" ref="AE345:AG345" si="415">AX313/AE307</f>
        <v>0.35449735449735448</v>
      </c>
      <c r="AF345" s="189">
        <v>0.35069992632354491</v>
      </c>
      <c r="AG345" s="189">
        <f t="shared" si="415"/>
        <v>0.35218958174074477</v>
      </c>
      <c r="AH345" s="189">
        <f>BA313/AH307</f>
        <v>0.35627659574468085</v>
      </c>
      <c r="AI345" s="189">
        <f t="shared" ref="AI345:AJ345" si="416">BB313/AI307</f>
        <v>0.34917585195671957</v>
      </c>
      <c r="AJ345" s="190">
        <f t="shared" si="416"/>
        <v>0.34489257444402566</v>
      </c>
      <c r="AK345" s="189"/>
    </row>
    <row r="346" spans="15:37">
      <c r="V346" s="154" t="s">
        <v>37</v>
      </c>
      <c r="W346" s="189">
        <f t="shared" ref="W346:AC347" si="417">AP315/W309</f>
        <v>0.3089770354906054</v>
      </c>
      <c r="X346" s="189">
        <f t="shared" si="417"/>
        <v>0.30960854092526691</v>
      </c>
      <c r="Y346" s="189">
        <f t="shared" si="417"/>
        <v>0.32279909706546278</v>
      </c>
      <c r="Z346" s="189">
        <f t="shared" si="417"/>
        <v>0.37820512820512819</v>
      </c>
      <c r="AA346" s="189">
        <f t="shared" si="417"/>
        <v>0.38030888030888033</v>
      </c>
      <c r="AB346" s="189">
        <f t="shared" si="417"/>
        <v>0.37876386687797148</v>
      </c>
      <c r="AC346" s="189">
        <f t="shared" si="417"/>
        <v>0.34571890145395801</v>
      </c>
      <c r="AD346" s="84">
        <v>0.35649935649935649</v>
      </c>
      <c r="AE346" s="189">
        <f t="shared" ref="AE346:AG347" si="418">AX315/AE309</f>
        <v>0.36953807740324596</v>
      </c>
      <c r="AF346" s="189">
        <v>0.38423028785982477</v>
      </c>
      <c r="AG346" s="189">
        <f t="shared" si="418"/>
        <v>0.3803763440860215</v>
      </c>
      <c r="AH346" s="189">
        <f>BA315/AH309</f>
        <v>0.36527777777777776</v>
      </c>
      <c r="AI346" s="189">
        <f t="shared" ref="AI346:AJ346" si="419">BB315/AI309</f>
        <v>0.39397905759162305</v>
      </c>
      <c r="AJ346" s="190">
        <f t="shared" si="419"/>
        <v>0.41260404280618312</v>
      </c>
      <c r="AK346" s="189"/>
    </row>
    <row r="347" spans="15:37">
      <c r="V347" s="154" t="s">
        <v>38</v>
      </c>
      <c r="W347" s="189">
        <f t="shared" si="417"/>
        <v>0.33333333333333331</v>
      </c>
      <c r="X347" s="189">
        <f t="shared" si="417"/>
        <v>0.33861940298507465</v>
      </c>
      <c r="Y347" s="189">
        <f t="shared" si="417"/>
        <v>0.33241505968778695</v>
      </c>
      <c r="Z347" s="189">
        <f t="shared" si="417"/>
        <v>0.35339063992359121</v>
      </c>
      <c r="AA347" s="189">
        <f t="shared" si="417"/>
        <v>0.37784090909090912</v>
      </c>
      <c r="AB347" s="189">
        <f t="shared" si="417"/>
        <v>0.33164876816171823</v>
      </c>
      <c r="AC347" s="189">
        <f t="shared" si="417"/>
        <v>0.3494494973671613</v>
      </c>
      <c r="AD347" s="84">
        <v>0.37160833661030279</v>
      </c>
      <c r="AE347" s="189">
        <f t="shared" si="418"/>
        <v>0.36515513126491644</v>
      </c>
      <c r="AF347" s="189">
        <v>0.37413862991487634</v>
      </c>
      <c r="AG347" s="189">
        <f t="shared" si="418"/>
        <v>0.35525840260209612</v>
      </c>
      <c r="AH347" s="189">
        <f>BA316/AH310</f>
        <v>0.35585412667946259</v>
      </c>
      <c r="AI347" s="189">
        <f t="shared" ref="AI347:AJ347" si="420">BB316/AI310</f>
        <v>0.36197440585009139</v>
      </c>
      <c r="AJ347" s="190">
        <f t="shared" si="420"/>
        <v>0.35706806282722514</v>
      </c>
      <c r="AK347" s="189"/>
    </row>
    <row r="348" spans="15:37">
      <c r="V348" s="154"/>
      <c r="W348" s="189"/>
      <c r="X348" s="189"/>
      <c r="Y348" s="189"/>
      <c r="Z348" s="189"/>
      <c r="AA348" s="189"/>
      <c r="AB348" s="189"/>
      <c r="AC348" s="189"/>
      <c r="AD348" s="84"/>
      <c r="AE348" s="189"/>
      <c r="AF348" s="189"/>
      <c r="AG348" s="189"/>
      <c r="AH348" s="189"/>
      <c r="AI348" s="189"/>
      <c r="AJ348" s="190"/>
      <c r="AK348" s="189"/>
    </row>
    <row r="349" spans="15:37">
      <c r="V349" s="688" t="s">
        <v>133</v>
      </c>
      <c r="W349" s="689"/>
      <c r="X349" s="689"/>
      <c r="Y349" s="689"/>
      <c r="Z349" s="689"/>
      <c r="AA349" s="689"/>
      <c r="AB349" s="689"/>
      <c r="AC349" s="689"/>
      <c r="AD349" s="689"/>
      <c r="AE349" s="689"/>
      <c r="AF349" s="689"/>
      <c r="AG349" s="689"/>
      <c r="AH349" s="689"/>
      <c r="AI349" s="689"/>
      <c r="AJ349" s="597"/>
      <c r="AK349" s="474"/>
    </row>
    <row r="350" spans="15:37">
      <c r="V350" s="187"/>
      <c r="W350" s="137" t="s">
        <v>121</v>
      </c>
      <c r="X350" s="137" t="s">
        <v>120</v>
      </c>
      <c r="Y350" s="137" t="s">
        <v>119</v>
      </c>
      <c r="Z350" s="137" t="s">
        <v>49</v>
      </c>
      <c r="AA350" s="137" t="s">
        <v>48</v>
      </c>
      <c r="AB350" s="137" t="s">
        <v>47</v>
      </c>
      <c r="AC350" s="137" t="s">
        <v>46</v>
      </c>
      <c r="AD350" s="137" t="s">
        <v>45</v>
      </c>
      <c r="AE350" s="137" t="s">
        <v>44</v>
      </c>
      <c r="AF350" s="498" t="s">
        <v>43</v>
      </c>
      <c r="AG350" s="137" t="s">
        <v>96</v>
      </c>
      <c r="AH350" s="137" t="s">
        <v>69</v>
      </c>
      <c r="AI350" s="137" t="str">
        <f>AI341</f>
        <v>2016-17</v>
      </c>
      <c r="AJ350" s="188" t="str">
        <f>AJ341</f>
        <v>2017-18</v>
      </c>
      <c r="AK350" s="134"/>
    </row>
    <row r="351" spans="15:37">
      <c r="V351" s="154" t="s">
        <v>33</v>
      </c>
      <c r="W351" s="189">
        <f t="shared" ref="W351:AC351" si="421">AP317/W$303</f>
        <v>0.15585276887365979</v>
      </c>
      <c r="X351" s="189">
        <f t="shared" si="421"/>
        <v>0.15216191986759534</v>
      </c>
      <c r="Y351" s="189">
        <f t="shared" si="421"/>
        <v>0.15199115785242992</v>
      </c>
      <c r="Z351" s="189">
        <f t="shared" si="421"/>
        <v>0.14091062394603709</v>
      </c>
      <c r="AA351" s="189">
        <f t="shared" si="421"/>
        <v>0.14990820718090708</v>
      </c>
      <c r="AB351" s="189">
        <f t="shared" si="421"/>
        <v>0.1962663848843938</v>
      </c>
      <c r="AC351" s="189">
        <f t="shared" si="421"/>
        <v>0.21291500540298841</v>
      </c>
      <c r="AD351" s="84">
        <v>0.18797619047619046</v>
      </c>
      <c r="AE351" s="189">
        <f t="shared" ref="AE351:AG351" si="422">AX317/AE$303</f>
        <v>0.1522379269729093</v>
      </c>
      <c r="AF351" s="189">
        <v>0.13269621109607577</v>
      </c>
      <c r="AG351" s="189">
        <f t="shared" si="422"/>
        <v>0.11018494399583224</v>
      </c>
      <c r="AH351" s="189">
        <f>BA317/AH$303</f>
        <v>8.1967213114754092E-2</v>
      </c>
      <c r="AI351" s="189">
        <f t="shared" ref="AI351:AJ351" si="423">BB317/AI$303</f>
        <v>7.5778606749371036E-2</v>
      </c>
      <c r="AJ351" s="190">
        <f t="shared" si="423"/>
        <v>7.9834242462683405E-2</v>
      </c>
      <c r="AK351" s="189"/>
    </row>
    <row r="352" spans="15:37">
      <c r="V352" s="154" t="s">
        <v>9</v>
      </c>
      <c r="W352" s="189">
        <f t="shared" ref="W352:AC352" si="424">AP318/W$304</f>
        <v>0.20326248146317349</v>
      </c>
      <c r="X352" s="189">
        <f t="shared" si="424"/>
        <v>0.18286958625695621</v>
      </c>
      <c r="Y352" s="189">
        <f t="shared" si="424"/>
        <v>0.18168522362709946</v>
      </c>
      <c r="Z352" s="189">
        <f t="shared" si="424"/>
        <v>0.17663121586662833</v>
      </c>
      <c r="AA352" s="189">
        <f t="shared" si="424"/>
        <v>0.18468831052678653</v>
      </c>
      <c r="AB352" s="189">
        <f t="shared" si="424"/>
        <v>0.22345909600298841</v>
      </c>
      <c r="AC352" s="189">
        <f t="shared" si="424"/>
        <v>0.25629552054077215</v>
      </c>
      <c r="AD352" s="84">
        <v>0.24488870983986302</v>
      </c>
      <c r="AE352" s="189">
        <f t="shared" ref="AE352:AG352" si="425">AX318/AE$304</f>
        <v>0.20873655187327675</v>
      </c>
      <c r="AF352" s="189">
        <v>0.18703060195045398</v>
      </c>
      <c r="AG352" s="189">
        <f t="shared" si="425"/>
        <v>0.15867901731776077</v>
      </c>
      <c r="AH352" s="189">
        <f>BA318/AH$304</f>
        <v>0.12084081546424422</v>
      </c>
      <c r="AI352" s="189">
        <f t="shared" ref="AI352:AJ352" si="426">BB318/AI$304</f>
        <v>0.10674313714572081</v>
      </c>
      <c r="AJ352" s="190">
        <f t="shared" si="426"/>
        <v>0.10929862140934805</v>
      </c>
      <c r="AK352" s="189"/>
    </row>
    <row r="353" spans="22:37">
      <c r="V353" s="154" t="s">
        <v>34</v>
      </c>
      <c r="W353" s="189">
        <f t="shared" ref="W353:AC353" si="427">AP319/W$305</f>
        <v>0.18697679081658228</v>
      </c>
      <c r="X353" s="189">
        <f t="shared" si="427"/>
        <v>0.21231008959875342</v>
      </c>
      <c r="Y353" s="189">
        <f t="shared" si="427"/>
        <v>0.20818815331010454</v>
      </c>
      <c r="Z353" s="189">
        <f t="shared" si="427"/>
        <v>0.20406326346920406</v>
      </c>
      <c r="AA353" s="189">
        <f t="shared" si="427"/>
        <v>0.21427714457108579</v>
      </c>
      <c r="AB353" s="189">
        <f t="shared" si="427"/>
        <v>0.2406214278291593</v>
      </c>
      <c r="AC353" s="189">
        <f t="shared" si="427"/>
        <v>0.2663464876750376</v>
      </c>
      <c r="AD353" s="84">
        <v>0.27907395189827866</v>
      </c>
      <c r="AE353" s="189">
        <f t="shared" ref="AE353:AG353" si="428">AX319/AE$305</f>
        <v>0.2520613244009276</v>
      </c>
      <c r="AF353" s="189">
        <v>0.2157404909630429</v>
      </c>
      <c r="AG353" s="189">
        <f t="shared" si="428"/>
        <v>0.1918713897974807</v>
      </c>
      <c r="AH353" s="189">
        <f>BA319/AH$305</f>
        <v>0.16751339689609576</v>
      </c>
      <c r="AI353" s="189">
        <f t="shared" ref="AI353:AJ353" si="429">BB319/AI$305</f>
        <v>0.13478431886718237</v>
      </c>
      <c r="AJ353" s="190">
        <f t="shared" si="429"/>
        <v>0.12590467496902916</v>
      </c>
      <c r="AK353" s="189"/>
    </row>
    <row r="354" spans="22:37">
      <c r="V354" s="154" t="s">
        <v>36</v>
      </c>
      <c r="W354" s="189">
        <f t="shared" ref="W354:AC354" si="430">AP320/W307</f>
        <v>0.21395830252846371</v>
      </c>
      <c r="X354" s="189">
        <f t="shared" si="430"/>
        <v>0.2332062188325022</v>
      </c>
      <c r="Y354" s="189">
        <f t="shared" si="430"/>
        <v>0.25588149869300031</v>
      </c>
      <c r="Z354" s="189">
        <f t="shared" si="430"/>
        <v>0.25357355568790946</v>
      </c>
      <c r="AA354" s="189">
        <f t="shared" si="430"/>
        <v>0.25680473372781065</v>
      </c>
      <c r="AB354" s="189">
        <f t="shared" si="430"/>
        <v>0.26844479830148621</v>
      </c>
      <c r="AC354" s="189">
        <f t="shared" si="430"/>
        <v>0.29511549566891243</v>
      </c>
      <c r="AD354" s="84">
        <v>0.31330472103004292</v>
      </c>
      <c r="AE354" s="189">
        <f t="shared" ref="AE354:AG354" si="431">AX320/AE307</f>
        <v>0.31659647986178596</v>
      </c>
      <c r="AF354" s="189">
        <v>0.30859909483212294</v>
      </c>
      <c r="AG354" s="189">
        <f t="shared" si="431"/>
        <v>0.28590149612318444</v>
      </c>
      <c r="AH354" s="189">
        <f>BA320/AH307</f>
        <v>0.25563829787234044</v>
      </c>
      <c r="AI354" s="189">
        <f t="shared" ref="AI354:AJ354" si="432">BB320/AI307</f>
        <v>0.22479522701992113</v>
      </c>
      <c r="AJ354" s="190">
        <f t="shared" si="432"/>
        <v>0.19967960799095363</v>
      </c>
      <c r="AK354" s="189"/>
    </row>
    <row r="355" spans="22:37">
      <c r="V355" s="154" t="s">
        <v>37</v>
      </c>
      <c r="W355" s="189">
        <f t="shared" ref="W355:AC356" si="433">AP322/W309</f>
        <v>0.15657620041753653</v>
      </c>
      <c r="X355" s="189">
        <f t="shared" si="433"/>
        <v>0.19217081850533807</v>
      </c>
      <c r="Y355" s="189">
        <f t="shared" si="433"/>
        <v>0.16478555304740405</v>
      </c>
      <c r="Z355" s="189">
        <f t="shared" si="433"/>
        <v>0.18162393162393162</v>
      </c>
      <c r="AA355" s="189">
        <f t="shared" si="433"/>
        <v>0.18146718146718147</v>
      </c>
      <c r="AB355" s="189">
        <f t="shared" si="433"/>
        <v>0.21870047543581617</v>
      </c>
      <c r="AC355" s="189">
        <f t="shared" si="433"/>
        <v>0.23263327948303716</v>
      </c>
      <c r="AD355" s="84">
        <v>0.27155727155727155</v>
      </c>
      <c r="AE355" s="189">
        <f t="shared" ref="AE355:AG356" si="434">AX322/AE309</f>
        <v>0.27590511860174782</v>
      </c>
      <c r="AF355" s="189">
        <v>0.27534418022528162</v>
      </c>
      <c r="AG355" s="189">
        <f t="shared" si="434"/>
        <v>0.27822580645161288</v>
      </c>
      <c r="AH355" s="189">
        <f>BA322/AH309</f>
        <v>0.25138888888888888</v>
      </c>
      <c r="AI355" s="189">
        <f t="shared" ref="AI355:AJ355" si="435">BB322/AI309</f>
        <v>0.24345549738219896</v>
      </c>
      <c r="AJ355" s="190">
        <f t="shared" si="435"/>
        <v>0.2211652794292509</v>
      </c>
      <c r="AK355" s="189"/>
    </row>
    <row r="356" spans="22:37">
      <c r="V356" s="154" t="s">
        <v>38</v>
      </c>
      <c r="W356" s="189">
        <f t="shared" si="433"/>
        <v>0.16619718309859155</v>
      </c>
      <c r="X356" s="189">
        <f t="shared" si="433"/>
        <v>0.18656716417910449</v>
      </c>
      <c r="Y356" s="189">
        <f t="shared" si="433"/>
        <v>0.22773186409550045</v>
      </c>
      <c r="Z356" s="189">
        <f t="shared" si="433"/>
        <v>0.19102196752626552</v>
      </c>
      <c r="AA356" s="189">
        <f t="shared" si="433"/>
        <v>0.19034090909090909</v>
      </c>
      <c r="AB356" s="189">
        <f t="shared" si="433"/>
        <v>0.22615287428932407</v>
      </c>
      <c r="AC356" s="189">
        <f t="shared" si="433"/>
        <v>0.23599808520823359</v>
      </c>
      <c r="AD356" s="84">
        <v>0.24734565473849784</v>
      </c>
      <c r="AE356" s="189">
        <f t="shared" si="434"/>
        <v>0.21718377088305491</v>
      </c>
      <c r="AF356" s="189">
        <v>0.23348196189704093</v>
      </c>
      <c r="AG356" s="189">
        <f t="shared" si="434"/>
        <v>0.23563426093241779</v>
      </c>
      <c r="AH356" s="189">
        <f>BA323/AH310</f>
        <v>0.19923224568138195</v>
      </c>
      <c r="AI356" s="189">
        <f t="shared" ref="AI356:AJ356" si="436">BB323/AI310</f>
        <v>0.17806215722120658</v>
      </c>
      <c r="AJ356" s="190">
        <f t="shared" si="436"/>
        <v>0.17835951134380454</v>
      </c>
      <c r="AK356" s="189"/>
    </row>
    <row r="357" spans="22:37">
      <c r="V357" s="154"/>
      <c r="W357" s="189"/>
      <c r="X357" s="189"/>
      <c r="Y357" s="189"/>
      <c r="Z357" s="189"/>
      <c r="AA357" s="189"/>
      <c r="AB357" s="189"/>
      <c r="AC357" s="189"/>
      <c r="AD357" s="84"/>
      <c r="AE357" s="189"/>
      <c r="AF357" s="189"/>
      <c r="AG357" s="189"/>
      <c r="AH357" s="189"/>
      <c r="AI357" s="189"/>
      <c r="AJ357" s="190"/>
      <c r="AK357" s="189"/>
    </row>
    <row r="358" spans="22:37">
      <c r="V358" s="688" t="s">
        <v>124</v>
      </c>
      <c r="W358" s="689"/>
      <c r="X358" s="689"/>
      <c r="Y358" s="689"/>
      <c r="Z358" s="689"/>
      <c r="AA358" s="689"/>
      <c r="AB358" s="689"/>
      <c r="AC358" s="689"/>
      <c r="AD358" s="689"/>
      <c r="AE358" s="689"/>
      <c r="AF358" s="689"/>
      <c r="AG358" s="689"/>
      <c r="AH358" s="689"/>
      <c r="AI358" s="689"/>
      <c r="AJ358" s="597"/>
      <c r="AK358" s="474"/>
    </row>
    <row r="359" spans="22:37">
      <c r="V359" s="187"/>
      <c r="W359" s="137" t="s">
        <v>121</v>
      </c>
      <c r="X359" s="137" t="s">
        <v>120</v>
      </c>
      <c r="Y359" s="137" t="s">
        <v>119</v>
      </c>
      <c r="Z359" s="137" t="s">
        <v>49</v>
      </c>
      <c r="AA359" s="137" t="s">
        <v>48</v>
      </c>
      <c r="AB359" s="137" t="s">
        <v>47</v>
      </c>
      <c r="AC359" s="137" t="s">
        <v>46</v>
      </c>
      <c r="AD359" s="137" t="s">
        <v>45</v>
      </c>
      <c r="AE359" s="137" t="s">
        <v>44</v>
      </c>
      <c r="AF359" s="498" t="s">
        <v>43</v>
      </c>
      <c r="AG359" s="137" t="s">
        <v>96</v>
      </c>
      <c r="AH359" s="137" t="s">
        <v>69</v>
      </c>
      <c r="AI359" s="137" t="str">
        <f>AI341</f>
        <v>2016-17</v>
      </c>
      <c r="AJ359" s="188" t="str">
        <f>AJ341</f>
        <v>2017-18</v>
      </c>
      <c r="AK359" s="134"/>
    </row>
    <row r="360" spans="22:37">
      <c r="V360" s="154" t="s">
        <v>33</v>
      </c>
      <c r="W360" s="189">
        <f>W333+W342+W351</f>
        <v>0.91083600456873359</v>
      </c>
      <c r="X360" s="189">
        <f t="shared" ref="X360:AE360" si="437">X333+X342+X351</f>
        <v>0.90810978553203225</v>
      </c>
      <c r="Y360" s="189">
        <f t="shared" si="437"/>
        <v>0.90263589777941522</v>
      </c>
      <c r="Z360" s="189">
        <f t="shared" si="437"/>
        <v>0.89750421585160201</v>
      </c>
      <c r="AA360" s="189">
        <f t="shared" si="437"/>
        <v>0.90194721160502001</v>
      </c>
      <c r="AB360" s="189">
        <f t="shared" si="437"/>
        <v>0.91088635620298386</v>
      </c>
      <c r="AC360" s="189">
        <f t="shared" si="437"/>
        <v>0.89682155233446359</v>
      </c>
      <c r="AD360" s="84">
        <v>0.8795238095238096</v>
      </c>
      <c r="AE360" s="189">
        <f t="shared" si="437"/>
        <v>0.8456587582029278</v>
      </c>
      <c r="AF360" s="189">
        <v>0.84066305818673881</v>
      </c>
      <c r="AG360" s="189">
        <f t="shared" ref="AG360" si="438">AG333+AG342+AG351</f>
        <v>0.81961448293826522</v>
      </c>
      <c r="AH360" s="189">
        <f t="shared" ref="AH360" si="439">AH333+AH342+AH351</f>
        <v>0.82701671806524912</v>
      </c>
      <c r="AI360" s="189">
        <f t="shared" ref="AI360:AJ360" si="440">AI333+AI342+AI351</f>
        <v>0.81903357334952731</v>
      </c>
      <c r="AJ360" s="190">
        <f t="shared" si="440"/>
        <v>0.78908199078185137</v>
      </c>
      <c r="AK360" s="189"/>
    </row>
    <row r="361" spans="22:37">
      <c r="V361" s="154" t="s">
        <v>9</v>
      </c>
      <c r="W361" s="189">
        <f t="shared" ref="W361:AE361" si="441">W334+W343+W352</f>
        <v>0.9295600593178448</v>
      </c>
      <c r="X361" s="189">
        <f t="shared" si="441"/>
        <v>0.91362206629566911</v>
      </c>
      <c r="Y361" s="189">
        <f t="shared" si="441"/>
        <v>0.91720135874693343</v>
      </c>
      <c r="Z361" s="189">
        <f t="shared" si="441"/>
        <v>0.91290600747341188</v>
      </c>
      <c r="AA361" s="189">
        <f t="shared" si="441"/>
        <v>0.91512387085233882</v>
      </c>
      <c r="AB361" s="189">
        <f t="shared" si="441"/>
        <v>0.92200224131490471</v>
      </c>
      <c r="AC361" s="189">
        <f t="shared" si="441"/>
        <v>0.91655162564859349</v>
      </c>
      <c r="AD361" s="84">
        <v>0.91026286635109266</v>
      </c>
      <c r="AE361" s="189">
        <f t="shared" si="441"/>
        <v>0.88565713358923071</v>
      </c>
      <c r="AF361" s="189">
        <v>0.87579867727833194</v>
      </c>
      <c r="AG361" s="189">
        <f t="shared" ref="AG361" si="442">AG334+AG343+AG352</f>
        <v>0.85766066394338647</v>
      </c>
      <c r="AH361" s="189">
        <f t="shared" ref="AH361" si="443">AH334+AH343+AH352</f>
        <v>0.86146614555825496</v>
      </c>
      <c r="AI361" s="189">
        <f t="shared" ref="AI361:AJ361" si="444">AI334+AI343+AI352</f>
        <v>0.84865527033799215</v>
      </c>
      <c r="AJ361" s="190">
        <f t="shared" si="444"/>
        <v>0.8240786510682705</v>
      </c>
      <c r="AK361" s="189"/>
    </row>
    <row r="362" spans="22:37">
      <c r="V362" s="154" t="s">
        <v>34</v>
      </c>
      <c r="W362" s="189">
        <f t="shared" ref="W362:AE362" si="445">W335+W344+W353</f>
        <v>0.90275201764499469</v>
      </c>
      <c r="X362" s="189">
        <f t="shared" si="445"/>
        <v>0.91546552395792757</v>
      </c>
      <c r="Y362" s="189">
        <f t="shared" si="445"/>
        <v>0.91587854654056744</v>
      </c>
      <c r="Z362" s="189">
        <f t="shared" si="445"/>
        <v>0.91822039346791828</v>
      </c>
      <c r="AA362" s="189">
        <f t="shared" si="445"/>
        <v>0.917996400719856</v>
      </c>
      <c r="AB362" s="189">
        <f t="shared" si="445"/>
        <v>0.92174997402057568</v>
      </c>
      <c r="AC362" s="189">
        <f t="shared" si="445"/>
        <v>0.91783358407591709</v>
      </c>
      <c r="AD362" s="84">
        <v>0.92172974269777486</v>
      </c>
      <c r="AE362" s="189">
        <f t="shared" si="445"/>
        <v>0.89912393712960581</v>
      </c>
      <c r="AF362" s="189">
        <v>0.8878473158888589</v>
      </c>
      <c r="AG362" s="189">
        <f t="shared" ref="AG362" si="446">AG335+AG344+AG353</f>
        <v>0.86791008420906124</v>
      </c>
      <c r="AH362" s="189">
        <f t="shared" ref="AH362" si="447">AH335+AH344+AH353</f>
        <v>0.8619249773818638</v>
      </c>
      <c r="AI362" s="189">
        <f t="shared" ref="AI362:AJ362" si="448">AI335+AI344+AI353</f>
        <v>0.85721777894322793</v>
      </c>
      <c r="AJ362" s="190">
        <f t="shared" si="448"/>
        <v>0.84475451522462019</v>
      </c>
      <c r="AK362" s="189"/>
    </row>
    <row r="363" spans="22:37">
      <c r="V363" s="154" t="s">
        <v>36</v>
      </c>
      <c r="W363" s="189">
        <f t="shared" ref="W363:AE363" si="449">W336+W345+W354</f>
        <v>0.90536744048499185</v>
      </c>
      <c r="X363" s="189">
        <f t="shared" si="449"/>
        <v>0.91522440598415966</v>
      </c>
      <c r="Y363" s="189">
        <f t="shared" si="449"/>
        <v>0.91736857391809479</v>
      </c>
      <c r="Z363" s="189">
        <f t="shared" si="449"/>
        <v>0.92748659916617027</v>
      </c>
      <c r="AA363" s="189">
        <f t="shared" si="449"/>
        <v>0.92292899408284024</v>
      </c>
      <c r="AB363" s="189">
        <f t="shared" si="449"/>
        <v>0.92383227176220806</v>
      </c>
      <c r="AC363" s="189">
        <f t="shared" si="449"/>
        <v>0.92986044273339741</v>
      </c>
      <c r="AD363" s="84">
        <v>0.93441179707274136</v>
      </c>
      <c r="AE363" s="189">
        <f t="shared" si="449"/>
        <v>0.92862541842133672</v>
      </c>
      <c r="AF363" s="189">
        <v>0.92527102410272599</v>
      </c>
      <c r="AG363" s="189">
        <f t="shared" ref="AG363" si="450">AG336+AG345+AG354</f>
        <v>0.90914054821448076</v>
      </c>
      <c r="AH363" s="189">
        <f t="shared" ref="AH363" si="451">AH336+AH345+AH354</f>
        <v>0.90212765957446805</v>
      </c>
      <c r="AI363" s="189">
        <f t="shared" ref="AI363:AJ363" si="452">AI336+AI345+AI354</f>
        <v>0.88057437556881379</v>
      </c>
      <c r="AJ363" s="190">
        <f t="shared" si="452"/>
        <v>0.86807387862796836</v>
      </c>
      <c r="AK363" s="189"/>
    </row>
    <row r="364" spans="22:37">
      <c r="V364" s="154" t="s">
        <v>37</v>
      </c>
      <c r="W364" s="189">
        <f t="shared" ref="W364:AE364" si="453">W337+W346+W355</f>
        <v>0.9248434237995824</v>
      </c>
      <c r="X364" s="189">
        <f t="shared" si="453"/>
        <v>0.92348754448398584</v>
      </c>
      <c r="Y364" s="189">
        <f t="shared" si="453"/>
        <v>0.94356659142212185</v>
      </c>
      <c r="Z364" s="189">
        <f t="shared" si="453"/>
        <v>0.93162393162393164</v>
      </c>
      <c r="AA364" s="189">
        <f t="shared" si="453"/>
        <v>0.9362934362934362</v>
      </c>
      <c r="AB364" s="189">
        <f t="shared" si="453"/>
        <v>0.93977812995245635</v>
      </c>
      <c r="AC364" s="189">
        <f t="shared" si="453"/>
        <v>0.9337641357027463</v>
      </c>
      <c r="AD364" s="84">
        <v>0.93822393822393813</v>
      </c>
      <c r="AE364" s="189">
        <f t="shared" si="453"/>
        <v>0.94881398252184779</v>
      </c>
      <c r="AF364" s="189">
        <v>0.9436795994993743</v>
      </c>
      <c r="AG364" s="189">
        <f t="shared" ref="AG364" si="454">AG337+AG346+AG355</f>
        <v>0.94354838709677413</v>
      </c>
      <c r="AH364" s="189">
        <f t="shared" ref="AH364" si="455">AH337+AH346+AH355</f>
        <v>0.9194444444444444</v>
      </c>
      <c r="AI364" s="189">
        <f t="shared" ref="AI364:AJ364" si="456">AI337+AI346+AI355</f>
        <v>0.92670157068062831</v>
      </c>
      <c r="AJ364" s="190">
        <f t="shared" si="456"/>
        <v>0.90963139120095127</v>
      </c>
      <c r="AK364" s="189"/>
    </row>
    <row r="365" spans="22:37">
      <c r="V365" s="157" t="s">
        <v>38</v>
      </c>
      <c r="W365" s="192">
        <f t="shared" ref="W365:AE365" si="457">W338+W347+W356</f>
        <v>0.91079812206572774</v>
      </c>
      <c r="X365" s="192">
        <f t="shared" si="457"/>
        <v>0.93376865671641784</v>
      </c>
      <c r="Y365" s="192">
        <f t="shared" si="457"/>
        <v>0.9311294765840219</v>
      </c>
      <c r="Z365" s="192">
        <f t="shared" si="457"/>
        <v>0.93505253104106967</v>
      </c>
      <c r="AA365" s="192">
        <f t="shared" si="457"/>
        <v>0.93844696969696961</v>
      </c>
      <c r="AB365" s="192">
        <f t="shared" si="457"/>
        <v>0.92040429564118764</v>
      </c>
      <c r="AC365" s="192">
        <f t="shared" si="457"/>
        <v>0.93106749640976549</v>
      </c>
      <c r="AD365" s="393">
        <v>0.93236335037357443</v>
      </c>
      <c r="AE365" s="192">
        <f t="shared" si="457"/>
        <v>0.94073190135242646</v>
      </c>
      <c r="AF365" s="192">
        <v>0.92744223753546817</v>
      </c>
      <c r="AG365" s="192">
        <f t="shared" ref="AG365" si="458">AG338+AG347+AG356</f>
        <v>0.9179616913624864</v>
      </c>
      <c r="AH365" s="192">
        <f t="shared" ref="AH365" si="459">AH338+AH347+AH356</f>
        <v>0.90748560460652594</v>
      </c>
      <c r="AI365" s="192">
        <f t="shared" ref="AI365:AJ365" si="460">AI338+AI347+AI356</f>
        <v>0.9199268738574039</v>
      </c>
      <c r="AJ365" s="599">
        <f t="shared" si="460"/>
        <v>0.88795811518324608</v>
      </c>
      <c r="AK365" s="189"/>
    </row>
    <row r="366" spans="22:37">
      <c r="AH366" s="165"/>
      <c r="AI366" s="165"/>
      <c r="AJ366" s="165"/>
      <c r="AK366" s="165"/>
    </row>
  </sheetData>
  <mergeCells count="97">
    <mergeCell ref="B2:P2"/>
    <mergeCell ref="V321:AJ321"/>
    <mergeCell ref="V322:AJ322"/>
    <mergeCell ref="V331:AI331"/>
    <mergeCell ref="V340:AI340"/>
    <mergeCell ref="S301:S302"/>
    <mergeCell ref="T301:T302"/>
    <mergeCell ref="V349:AI349"/>
    <mergeCell ref="V358:AI358"/>
    <mergeCell ref="BZ2:CK2"/>
    <mergeCell ref="AN2:AZ2"/>
    <mergeCell ref="V2:AG2"/>
    <mergeCell ref="BG96:BG102"/>
    <mergeCell ref="BG73:BG79"/>
    <mergeCell ref="BG80:BG86"/>
    <mergeCell ref="BG87:BG93"/>
    <mergeCell ref="BG188:BG194"/>
    <mergeCell ref="BG195:BG201"/>
    <mergeCell ref="BG202:BG208"/>
    <mergeCell ref="BG211:BG217"/>
    <mergeCell ref="BG218:BG224"/>
    <mergeCell ref="BG317:BG323"/>
    <mergeCell ref="BG310:BG316"/>
    <mergeCell ref="BG303:BG309"/>
    <mergeCell ref="BG133:BG139"/>
    <mergeCell ref="BG119:BG125"/>
    <mergeCell ref="BG126:BG132"/>
    <mergeCell ref="BG103:BG109"/>
    <mergeCell ref="BG110:BG116"/>
    <mergeCell ref="BG280:BG286"/>
    <mergeCell ref="BG287:BG293"/>
    <mergeCell ref="BG294:BG300"/>
    <mergeCell ref="BG257:BG263"/>
    <mergeCell ref="BG264:BG270"/>
    <mergeCell ref="BG271:BG277"/>
    <mergeCell ref="BG241:BG247"/>
    <mergeCell ref="BG248:BG254"/>
    <mergeCell ref="BG142:BG148"/>
    <mergeCell ref="BG149:BG155"/>
    <mergeCell ref="BG2:BS2"/>
    <mergeCell ref="BG50:BG56"/>
    <mergeCell ref="BG57:BG63"/>
    <mergeCell ref="BG64:BG70"/>
    <mergeCell ref="BG27:BG33"/>
    <mergeCell ref="BG34:BG40"/>
    <mergeCell ref="BG41:BG47"/>
    <mergeCell ref="BG4:BG10"/>
    <mergeCell ref="BG11:BG17"/>
    <mergeCell ref="BG18:BG24"/>
    <mergeCell ref="AN27:AN33"/>
    <mergeCell ref="AN34:AN40"/>
    <mergeCell ref="AN41:AN47"/>
    <mergeCell ref="AN50:AN56"/>
    <mergeCell ref="AN110:AN116"/>
    <mergeCell ref="AN119:AN125"/>
    <mergeCell ref="AN126:AN132"/>
    <mergeCell ref="AN133:AN139"/>
    <mergeCell ref="AN142:AN148"/>
    <mergeCell ref="AN188:AN194"/>
    <mergeCell ref="AN195:AN201"/>
    <mergeCell ref="AN202:AN208"/>
    <mergeCell ref="AN211:AN217"/>
    <mergeCell ref="AN218:AN224"/>
    <mergeCell ref="BG156:BG162"/>
    <mergeCell ref="BG165:BG171"/>
    <mergeCell ref="BG172:BG178"/>
    <mergeCell ref="BG179:BG185"/>
    <mergeCell ref="AN179:AN185"/>
    <mergeCell ref="BG225:BG231"/>
    <mergeCell ref="BG234:BG240"/>
    <mergeCell ref="AN18:AN24"/>
    <mergeCell ref="AN11:AN17"/>
    <mergeCell ref="AN4:AN10"/>
    <mergeCell ref="AN96:AN102"/>
    <mergeCell ref="AN103:AN109"/>
    <mergeCell ref="AN57:AN63"/>
    <mergeCell ref="AN64:AN70"/>
    <mergeCell ref="AN73:AN79"/>
    <mergeCell ref="AN80:AN86"/>
    <mergeCell ref="AN87:AN93"/>
    <mergeCell ref="AN149:AN155"/>
    <mergeCell ref="AN156:AN162"/>
    <mergeCell ref="AN165:AN171"/>
    <mergeCell ref="AN172:AN178"/>
    <mergeCell ref="AN225:AN231"/>
    <mergeCell ref="AN234:AN240"/>
    <mergeCell ref="AN241:AN247"/>
    <mergeCell ref="AN248:AN254"/>
    <mergeCell ref="AN257:AN263"/>
    <mergeCell ref="AN264:AN270"/>
    <mergeCell ref="AN310:AN316"/>
    <mergeCell ref="AN317:AN323"/>
    <mergeCell ref="AN271:AN277"/>
    <mergeCell ref="AN280:AN286"/>
    <mergeCell ref="AN287:AN293"/>
    <mergeCell ref="AN294:AN300"/>
    <mergeCell ref="AN303:AN309"/>
  </mergeCells>
  <printOptions horizontalCentered="1"/>
  <pageMargins left="0.7" right="0.7" top="0.75" bottom="0.75" header="0.3" footer="0.3"/>
  <pageSetup scale="10" orientation="landscape" r:id="rId1"/>
  <rowBreaks count="1" manualBreakCount="1">
    <brk id="157" min="1" max="15" man="1"/>
  </rowBreaks>
  <ignoredErrors>
    <ignoredError sqref="C7:L7"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34998626667073579"/>
    <pageSetUpPr fitToPage="1"/>
  </sheetPr>
  <dimension ref="B1:CY238"/>
  <sheetViews>
    <sheetView view="pageBreakPreview" zoomScale="70" zoomScaleNormal="100" zoomScaleSheetLayoutView="70" workbookViewId="0">
      <selection activeCell="AH156" sqref="AH156:AJ157"/>
    </sheetView>
  </sheetViews>
  <sheetFormatPr defaultColWidth="9.140625" defaultRowHeight="18"/>
  <cols>
    <col min="1" max="1" width="9.140625" style="129"/>
    <col min="2" max="2" width="52" style="129" bestFit="1" customWidth="1"/>
    <col min="3" max="4" width="18.7109375" style="129" hidden="1" customWidth="1"/>
    <col min="5" max="6" width="18.7109375" style="129" customWidth="1"/>
    <col min="7" max="16" width="18.7109375" style="195" customWidth="1"/>
    <col min="17" max="17" width="18.7109375" style="196" customWidth="1"/>
    <col min="18" max="18" width="26" style="195" bestFit="1" customWidth="1"/>
    <col min="19" max="19" width="21.28515625" style="195" customWidth="1"/>
    <col min="20" max="20" width="27" style="195" bestFit="1" customWidth="1"/>
    <col min="21" max="21" width="18.28515625" style="195" customWidth="1"/>
    <col min="22" max="22" width="35.5703125" style="129" bestFit="1" customWidth="1"/>
    <col min="23" max="24" width="15.7109375" style="129" hidden="1" customWidth="1"/>
    <col min="25" max="25" width="15.7109375" style="129" customWidth="1"/>
    <col min="26" max="26" width="19" style="129" bestFit="1" customWidth="1"/>
    <col min="27" max="27" width="18.42578125" style="129" bestFit="1" customWidth="1"/>
    <col min="28" max="29" width="17.42578125" style="129" bestFit="1" customWidth="1"/>
    <col min="30" max="30" width="18.42578125" style="385" bestFit="1" customWidth="1"/>
    <col min="31" max="32" width="18.42578125" style="129" bestFit="1" customWidth="1"/>
    <col min="33" max="33" width="19" style="385" bestFit="1" customWidth="1"/>
    <col min="34" max="34" width="18.42578125" style="129" bestFit="1" customWidth="1"/>
    <col min="35" max="35" width="18.42578125" style="165" bestFit="1" customWidth="1"/>
    <col min="36" max="37" width="15.7109375" style="129" customWidth="1"/>
    <col min="38" max="38" width="36.85546875" style="129" bestFit="1" customWidth="1"/>
    <col min="39" max="40" width="15.7109375" style="129" hidden="1" customWidth="1"/>
    <col min="41" max="46" width="15.7109375" style="129" customWidth="1"/>
    <col min="47" max="47" width="15.7109375" style="417" customWidth="1"/>
    <col min="48" max="50" width="15.7109375" style="385" customWidth="1"/>
    <col min="51" max="54" width="15.7109375" style="129" customWidth="1"/>
    <col min="55" max="55" width="36.85546875" style="129" bestFit="1" customWidth="1"/>
    <col min="56" max="57" width="13.5703125" style="129" hidden="1" customWidth="1"/>
    <col min="58" max="60" width="13.5703125" style="129" bestFit="1" customWidth="1"/>
    <col min="61" max="61" width="13.140625" style="129" bestFit="1" customWidth="1"/>
    <col min="62" max="62" width="12.140625" style="129" bestFit="1" customWidth="1"/>
    <col min="63" max="63" width="12.140625" style="385" bestFit="1" customWidth="1"/>
    <col min="64" max="64" width="12.7109375" style="385" bestFit="1" customWidth="1"/>
    <col min="65" max="65" width="12.7109375" style="129" bestFit="1" customWidth="1"/>
    <col min="66" max="68" width="12.5703125" style="385" customWidth="1"/>
    <col min="69" max="69" width="12.5703125" style="327" customWidth="1"/>
    <col min="70" max="71" width="15.7109375" style="129" customWidth="1"/>
    <col min="72" max="72" width="35.42578125" style="129" bestFit="1" customWidth="1"/>
    <col min="73" max="73" width="9.140625" style="129" hidden="1" customWidth="1"/>
    <col min="74" max="74" width="13.42578125" style="129" hidden="1" customWidth="1"/>
    <col min="75" max="77" width="13.42578125" style="129" bestFit="1" customWidth="1"/>
    <col min="78" max="78" width="13" style="129" bestFit="1" customWidth="1"/>
    <col min="79" max="79" width="12" style="129" bestFit="1" customWidth="1"/>
    <col min="80" max="80" width="12.7109375" style="385" bestFit="1" customWidth="1"/>
    <col min="81" max="81" width="12.5703125" style="129" bestFit="1" customWidth="1"/>
    <col min="82" max="82" width="12.5703125" style="385" bestFit="1" customWidth="1"/>
    <col min="83" max="83" width="12.5703125" style="129" bestFit="1" customWidth="1"/>
    <col min="84" max="84" width="12.5703125" style="385" customWidth="1"/>
    <col min="85" max="85" width="12.5703125" style="385" bestFit="1" customWidth="1"/>
    <col min="86" max="86" width="13.5703125" style="327" bestFit="1" customWidth="1"/>
    <col min="87" max="88" width="9.140625" style="129"/>
    <col min="89" max="89" width="9.7109375" style="129" bestFit="1" customWidth="1"/>
    <col min="90" max="91" width="13.42578125" style="129" customWidth="1"/>
    <col min="92" max="94" width="13.42578125" style="129" bestFit="1" customWidth="1"/>
    <col min="95" max="96" width="14.42578125" style="129" bestFit="1" customWidth="1"/>
    <col min="97" max="97" width="14" style="129" bestFit="1" customWidth="1"/>
    <col min="98" max="98" width="14.42578125" style="385" bestFit="1" customWidth="1"/>
    <col min="99" max="99" width="14.42578125" style="129" bestFit="1" customWidth="1"/>
    <col min="100" max="100" width="14" style="129" bestFit="1" customWidth="1"/>
    <col min="101" max="101" width="14" style="129" customWidth="1"/>
    <col min="102" max="102" width="12.5703125" style="129" bestFit="1" customWidth="1"/>
    <col min="103" max="103" width="13.85546875" style="129" bestFit="1" customWidth="1"/>
    <col min="104" max="16384" width="9.140625" style="129"/>
  </cols>
  <sheetData>
    <row r="1" spans="2:103" ht="18.75" thickBot="1">
      <c r="AE1" s="111"/>
    </row>
    <row r="2" spans="2:103" ht="27">
      <c r="B2" s="692" t="s">
        <v>75</v>
      </c>
      <c r="C2" s="693"/>
      <c r="D2" s="693"/>
      <c r="E2" s="693"/>
      <c r="F2" s="693"/>
      <c r="G2" s="693"/>
      <c r="H2" s="693"/>
      <c r="I2" s="693"/>
      <c r="J2" s="693"/>
      <c r="K2" s="693"/>
      <c r="L2" s="693"/>
      <c r="M2" s="693"/>
      <c r="N2" s="693"/>
      <c r="O2" s="693"/>
      <c r="P2" s="693"/>
      <c r="Q2" s="197"/>
      <c r="R2" s="91" t="s">
        <v>112</v>
      </c>
      <c r="S2" s="130"/>
      <c r="AE2" s="111" t="s">
        <v>185</v>
      </c>
      <c r="BB2" s="690" t="s">
        <v>97</v>
      </c>
      <c r="BC2" s="690"/>
      <c r="BD2" s="690"/>
      <c r="BE2" s="690"/>
      <c r="BF2" s="690"/>
      <c r="BG2" s="690"/>
      <c r="BH2" s="690"/>
      <c r="BI2" s="690"/>
      <c r="BJ2" s="690"/>
      <c r="BK2" s="690"/>
      <c r="BL2" s="690"/>
      <c r="BM2" s="690"/>
      <c r="BN2" s="690"/>
      <c r="BO2" s="690"/>
      <c r="BP2" s="690"/>
      <c r="BQ2" s="690"/>
      <c r="BS2" s="686" t="s">
        <v>78</v>
      </c>
      <c r="BT2" s="686"/>
      <c r="BU2" s="686"/>
      <c r="BV2" s="686"/>
      <c r="BW2" s="686"/>
      <c r="BX2" s="686"/>
      <c r="BY2" s="686"/>
      <c r="BZ2" s="686"/>
      <c r="CA2" s="686"/>
      <c r="CB2" s="686"/>
      <c r="CC2" s="686"/>
      <c r="CD2" s="686"/>
      <c r="CE2" s="686"/>
      <c r="CF2" s="686"/>
      <c r="CG2" s="686"/>
      <c r="CH2" s="686"/>
      <c r="CK2" s="690" t="s">
        <v>125</v>
      </c>
      <c r="CL2" s="690"/>
      <c r="CM2" s="690"/>
      <c r="CN2" s="690"/>
      <c r="CO2" s="690"/>
      <c r="CP2" s="690"/>
      <c r="CQ2" s="690"/>
      <c r="CR2" s="690"/>
      <c r="CS2" s="690"/>
      <c r="CT2" s="690"/>
      <c r="CU2" s="690"/>
      <c r="CV2" s="690"/>
      <c r="CW2" s="496"/>
      <c r="CX2" s="383"/>
    </row>
    <row r="3" spans="2:103" ht="18.75" thickBot="1">
      <c r="B3" s="133" t="s">
        <v>0</v>
      </c>
      <c r="C3" s="133" t="s">
        <v>121</v>
      </c>
      <c r="D3" s="133" t="s">
        <v>120</v>
      </c>
      <c r="E3" s="133" t="s">
        <v>119</v>
      </c>
      <c r="F3" s="133" t="s">
        <v>49</v>
      </c>
      <c r="G3" s="133" t="s">
        <v>48</v>
      </c>
      <c r="H3" s="133" t="s">
        <v>47</v>
      </c>
      <c r="I3" s="133" t="s">
        <v>46</v>
      </c>
      <c r="J3" s="133" t="s">
        <v>45</v>
      </c>
      <c r="K3" s="133" t="s">
        <v>44</v>
      </c>
      <c r="L3" s="133" t="s">
        <v>43</v>
      </c>
      <c r="M3" s="133" t="s">
        <v>96</v>
      </c>
      <c r="N3" s="133" t="s">
        <v>69</v>
      </c>
      <c r="O3" s="133" t="s">
        <v>77</v>
      </c>
      <c r="P3" s="133" t="s">
        <v>148</v>
      </c>
      <c r="Q3" s="135"/>
      <c r="R3" s="92" t="s">
        <v>110</v>
      </c>
      <c r="S3" s="135"/>
      <c r="T3" s="198"/>
      <c r="U3" s="199"/>
      <c r="V3" s="133" t="s">
        <v>0</v>
      </c>
      <c r="W3" s="133" t="s">
        <v>121</v>
      </c>
      <c r="X3" s="133" t="s">
        <v>120</v>
      </c>
      <c r="Y3" s="133" t="s">
        <v>119</v>
      </c>
      <c r="Z3" s="133" t="s">
        <v>49</v>
      </c>
      <c r="AA3" s="133" t="s">
        <v>48</v>
      </c>
      <c r="AB3" s="133" t="s">
        <v>47</v>
      </c>
      <c r="AC3" s="133" t="s">
        <v>46</v>
      </c>
      <c r="AD3" s="133" t="s">
        <v>45</v>
      </c>
      <c r="AE3" s="206" t="s">
        <v>44</v>
      </c>
      <c r="AF3" s="133" t="s">
        <v>43</v>
      </c>
      <c r="AG3" s="133" t="s">
        <v>96</v>
      </c>
      <c r="AH3" s="133" t="s">
        <v>69</v>
      </c>
      <c r="AI3" s="133" t="s">
        <v>77</v>
      </c>
      <c r="AJ3" s="133" t="s">
        <v>148</v>
      </c>
      <c r="AL3" s="133" t="s">
        <v>0</v>
      </c>
      <c r="AM3" s="133" t="s">
        <v>121</v>
      </c>
      <c r="AN3" s="133" t="s">
        <v>120</v>
      </c>
      <c r="AO3" s="133" t="s">
        <v>119</v>
      </c>
      <c r="AP3" s="133" t="s">
        <v>49</v>
      </c>
      <c r="AQ3" s="133" t="s">
        <v>48</v>
      </c>
      <c r="AR3" s="133" t="s">
        <v>47</v>
      </c>
      <c r="AS3" s="133" t="s">
        <v>46</v>
      </c>
      <c r="AT3" s="133" t="s">
        <v>45</v>
      </c>
      <c r="AU3" s="133" t="s">
        <v>44</v>
      </c>
      <c r="AV3" s="133" t="s">
        <v>43</v>
      </c>
      <c r="AW3" s="133" t="s">
        <v>96</v>
      </c>
      <c r="AX3" s="135" t="s">
        <v>69</v>
      </c>
      <c r="AY3" s="135" t="s">
        <v>77</v>
      </c>
      <c r="AZ3" s="135" t="s">
        <v>148</v>
      </c>
      <c r="BB3" s="200"/>
      <c r="BC3" s="133" t="s">
        <v>0</v>
      </c>
      <c r="BD3" s="133" t="s">
        <v>121</v>
      </c>
      <c r="BE3" s="133" t="s">
        <v>120</v>
      </c>
      <c r="BF3" s="133" t="s">
        <v>119</v>
      </c>
      <c r="BG3" s="133" t="s">
        <v>49</v>
      </c>
      <c r="BH3" s="133" t="s">
        <v>48</v>
      </c>
      <c r="BI3" s="133" t="s">
        <v>47</v>
      </c>
      <c r="BJ3" s="133" t="s">
        <v>46</v>
      </c>
      <c r="BK3" s="133" t="s">
        <v>45</v>
      </c>
      <c r="BL3" s="133" t="s">
        <v>44</v>
      </c>
      <c r="BM3" s="133" t="s">
        <v>43</v>
      </c>
      <c r="BN3" s="133" t="s">
        <v>96</v>
      </c>
      <c r="BO3" s="135" t="s">
        <v>69</v>
      </c>
      <c r="BP3" s="135" t="s">
        <v>77</v>
      </c>
      <c r="BQ3" s="135" t="s">
        <v>148</v>
      </c>
      <c r="BS3" s="200"/>
      <c r="BT3" s="133" t="s">
        <v>0</v>
      </c>
      <c r="BU3" s="133" t="s">
        <v>121</v>
      </c>
      <c r="BV3" s="133" t="s">
        <v>120</v>
      </c>
      <c r="BW3" s="133" t="s">
        <v>119</v>
      </c>
      <c r="BX3" s="133" t="s">
        <v>49</v>
      </c>
      <c r="BY3" s="133" t="s">
        <v>48</v>
      </c>
      <c r="BZ3" s="133" t="s">
        <v>47</v>
      </c>
      <c r="CA3" s="133" t="s">
        <v>46</v>
      </c>
      <c r="CB3" s="133" t="s">
        <v>45</v>
      </c>
      <c r="CC3" s="133" t="s">
        <v>44</v>
      </c>
      <c r="CD3" s="133" t="s">
        <v>43</v>
      </c>
      <c r="CE3" s="133" t="s">
        <v>96</v>
      </c>
      <c r="CF3" s="133" t="s">
        <v>69</v>
      </c>
      <c r="CG3" s="133" t="s">
        <v>77</v>
      </c>
      <c r="CH3" s="133" t="s">
        <v>148</v>
      </c>
      <c r="CK3" s="139"/>
      <c r="CL3" s="140" t="s">
        <v>121</v>
      </c>
      <c r="CM3" s="140" t="s">
        <v>120</v>
      </c>
      <c r="CN3" s="140" t="s">
        <v>119</v>
      </c>
      <c r="CO3" s="140" t="s">
        <v>49</v>
      </c>
      <c r="CP3" s="140" t="s">
        <v>48</v>
      </c>
      <c r="CQ3" s="140" t="s">
        <v>47</v>
      </c>
      <c r="CR3" s="140" t="s">
        <v>46</v>
      </c>
      <c r="CS3" s="140" t="s">
        <v>45</v>
      </c>
      <c r="CT3" s="389" t="s">
        <v>44</v>
      </c>
      <c r="CU3" s="140" t="s">
        <v>43</v>
      </c>
      <c r="CV3" s="140" t="s">
        <v>96</v>
      </c>
      <c r="CW3" s="133" t="s">
        <v>69</v>
      </c>
      <c r="CX3" s="133" t="s">
        <v>77</v>
      </c>
      <c r="CY3" s="133" t="s">
        <v>148</v>
      </c>
    </row>
    <row r="4" spans="2:103" ht="18" customHeight="1">
      <c r="B4" s="201" t="s">
        <v>72</v>
      </c>
      <c r="C4" s="143">
        <f t="shared" ref="C4:P6" si="0">W4+BD4*$T$6+BD11*$T$8</f>
        <v>1720</v>
      </c>
      <c r="D4" s="143">
        <f t="shared" si="0"/>
        <v>1737.6</v>
      </c>
      <c r="E4" s="143">
        <f t="shared" si="0"/>
        <v>1780</v>
      </c>
      <c r="F4" s="143">
        <f t="shared" si="0"/>
        <v>1906.2</v>
      </c>
      <c r="G4" s="143">
        <f t="shared" si="0"/>
        <v>2136.6</v>
      </c>
      <c r="H4" s="143">
        <f t="shared" si="0"/>
        <v>2179.4</v>
      </c>
      <c r="I4" s="143">
        <f t="shared" si="0"/>
        <v>2103.4</v>
      </c>
      <c r="J4" s="143">
        <f t="shared" si="0"/>
        <v>1809.4</v>
      </c>
      <c r="K4" s="143">
        <f t="shared" si="0"/>
        <v>1800.2</v>
      </c>
      <c r="L4" s="143">
        <f t="shared" si="0"/>
        <v>1597.4</v>
      </c>
      <c r="M4" s="143">
        <f>AG4+BN4*$T$6+BN11*$T$8</f>
        <v>1564.4</v>
      </c>
      <c r="N4" s="143">
        <f t="shared" si="0"/>
        <v>1452.4</v>
      </c>
      <c r="O4" s="143">
        <f t="shared" si="0"/>
        <v>1309.2</v>
      </c>
      <c r="P4" s="143">
        <f t="shared" si="0"/>
        <v>1347.8</v>
      </c>
      <c r="Q4" s="202"/>
      <c r="R4" s="219">
        <v>202.94404702336746</v>
      </c>
      <c r="S4" s="143"/>
      <c r="T4" s="145" t="s">
        <v>98</v>
      </c>
      <c r="U4" s="203"/>
      <c r="V4" s="201" t="s">
        <v>72</v>
      </c>
      <c r="W4" s="143">
        <v>1191</v>
      </c>
      <c r="X4" s="143">
        <v>1194</v>
      </c>
      <c r="Y4" s="143">
        <v>1208</v>
      </c>
      <c r="Z4" s="143">
        <v>1274</v>
      </c>
      <c r="AA4" s="143">
        <v>1428</v>
      </c>
      <c r="AB4" s="143">
        <v>1434</v>
      </c>
      <c r="AC4" s="143">
        <v>1385</v>
      </c>
      <c r="AD4" s="143">
        <v>1189</v>
      </c>
      <c r="AE4" s="505">
        <v>1217</v>
      </c>
      <c r="AF4" s="143">
        <v>1074</v>
      </c>
      <c r="AG4" s="143">
        <v>1083</v>
      </c>
      <c r="AH4" s="143">
        <v>1006</v>
      </c>
      <c r="AI4" s="143">
        <v>908</v>
      </c>
      <c r="AJ4" s="143">
        <v>946</v>
      </c>
      <c r="AL4" s="201" t="s">
        <v>127</v>
      </c>
      <c r="AM4" s="143">
        <v>0</v>
      </c>
      <c r="AN4" s="143">
        <v>0</v>
      </c>
      <c r="AO4" s="143">
        <v>0</v>
      </c>
      <c r="AP4" s="143">
        <v>0</v>
      </c>
      <c r="AQ4" s="143">
        <v>0</v>
      </c>
      <c r="AR4" s="143">
        <v>0</v>
      </c>
      <c r="AS4" s="143">
        <v>0</v>
      </c>
      <c r="AT4" s="143">
        <v>0</v>
      </c>
      <c r="AU4" s="143">
        <v>0</v>
      </c>
      <c r="AV4" s="143">
        <v>0</v>
      </c>
      <c r="AW4" s="143">
        <v>0</v>
      </c>
      <c r="AX4" s="142">
        <v>0</v>
      </c>
      <c r="AY4" s="142">
        <v>0</v>
      </c>
      <c r="AZ4" s="142">
        <v>0</v>
      </c>
      <c r="BB4" s="683" t="s">
        <v>99</v>
      </c>
      <c r="BC4" s="204" t="s">
        <v>72</v>
      </c>
      <c r="BD4" s="142">
        <v>560</v>
      </c>
      <c r="BE4" s="180">
        <v>597</v>
      </c>
      <c r="BF4" s="180">
        <v>620</v>
      </c>
      <c r="BG4" s="142">
        <v>679</v>
      </c>
      <c r="BH4" s="180">
        <v>767</v>
      </c>
      <c r="BI4" s="180">
        <v>753</v>
      </c>
      <c r="BJ4" s="180">
        <v>743</v>
      </c>
      <c r="BK4" s="142">
        <v>638</v>
      </c>
      <c r="BL4" s="142">
        <v>624</v>
      </c>
      <c r="BM4" s="142">
        <v>593</v>
      </c>
      <c r="BN4" s="142">
        <v>558</v>
      </c>
      <c r="BO4" s="142">
        <v>508</v>
      </c>
      <c r="BP4" s="142">
        <v>444</v>
      </c>
      <c r="BQ4" s="516">
        <v>446</v>
      </c>
      <c r="BS4" s="704" t="s">
        <v>51</v>
      </c>
      <c r="BT4" s="204" t="s">
        <v>72</v>
      </c>
      <c r="BU4" s="142">
        <v>102</v>
      </c>
      <c r="BV4" s="180">
        <v>89</v>
      </c>
      <c r="BW4" s="180">
        <v>102</v>
      </c>
      <c r="BX4" s="142">
        <v>109</v>
      </c>
      <c r="BY4" s="180">
        <v>122</v>
      </c>
      <c r="BZ4" s="180">
        <v>163</v>
      </c>
      <c r="CA4" s="180">
        <v>143</v>
      </c>
      <c r="CB4" s="142">
        <v>129</v>
      </c>
      <c r="CC4" s="142">
        <v>101</v>
      </c>
      <c r="CD4" s="142">
        <v>75</v>
      </c>
      <c r="CE4" s="142">
        <v>49</v>
      </c>
      <c r="CF4" s="142">
        <v>61</v>
      </c>
      <c r="CG4" s="142">
        <v>66</v>
      </c>
      <c r="CH4" s="516">
        <v>59</v>
      </c>
      <c r="CK4" s="151" t="s">
        <v>0</v>
      </c>
      <c r="CL4" s="152">
        <v>5398.2333333333336</v>
      </c>
      <c r="CM4" s="152">
        <v>5548.1333333333332</v>
      </c>
      <c r="CN4" s="152">
        <v>5668.4666666666662</v>
      </c>
      <c r="CO4" s="152">
        <v>5812.3</v>
      </c>
      <c r="CP4" s="152">
        <v>5969.6</v>
      </c>
      <c r="CQ4" s="152">
        <v>6342.2333333333336</v>
      </c>
      <c r="CR4" s="152">
        <v>6600.3666666666668</v>
      </c>
      <c r="CS4" s="152">
        <v>6646.666666666667</v>
      </c>
      <c r="CT4" s="193">
        <v>6560.333333333333</v>
      </c>
      <c r="CU4" s="193">
        <v>6318.3666666666668</v>
      </c>
      <c r="CV4" s="193">
        <v>6127.8</v>
      </c>
      <c r="CW4" s="193">
        <v>5768.333333333333</v>
      </c>
      <c r="CX4" s="193">
        <v>5369.0666666666666</v>
      </c>
      <c r="CY4" s="193">
        <v>5361.2333333333336</v>
      </c>
    </row>
    <row r="5" spans="2:103">
      <c r="B5" s="201" t="s">
        <v>73</v>
      </c>
      <c r="C5" s="143">
        <f t="shared" si="0"/>
        <v>1310.5999999999999</v>
      </c>
      <c r="D5" s="143">
        <f t="shared" si="0"/>
        <v>1525.6</v>
      </c>
      <c r="E5" s="143">
        <f t="shared" si="0"/>
        <v>1440.6</v>
      </c>
      <c r="F5" s="143">
        <f t="shared" si="0"/>
        <v>1511.6</v>
      </c>
      <c r="G5" s="143">
        <f t="shared" si="0"/>
        <v>1729.2</v>
      </c>
      <c r="H5" s="143">
        <f t="shared" si="0"/>
        <v>1870.8000000000002</v>
      </c>
      <c r="I5" s="143">
        <f t="shared" si="0"/>
        <v>1926.4</v>
      </c>
      <c r="J5" s="143">
        <f t="shared" si="0"/>
        <v>1831.4</v>
      </c>
      <c r="K5" s="143">
        <f t="shared" si="0"/>
        <v>1680.8</v>
      </c>
      <c r="L5" s="143">
        <f t="shared" si="0"/>
        <v>1713.6</v>
      </c>
      <c r="M5" s="143">
        <f t="shared" si="0"/>
        <v>1645.8</v>
      </c>
      <c r="N5" s="143">
        <f t="shared" si="0"/>
        <v>1588.8</v>
      </c>
      <c r="O5" s="143">
        <f t="shared" si="0"/>
        <v>1398.6</v>
      </c>
      <c r="P5" s="143">
        <f t="shared" si="0"/>
        <v>1325.4</v>
      </c>
      <c r="Q5" s="202"/>
      <c r="R5" s="219">
        <v>199.83343730884297</v>
      </c>
      <c r="S5" s="143"/>
      <c r="T5" s="153" t="s">
        <v>99</v>
      </c>
      <c r="U5" s="205"/>
      <c r="V5" s="201" t="s">
        <v>73</v>
      </c>
      <c r="W5" s="143">
        <v>911</v>
      </c>
      <c r="X5" s="143">
        <v>1052</v>
      </c>
      <c r="Y5" s="143">
        <v>996</v>
      </c>
      <c r="Z5" s="143">
        <v>1032</v>
      </c>
      <c r="AA5" s="143">
        <v>1152</v>
      </c>
      <c r="AB5" s="143">
        <v>1233</v>
      </c>
      <c r="AC5" s="143">
        <v>1254</v>
      </c>
      <c r="AD5" s="143">
        <v>1192</v>
      </c>
      <c r="AE5" s="505">
        <v>1111</v>
      </c>
      <c r="AF5" s="143">
        <v>1133</v>
      </c>
      <c r="AG5" s="143">
        <v>1093</v>
      </c>
      <c r="AH5" s="143">
        <v>1069</v>
      </c>
      <c r="AI5" s="143">
        <v>965</v>
      </c>
      <c r="AJ5" s="143">
        <v>919</v>
      </c>
      <c r="AL5" s="141" t="s">
        <v>149</v>
      </c>
      <c r="AM5" s="143">
        <v>0</v>
      </c>
      <c r="AN5" s="146">
        <v>0</v>
      </c>
      <c r="AO5" s="146">
        <v>0</v>
      </c>
      <c r="AP5" s="143">
        <v>0</v>
      </c>
      <c r="AQ5" s="146">
        <v>0</v>
      </c>
      <c r="AR5" s="146">
        <v>0</v>
      </c>
      <c r="AS5" s="146">
        <v>0</v>
      </c>
      <c r="AT5" s="146">
        <v>0</v>
      </c>
      <c r="AU5" s="143">
        <v>0</v>
      </c>
      <c r="AV5" s="146">
        <v>0</v>
      </c>
      <c r="AW5" s="143">
        <v>0</v>
      </c>
      <c r="AX5" s="143">
        <v>7</v>
      </c>
      <c r="AY5" s="143">
        <v>13</v>
      </c>
      <c r="AZ5" s="143">
        <v>41</v>
      </c>
      <c r="BB5" s="681"/>
      <c r="BC5" s="201" t="s">
        <v>73</v>
      </c>
      <c r="BD5" s="143">
        <v>417</v>
      </c>
      <c r="BE5" s="146">
        <v>472</v>
      </c>
      <c r="BF5" s="146">
        <v>457</v>
      </c>
      <c r="BG5" s="143">
        <v>492</v>
      </c>
      <c r="BH5" s="146">
        <v>594</v>
      </c>
      <c r="BI5" s="146">
        <v>651</v>
      </c>
      <c r="BJ5" s="146">
        <v>668</v>
      </c>
      <c r="BK5" s="143">
        <v>633</v>
      </c>
      <c r="BL5" s="143">
        <v>566</v>
      </c>
      <c r="BM5" s="143">
        <v>597</v>
      </c>
      <c r="BN5" s="143">
        <v>596</v>
      </c>
      <c r="BO5" s="143">
        <v>576</v>
      </c>
      <c r="BP5" s="143">
        <v>452</v>
      </c>
      <c r="BQ5" s="517">
        <v>423</v>
      </c>
      <c r="BS5" s="705"/>
      <c r="BT5" s="201" t="s">
        <v>73</v>
      </c>
      <c r="BU5" s="143">
        <v>89</v>
      </c>
      <c r="BV5" s="146">
        <v>127</v>
      </c>
      <c r="BW5" s="146">
        <v>109</v>
      </c>
      <c r="BX5" s="143">
        <v>123</v>
      </c>
      <c r="BY5" s="146">
        <v>132</v>
      </c>
      <c r="BZ5" s="146">
        <v>150</v>
      </c>
      <c r="CA5" s="146">
        <v>171</v>
      </c>
      <c r="CB5" s="143">
        <v>156</v>
      </c>
      <c r="CC5" s="143">
        <v>142</v>
      </c>
      <c r="CD5" s="143">
        <v>128</v>
      </c>
      <c r="CE5" s="143">
        <v>111</v>
      </c>
      <c r="CF5" s="143">
        <v>74</v>
      </c>
      <c r="CG5" s="143">
        <v>95</v>
      </c>
      <c r="CH5" s="517">
        <v>98</v>
      </c>
      <c r="CK5" s="151" t="s">
        <v>1</v>
      </c>
      <c r="CL5" s="152">
        <v>6521</v>
      </c>
      <c r="CM5" s="152">
        <v>7122.5666666666666</v>
      </c>
      <c r="CN5" s="152">
        <v>7211.1</v>
      </c>
      <c r="CO5" s="152">
        <v>7054.1333333333332</v>
      </c>
      <c r="CP5" s="152">
        <v>7206.9</v>
      </c>
      <c r="CQ5" s="152">
        <v>7543.1333333333332</v>
      </c>
      <c r="CR5" s="152">
        <v>8093.2666666666664</v>
      </c>
      <c r="CS5" s="152">
        <v>8418.5333333333328</v>
      </c>
      <c r="CT5" s="193">
        <v>8314.0333333333328</v>
      </c>
      <c r="CU5" s="193">
        <v>8134.0666666666666</v>
      </c>
      <c r="CV5" s="193">
        <v>7574.0666666666666</v>
      </c>
      <c r="CW5" s="193">
        <v>7849.666666666667</v>
      </c>
      <c r="CX5" s="193">
        <v>8000.4</v>
      </c>
      <c r="CY5" s="193">
        <v>7937.5</v>
      </c>
    </row>
    <row r="6" spans="2:103">
      <c r="B6" s="201" t="s">
        <v>74</v>
      </c>
      <c r="C6" s="143">
        <f t="shared" si="0"/>
        <v>1329.4</v>
      </c>
      <c r="D6" s="143">
        <f t="shared" si="0"/>
        <v>1299.4000000000001</v>
      </c>
      <c r="E6" s="143">
        <f t="shared" si="0"/>
        <v>1523.8</v>
      </c>
      <c r="F6" s="143">
        <f t="shared" si="0"/>
        <v>1505.4</v>
      </c>
      <c r="G6" s="143">
        <f t="shared" si="0"/>
        <v>1581</v>
      </c>
      <c r="H6" s="143">
        <f t="shared" si="0"/>
        <v>1784.6</v>
      </c>
      <c r="I6" s="143">
        <f t="shared" si="0"/>
        <v>1335.8</v>
      </c>
      <c r="J6" s="143">
        <f t="shared" si="0"/>
        <v>1870.2</v>
      </c>
      <c r="K6" s="143">
        <f t="shared" si="0"/>
        <v>1849.6</v>
      </c>
      <c r="L6" s="143">
        <f t="shared" si="0"/>
        <v>1886</v>
      </c>
      <c r="M6" s="143">
        <f t="shared" si="0"/>
        <v>1911.8</v>
      </c>
      <c r="N6" s="143">
        <f t="shared" si="0"/>
        <v>1767.4</v>
      </c>
      <c r="O6" s="143">
        <f t="shared" si="0"/>
        <v>1684</v>
      </c>
      <c r="P6" s="143">
        <f t="shared" si="0"/>
        <v>1665.8</v>
      </c>
      <c r="Q6" s="202"/>
      <c r="R6" s="219">
        <v>232.79473075365499</v>
      </c>
      <c r="S6" s="143"/>
      <c r="T6" s="155">
        <v>0.8</v>
      </c>
      <c r="U6" s="205"/>
      <c r="V6" s="201" t="s">
        <v>74</v>
      </c>
      <c r="W6" s="143">
        <v>924</v>
      </c>
      <c r="X6" s="143">
        <v>904</v>
      </c>
      <c r="Y6" s="143">
        <v>1051</v>
      </c>
      <c r="Z6" s="143">
        <v>1021</v>
      </c>
      <c r="AA6" s="143">
        <v>1072</v>
      </c>
      <c r="AB6" s="143">
        <v>1168</v>
      </c>
      <c r="AC6" s="143">
        <v>854</v>
      </c>
      <c r="AD6" s="143">
        <v>1206</v>
      </c>
      <c r="AE6" s="505">
        <v>1199</v>
      </c>
      <c r="AF6" s="143">
        <v>1212</v>
      </c>
      <c r="AG6" s="143">
        <v>1244</v>
      </c>
      <c r="AH6" s="143">
        <v>1151</v>
      </c>
      <c r="AI6" s="143">
        <v>1131</v>
      </c>
      <c r="AJ6" s="143">
        <v>1121</v>
      </c>
      <c r="AL6" s="201" t="s">
        <v>71</v>
      </c>
      <c r="AM6" s="143">
        <v>835</v>
      </c>
      <c r="AN6" s="143">
        <v>890</v>
      </c>
      <c r="AO6" s="143">
        <v>958</v>
      </c>
      <c r="AP6" s="143">
        <v>998</v>
      </c>
      <c r="AQ6" s="143">
        <v>1018</v>
      </c>
      <c r="AR6" s="143">
        <v>1017</v>
      </c>
      <c r="AS6" s="143">
        <v>1038</v>
      </c>
      <c r="AT6" s="143">
        <v>1116</v>
      </c>
      <c r="AU6" s="143">
        <v>1247</v>
      </c>
      <c r="AV6" s="143">
        <v>1223</v>
      </c>
      <c r="AW6" s="143">
        <v>1199</v>
      </c>
      <c r="AX6" s="143">
        <v>1252</v>
      </c>
      <c r="AY6" s="143">
        <v>1230</v>
      </c>
      <c r="AZ6" s="143">
        <v>1154</v>
      </c>
      <c r="BB6" s="681"/>
      <c r="BC6" s="201" t="s">
        <v>74</v>
      </c>
      <c r="BD6" s="143">
        <v>373</v>
      </c>
      <c r="BE6" s="146">
        <v>383</v>
      </c>
      <c r="BF6" s="146">
        <v>446</v>
      </c>
      <c r="BG6" s="143">
        <v>443</v>
      </c>
      <c r="BH6" s="146">
        <v>460</v>
      </c>
      <c r="BI6" s="146">
        <v>557</v>
      </c>
      <c r="BJ6" s="146">
        <v>391</v>
      </c>
      <c r="BK6" s="143">
        <v>614</v>
      </c>
      <c r="BL6" s="143">
        <v>602</v>
      </c>
      <c r="BM6" s="143">
        <v>615</v>
      </c>
      <c r="BN6" s="143">
        <v>626</v>
      </c>
      <c r="BO6" s="143">
        <v>593</v>
      </c>
      <c r="BP6" s="143">
        <v>545</v>
      </c>
      <c r="BQ6" s="517">
        <v>501</v>
      </c>
      <c r="BS6" s="705"/>
      <c r="BT6" s="201" t="s">
        <v>74</v>
      </c>
      <c r="BU6" s="143">
        <v>158</v>
      </c>
      <c r="BV6" s="146">
        <v>130</v>
      </c>
      <c r="BW6" s="146">
        <v>168</v>
      </c>
      <c r="BX6" s="143">
        <v>183</v>
      </c>
      <c r="BY6" s="146">
        <v>179</v>
      </c>
      <c r="BZ6" s="146">
        <v>220</v>
      </c>
      <c r="CA6" s="146">
        <v>212</v>
      </c>
      <c r="CB6" s="143">
        <v>230</v>
      </c>
      <c r="CC6" s="143">
        <v>208</v>
      </c>
      <c r="CD6" s="143">
        <v>232</v>
      </c>
      <c r="CE6" s="143">
        <v>195</v>
      </c>
      <c r="CF6" s="143">
        <v>191</v>
      </c>
      <c r="CG6" s="143">
        <v>154</v>
      </c>
      <c r="CH6" s="517">
        <v>195</v>
      </c>
      <c r="CK6" s="151" t="s">
        <v>2</v>
      </c>
      <c r="CL6" s="152">
        <v>6424.4</v>
      </c>
      <c r="CM6" s="152">
        <v>6617.2</v>
      </c>
      <c r="CN6" s="152">
        <v>6921.6333333333332</v>
      </c>
      <c r="CO6" s="152">
        <v>7300.0333333333338</v>
      </c>
      <c r="CP6" s="152">
        <v>7536.4</v>
      </c>
      <c r="CQ6" s="152">
        <v>8007.4333333333334</v>
      </c>
      <c r="CR6" s="152">
        <v>8458</v>
      </c>
      <c r="CS6" s="152">
        <v>8812.8666666666668</v>
      </c>
      <c r="CT6" s="193">
        <v>8943.4666666666672</v>
      </c>
      <c r="CU6" s="193">
        <v>9221.6666666666661</v>
      </c>
      <c r="CV6" s="193">
        <v>9409.1666666666661</v>
      </c>
      <c r="CW6" s="193">
        <v>8961.9</v>
      </c>
      <c r="CX6" s="193">
        <v>8630.9</v>
      </c>
      <c r="CY6" s="193">
        <v>8434.1333333333332</v>
      </c>
    </row>
    <row r="7" spans="2:103">
      <c r="B7" s="201" t="s">
        <v>10</v>
      </c>
      <c r="C7" s="143">
        <f t="shared" ref="C7:P7" si="1">W7+BD10*$T$6+BD17*$T$8</f>
        <v>1181.5999999999999</v>
      </c>
      <c r="D7" s="143">
        <f t="shared" si="1"/>
        <v>1312.4</v>
      </c>
      <c r="E7" s="143">
        <f t="shared" si="1"/>
        <v>1421.8</v>
      </c>
      <c r="F7" s="143">
        <f t="shared" si="1"/>
        <v>1488.8</v>
      </c>
      <c r="G7" s="143">
        <f t="shared" si="1"/>
        <v>1498.6</v>
      </c>
      <c r="H7" s="143">
        <f t="shared" si="1"/>
        <v>1524.2</v>
      </c>
      <c r="I7" s="143">
        <f t="shared" si="1"/>
        <v>1591.8</v>
      </c>
      <c r="J7" s="143">
        <f t="shared" si="1"/>
        <v>1734.2</v>
      </c>
      <c r="K7" s="143">
        <f t="shared" si="1"/>
        <v>1976.6</v>
      </c>
      <c r="L7" s="143">
        <f t="shared" si="1"/>
        <v>1958.8</v>
      </c>
      <c r="M7" s="143">
        <f t="shared" si="1"/>
        <v>1874</v>
      </c>
      <c r="N7" s="143">
        <f t="shared" si="1"/>
        <v>1962.7</v>
      </c>
      <c r="O7" s="143">
        <f t="shared" si="1"/>
        <v>1941.2</v>
      </c>
      <c r="P7" s="143">
        <f t="shared" si="1"/>
        <v>1782.7</v>
      </c>
      <c r="Q7" s="143"/>
      <c r="R7" s="219">
        <v>257.08301210136551</v>
      </c>
      <c r="S7" s="143"/>
      <c r="T7" s="153" t="s">
        <v>100</v>
      </c>
      <c r="U7" s="205"/>
      <c r="V7" s="201" t="s">
        <v>10</v>
      </c>
      <c r="W7" s="143">
        <v>835</v>
      </c>
      <c r="X7" s="143">
        <v>890</v>
      </c>
      <c r="Y7" s="143">
        <v>958</v>
      </c>
      <c r="Z7" s="143">
        <v>998</v>
      </c>
      <c r="AA7" s="143">
        <v>1018</v>
      </c>
      <c r="AB7" s="143">
        <v>1017</v>
      </c>
      <c r="AC7" s="143">
        <v>1038</v>
      </c>
      <c r="AD7" s="143">
        <v>1116</v>
      </c>
      <c r="AE7" s="505">
        <v>1247</v>
      </c>
      <c r="AF7" s="143">
        <v>1223</v>
      </c>
      <c r="AG7" s="143">
        <v>1199</v>
      </c>
      <c r="AH7" s="143">
        <v>1255.5</v>
      </c>
      <c r="AI7" s="143">
        <v>1236.5</v>
      </c>
      <c r="AJ7" s="143">
        <v>1174.5</v>
      </c>
      <c r="AL7" s="201" t="s">
        <v>128</v>
      </c>
      <c r="AM7" s="143">
        <v>119</v>
      </c>
      <c r="AN7" s="143">
        <v>142</v>
      </c>
      <c r="AO7" s="143">
        <v>170</v>
      </c>
      <c r="AP7" s="143">
        <v>140</v>
      </c>
      <c r="AQ7" s="143">
        <v>115</v>
      </c>
      <c r="AR7" s="143">
        <v>129</v>
      </c>
      <c r="AS7" s="143">
        <v>131</v>
      </c>
      <c r="AT7" s="143">
        <v>132</v>
      </c>
      <c r="AU7" s="143">
        <v>122</v>
      </c>
      <c r="AV7" s="143">
        <v>104</v>
      </c>
      <c r="AW7" s="143">
        <v>119</v>
      </c>
      <c r="AX7" s="143">
        <v>102</v>
      </c>
      <c r="AY7" s="143">
        <v>94</v>
      </c>
      <c r="AZ7" s="143">
        <v>110</v>
      </c>
      <c r="BB7" s="681"/>
      <c r="BC7" s="201" t="s">
        <v>36</v>
      </c>
      <c r="BD7" s="143">
        <v>0</v>
      </c>
      <c r="BE7" s="146">
        <v>0</v>
      </c>
      <c r="BF7" s="146">
        <v>0</v>
      </c>
      <c r="BG7" s="143">
        <v>0</v>
      </c>
      <c r="BH7" s="146">
        <v>0</v>
      </c>
      <c r="BI7" s="146">
        <v>0</v>
      </c>
      <c r="BJ7" s="146">
        <v>0</v>
      </c>
      <c r="BK7" s="146">
        <v>0</v>
      </c>
      <c r="BL7" s="143">
        <v>0</v>
      </c>
      <c r="BM7" s="143">
        <v>0</v>
      </c>
      <c r="BN7" s="146">
        <v>0</v>
      </c>
      <c r="BO7" s="146">
        <v>0</v>
      </c>
      <c r="BP7" s="146">
        <v>0</v>
      </c>
      <c r="BQ7" s="545">
        <v>0</v>
      </c>
      <c r="BS7" s="705"/>
      <c r="BT7" s="201" t="s">
        <v>36</v>
      </c>
      <c r="BU7" s="143">
        <v>0</v>
      </c>
      <c r="BV7" s="146">
        <v>0</v>
      </c>
      <c r="BW7" s="146">
        <v>0</v>
      </c>
      <c r="BX7" s="143">
        <v>0</v>
      </c>
      <c r="BY7" s="146">
        <v>0</v>
      </c>
      <c r="BZ7" s="146">
        <v>0</v>
      </c>
      <c r="CA7" s="146">
        <v>0</v>
      </c>
      <c r="CB7" s="146">
        <v>0</v>
      </c>
      <c r="CC7" s="143">
        <v>0</v>
      </c>
      <c r="CD7" s="143">
        <v>0</v>
      </c>
      <c r="CE7" s="146">
        <v>0</v>
      </c>
      <c r="CF7" s="146">
        <v>0</v>
      </c>
      <c r="CG7" s="146">
        <v>0</v>
      </c>
      <c r="CH7" s="545">
        <v>0</v>
      </c>
      <c r="CK7" s="151" t="s">
        <v>3</v>
      </c>
      <c r="CL7" s="152">
        <v>6702.2333333333336</v>
      </c>
      <c r="CM7" s="152">
        <v>6640.9380000000001</v>
      </c>
      <c r="CN7" s="152">
        <v>6823.6333333333332</v>
      </c>
      <c r="CO7" s="152">
        <v>7183.333333333333</v>
      </c>
      <c r="CP7" s="152">
        <v>7628.1</v>
      </c>
      <c r="CQ7" s="152">
        <v>8252.6666666666661</v>
      </c>
      <c r="CR7" s="152">
        <v>8528.1433333333334</v>
      </c>
      <c r="CS7" s="152">
        <v>8886.6333333333332</v>
      </c>
      <c r="CT7" s="193">
        <v>9054.8666666666668</v>
      </c>
      <c r="CU7" s="193">
        <v>9326.6</v>
      </c>
      <c r="CV7" s="193">
        <v>9211.2666666666664</v>
      </c>
      <c r="CW7" s="193">
        <v>9119.5333333333328</v>
      </c>
      <c r="CX7" s="193">
        <v>9234.6666666666661</v>
      </c>
      <c r="CY7" s="193">
        <v>9317.3666666666668</v>
      </c>
    </row>
    <row r="8" spans="2:103" ht="18.75" thickBot="1">
      <c r="B8" s="201" t="s">
        <v>11</v>
      </c>
      <c r="C8" s="143">
        <f t="shared" ref="C8:E9" si="2">W8</f>
        <v>119</v>
      </c>
      <c r="D8" s="143">
        <f t="shared" si="2"/>
        <v>142</v>
      </c>
      <c r="E8" s="143">
        <f t="shared" si="2"/>
        <v>170</v>
      </c>
      <c r="F8" s="143">
        <f>Z8</f>
        <v>140</v>
      </c>
      <c r="G8" s="143">
        <f t="shared" ref="G8:P12" si="3">AA8</f>
        <v>115</v>
      </c>
      <c r="H8" s="143">
        <f t="shared" si="3"/>
        <v>129</v>
      </c>
      <c r="I8" s="143">
        <f t="shared" si="3"/>
        <v>131</v>
      </c>
      <c r="J8" s="143">
        <f t="shared" si="3"/>
        <v>132</v>
      </c>
      <c r="K8" s="143">
        <f t="shared" si="3"/>
        <v>122</v>
      </c>
      <c r="L8" s="143">
        <f t="shared" si="3"/>
        <v>104</v>
      </c>
      <c r="M8" s="143">
        <f t="shared" si="3"/>
        <v>119</v>
      </c>
      <c r="N8" s="143">
        <f t="shared" si="3"/>
        <v>102</v>
      </c>
      <c r="O8" s="143">
        <f t="shared" si="3"/>
        <v>94</v>
      </c>
      <c r="P8" s="143">
        <f t="shared" si="3"/>
        <v>110</v>
      </c>
      <c r="Q8" s="143"/>
      <c r="R8" s="219">
        <v>18.056700818378861</v>
      </c>
      <c r="S8" s="143"/>
      <c r="T8" s="160">
        <v>1</v>
      </c>
      <c r="U8" s="205"/>
      <c r="V8" s="201" t="s">
        <v>11</v>
      </c>
      <c r="W8" s="143">
        <v>119</v>
      </c>
      <c r="X8" s="143">
        <v>142</v>
      </c>
      <c r="Y8" s="143">
        <v>170</v>
      </c>
      <c r="Z8" s="143">
        <v>140</v>
      </c>
      <c r="AA8" s="143">
        <v>115</v>
      </c>
      <c r="AB8" s="143">
        <v>129</v>
      </c>
      <c r="AC8" s="143">
        <v>131</v>
      </c>
      <c r="AD8" s="143">
        <v>132</v>
      </c>
      <c r="AE8" s="505">
        <v>122</v>
      </c>
      <c r="AF8" s="143">
        <v>104</v>
      </c>
      <c r="AG8" s="143">
        <v>119</v>
      </c>
      <c r="AH8" s="143">
        <v>102</v>
      </c>
      <c r="AI8" s="143">
        <v>94</v>
      </c>
      <c r="AJ8" s="143">
        <v>110</v>
      </c>
      <c r="AL8" s="201" t="s">
        <v>129</v>
      </c>
      <c r="AM8" s="143">
        <v>0</v>
      </c>
      <c r="AN8" s="143">
        <v>0</v>
      </c>
      <c r="AO8" s="143">
        <v>0</v>
      </c>
      <c r="AP8" s="143">
        <v>0</v>
      </c>
      <c r="AQ8" s="143">
        <v>0</v>
      </c>
      <c r="AR8" s="143">
        <v>0</v>
      </c>
      <c r="AS8" s="143">
        <v>0</v>
      </c>
      <c r="AT8" s="143">
        <v>0</v>
      </c>
      <c r="AU8" s="143">
        <v>0</v>
      </c>
      <c r="AV8" s="143">
        <v>0</v>
      </c>
      <c r="AW8" s="143">
        <v>0</v>
      </c>
      <c r="AX8" s="143">
        <v>0</v>
      </c>
      <c r="AY8" s="143">
        <v>0</v>
      </c>
      <c r="AZ8" s="143">
        <v>0</v>
      </c>
      <c r="BB8" s="681"/>
      <c r="BC8" s="141" t="s">
        <v>149</v>
      </c>
      <c r="BD8" s="143">
        <v>0</v>
      </c>
      <c r="BE8" s="146">
        <v>0</v>
      </c>
      <c r="BF8" s="146">
        <v>0</v>
      </c>
      <c r="BG8" s="143">
        <v>0</v>
      </c>
      <c r="BH8" s="146">
        <v>0</v>
      </c>
      <c r="BI8" s="146">
        <v>0</v>
      </c>
      <c r="BJ8" s="146">
        <v>0</v>
      </c>
      <c r="BK8" s="146">
        <v>0</v>
      </c>
      <c r="BL8" s="143">
        <v>0</v>
      </c>
      <c r="BM8" s="146">
        <v>0</v>
      </c>
      <c r="BN8" s="143">
        <v>0</v>
      </c>
      <c r="BO8" s="146">
        <v>5</v>
      </c>
      <c r="BP8" s="146">
        <v>8</v>
      </c>
      <c r="BQ8" s="545">
        <v>13</v>
      </c>
      <c r="BS8" s="705"/>
      <c r="BT8" s="141" t="s">
        <v>149</v>
      </c>
      <c r="BU8" s="143">
        <v>0</v>
      </c>
      <c r="BV8" s="146">
        <v>0</v>
      </c>
      <c r="BW8" s="146">
        <v>0</v>
      </c>
      <c r="BX8" s="143">
        <v>0</v>
      </c>
      <c r="BY8" s="146">
        <v>0</v>
      </c>
      <c r="BZ8" s="146">
        <v>0</v>
      </c>
      <c r="CA8" s="146">
        <v>0</v>
      </c>
      <c r="CB8" s="146">
        <v>0</v>
      </c>
      <c r="CC8" s="143">
        <v>0</v>
      </c>
      <c r="CD8" s="146">
        <v>0</v>
      </c>
      <c r="CE8" s="143">
        <v>0</v>
      </c>
      <c r="CF8" s="146">
        <v>2</v>
      </c>
      <c r="CG8" s="146">
        <v>5</v>
      </c>
      <c r="CH8" s="545">
        <v>16</v>
      </c>
      <c r="CK8" s="151" t="s">
        <v>4</v>
      </c>
      <c r="CL8" s="152">
        <v>18157.7</v>
      </c>
      <c r="CM8" s="152">
        <v>18573.733333333334</v>
      </c>
      <c r="CN8" s="152">
        <v>18767.599999999999</v>
      </c>
      <c r="CO8" s="152">
        <v>18926.733333333334</v>
      </c>
      <c r="CP8" s="152">
        <v>19212.333333333332</v>
      </c>
      <c r="CQ8" s="152">
        <v>19973.566666666666</v>
      </c>
      <c r="CR8" s="152">
        <v>20916.033333333333</v>
      </c>
      <c r="CS8" s="152">
        <v>20591.2</v>
      </c>
      <c r="CT8" s="193">
        <v>19483.666666666668</v>
      </c>
      <c r="CU8" s="193">
        <v>18344.333333333332</v>
      </c>
      <c r="CV8" s="193">
        <v>17811.766666666666</v>
      </c>
      <c r="CW8" s="193">
        <v>17308.599999999999</v>
      </c>
      <c r="CX8" s="193">
        <v>16967.766666666666</v>
      </c>
      <c r="CY8" s="193">
        <v>16713.400000000001</v>
      </c>
    </row>
    <row r="9" spans="2:103" ht="18.75" thickBot="1">
      <c r="B9" s="201" t="s">
        <v>12</v>
      </c>
      <c r="C9" s="143">
        <f t="shared" si="2"/>
        <v>0</v>
      </c>
      <c r="D9" s="143">
        <f t="shared" si="2"/>
        <v>0</v>
      </c>
      <c r="E9" s="143">
        <f t="shared" si="2"/>
        <v>0</v>
      </c>
      <c r="F9" s="143">
        <f t="shared" ref="F9:F12" si="4">Z9</f>
        <v>0</v>
      </c>
      <c r="G9" s="143">
        <f t="shared" si="3"/>
        <v>0</v>
      </c>
      <c r="H9" s="143">
        <f t="shared" si="3"/>
        <v>0</v>
      </c>
      <c r="I9" s="143">
        <f t="shared" si="3"/>
        <v>0</v>
      </c>
      <c r="J9" s="143">
        <f t="shared" si="3"/>
        <v>0</v>
      </c>
      <c r="K9" s="143">
        <f t="shared" si="3"/>
        <v>0</v>
      </c>
      <c r="L9" s="143">
        <f t="shared" si="3"/>
        <v>0</v>
      </c>
      <c r="M9" s="143">
        <f t="shared" si="3"/>
        <v>0</v>
      </c>
      <c r="N9" s="143">
        <f t="shared" si="3"/>
        <v>0</v>
      </c>
      <c r="O9" s="143">
        <f t="shared" si="3"/>
        <v>0</v>
      </c>
      <c r="P9" s="143">
        <f t="shared" si="3"/>
        <v>0</v>
      </c>
      <c r="Q9" s="143"/>
      <c r="R9" s="219"/>
      <c r="S9" s="143"/>
      <c r="U9" s="205"/>
      <c r="V9" s="201" t="s">
        <v>12</v>
      </c>
      <c r="W9" s="143">
        <v>0</v>
      </c>
      <c r="X9" s="143">
        <v>0</v>
      </c>
      <c r="Y9" s="143">
        <v>0</v>
      </c>
      <c r="Z9" s="143">
        <v>0</v>
      </c>
      <c r="AA9" s="143">
        <v>0</v>
      </c>
      <c r="AB9" s="143">
        <v>0</v>
      </c>
      <c r="AC9" s="143">
        <v>0</v>
      </c>
      <c r="AD9" s="143">
        <v>0</v>
      </c>
      <c r="AE9" s="505">
        <v>0</v>
      </c>
      <c r="AF9" s="143">
        <v>0</v>
      </c>
      <c r="AG9" s="143">
        <v>0</v>
      </c>
      <c r="AH9" s="143">
        <v>0</v>
      </c>
      <c r="AI9" s="143">
        <v>0</v>
      </c>
      <c r="AJ9" s="143">
        <v>0</v>
      </c>
      <c r="AL9" s="201" t="s">
        <v>130</v>
      </c>
      <c r="AM9" s="143">
        <v>0</v>
      </c>
      <c r="AN9" s="143">
        <v>0</v>
      </c>
      <c r="AO9" s="143">
        <v>0</v>
      </c>
      <c r="AP9" s="143">
        <v>0</v>
      </c>
      <c r="AQ9" s="143">
        <v>0</v>
      </c>
      <c r="AR9" s="143">
        <v>0</v>
      </c>
      <c r="AS9" s="143">
        <v>0</v>
      </c>
      <c r="AT9" s="143">
        <v>0</v>
      </c>
      <c r="AU9" s="143">
        <v>0</v>
      </c>
      <c r="AV9" s="143">
        <v>0</v>
      </c>
      <c r="AW9" s="143">
        <v>0</v>
      </c>
      <c r="AX9" s="143">
        <v>0</v>
      </c>
      <c r="AY9" s="143">
        <v>0</v>
      </c>
      <c r="AZ9" s="143">
        <v>0</v>
      </c>
      <c r="BB9" s="681"/>
      <c r="BC9" s="201" t="s">
        <v>71</v>
      </c>
      <c r="BD9" s="143">
        <v>287</v>
      </c>
      <c r="BE9" s="146">
        <v>343</v>
      </c>
      <c r="BF9" s="146">
        <v>371</v>
      </c>
      <c r="BG9" s="143">
        <v>396</v>
      </c>
      <c r="BH9" s="146">
        <v>367</v>
      </c>
      <c r="BI9" s="146">
        <v>369</v>
      </c>
      <c r="BJ9" s="146">
        <v>441</v>
      </c>
      <c r="BK9" s="146">
        <v>454</v>
      </c>
      <c r="BL9" s="143">
        <v>522</v>
      </c>
      <c r="BM9" s="143">
        <v>546</v>
      </c>
      <c r="BN9" s="146">
        <v>510</v>
      </c>
      <c r="BO9" s="146">
        <v>549</v>
      </c>
      <c r="BP9" s="146">
        <v>550</v>
      </c>
      <c r="BQ9" s="545">
        <v>485</v>
      </c>
      <c r="BS9" s="705"/>
      <c r="BT9" s="201" t="s">
        <v>71</v>
      </c>
      <c r="BU9" s="143">
        <v>246</v>
      </c>
      <c r="BV9" s="146">
        <v>272</v>
      </c>
      <c r="BW9" s="146">
        <v>311</v>
      </c>
      <c r="BX9" s="143">
        <v>313</v>
      </c>
      <c r="BY9" s="146">
        <v>273</v>
      </c>
      <c r="BZ9" s="146">
        <v>316</v>
      </c>
      <c r="CA9" s="146">
        <v>300</v>
      </c>
      <c r="CB9" s="146">
        <v>358</v>
      </c>
      <c r="CC9" s="143">
        <v>407</v>
      </c>
      <c r="CD9" s="143">
        <v>390</v>
      </c>
      <c r="CE9" s="146">
        <v>338</v>
      </c>
      <c r="CF9" s="146">
        <v>321</v>
      </c>
      <c r="CG9" s="146">
        <v>331</v>
      </c>
      <c r="CH9" s="545">
        <v>257</v>
      </c>
      <c r="CJ9" s="129" t="s">
        <v>14</v>
      </c>
      <c r="CK9" s="151" t="s">
        <v>5</v>
      </c>
      <c r="CL9" s="152">
        <v>8865.7666666666664</v>
      </c>
      <c r="CM9" s="152">
        <v>8909.9</v>
      </c>
      <c r="CN9" s="152">
        <v>9158.0666666666675</v>
      </c>
      <c r="CO9" s="152">
        <v>9506.9</v>
      </c>
      <c r="CP9" s="152">
        <v>9833</v>
      </c>
      <c r="CQ9" s="152">
        <v>10402.4</v>
      </c>
      <c r="CR9" s="152">
        <v>10899.933333333332</v>
      </c>
      <c r="CS9" s="152">
        <v>11145.366666666667</v>
      </c>
      <c r="CT9" s="193">
        <v>10789.033333333333</v>
      </c>
      <c r="CU9" s="193">
        <v>10355.299999999999</v>
      </c>
      <c r="CV9" s="193">
        <v>10254.5</v>
      </c>
      <c r="CW9" s="193">
        <v>10292.366666666667</v>
      </c>
      <c r="CX9" s="193">
        <v>10196.6</v>
      </c>
      <c r="CY9" s="193">
        <v>10358.866666666667</v>
      </c>
    </row>
    <row r="10" spans="2:103" ht="18" customHeight="1">
      <c r="B10" s="201" t="s">
        <v>151</v>
      </c>
      <c r="C10" s="210"/>
      <c r="D10" s="210"/>
      <c r="E10" s="210"/>
      <c r="F10" s="210">
        <f>Z10</f>
        <v>4527799.72</v>
      </c>
      <c r="G10" s="210">
        <f t="shared" si="3"/>
        <v>4386318</v>
      </c>
      <c r="H10" s="210">
        <f t="shared" si="3"/>
        <v>4311201.5199999996</v>
      </c>
      <c r="I10" s="210">
        <f t="shared" si="3"/>
        <v>3646780.32</v>
      </c>
      <c r="J10" s="210">
        <f t="shared" si="3"/>
        <v>3036994.36</v>
      </c>
      <c r="K10" s="210">
        <f t="shared" si="3"/>
        <v>4394441.16</v>
      </c>
      <c r="L10" s="210">
        <f>AF10</f>
        <v>4482158.2400000012</v>
      </c>
      <c r="M10" s="210">
        <f>AG10</f>
        <v>4044613.6400000011</v>
      </c>
      <c r="N10" s="210">
        <f>AH10</f>
        <v>4866567.4099999992</v>
      </c>
      <c r="O10" s="210">
        <f>AI10</f>
        <v>5470260.6199999982</v>
      </c>
      <c r="P10" s="532">
        <f>AJ10</f>
        <v>0</v>
      </c>
      <c r="Q10" s="210"/>
      <c r="R10" s="219">
        <v>1046055.9040952764</v>
      </c>
      <c r="S10" s="143"/>
      <c r="T10" s="401" t="s">
        <v>150</v>
      </c>
      <c r="U10" s="205"/>
      <c r="V10" s="201" t="s">
        <v>151</v>
      </c>
      <c r="W10" s="210"/>
      <c r="X10" s="210"/>
      <c r="Y10" s="210"/>
      <c r="Z10" s="210">
        <v>4527799.72</v>
      </c>
      <c r="AA10" s="210">
        <v>4386318</v>
      </c>
      <c r="AB10" s="210">
        <v>4311201.5199999996</v>
      </c>
      <c r="AC10" s="210">
        <v>3646780.32</v>
      </c>
      <c r="AD10" s="210">
        <v>3036994.36</v>
      </c>
      <c r="AE10" s="506">
        <v>4394441.16</v>
      </c>
      <c r="AF10" s="210">
        <v>4482158.2400000012</v>
      </c>
      <c r="AG10" s="210">
        <v>4044613.6400000011</v>
      </c>
      <c r="AH10" s="210">
        <v>4866567.4099999992</v>
      </c>
      <c r="AI10" s="210">
        <v>5470260.6199999982</v>
      </c>
      <c r="AJ10" s="211"/>
      <c r="AL10" s="201" t="s">
        <v>152</v>
      </c>
      <c r="AM10" s="143">
        <v>0</v>
      </c>
      <c r="AN10" s="143">
        <v>0</v>
      </c>
      <c r="AO10" s="143">
        <v>0</v>
      </c>
      <c r="AP10" s="143">
        <v>0</v>
      </c>
      <c r="AQ10" s="143">
        <v>0</v>
      </c>
      <c r="AR10" s="143">
        <v>0</v>
      </c>
      <c r="AS10" s="143">
        <v>0</v>
      </c>
      <c r="AT10" s="143">
        <v>0</v>
      </c>
      <c r="AU10" s="143">
        <v>0</v>
      </c>
      <c r="AV10" s="143">
        <v>0</v>
      </c>
      <c r="AW10" s="143">
        <v>0</v>
      </c>
      <c r="AX10" s="143">
        <v>0</v>
      </c>
      <c r="AY10" s="143">
        <v>0</v>
      </c>
      <c r="AZ10" s="143">
        <v>0</v>
      </c>
      <c r="BB10" s="682"/>
      <c r="BC10" s="206" t="s">
        <v>53</v>
      </c>
      <c r="BD10" s="207">
        <f>BD7+BD9+$T$11*BD8</f>
        <v>287</v>
      </c>
      <c r="BE10" s="208">
        <f t="shared" ref="BE10" si="5">BE7+BE9+$T$11*BE8</f>
        <v>343</v>
      </c>
      <c r="BF10" s="208">
        <v>371</v>
      </c>
      <c r="BG10" s="207">
        <v>396</v>
      </c>
      <c r="BH10" s="208">
        <v>367</v>
      </c>
      <c r="BI10" s="208">
        <v>369</v>
      </c>
      <c r="BJ10" s="208">
        <v>441</v>
      </c>
      <c r="BK10" s="209">
        <v>454</v>
      </c>
      <c r="BL10" s="209">
        <v>522</v>
      </c>
      <c r="BM10" s="209">
        <v>546</v>
      </c>
      <c r="BN10" s="208">
        <v>510</v>
      </c>
      <c r="BO10" s="463">
        <v>551.5</v>
      </c>
      <c r="BP10" s="463">
        <v>554</v>
      </c>
      <c r="BQ10" s="441">
        <v>491.5</v>
      </c>
      <c r="BS10" s="706"/>
      <c r="BT10" s="133" t="s">
        <v>53</v>
      </c>
      <c r="BU10" s="209">
        <f t="shared" ref="BU10:BV10" si="6">BU7+BU9+$T$11*BU8</f>
        <v>246</v>
      </c>
      <c r="BV10" s="209">
        <f t="shared" si="6"/>
        <v>272</v>
      </c>
      <c r="BW10" s="209">
        <v>311</v>
      </c>
      <c r="BX10" s="209">
        <v>313</v>
      </c>
      <c r="BY10" s="209">
        <v>273</v>
      </c>
      <c r="BZ10" s="209">
        <v>316</v>
      </c>
      <c r="CA10" s="209">
        <v>300</v>
      </c>
      <c r="CB10" s="209">
        <v>358</v>
      </c>
      <c r="CC10" s="209">
        <v>407</v>
      </c>
      <c r="CD10" s="209">
        <v>390</v>
      </c>
      <c r="CE10" s="209">
        <v>338</v>
      </c>
      <c r="CF10" s="209">
        <v>322</v>
      </c>
      <c r="CG10" s="209">
        <v>333.5</v>
      </c>
      <c r="CH10" s="441">
        <v>265</v>
      </c>
      <c r="CK10" s="151" t="s">
        <v>6</v>
      </c>
      <c r="CL10" s="152">
        <v>6750.8666666666668</v>
      </c>
      <c r="CM10" s="152">
        <v>6536.8666666666668</v>
      </c>
      <c r="CN10" s="152">
        <v>6466.0666666666666</v>
      </c>
      <c r="CO10" s="152">
        <v>6406.4</v>
      </c>
      <c r="CP10" s="152">
        <v>5749.5666666666666</v>
      </c>
      <c r="CQ10" s="152">
        <v>5992.166666666667</v>
      </c>
      <c r="CR10" s="152">
        <v>6025.4333333333334</v>
      </c>
      <c r="CS10" s="152">
        <v>6166.9</v>
      </c>
      <c r="CT10" s="193">
        <v>5832.9666666666662</v>
      </c>
      <c r="CU10" s="193">
        <v>5941.5</v>
      </c>
      <c r="CV10" s="193">
        <v>6255.9</v>
      </c>
      <c r="CW10" s="193">
        <v>6411.166666666667</v>
      </c>
      <c r="CX10" s="193">
        <v>6160.2</v>
      </c>
      <c r="CY10" s="193">
        <v>5973.7</v>
      </c>
    </row>
    <row r="11" spans="2:103" ht="18.75" customHeight="1" thickBot="1">
      <c r="B11" s="201" t="s">
        <v>16</v>
      </c>
      <c r="C11" s="214">
        <f t="shared" ref="C11:C12" si="7">W11</f>
        <v>15.468023489166209</v>
      </c>
      <c r="D11" s="214">
        <f t="shared" ref="D11:D12" si="8">X11</f>
        <v>16.041431352286654</v>
      </c>
      <c r="E11" s="214">
        <f t="shared" ref="E11:E12" si="9">Y11</f>
        <v>16.900513954390959</v>
      </c>
      <c r="F11" s="214">
        <f t="shared" ref="F11" si="10">Z11</f>
        <v>17.17048328544638</v>
      </c>
      <c r="G11" s="214">
        <f t="shared" ref="G11" si="11">AA11</f>
        <v>17.053068882337175</v>
      </c>
      <c r="H11" s="214">
        <f t="shared" ref="H11" si="12">AB11</f>
        <v>16.035360835037078</v>
      </c>
      <c r="I11" s="214">
        <f t="shared" ref="I11" si="13">AC11</f>
        <v>15.726399038437258</v>
      </c>
      <c r="J11" s="214">
        <f t="shared" ref="J11" si="14">AD11</f>
        <v>16.790371113340019</v>
      </c>
      <c r="K11" s="214">
        <f t="shared" ref="K11" si="15">AE11</f>
        <v>19.008180478634216</v>
      </c>
      <c r="L11" s="214">
        <f t="shared" ref="L11:M11" si="16">AF11</f>
        <v>19.35626823387901</v>
      </c>
      <c r="M11" s="214">
        <f t="shared" si="16"/>
        <v>19.566565488429781</v>
      </c>
      <c r="N11" s="214">
        <f>AH11</f>
        <v>21.765385726668594</v>
      </c>
      <c r="O11" s="214">
        <f>AI11</f>
        <v>23.03007350749975</v>
      </c>
      <c r="P11" s="214">
        <f>AJ11</f>
        <v>21.907272580314231</v>
      </c>
      <c r="Q11" s="214"/>
      <c r="R11" s="419">
        <v>1.3110074367824165</v>
      </c>
      <c r="S11" s="143"/>
      <c r="T11" s="160">
        <v>0.5</v>
      </c>
      <c r="U11" s="205"/>
      <c r="V11" s="201" t="s">
        <v>16</v>
      </c>
      <c r="W11" s="214">
        <v>15.468023489166209</v>
      </c>
      <c r="X11" s="214">
        <v>16.041431352286654</v>
      </c>
      <c r="Y11" s="214">
        <v>16.900513954390959</v>
      </c>
      <c r="Z11" s="214">
        <v>17.17048328544638</v>
      </c>
      <c r="AA11" s="214">
        <v>17.053068882337175</v>
      </c>
      <c r="AB11" s="214">
        <v>16.035360835037078</v>
      </c>
      <c r="AC11" s="214">
        <v>15.726399038437258</v>
      </c>
      <c r="AD11" s="214">
        <v>16.790371113340019</v>
      </c>
      <c r="AE11" s="507">
        <v>19.008180478634216</v>
      </c>
      <c r="AF11" s="214">
        <v>19.35626823387901</v>
      </c>
      <c r="AG11" s="214">
        <v>19.566565488429781</v>
      </c>
      <c r="AH11" s="214">
        <v>21.765385726668594</v>
      </c>
      <c r="AI11" s="214">
        <v>23.03007350749975</v>
      </c>
      <c r="AJ11" s="214">
        <v>21.907272580314231</v>
      </c>
      <c r="AL11" s="212" t="s">
        <v>131</v>
      </c>
      <c r="AM11" s="213">
        <v>0</v>
      </c>
      <c r="AN11" s="213">
        <v>0</v>
      </c>
      <c r="AO11" s="213">
        <v>0</v>
      </c>
      <c r="AP11" s="213">
        <v>0</v>
      </c>
      <c r="AQ11" s="213">
        <v>0</v>
      </c>
      <c r="AR11" s="213">
        <v>0</v>
      </c>
      <c r="AS11" s="213">
        <v>0</v>
      </c>
      <c r="AT11" s="213">
        <v>0</v>
      </c>
      <c r="AU11" s="213">
        <v>0</v>
      </c>
      <c r="AV11" s="213">
        <v>0</v>
      </c>
      <c r="AW11" s="213">
        <v>0</v>
      </c>
      <c r="AX11" s="213">
        <v>0</v>
      </c>
      <c r="AY11" s="213">
        <v>0</v>
      </c>
      <c r="AZ11" s="213">
        <v>0</v>
      </c>
      <c r="BB11" s="683" t="s">
        <v>100</v>
      </c>
      <c r="BC11" s="201" t="s">
        <v>72</v>
      </c>
      <c r="BD11" s="143">
        <v>81</v>
      </c>
      <c r="BE11" s="146">
        <v>66</v>
      </c>
      <c r="BF11" s="146">
        <v>76</v>
      </c>
      <c r="BG11" s="143">
        <v>89</v>
      </c>
      <c r="BH11" s="146">
        <v>95</v>
      </c>
      <c r="BI11" s="146">
        <v>143</v>
      </c>
      <c r="BJ11" s="146">
        <v>124</v>
      </c>
      <c r="BK11" s="142">
        <v>110</v>
      </c>
      <c r="BL11" s="142">
        <v>84</v>
      </c>
      <c r="BM11" s="142">
        <v>49</v>
      </c>
      <c r="BN11" s="142">
        <v>35</v>
      </c>
      <c r="BO11" s="143">
        <v>40</v>
      </c>
      <c r="BP11" s="143">
        <v>46</v>
      </c>
      <c r="BQ11" s="517">
        <v>45</v>
      </c>
      <c r="BS11" s="707" t="s">
        <v>52</v>
      </c>
      <c r="BT11" s="201" t="s">
        <v>72</v>
      </c>
      <c r="BU11" s="143">
        <v>620</v>
      </c>
      <c r="BV11" s="146">
        <v>640</v>
      </c>
      <c r="BW11" s="146">
        <v>670</v>
      </c>
      <c r="BX11" s="143">
        <v>748</v>
      </c>
      <c r="BY11" s="146">
        <v>835</v>
      </c>
      <c r="BZ11" s="146">
        <v>876</v>
      </c>
      <c r="CA11" s="146">
        <v>848</v>
      </c>
      <c r="CB11" s="143">
        <v>729</v>
      </c>
      <c r="CC11" s="143">
        <v>691</v>
      </c>
      <c r="CD11" s="143">
        <v>616</v>
      </c>
      <c r="CE11" s="143">
        <v>579</v>
      </c>
      <c r="CF11" s="143">
        <v>527</v>
      </c>
      <c r="CG11" s="143">
        <v>470</v>
      </c>
      <c r="CH11" s="517">
        <v>477</v>
      </c>
      <c r="CK11" s="151" t="s">
        <v>7</v>
      </c>
      <c r="CL11" s="152">
        <v>13549.3</v>
      </c>
      <c r="CM11" s="152">
        <v>13122.5</v>
      </c>
      <c r="CN11" s="152">
        <v>13132.433333333332</v>
      </c>
      <c r="CO11" s="152">
        <v>13071.333333333334</v>
      </c>
      <c r="CP11" s="152">
        <v>13261.233333333334</v>
      </c>
      <c r="CQ11" s="152">
        <v>13793.6</v>
      </c>
      <c r="CR11" s="152">
        <v>14612.233333333334</v>
      </c>
      <c r="CS11" s="152">
        <v>14916.6</v>
      </c>
      <c r="CT11" s="193">
        <v>14433.666666666666</v>
      </c>
      <c r="CU11" s="193">
        <v>13835.7</v>
      </c>
      <c r="CV11" s="193">
        <v>13799.066666666668</v>
      </c>
      <c r="CW11" s="193">
        <v>13530.6</v>
      </c>
      <c r="CX11" s="193">
        <v>13904.033333333333</v>
      </c>
      <c r="CY11" s="193">
        <v>13587.033333333333</v>
      </c>
    </row>
    <row r="12" spans="2:103">
      <c r="B12" s="215" t="s">
        <v>17</v>
      </c>
      <c r="C12" s="216">
        <f t="shared" si="7"/>
        <v>0.4667381974248927</v>
      </c>
      <c r="D12" s="216">
        <f t="shared" si="8"/>
        <v>0.48175865294667913</v>
      </c>
      <c r="E12" s="216">
        <f t="shared" si="9"/>
        <v>0.47741935483870968</v>
      </c>
      <c r="F12" s="216">
        <f t="shared" si="4"/>
        <v>0.53038674033149169</v>
      </c>
      <c r="G12" s="216">
        <f t="shared" si="3"/>
        <v>0.54282765737874095</v>
      </c>
      <c r="H12" s="216">
        <f t="shared" si="3"/>
        <v>0.53085376162299236</v>
      </c>
      <c r="I12" s="216">
        <f t="shared" si="3"/>
        <v>0.59253246753246758</v>
      </c>
      <c r="J12" s="216">
        <f t="shared" si="3"/>
        <v>0.59616985845129056</v>
      </c>
      <c r="K12" s="216">
        <f t="shared" si="3"/>
        <v>0.5705378020265004</v>
      </c>
      <c r="L12" s="216">
        <f t="shared" si="3"/>
        <v>0.58351729212656367</v>
      </c>
      <c r="M12" s="216">
        <f t="shared" si="3"/>
        <v>0.58090379008746351</v>
      </c>
      <c r="N12" s="216">
        <f t="shared" si="3"/>
        <v>0.58582677165354335</v>
      </c>
      <c r="O12" s="216">
        <f t="shared" si="3"/>
        <v>0.56356589147286817</v>
      </c>
      <c r="P12" s="216">
        <f t="shared" si="3"/>
        <v>0.56093868281604842</v>
      </c>
      <c r="Q12" s="217"/>
      <c r="R12" s="420">
        <v>4.6355080822989363</v>
      </c>
      <c r="S12" s="218"/>
      <c r="U12" s="205"/>
      <c r="V12" s="215" t="s">
        <v>17</v>
      </c>
      <c r="W12" s="216">
        <v>0.4667381974248927</v>
      </c>
      <c r="X12" s="216">
        <v>0.48175865294667913</v>
      </c>
      <c r="Y12" s="216">
        <v>0.47741935483870968</v>
      </c>
      <c r="Z12" s="216">
        <v>0.53038674033149169</v>
      </c>
      <c r="AA12" s="216">
        <v>0.54282765737874095</v>
      </c>
      <c r="AB12" s="216">
        <v>0.53085376162299236</v>
      </c>
      <c r="AC12" s="216">
        <v>0.59253246753246758</v>
      </c>
      <c r="AD12" s="216">
        <v>0.59616985845129056</v>
      </c>
      <c r="AE12" s="508">
        <v>0.5705378020265004</v>
      </c>
      <c r="AF12" s="216">
        <v>0.58351729212656367</v>
      </c>
      <c r="AG12" s="216">
        <v>0.58090379008746351</v>
      </c>
      <c r="AH12" s="216">
        <v>0.58582677165354335</v>
      </c>
      <c r="AI12" s="216">
        <v>0.56356589147286817</v>
      </c>
      <c r="AJ12" s="216">
        <v>0.56093868281604842</v>
      </c>
      <c r="AP12" s="195"/>
      <c r="AQ12" s="195"/>
      <c r="AR12" s="195"/>
      <c r="AS12" s="195"/>
      <c r="AT12" s="195"/>
      <c r="AU12" s="386"/>
      <c r="AV12" s="386"/>
      <c r="AW12" s="386"/>
      <c r="AX12" s="386"/>
      <c r="AY12" s="195"/>
      <c r="AZ12" s="195"/>
      <c r="BB12" s="681"/>
      <c r="BC12" s="201" t="s">
        <v>73</v>
      </c>
      <c r="BD12" s="143">
        <v>66</v>
      </c>
      <c r="BE12" s="146">
        <v>96</v>
      </c>
      <c r="BF12" s="146">
        <v>79</v>
      </c>
      <c r="BG12" s="143">
        <v>86</v>
      </c>
      <c r="BH12" s="146">
        <v>102</v>
      </c>
      <c r="BI12" s="146">
        <v>117</v>
      </c>
      <c r="BJ12" s="146">
        <v>138</v>
      </c>
      <c r="BK12" s="143">
        <v>133</v>
      </c>
      <c r="BL12" s="143">
        <v>117</v>
      </c>
      <c r="BM12" s="143">
        <v>103</v>
      </c>
      <c r="BN12" s="143">
        <v>76</v>
      </c>
      <c r="BO12" s="143">
        <v>59</v>
      </c>
      <c r="BP12" s="143">
        <v>72</v>
      </c>
      <c r="BQ12" s="517">
        <v>68</v>
      </c>
      <c r="BS12" s="708"/>
      <c r="BT12" s="201" t="s">
        <v>73</v>
      </c>
      <c r="BU12" s="143">
        <v>460</v>
      </c>
      <c r="BV12" s="146">
        <v>537</v>
      </c>
      <c r="BW12" s="146">
        <v>506</v>
      </c>
      <c r="BX12" s="143">
        <v>541</v>
      </c>
      <c r="BY12" s="146">
        <v>666</v>
      </c>
      <c r="BZ12" s="146">
        <v>735</v>
      </c>
      <c r="CA12" s="146">
        <v>773</v>
      </c>
      <c r="CB12" s="143">
        <v>743</v>
      </c>
      <c r="CC12" s="143">
        <v>658</v>
      </c>
      <c r="CD12" s="143">
        <v>675</v>
      </c>
      <c r="CE12" s="143">
        <v>637</v>
      </c>
      <c r="CF12" s="143">
        <v>620</v>
      </c>
      <c r="CG12" s="143">
        <v>501</v>
      </c>
      <c r="CH12" s="517">
        <v>461</v>
      </c>
      <c r="CK12" s="151" t="s">
        <v>8</v>
      </c>
      <c r="CL12" s="152">
        <v>18460.866666666665</v>
      </c>
      <c r="CM12" s="152">
        <v>18884.566666666666</v>
      </c>
      <c r="CN12" s="152">
        <v>19417.766666666666</v>
      </c>
      <c r="CO12" s="152">
        <v>19959.566666666666</v>
      </c>
      <c r="CP12" s="152">
        <v>20486.166666666668</v>
      </c>
      <c r="CQ12" s="152">
        <v>20065.433333333334</v>
      </c>
      <c r="CR12" s="152">
        <v>19605.276666666668</v>
      </c>
      <c r="CS12" s="152">
        <v>19227</v>
      </c>
      <c r="CT12" s="193">
        <v>19184.166666666668</v>
      </c>
      <c r="CU12" s="193">
        <v>19397.866666666665</v>
      </c>
      <c r="CV12" s="193">
        <v>19716.033333333333</v>
      </c>
      <c r="CW12" s="193">
        <v>20209.3</v>
      </c>
      <c r="CX12" s="193">
        <v>20561.166666666668</v>
      </c>
      <c r="CY12" s="193">
        <v>20869.066666666666</v>
      </c>
    </row>
    <row r="13" spans="2:103">
      <c r="F13" s="195"/>
      <c r="K13" s="195" t="s">
        <v>14</v>
      </c>
      <c r="R13" s="219"/>
      <c r="S13" s="143"/>
      <c r="T13" s="129"/>
      <c r="U13" s="129"/>
      <c r="Z13" s="195"/>
      <c r="AA13" s="195"/>
      <c r="AB13" s="195"/>
      <c r="AC13" s="195"/>
      <c r="AD13" s="386"/>
      <c r="AE13" s="237"/>
      <c r="AF13" s="386"/>
      <c r="AG13" s="386"/>
      <c r="AH13" s="195"/>
      <c r="AI13" s="196"/>
      <c r="AJ13" s="196"/>
      <c r="AU13" s="385"/>
      <c r="BB13" s="681"/>
      <c r="BC13" s="201" t="s">
        <v>74</v>
      </c>
      <c r="BD13" s="143">
        <v>107</v>
      </c>
      <c r="BE13" s="146">
        <v>89</v>
      </c>
      <c r="BF13" s="146">
        <v>116</v>
      </c>
      <c r="BG13" s="143">
        <v>130</v>
      </c>
      <c r="BH13" s="146">
        <v>141</v>
      </c>
      <c r="BI13" s="146">
        <v>171</v>
      </c>
      <c r="BJ13" s="146">
        <v>169</v>
      </c>
      <c r="BK13" s="143">
        <v>173</v>
      </c>
      <c r="BL13" s="143">
        <v>169</v>
      </c>
      <c r="BM13" s="143">
        <v>182</v>
      </c>
      <c r="BN13" s="143">
        <v>167</v>
      </c>
      <c r="BO13" s="143">
        <v>142</v>
      </c>
      <c r="BP13" s="143">
        <v>117</v>
      </c>
      <c r="BQ13" s="517">
        <v>144</v>
      </c>
      <c r="BS13" s="708"/>
      <c r="BT13" s="201" t="s">
        <v>74</v>
      </c>
      <c r="BU13" s="143">
        <v>429</v>
      </c>
      <c r="BV13" s="146">
        <v>431</v>
      </c>
      <c r="BW13" s="146">
        <v>510</v>
      </c>
      <c r="BX13" s="143">
        <v>520</v>
      </c>
      <c r="BY13" s="146">
        <v>563</v>
      </c>
      <c r="BZ13" s="146">
        <v>679</v>
      </c>
      <c r="CA13" s="146">
        <v>517</v>
      </c>
      <c r="CB13" s="143">
        <v>730</v>
      </c>
      <c r="CC13" s="143">
        <v>732</v>
      </c>
      <c r="CD13" s="143">
        <v>747</v>
      </c>
      <c r="CE13" s="143">
        <v>765</v>
      </c>
      <c r="CF13" s="143">
        <v>686</v>
      </c>
      <c r="CG13" s="143">
        <v>625</v>
      </c>
      <c r="CH13" s="517">
        <v>594</v>
      </c>
      <c r="CI13" s="129" t="s">
        <v>14</v>
      </c>
      <c r="CK13" s="174" t="s">
        <v>65</v>
      </c>
      <c r="CL13" s="175">
        <f t="shared" ref="CL13:CU13" si="17">SUM(CL4:CL12)</f>
        <v>90830.366666666669</v>
      </c>
      <c r="CM13" s="175">
        <f t="shared" si="17"/>
        <v>91956.404666666684</v>
      </c>
      <c r="CN13" s="175">
        <f t="shared" si="17"/>
        <v>93566.766666666648</v>
      </c>
      <c r="CO13" s="175">
        <f t="shared" si="17"/>
        <v>95220.733333333337</v>
      </c>
      <c r="CP13" s="175">
        <f t="shared" si="17"/>
        <v>96883.3</v>
      </c>
      <c r="CQ13" s="175">
        <f t="shared" si="17"/>
        <v>100372.63333333335</v>
      </c>
      <c r="CR13" s="175">
        <f t="shared" si="17"/>
        <v>103738.68666666668</v>
      </c>
      <c r="CS13" s="175">
        <f t="shared" si="17"/>
        <v>104811.76666666666</v>
      </c>
      <c r="CT13" s="390">
        <f t="shared" si="17"/>
        <v>102596.20000000001</v>
      </c>
      <c r="CU13" s="175">
        <f t="shared" si="17"/>
        <v>100875.4</v>
      </c>
      <c r="CV13" s="175">
        <f t="shared" ref="CV13:CY13" si="18">SUM(CV4:CV12)</f>
        <v>100159.56666666665</v>
      </c>
      <c r="CW13" s="175">
        <f t="shared" si="18"/>
        <v>99451.466666666674</v>
      </c>
      <c r="CX13" s="175">
        <f t="shared" si="18"/>
        <v>99024.8</v>
      </c>
      <c r="CY13" s="175">
        <f t="shared" si="18"/>
        <v>98552.3</v>
      </c>
    </row>
    <row r="14" spans="2:103">
      <c r="G14" s="129"/>
      <c r="H14" s="129"/>
      <c r="I14" s="129"/>
      <c r="J14" s="129"/>
      <c r="K14" s="129"/>
      <c r="L14" s="220"/>
      <c r="M14" s="220"/>
      <c r="N14" s="220"/>
      <c r="O14" s="220"/>
      <c r="P14" s="220"/>
      <c r="Q14" s="221"/>
      <c r="R14" s="99"/>
      <c r="S14" s="385"/>
      <c r="T14" s="129"/>
      <c r="U14" s="129"/>
      <c r="AE14" s="301"/>
      <c r="AF14" s="385" t="s">
        <v>14</v>
      </c>
      <c r="AJ14" s="165"/>
      <c r="AL14" s="129" t="s">
        <v>14</v>
      </c>
      <c r="AU14" s="385"/>
      <c r="AY14" s="129" t="s">
        <v>14</v>
      </c>
      <c r="AZ14" s="129" t="s">
        <v>14</v>
      </c>
      <c r="BB14" s="681"/>
      <c r="BC14" s="201" t="s">
        <v>36</v>
      </c>
      <c r="BD14" s="143">
        <v>0</v>
      </c>
      <c r="BE14" s="146">
        <v>0</v>
      </c>
      <c r="BF14" s="146">
        <v>0</v>
      </c>
      <c r="BG14" s="143">
        <v>0</v>
      </c>
      <c r="BH14" s="146">
        <v>0</v>
      </c>
      <c r="BI14" s="146">
        <v>0</v>
      </c>
      <c r="BJ14" s="146">
        <v>0</v>
      </c>
      <c r="BK14" s="146">
        <v>0</v>
      </c>
      <c r="BL14" s="143">
        <v>0</v>
      </c>
      <c r="BM14" s="143">
        <v>0</v>
      </c>
      <c r="BN14" s="146">
        <v>0</v>
      </c>
      <c r="BO14" s="146">
        <v>0</v>
      </c>
      <c r="BP14" s="146">
        <v>0</v>
      </c>
      <c r="BQ14" s="545">
        <v>0</v>
      </c>
      <c r="BS14" s="708"/>
      <c r="BT14" s="201" t="s">
        <v>36</v>
      </c>
      <c r="BU14" s="143">
        <v>0</v>
      </c>
      <c r="BV14" s="146">
        <v>0</v>
      </c>
      <c r="BW14" s="146">
        <v>0</v>
      </c>
      <c r="BX14" s="143">
        <v>0</v>
      </c>
      <c r="BY14" s="146">
        <v>0</v>
      </c>
      <c r="BZ14" s="146">
        <v>0</v>
      </c>
      <c r="CA14" s="146">
        <v>0</v>
      </c>
      <c r="CB14" s="146">
        <v>0</v>
      </c>
      <c r="CC14" s="143">
        <v>0</v>
      </c>
      <c r="CD14" s="143">
        <v>0</v>
      </c>
      <c r="CE14" s="146">
        <v>0</v>
      </c>
      <c r="CF14" s="146">
        <v>0</v>
      </c>
      <c r="CG14" s="146">
        <v>0</v>
      </c>
      <c r="CH14" s="545">
        <v>0</v>
      </c>
    </row>
    <row r="15" spans="2:103">
      <c r="G15" s="129" t="s">
        <v>14</v>
      </c>
      <c r="H15" s="129"/>
      <c r="I15" s="129"/>
      <c r="J15" s="129"/>
      <c r="K15" s="129"/>
      <c r="L15" s="220"/>
      <c r="M15" s="220"/>
      <c r="N15" s="220"/>
      <c r="O15" s="220"/>
      <c r="P15" s="220"/>
      <c r="Q15" s="221"/>
      <c r="R15" s="99"/>
      <c r="S15" s="385"/>
      <c r="T15" s="129"/>
      <c r="U15" s="129"/>
      <c r="AA15" s="129" t="s">
        <v>14</v>
      </c>
      <c r="AE15" s="301"/>
      <c r="AF15" s="385"/>
      <c r="AH15" s="129" t="s">
        <v>14</v>
      </c>
      <c r="AI15" s="165" t="s">
        <v>14</v>
      </c>
      <c r="AJ15" s="165" t="s">
        <v>14</v>
      </c>
      <c r="AL15" s="165"/>
      <c r="AM15" s="165"/>
      <c r="AN15" s="165"/>
      <c r="AO15" s="165"/>
      <c r="AP15" s="165"/>
      <c r="AQ15" s="165"/>
      <c r="AR15" s="165"/>
      <c r="AS15" s="165"/>
      <c r="AT15" s="165"/>
      <c r="AU15" s="327"/>
      <c r="AV15" s="327"/>
      <c r="AW15" s="327"/>
      <c r="AX15" s="327"/>
      <c r="AY15" s="165"/>
      <c r="AZ15" s="165"/>
      <c r="BB15" s="681"/>
      <c r="BC15" s="141" t="s">
        <v>149</v>
      </c>
      <c r="BD15" s="143">
        <v>0</v>
      </c>
      <c r="BE15" s="146">
        <v>0</v>
      </c>
      <c r="BF15" s="146">
        <v>0</v>
      </c>
      <c r="BG15" s="143">
        <v>0</v>
      </c>
      <c r="BH15" s="146">
        <v>0</v>
      </c>
      <c r="BI15" s="146">
        <v>0</v>
      </c>
      <c r="BJ15" s="146">
        <v>0</v>
      </c>
      <c r="BK15" s="146">
        <v>0</v>
      </c>
      <c r="BL15" s="143">
        <v>0</v>
      </c>
      <c r="BM15" s="146">
        <v>0</v>
      </c>
      <c r="BN15" s="143">
        <v>0</v>
      </c>
      <c r="BO15" s="146">
        <v>2</v>
      </c>
      <c r="BP15" s="146">
        <v>3</v>
      </c>
      <c r="BQ15" s="545">
        <v>14</v>
      </c>
      <c r="BS15" s="708"/>
      <c r="BT15" s="141" t="s">
        <v>149</v>
      </c>
      <c r="BU15" s="143">
        <v>0</v>
      </c>
      <c r="BV15" s="146">
        <v>0</v>
      </c>
      <c r="BW15" s="146">
        <v>0</v>
      </c>
      <c r="BX15" s="143">
        <v>0</v>
      </c>
      <c r="BY15" s="146">
        <v>0</v>
      </c>
      <c r="BZ15" s="146">
        <v>0</v>
      </c>
      <c r="CA15" s="146">
        <v>0</v>
      </c>
      <c r="CB15" s="146">
        <v>0</v>
      </c>
      <c r="CC15" s="143">
        <v>0</v>
      </c>
      <c r="CD15" s="146">
        <v>0</v>
      </c>
      <c r="CE15" s="143">
        <v>0</v>
      </c>
      <c r="CF15" s="146">
        <v>7</v>
      </c>
      <c r="CG15" s="146">
        <v>9</v>
      </c>
      <c r="CH15" s="545">
        <v>25</v>
      </c>
    </row>
    <row r="16" spans="2:103">
      <c r="G16" s="129"/>
      <c r="H16" s="129"/>
      <c r="I16" s="129"/>
      <c r="J16" s="129"/>
      <c r="K16" s="129"/>
      <c r="L16" s="220"/>
      <c r="M16" s="220"/>
      <c r="N16" s="220"/>
      <c r="O16" s="220"/>
      <c r="P16" s="220"/>
      <c r="Q16" s="221"/>
      <c r="R16" s="99"/>
      <c r="S16" s="385"/>
      <c r="T16" s="129"/>
      <c r="U16" s="129"/>
      <c r="AE16" s="301"/>
      <c r="AF16" s="385"/>
      <c r="AJ16" s="165"/>
      <c r="AL16" s="165"/>
      <c r="AM16" s="165"/>
      <c r="AN16" s="165"/>
      <c r="AO16" s="165"/>
      <c r="AP16" s="165"/>
      <c r="AQ16" s="165"/>
      <c r="AR16" s="165"/>
      <c r="AS16" s="165"/>
      <c r="AT16" s="165"/>
      <c r="AU16" s="327"/>
      <c r="AV16" s="327"/>
      <c r="AW16" s="327"/>
      <c r="AX16" s="327"/>
      <c r="AY16" s="165"/>
      <c r="AZ16" s="165"/>
      <c r="BB16" s="681"/>
      <c r="BC16" s="201" t="s">
        <v>71</v>
      </c>
      <c r="BD16" s="143">
        <v>117</v>
      </c>
      <c r="BE16" s="146">
        <v>148</v>
      </c>
      <c r="BF16" s="146">
        <v>167</v>
      </c>
      <c r="BG16" s="143">
        <v>174</v>
      </c>
      <c r="BH16" s="146">
        <v>187</v>
      </c>
      <c r="BI16" s="146">
        <v>212</v>
      </c>
      <c r="BJ16" s="146">
        <v>201</v>
      </c>
      <c r="BK16" s="146">
        <v>255</v>
      </c>
      <c r="BL16" s="143">
        <v>312</v>
      </c>
      <c r="BM16" s="143">
        <v>299</v>
      </c>
      <c r="BN16" s="146">
        <v>267</v>
      </c>
      <c r="BO16" s="146">
        <v>265</v>
      </c>
      <c r="BP16" s="146">
        <v>260</v>
      </c>
      <c r="BQ16" s="545">
        <v>208</v>
      </c>
      <c r="BS16" s="708"/>
      <c r="BT16" s="201" t="s">
        <v>71</v>
      </c>
      <c r="BU16" s="143">
        <v>275</v>
      </c>
      <c r="BV16" s="146">
        <v>367</v>
      </c>
      <c r="BW16" s="146">
        <v>394</v>
      </c>
      <c r="BX16" s="143">
        <v>431</v>
      </c>
      <c r="BY16" s="146">
        <v>468</v>
      </c>
      <c r="BZ16" s="146">
        <v>477</v>
      </c>
      <c r="CA16" s="146">
        <v>543</v>
      </c>
      <c r="CB16" s="146">
        <v>606</v>
      </c>
      <c r="CC16" s="143">
        <v>739</v>
      </c>
      <c r="CD16" s="143">
        <v>754</v>
      </c>
      <c r="CE16" s="146">
        <v>706</v>
      </c>
      <c r="CF16" s="146">
        <v>758</v>
      </c>
      <c r="CG16" s="146">
        <v>739</v>
      </c>
      <c r="CH16" s="545">
        <v>644</v>
      </c>
    </row>
    <row r="17" spans="2:88">
      <c r="G17" s="129"/>
      <c r="H17" s="129"/>
      <c r="I17" s="129"/>
      <c r="J17" s="129"/>
      <c r="K17" s="129"/>
      <c r="L17" s="220"/>
      <c r="M17" s="220"/>
      <c r="N17" s="220"/>
      <c r="O17" s="220"/>
      <c r="P17" s="220"/>
      <c r="Q17" s="221"/>
      <c r="R17" s="99"/>
      <c r="S17" s="385"/>
      <c r="T17" s="129"/>
      <c r="U17" s="129"/>
      <c r="AE17" s="301"/>
      <c r="AF17" s="385"/>
      <c r="AJ17" s="165"/>
      <c r="AL17" s="165"/>
      <c r="AM17" s="165"/>
      <c r="AN17" s="165"/>
      <c r="AO17" s="165"/>
      <c r="AP17" s="165"/>
      <c r="AQ17" s="165"/>
      <c r="AR17" s="165"/>
      <c r="AS17" s="165"/>
      <c r="AT17" s="165"/>
      <c r="AU17" s="327"/>
      <c r="AV17" s="327"/>
      <c r="AW17" s="327"/>
      <c r="AX17" s="327"/>
      <c r="AY17" s="165"/>
      <c r="AZ17" s="165"/>
      <c r="BB17" s="682"/>
      <c r="BC17" s="206" t="s">
        <v>53</v>
      </c>
      <c r="BD17" s="207">
        <f>BD14+BD16+$T$11*BD15</f>
        <v>117</v>
      </c>
      <c r="BE17" s="208">
        <f t="shared" ref="BE17" si="19">BE14+BE16+$T$11*BE15</f>
        <v>148</v>
      </c>
      <c r="BF17" s="208">
        <v>167</v>
      </c>
      <c r="BG17" s="207">
        <v>174</v>
      </c>
      <c r="BH17" s="208">
        <v>187</v>
      </c>
      <c r="BI17" s="208">
        <v>212</v>
      </c>
      <c r="BJ17" s="208">
        <v>201</v>
      </c>
      <c r="BK17" s="209">
        <v>255</v>
      </c>
      <c r="BL17" s="209">
        <v>312</v>
      </c>
      <c r="BM17" s="209">
        <v>299</v>
      </c>
      <c r="BN17" s="208">
        <v>267</v>
      </c>
      <c r="BO17" s="463">
        <v>266</v>
      </c>
      <c r="BP17" s="463">
        <v>261.5</v>
      </c>
      <c r="BQ17" s="441">
        <v>215</v>
      </c>
      <c r="BR17" s="129" t="s">
        <v>14</v>
      </c>
      <c r="BS17" s="709"/>
      <c r="BT17" s="133" t="s">
        <v>53</v>
      </c>
      <c r="BU17" s="209">
        <f t="shared" ref="BU17" si="20">BU14+BU16+$T$11*BU15</f>
        <v>275</v>
      </c>
      <c r="BV17" s="209">
        <f t="shared" ref="BV17" si="21">BV14+BV16+$T$11*BV15</f>
        <v>367</v>
      </c>
      <c r="BW17" s="209">
        <v>394</v>
      </c>
      <c r="BX17" s="209">
        <v>431</v>
      </c>
      <c r="BY17" s="209">
        <v>468</v>
      </c>
      <c r="BZ17" s="209">
        <v>477</v>
      </c>
      <c r="CA17" s="209">
        <v>543</v>
      </c>
      <c r="CB17" s="209">
        <v>606</v>
      </c>
      <c r="CC17" s="209">
        <v>739</v>
      </c>
      <c r="CD17" s="209">
        <v>754</v>
      </c>
      <c r="CE17" s="209">
        <v>706</v>
      </c>
      <c r="CF17" s="209">
        <v>761.5</v>
      </c>
      <c r="CG17" s="209">
        <v>743.5</v>
      </c>
      <c r="CH17" s="441">
        <v>656.5</v>
      </c>
    </row>
    <row r="18" spans="2:88">
      <c r="G18" s="129"/>
      <c r="H18" s="129"/>
      <c r="I18" s="129"/>
      <c r="J18" s="129"/>
      <c r="K18" s="129"/>
      <c r="L18" s="220"/>
      <c r="M18" s="220"/>
      <c r="N18" s="220"/>
      <c r="O18" s="220"/>
      <c r="P18" s="220"/>
      <c r="Q18" s="221"/>
      <c r="R18" s="99"/>
      <c r="S18" s="385"/>
      <c r="T18" s="129"/>
      <c r="U18" s="129"/>
      <c r="AE18" s="301"/>
      <c r="AF18" s="385"/>
      <c r="AJ18" s="165"/>
      <c r="AU18" s="385"/>
      <c r="BB18" s="440"/>
      <c r="BM18" s="385"/>
      <c r="BN18" s="327"/>
      <c r="BO18" s="327"/>
      <c r="BP18" s="327"/>
      <c r="BS18" s="439"/>
      <c r="BT18" s="223"/>
      <c r="BU18" s="223"/>
      <c r="BV18" s="223"/>
      <c r="BW18" s="223"/>
      <c r="BX18" s="223"/>
      <c r="BY18" s="223"/>
      <c r="BZ18" s="223"/>
      <c r="CA18" s="223"/>
      <c r="CB18" s="388"/>
      <c r="CC18" s="388"/>
      <c r="CD18" s="388"/>
      <c r="CE18" s="388"/>
      <c r="CF18" s="327"/>
      <c r="CG18" s="327"/>
    </row>
    <row r="19" spans="2:88">
      <c r="B19" s="133" t="s">
        <v>1</v>
      </c>
      <c r="C19" s="133" t="s">
        <v>121</v>
      </c>
      <c r="D19" s="133" t="s">
        <v>120</v>
      </c>
      <c r="E19" s="133" t="s">
        <v>119</v>
      </c>
      <c r="F19" s="133" t="s">
        <v>49</v>
      </c>
      <c r="G19" s="133" t="s">
        <v>48</v>
      </c>
      <c r="H19" s="133" t="s">
        <v>47</v>
      </c>
      <c r="I19" s="133" t="s">
        <v>46</v>
      </c>
      <c r="J19" s="133" t="s">
        <v>45</v>
      </c>
      <c r="K19" s="133" t="s">
        <v>44</v>
      </c>
      <c r="L19" s="133" t="s">
        <v>43</v>
      </c>
      <c r="M19" s="133" t="s">
        <v>96</v>
      </c>
      <c r="N19" s="133" t="s">
        <v>69</v>
      </c>
      <c r="O19" s="133" t="s">
        <v>77</v>
      </c>
      <c r="P19" s="133" t="s">
        <v>148</v>
      </c>
      <c r="Q19" s="135"/>
      <c r="R19" s="92" t="s">
        <v>110</v>
      </c>
      <c r="S19" s="135"/>
      <c r="T19" s="129"/>
      <c r="U19" s="129"/>
      <c r="V19" s="133" t="s">
        <v>1</v>
      </c>
      <c r="W19" s="133" t="s">
        <v>121</v>
      </c>
      <c r="X19" s="133" t="s">
        <v>120</v>
      </c>
      <c r="Y19" s="133" t="s">
        <v>119</v>
      </c>
      <c r="Z19" s="133" t="s">
        <v>49</v>
      </c>
      <c r="AA19" s="133" t="s">
        <v>48</v>
      </c>
      <c r="AB19" s="133" t="s">
        <v>47</v>
      </c>
      <c r="AC19" s="133" t="s">
        <v>46</v>
      </c>
      <c r="AD19" s="133" t="s">
        <v>45</v>
      </c>
      <c r="AE19" s="206" t="s">
        <v>44</v>
      </c>
      <c r="AF19" s="133" t="s">
        <v>43</v>
      </c>
      <c r="AG19" s="133" t="s">
        <v>96</v>
      </c>
      <c r="AH19" s="133" t="s">
        <v>69</v>
      </c>
      <c r="AI19" s="133" t="s">
        <v>77</v>
      </c>
      <c r="AJ19" s="133" t="s">
        <v>148</v>
      </c>
      <c r="AL19" s="133" t="s">
        <v>1</v>
      </c>
      <c r="AM19" s="133" t="s">
        <v>121</v>
      </c>
      <c r="AN19" s="133" t="s">
        <v>120</v>
      </c>
      <c r="AO19" s="133" t="s">
        <v>119</v>
      </c>
      <c r="AP19" s="133" t="s">
        <v>49</v>
      </c>
      <c r="AQ19" s="133" t="s">
        <v>48</v>
      </c>
      <c r="AR19" s="133" t="s">
        <v>47</v>
      </c>
      <c r="AS19" s="133" t="s">
        <v>46</v>
      </c>
      <c r="AT19" s="133" t="s">
        <v>45</v>
      </c>
      <c r="AU19" s="133" t="s">
        <v>44</v>
      </c>
      <c r="AV19" s="133" t="s">
        <v>43</v>
      </c>
      <c r="AW19" s="133" t="s">
        <v>96</v>
      </c>
      <c r="AX19" s="135" t="s">
        <v>69</v>
      </c>
      <c r="AY19" s="135" t="s">
        <v>77</v>
      </c>
      <c r="AZ19" s="135" t="s">
        <v>148</v>
      </c>
      <c r="BB19" s="233"/>
      <c r="BC19" s="133" t="s">
        <v>1</v>
      </c>
      <c r="BD19" s="133" t="s">
        <v>121</v>
      </c>
      <c r="BE19" s="133" t="s">
        <v>120</v>
      </c>
      <c r="BF19" s="133" t="s">
        <v>119</v>
      </c>
      <c r="BG19" s="133" t="s">
        <v>49</v>
      </c>
      <c r="BH19" s="133" t="s">
        <v>48</v>
      </c>
      <c r="BI19" s="133" t="s">
        <v>47</v>
      </c>
      <c r="BJ19" s="133" t="s">
        <v>46</v>
      </c>
      <c r="BK19" s="133" t="s">
        <v>45</v>
      </c>
      <c r="BL19" s="133" t="s">
        <v>44</v>
      </c>
      <c r="BM19" s="133" t="s">
        <v>43</v>
      </c>
      <c r="BN19" s="133" t="s">
        <v>96</v>
      </c>
      <c r="BO19" s="135" t="s">
        <v>69</v>
      </c>
      <c r="BP19" s="135" t="s">
        <v>77</v>
      </c>
      <c r="BQ19" s="135" t="s">
        <v>148</v>
      </c>
      <c r="BS19" s="439"/>
      <c r="BT19" s="133" t="s">
        <v>1</v>
      </c>
      <c r="BU19" s="133" t="s">
        <v>121</v>
      </c>
      <c r="BV19" s="133" t="s">
        <v>120</v>
      </c>
      <c r="BW19" s="133" t="s">
        <v>119</v>
      </c>
      <c r="BX19" s="133" t="s">
        <v>49</v>
      </c>
      <c r="BY19" s="133" t="s">
        <v>48</v>
      </c>
      <c r="BZ19" s="133" t="s">
        <v>47</v>
      </c>
      <c r="CA19" s="133" t="s">
        <v>46</v>
      </c>
      <c r="CB19" s="133" t="s">
        <v>45</v>
      </c>
      <c r="CC19" s="133" t="s">
        <v>44</v>
      </c>
      <c r="CD19" s="133" t="s">
        <v>43</v>
      </c>
      <c r="CE19" s="133" t="s">
        <v>96</v>
      </c>
      <c r="CF19" s="133" t="s">
        <v>69</v>
      </c>
      <c r="CG19" s="133" t="s">
        <v>77</v>
      </c>
      <c r="CH19" s="133" t="s">
        <v>148</v>
      </c>
    </row>
    <row r="20" spans="2:88">
      <c r="B20" s="201" t="s">
        <v>72</v>
      </c>
      <c r="C20" s="143">
        <f t="shared" ref="C20:P22" si="22">W20+BD20*$T$6+BD27*$T$8</f>
        <v>2346.1999999999998</v>
      </c>
      <c r="D20" s="143">
        <f t="shared" si="22"/>
        <v>2389.1999999999998</v>
      </c>
      <c r="E20" s="143">
        <f t="shared" si="22"/>
        <v>2546</v>
      </c>
      <c r="F20" s="143">
        <f t="shared" si="22"/>
        <v>2329.4</v>
      </c>
      <c r="G20" s="143">
        <f t="shared" si="22"/>
        <v>2505.1999999999998</v>
      </c>
      <c r="H20" s="143">
        <f t="shared" si="22"/>
        <v>2584.1999999999998</v>
      </c>
      <c r="I20" s="143">
        <f t="shared" si="22"/>
        <v>2338.1999999999998</v>
      </c>
      <c r="J20" s="143">
        <f t="shared" si="22"/>
        <v>2311.8000000000002</v>
      </c>
      <c r="K20" s="143">
        <f t="shared" si="22"/>
        <v>2255</v>
      </c>
      <c r="L20" s="143">
        <f t="shared" si="22"/>
        <v>2195.6</v>
      </c>
      <c r="M20" s="143">
        <f t="shared" si="22"/>
        <v>2287.6</v>
      </c>
      <c r="N20" s="143">
        <f t="shared" si="22"/>
        <v>2099.4</v>
      </c>
      <c r="O20" s="143">
        <f t="shared" si="22"/>
        <v>2218.6</v>
      </c>
      <c r="P20" s="143">
        <f t="shared" si="22"/>
        <v>2338.1999999999998</v>
      </c>
      <c r="Q20" s="202"/>
      <c r="R20" s="219">
        <v>136.71619265227264</v>
      </c>
      <c r="S20" s="143"/>
      <c r="T20" s="129"/>
      <c r="U20" s="129"/>
      <c r="V20" s="201" t="s">
        <v>72</v>
      </c>
      <c r="W20" s="143">
        <v>1475</v>
      </c>
      <c r="X20" s="143">
        <v>1527</v>
      </c>
      <c r="Y20" s="143">
        <v>1621</v>
      </c>
      <c r="Z20" s="143">
        <v>1463</v>
      </c>
      <c r="AA20" s="143">
        <v>1590</v>
      </c>
      <c r="AB20" s="143">
        <v>1636</v>
      </c>
      <c r="AC20" s="143">
        <v>1482</v>
      </c>
      <c r="AD20" s="143">
        <v>1480</v>
      </c>
      <c r="AE20" s="505">
        <v>1453</v>
      </c>
      <c r="AF20" s="143">
        <v>1422</v>
      </c>
      <c r="AG20" s="143">
        <v>1495</v>
      </c>
      <c r="AH20" s="143">
        <v>1361</v>
      </c>
      <c r="AI20" s="143">
        <v>1474</v>
      </c>
      <c r="AJ20" s="143">
        <v>1584</v>
      </c>
      <c r="AL20" s="201" t="s">
        <v>127</v>
      </c>
      <c r="AM20" s="224">
        <v>128</v>
      </c>
      <c r="AN20" s="224">
        <v>138</v>
      </c>
      <c r="AO20" s="224">
        <v>131</v>
      </c>
      <c r="AP20" s="224">
        <v>109</v>
      </c>
      <c r="AQ20" s="224">
        <v>158</v>
      </c>
      <c r="AR20" s="224">
        <v>134</v>
      </c>
      <c r="AS20" s="224">
        <v>225</v>
      </c>
      <c r="AT20" s="224">
        <v>241</v>
      </c>
      <c r="AU20" s="194">
        <v>312</v>
      </c>
      <c r="AV20" s="194">
        <v>256</v>
      </c>
      <c r="AW20" s="143">
        <v>298</v>
      </c>
      <c r="AX20" s="142">
        <v>316</v>
      </c>
      <c r="AY20" s="142">
        <v>322</v>
      </c>
      <c r="AZ20" s="142">
        <v>380</v>
      </c>
      <c r="BB20" s="683" t="s">
        <v>99</v>
      </c>
      <c r="BC20" s="201" t="s">
        <v>72</v>
      </c>
      <c r="BD20" s="143">
        <v>804</v>
      </c>
      <c r="BE20" s="146">
        <v>784</v>
      </c>
      <c r="BF20" s="146">
        <v>825</v>
      </c>
      <c r="BG20" s="143">
        <v>773</v>
      </c>
      <c r="BH20" s="146">
        <v>814</v>
      </c>
      <c r="BI20" s="146">
        <v>879</v>
      </c>
      <c r="BJ20" s="146">
        <v>804</v>
      </c>
      <c r="BK20" s="142">
        <v>746</v>
      </c>
      <c r="BL20" s="142">
        <v>800</v>
      </c>
      <c r="BM20" s="142">
        <v>747</v>
      </c>
      <c r="BN20" s="142">
        <v>792</v>
      </c>
      <c r="BO20" s="142">
        <v>748</v>
      </c>
      <c r="BP20" s="142">
        <v>772</v>
      </c>
      <c r="BQ20" s="516">
        <v>839</v>
      </c>
      <c r="BS20" s="704" t="s">
        <v>51</v>
      </c>
      <c r="BT20" s="204" t="s">
        <v>72</v>
      </c>
      <c r="BU20" s="142">
        <v>347</v>
      </c>
      <c r="BV20" s="180">
        <v>332</v>
      </c>
      <c r="BW20" s="180">
        <v>371</v>
      </c>
      <c r="BX20" s="142">
        <v>337</v>
      </c>
      <c r="BY20" s="180">
        <v>351</v>
      </c>
      <c r="BZ20" s="180">
        <v>349</v>
      </c>
      <c r="CA20" s="180">
        <v>297</v>
      </c>
      <c r="CB20" s="142">
        <v>277</v>
      </c>
      <c r="CC20" s="142">
        <v>237</v>
      </c>
      <c r="CD20" s="142">
        <v>236</v>
      </c>
      <c r="CE20" s="143">
        <v>210</v>
      </c>
      <c r="CF20" s="143">
        <v>201</v>
      </c>
      <c r="CG20" s="143">
        <v>185</v>
      </c>
      <c r="CH20" s="516">
        <v>140</v>
      </c>
    </row>
    <row r="21" spans="2:88">
      <c r="B21" s="201" t="s">
        <v>73</v>
      </c>
      <c r="C21" s="143">
        <f t="shared" si="22"/>
        <v>1804.8</v>
      </c>
      <c r="D21" s="143">
        <f t="shared" si="22"/>
        <v>1931.2</v>
      </c>
      <c r="E21" s="143">
        <f t="shared" si="22"/>
        <v>2134.8000000000002</v>
      </c>
      <c r="F21" s="143">
        <f t="shared" si="22"/>
        <v>2027.6</v>
      </c>
      <c r="G21" s="143">
        <f t="shared" si="22"/>
        <v>2181.8000000000002</v>
      </c>
      <c r="H21" s="143">
        <f t="shared" si="22"/>
        <v>2218.6</v>
      </c>
      <c r="I21" s="143">
        <f t="shared" si="22"/>
        <v>2053.6</v>
      </c>
      <c r="J21" s="143">
        <f t="shared" si="22"/>
        <v>2197.8000000000002</v>
      </c>
      <c r="K21" s="143">
        <f t="shared" si="22"/>
        <v>2323</v>
      </c>
      <c r="L21" s="143">
        <f t="shared" si="22"/>
        <v>2285.8000000000002</v>
      </c>
      <c r="M21" s="143">
        <f t="shared" si="22"/>
        <v>2117.4</v>
      </c>
      <c r="N21" s="143">
        <f t="shared" si="22"/>
        <v>2372.4</v>
      </c>
      <c r="O21" s="143">
        <f t="shared" si="22"/>
        <v>2060</v>
      </c>
      <c r="P21" s="143">
        <f t="shared" si="22"/>
        <v>2185.6</v>
      </c>
      <c r="Q21" s="202"/>
      <c r="R21" s="219">
        <v>156.661005571478</v>
      </c>
      <c r="S21" s="143"/>
      <c r="T21" s="129"/>
      <c r="U21" s="129"/>
      <c r="V21" s="201" t="s">
        <v>73</v>
      </c>
      <c r="W21" s="143">
        <v>1112</v>
      </c>
      <c r="X21" s="143">
        <v>1211</v>
      </c>
      <c r="Y21" s="143">
        <v>1335</v>
      </c>
      <c r="Z21" s="143">
        <v>1279</v>
      </c>
      <c r="AA21" s="143">
        <v>1354</v>
      </c>
      <c r="AB21" s="143">
        <v>1385</v>
      </c>
      <c r="AC21" s="143">
        <v>1273</v>
      </c>
      <c r="AD21" s="143">
        <v>1358</v>
      </c>
      <c r="AE21" s="505">
        <v>1463</v>
      </c>
      <c r="AF21" s="143">
        <v>1432</v>
      </c>
      <c r="AG21" s="143">
        <v>1349</v>
      </c>
      <c r="AH21" s="143">
        <v>1493</v>
      </c>
      <c r="AI21" s="143">
        <v>1305</v>
      </c>
      <c r="AJ21" s="143">
        <v>1422</v>
      </c>
      <c r="AL21" s="141" t="s">
        <v>149</v>
      </c>
      <c r="AM21" s="143">
        <v>0</v>
      </c>
      <c r="AN21" s="146">
        <v>0</v>
      </c>
      <c r="AO21" s="146">
        <v>0</v>
      </c>
      <c r="AP21" s="143">
        <v>0</v>
      </c>
      <c r="AQ21" s="146">
        <v>0</v>
      </c>
      <c r="AR21" s="146">
        <v>0</v>
      </c>
      <c r="AS21" s="146">
        <v>0</v>
      </c>
      <c r="AT21" s="146">
        <v>0</v>
      </c>
      <c r="AU21" s="143">
        <v>0</v>
      </c>
      <c r="AV21" s="146">
        <v>0</v>
      </c>
      <c r="AW21" s="143">
        <v>0</v>
      </c>
      <c r="AX21" s="143">
        <v>33</v>
      </c>
      <c r="AY21" s="143">
        <v>25</v>
      </c>
      <c r="AZ21" s="143">
        <v>30</v>
      </c>
      <c r="BB21" s="681"/>
      <c r="BC21" s="201" t="s">
        <v>73</v>
      </c>
      <c r="BD21" s="143">
        <v>541</v>
      </c>
      <c r="BE21" s="146">
        <v>569</v>
      </c>
      <c r="BF21" s="146">
        <v>631</v>
      </c>
      <c r="BG21" s="143">
        <v>597</v>
      </c>
      <c r="BH21" s="146">
        <v>686</v>
      </c>
      <c r="BI21" s="146">
        <v>647</v>
      </c>
      <c r="BJ21" s="146">
        <v>637</v>
      </c>
      <c r="BK21" s="143">
        <v>676</v>
      </c>
      <c r="BL21" s="143">
        <v>700</v>
      </c>
      <c r="BM21" s="143">
        <v>746</v>
      </c>
      <c r="BN21" s="143">
        <v>673</v>
      </c>
      <c r="BO21" s="143">
        <v>793</v>
      </c>
      <c r="BP21" s="143">
        <v>680</v>
      </c>
      <c r="BQ21" s="517">
        <v>727</v>
      </c>
      <c r="BS21" s="705"/>
      <c r="BT21" s="201" t="s">
        <v>73</v>
      </c>
      <c r="BU21" s="143">
        <v>423</v>
      </c>
      <c r="BV21" s="146">
        <v>407</v>
      </c>
      <c r="BW21" s="146">
        <v>446</v>
      </c>
      <c r="BX21" s="143">
        <v>375</v>
      </c>
      <c r="BY21" s="146">
        <v>397</v>
      </c>
      <c r="BZ21" s="146">
        <v>436</v>
      </c>
      <c r="CA21" s="146">
        <v>382</v>
      </c>
      <c r="CB21" s="143">
        <v>390</v>
      </c>
      <c r="CC21" s="143">
        <v>404</v>
      </c>
      <c r="CD21" s="143">
        <v>348</v>
      </c>
      <c r="CE21" s="143">
        <v>306</v>
      </c>
      <c r="CF21" s="143">
        <v>319</v>
      </c>
      <c r="CG21" s="143">
        <v>315</v>
      </c>
      <c r="CH21" s="517">
        <v>271</v>
      </c>
    </row>
    <row r="22" spans="2:88">
      <c r="B22" s="201" t="s">
        <v>74</v>
      </c>
      <c r="C22" s="143">
        <f t="shared" si="22"/>
        <v>1490.8</v>
      </c>
      <c r="D22" s="143">
        <f t="shared" si="22"/>
        <v>1722.8</v>
      </c>
      <c r="E22" s="143">
        <f t="shared" si="22"/>
        <v>1974.6</v>
      </c>
      <c r="F22" s="143">
        <f t="shared" si="22"/>
        <v>1873.2</v>
      </c>
      <c r="G22" s="143">
        <f t="shared" si="22"/>
        <v>2163.6</v>
      </c>
      <c r="H22" s="143">
        <f t="shared" si="22"/>
        <v>2131.6</v>
      </c>
      <c r="I22" s="143">
        <f t="shared" si="22"/>
        <v>2096</v>
      </c>
      <c r="J22" s="143">
        <f t="shared" si="22"/>
        <v>2209.8000000000002</v>
      </c>
      <c r="K22" s="143">
        <f t="shared" si="22"/>
        <v>2463.4</v>
      </c>
      <c r="L22" s="143">
        <f t="shared" si="22"/>
        <v>2427.1999999999998</v>
      </c>
      <c r="M22" s="143">
        <f t="shared" si="22"/>
        <v>2504.4</v>
      </c>
      <c r="N22" s="143">
        <f t="shared" si="22"/>
        <v>2278.8000000000002</v>
      </c>
      <c r="O22" s="143">
        <f t="shared" si="22"/>
        <v>2597.1999999999998</v>
      </c>
      <c r="P22" s="143">
        <f t="shared" si="22"/>
        <v>2184.1999999999998</v>
      </c>
      <c r="Q22" s="202"/>
      <c r="R22" s="219">
        <v>298.15366955089883</v>
      </c>
      <c r="S22" s="143"/>
      <c r="T22" s="129"/>
      <c r="U22" s="129"/>
      <c r="V22" s="201" t="s">
        <v>74</v>
      </c>
      <c r="W22" s="143">
        <v>931</v>
      </c>
      <c r="X22" s="143">
        <v>1069</v>
      </c>
      <c r="Y22" s="143">
        <v>1221</v>
      </c>
      <c r="Z22" s="143">
        <v>1179</v>
      </c>
      <c r="AA22" s="143">
        <v>1339</v>
      </c>
      <c r="AB22" s="143">
        <v>1305</v>
      </c>
      <c r="AC22" s="143">
        <v>1292</v>
      </c>
      <c r="AD22" s="143">
        <v>1357</v>
      </c>
      <c r="AE22" s="505">
        <v>1504</v>
      </c>
      <c r="AF22" s="143">
        <v>1477</v>
      </c>
      <c r="AG22" s="143">
        <v>1539</v>
      </c>
      <c r="AH22" s="143">
        <v>1396</v>
      </c>
      <c r="AI22" s="143">
        <v>1593</v>
      </c>
      <c r="AJ22" s="143">
        <v>1363</v>
      </c>
      <c r="AL22" s="201" t="s">
        <v>71</v>
      </c>
      <c r="AM22" s="143">
        <v>914</v>
      </c>
      <c r="AN22" s="143">
        <v>1004</v>
      </c>
      <c r="AO22" s="143">
        <v>1058</v>
      </c>
      <c r="AP22" s="143">
        <v>1159</v>
      </c>
      <c r="AQ22" s="143">
        <v>1161</v>
      </c>
      <c r="AR22" s="143">
        <v>1157</v>
      </c>
      <c r="AS22" s="143">
        <v>1243</v>
      </c>
      <c r="AT22" s="143">
        <v>1312</v>
      </c>
      <c r="AU22" s="143">
        <v>1413</v>
      </c>
      <c r="AV22" s="143">
        <v>1548</v>
      </c>
      <c r="AW22" s="143">
        <v>1469</v>
      </c>
      <c r="AX22" s="143">
        <v>1557</v>
      </c>
      <c r="AY22" s="143">
        <v>1564</v>
      </c>
      <c r="AZ22" s="143">
        <v>1613</v>
      </c>
      <c r="BB22" s="681"/>
      <c r="BC22" s="201" t="s">
        <v>74</v>
      </c>
      <c r="BD22" s="143">
        <v>421</v>
      </c>
      <c r="BE22" s="146">
        <v>456</v>
      </c>
      <c r="BF22" s="146">
        <v>517</v>
      </c>
      <c r="BG22" s="143">
        <v>494</v>
      </c>
      <c r="BH22" s="146">
        <v>592</v>
      </c>
      <c r="BI22" s="146">
        <v>577</v>
      </c>
      <c r="BJ22" s="146">
        <v>565</v>
      </c>
      <c r="BK22" s="143">
        <v>631</v>
      </c>
      <c r="BL22" s="143">
        <v>683</v>
      </c>
      <c r="BM22" s="143">
        <v>694</v>
      </c>
      <c r="BN22" s="143">
        <v>728</v>
      </c>
      <c r="BO22" s="143">
        <v>661</v>
      </c>
      <c r="BP22" s="143">
        <v>759</v>
      </c>
      <c r="BQ22" s="517">
        <v>634</v>
      </c>
      <c r="BS22" s="705"/>
      <c r="BT22" s="201" t="s">
        <v>74</v>
      </c>
      <c r="BU22" s="143">
        <v>399</v>
      </c>
      <c r="BV22" s="146">
        <v>484</v>
      </c>
      <c r="BW22" s="146">
        <v>528</v>
      </c>
      <c r="BX22" s="143">
        <v>444</v>
      </c>
      <c r="BY22" s="146">
        <v>545</v>
      </c>
      <c r="BZ22" s="146">
        <v>519</v>
      </c>
      <c r="CA22" s="146">
        <v>509</v>
      </c>
      <c r="CB22" s="143">
        <v>516</v>
      </c>
      <c r="CC22" s="143">
        <v>578</v>
      </c>
      <c r="CD22" s="143">
        <v>546</v>
      </c>
      <c r="CE22" s="143">
        <v>533</v>
      </c>
      <c r="CF22" s="143">
        <v>469</v>
      </c>
      <c r="CG22" s="143">
        <v>517</v>
      </c>
      <c r="CH22" s="517">
        <v>432</v>
      </c>
    </row>
    <row r="23" spans="2:88">
      <c r="B23" s="201" t="s">
        <v>10</v>
      </c>
      <c r="C23" s="143">
        <f t="shared" ref="C23:P23" si="23">W23+BD26*$T$6+BD33*$T$8</f>
        <v>1696.4</v>
      </c>
      <c r="D23" s="143">
        <f t="shared" si="23"/>
        <v>1865.4</v>
      </c>
      <c r="E23" s="143">
        <f t="shared" si="23"/>
        <v>1989.8</v>
      </c>
      <c r="F23" s="143">
        <f t="shared" si="23"/>
        <v>2097.6</v>
      </c>
      <c r="G23" s="143">
        <f t="shared" si="23"/>
        <v>2186</v>
      </c>
      <c r="H23" s="143">
        <f t="shared" si="23"/>
        <v>2142.4</v>
      </c>
      <c r="I23" s="143">
        <f t="shared" si="23"/>
        <v>2487.8000000000002</v>
      </c>
      <c r="J23" s="143">
        <f t="shared" si="23"/>
        <v>2607.1999999999998</v>
      </c>
      <c r="K23" s="143">
        <f t="shared" si="23"/>
        <v>2941.2</v>
      </c>
      <c r="L23" s="143">
        <f t="shared" si="23"/>
        <v>3059</v>
      </c>
      <c r="M23" s="143">
        <f t="shared" si="23"/>
        <v>2989.4</v>
      </c>
      <c r="N23" s="143">
        <f t="shared" si="23"/>
        <v>3203.3</v>
      </c>
      <c r="O23" s="143">
        <f t="shared" si="23"/>
        <v>3178</v>
      </c>
      <c r="P23" s="143">
        <f t="shared" si="23"/>
        <v>3352.9</v>
      </c>
      <c r="Q23" s="143"/>
      <c r="R23" s="219">
        <v>451.87679736848605</v>
      </c>
      <c r="S23" s="143"/>
      <c r="T23" s="129"/>
      <c r="U23" s="129"/>
      <c r="V23" s="201" t="s">
        <v>10</v>
      </c>
      <c r="W23" s="143">
        <v>1042</v>
      </c>
      <c r="X23" s="143">
        <v>1142</v>
      </c>
      <c r="Y23" s="143">
        <v>1189</v>
      </c>
      <c r="Z23" s="143">
        <v>1268</v>
      </c>
      <c r="AA23" s="143">
        <v>1319</v>
      </c>
      <c r="AB23" s="143">
        <v>1291</v>
      </c>
      <c r="AC23" s="143">
        <v>1468</v>
      </c>
      <c r="AD23" s="143">
        <v>1553</v>
      </c>
      <c r="AE23" s="505">
        <v>1725</v>
      </c>
      <c r="AF23" s="143">
        <v>1804</v>
      </c>
      <c r="AG23" s="143">
        <v>1767</v>
      </c>
      <c r="AH23" s="143">
        <v>1889.5</v>
      </c>
      <c r="AI23" s="143">
        <v>1898.5</v>
      </c>
      <c r="AJ23" s="143">
        <v>2008</v>
      </c>
      <c r="AL23" s="201" t="s">
        <v>128</v>
      </c>
      <c r="AM23" s="143">
        <v>123</v>
      </c>
      <c r="AN23" s="143">
        <v>219</v>
      </c>
      <c r="AO23" s="143">
        <v>215</v>
      </c>
      <c r="AP23" s="143">
        <v>214</v>
      </c>
      <c r="AQ23" s="143">
        <v>250</v>
      </c>
      <c r="AR23" s="143">
        <v>267</v>
      </c>
      <c r="AS23" s="143">
        <v>289</v>
      </c>
      <c r="AT23" s="143">
        <v>320</v>
      </c>
      <c r="AU23" s="143">
        <v>294</v>
      </c>
      <c r="AV23" s="143">
        <v>310</v>
      </c>
      <c r="AW23" s="143">
        <v>300</v>
      </c>
      <c r="AX23" s="143">
        <v>313</v>
      </c>
      <c r="AY23" s="143">
        <v>372</v>
      </c>
      <c r="AZ23" s="143">
        <v>300</v>
      </c>
      <c r="BB23" s="681"/>
      <c r="BC23" s="201" t="s">
        <v>36</v>
      </c>
      <c r="BD23" s="143">
        <v>72</v>
      </c>
      <c r="BE23" s="146">
        <v>88</v>
      </c>
      <c r="BF23" s="146">
        <v>71</v>
      </c>
      <c r="BG23" s="143">
        <v>53</v>
      </c>
      <c r="BH23" s="146">
        <v>78</v>
      </c>
      <c r="BI23" s="146">
        <v>71</v>
      </c>
      <c r="BJ23" s="146">
        <v>109</v>
      </c>
      <c r="BK23" s="146">
        <v>110</v>
      </c>
      <c r="BL23" s="143">
        <v>151</v>
      </c>
      <c r="BM23" s="143">
        <v>122</v>
      </c>
      <c r="BN23" s="146">
        <v>133</v>
      </c>
      <c r="BO23" s="146">
        <v>143</v>
      </c>
      <c r="BP23" s="146">
        <v>149</v>
      </c>
      <c r="BQ23" s="545">
        <v>170</v>
      </c>
      <c r="BS23" s="705"/>
      <c r="BT23" s="201" t="s">
        <v>36</v>
      </c>
      <c r="BU23" s="143">
        <v>100</v>
      </c>
      <c r="BV23" s="146">
        <v>124</v>
      </c>
      <c r="BW23" s="146">
        <v>105</v>
      </c>
      <c r="BX23" s="143">
        <v>89</v>
      </c>
      <c r="BY23" s="146">
        <v>131</v>
      </c>
      <c r="BZ23" s="146">
        <v>110</v>
      </c>
      <c r="CA23" s="146">
        <v>181</v>
      </c>
      <c r="CB23" s="146">
        <v>182</v>
      </c>
      <c r="CC23" s="143">
        <v>226</v>
      </c>
      <c r="CD23" s="143">
        <v>163</v>
      </c>
      <c r="CE23" s="146">
        <v>188</v>
      </c>
      <c r="CF23" s="146">
        <v>174</v>
      </c>
      <c r="CG23" s="146">
        <v>167</v>
      </c>
      <c r="CH23" s="545">
        <v>173</v>
      </c>
      <c r="CJ23" s="129" t="s">
        <v>14</v>
      </c>
    </row>
    <row r="24" spans="2:88" ht="18" customHeight="1">
      <c r="B24" s="201" t="s">
        <v>11</v>
      </c>
      <c r="C24" s="143">
        <f t="shared" ref="C24:C25" si="24">W24</f>
        <v>136</v>
      </c>
      <c r="D24" s="143">
        <f t="shared" ref="D24:D25" si="25">X24</f>
        <v>235</v>
      </c>
      <c r="E24" s="143">
        <f t="shared" ref="E24:E25" si="26">Y24</f>
        <v>225</v>
      </c>
      <c r="F24" s="143">
        <f>Z24</f>
        <v>222</v>
      </c>
      <c r="G24" s="143">
        <f t="shared" ref="G24:G25" si="27">AA24</f>
        <v>254</v>
      </c>
      <c r="H24" s="143">
        <f t="shared" ref="H24:H25" si="28">AB24</f>
        <v>271</v>
      </c>
      <c r="I24" s="143">
        <f t="shared" ref="I24:I25" si="29">AC24</f>
        <v>296</v>
      </c>
      <c r="J24" s="143">
        <f t="shared" ref="J24:J25" si="30">AD24</f>
        <v>326</v>
      </c>
      <c r="K24" s="143">
        <f t="shared" ref="K24:K25" si="31">AE24</f>
        <v>304</v>
      </c>
      <c r="L24" s="143">
        <f t="shared" ref="L24:P28" si="32">AF24</f>
        <v>316</v>
      </c>
      <c r="M24" s="143">
        <f t="shared" si="32"/>
        <v>313</v>
      </c>
      <c r="N24" s="143">
        <f t="shared" si="32"/>
        <v>322</v>
      </c>
      <c r="O24" s="143">
        <f t="shared" si="32"/>
        <v>384</v>
      </c>
      <c r="P24" s="143">
        <f t="shared" si="32"/>
        <v>313</v>
      </c>
      <c r="Q24" s="143"/>
      <c r="R24" s="219">
        <v>57.279529017306388</v>
      </c>
      <c r="S24" s="143"/>
      <c r="T24" s="129"/>
      <c r="U24" s="129"/>
      <c r="V24" s="201" t="s">
        <v>11</v>
      </c>
      <c r="W24" s="143">
        <v>136</v>
      </c>
      <c r="X24" s="143">
        <v>235</v>
      </c>
      <c r="Y24" s="143">
        <v>225</v>
      </c>
      <c r="Z24" s="143">
        <v>222</v>
      </c>
      <c r="AA24" s="143">
        <v>254</v>
      </c>
      <c r="AB24" s="143">
        <v>271</v>
      </c>
      <c r="AC24" s="143">
        <v>296</v>
      </c>
      <c r="AD24" s="143">
        <v>326</v>
      </c>
      <c r="AE24" s="505">
        <v>304</v>
      </c>
      <c r="AF24" s="143">
        <v>316</v>
      </c>
      <c r="AG24" s="143">
        <v>313</v>
      </c>
      <c r="AH24" s="143">
        <v>322</v>
      </c>
      <c r="AI24" s="143">
        <v>384</v>
      </c>
      <c r="AJ24" s="143">
        <v>313</v>
      </c>
      <c r="AL24" s="201" t="s">
        <v>129</v>
      </c>
      <c r="AM24" s="143">
        <v>13</v>
      </c>
      <c r="AN24" s="143">
        <v>16</v>
      </c>
      <c r="AO24" s="143">
        <v>10</v>
      </c>
      <c r="AP24" s="143">
        <v>8</v>
      </c>
      <c r="AQ24" s="143">
        <v>4</v>
      </c>
      <c r="AR24" s="143">
        <v>4</v>
      </c>
      <c r="AS24" s="143">
        <v>7</v>
      </c>
      <c r="AT24" s="143">
        <v>6</v>
      </c>
      <c r="AU24" s="143">
        <v>10</v>
      </c>
      <c r="AV24" s="143">
        <v>6</v>
      </c>
      <c r="AW24" s="143">
        <v>13</v>
      </c>
      <c r="AX24" s="143">
        <v>9</v>
      </c>
      <c r="AY24" s="143">
        <v>12</v>
      </c>
      <c r="AZ24" s="143">
        <v>13</v>
      </c>
      <c r="BB24" s="681"/>
      <c r="BC24" s="141" t="s">
        <v>149</v>
      </c>
      <c r="BD24" s="143">
        <v>0</v>
      </c>
      <c r="BE24" s="146">
        <v>0</v>
      </c>
      <c r="BF24" s="146">
        <v>0</v>
      </c>
      <c r="BG24" s="143">
        <v>0</v>
      </c>
      <c r="BH24" s="146">
        <v>0</v>
      </c>
      <c r="BI24" s="146">
        <v>0</v>
      </c>
      <c r="BJ24" s="146">
        <v>0</v>
      </c>
      <c r="BK24" s="146">
        <v>0</v>
      </c>
      <c r="BL24" s="143">
        <v>0</v>
      </c>
      <c r="BM24" s="146">
        <v>0</v>
      </c>
      <c r="BN24" s="143">
        <v>0</v>
      </c>
      <c r="BO24" s="146">
        <v>13</v>
      </c>
      <c r="BP24" s="146">
        <v>13</v>
      </c>
      <c r="BQ24" s="545">
        <v>16</v>
      </c>
      <c r="BS24" s="705"/>
      <c r="BT24" s="141" t="s">
        <v>149</v>
      </c>
      <c r="BU24" s="143">
        <v>0</v>
      </c>
      <c r="BV24" s="146">
        <v>0</v>
      </c>
      <c r="BW24" s="146">
        <v>0</v>
      </c>
      <c r="BX24" s="143">
        <v>0</v>
      </c>
      <c r="BY24" s="146">
        <v>0</v>
      </c>
      <c r="BZ24" s="146">
        <v>0</v>
      </c>
      <c r="CA24" s="146">
        <v>0</v>
      </c>
      <c r="CB24" s="146">
        <v>0</v>
      </c>
      <c r="CC24" s="143">
        <v>0</v>
      </c>
      <c r="CD24" s="146">
        <v>0</v>
      </c>
      <c r="CE24" s="143">
        <v>0</v>
      </c>
      <c r="CF24" s="146">
        <v>13</v>
      </c>
      <c r="CG24" s="146">
        <v>9</v>
      </c>
      <c r="CH24" s="545">
        <v>8</v>
      </c>
    </row>
    <row r="25" spans="2:88">
      <c r="B25" s="201" t="s">
        <v>12</v>
      </c>
      <c r="C25" s="143">
        <f t="shared" si="24"/>
        <v>0</v>
      </c>
      <c r="D25" s="143">
        <f t="shared" si="25"/>
        <v>0</v>
      </c>
      <c r="E25" s="143">
        <f t="shared" si="26"/>
        <v>0</v>
      </c>
      <c r="F25" s="143">
        <f t="shared" ref="F25" si="33">Z25</f>
        <v>0</v>
      </c>
      <c r="G25" s="143">
        <f t="shared" si="27"/>
        <v>0</v>
      </c>
      <c r="H25" s="143">
        <f t="shared" si="28"/>
        <v>0</v>
      </c>
      <c r="I25" s="143">
        <f t="shared" si="29"/>
        <v>0</v>
      </c>
      <c r="J25" s="143">
        <f t="shared" si="30"/>
        <v>0</v>
      </c>
      <c r="K25" s="143">
        <f t="shared" si="31"/>
        <v>0</v>
      </c>
      <c r="L25" s="143">
        <f t="shared" si="32"/>
        <v>0</v>
      </c>
      <c r="M25" s="143">
        <f t="shared" si="32"/>
        <v>0</v>
      </c>
      <c r="N25" s="143">
        <f t="shared" si="32"/>
        <v>0</v>
      </c>
      <c r="O25" s="143">
        <f t="shared" si="32"/>
        <v>0</v>
      </c>
      <c r="P25" s="143">
        <f t="shared" si="32"/>
        <v>0</v>
      </c>
      <c r="Q25" s="143"/>
      <c r="R25" s="219"/>
      <c r="S25" s="143"/>
      <c r="T25" s="129"/>
      <c r="U25" s="129"/>
      <c r="V25" s="201" t="s">
        <v>12</v>
      </c>
      <c r="W25" s="143">
        <v>0</v>
      </c>
      <c r="X25" s="143">
        <v>0</v>
      </c>
      <c r="Y25" s="143">
        <v>0</v>
      </c>
      <c r="Z25" s="143">
        <v>0</v>
      </c>
      <c r="AA25" s="143">
        <v>0</v>
      </c>
      <c r="AB25" s="143">
        <v>0</v>
      </c>
      <c r="AC25" s="143">
        <v>0</v>
      </c>
      <c r="AD25" s="143">
        <v>0</v>
      </c>
      <c r="AE25" s="505">
        <v>0</v>
      </c>
      <c r="AF25" s="143">
        <v>0</v>
      </c>
      <c r="AG25" s="143">
        <v>0</v>
      </c>
      <c r="AH25" s="143">
        <v>0</v>
      </c>
      <c r="AI25" s="143">
        <v>0</v>
      </c>
      <c r="AJ25" s="143">
        <v>0</v>
      </c>
      <c r="AL25" s="201" t="s">
        <v>130</v>
      </c>
      <c r="AM25" s="143">
        <v>0</v>
      </c>
      <c r="AN25" s="143">
        <v>0</v>
      </c>
      <c r="AO25" s="143">
        <v>0</v>
      </c>
      <c r="AP25" s="143">
        <v>0</v>
      </c>
      <c r="AQ25" s="143">
        <v>0</v>
      </c>
      <c r="AR25" s="143">
        <v>0</v>
      </c>
      <c r="AS25" s="143">
        <v>0</v>
      </c>
      <c r="AT25" s="143">
        <v>0</v>
      </c>
      <c r="AU25" s="143">
        <v>0</v>
      </c>
      <c r="AV25" s="143">
        <v>0</v>
      </c>
      <c r="AW25" s="143">
        <v>0</v>
      </c>
      <c r="AX25" s="143">
        <v>0</v>
      </c>
      <c r="AY25" s="143">
        <v>0</v>
      </c>
      <c r="AZ25" s="143">
        <v>0</v>
      </c>
      <c r="BB25" s="681"/>
      <c r="BC25" s="201" t="s">
        <v>71</v>
      </c>
      <c r="BD25" s="143">
        <v>401</v>
      </c>
      <c r="BE25" s="146">
        <v>425</v>
      </c>
      <c r="BF25" s="146">
        <v>480</v>
      </c>
      <c r="BG25" s="143">
        <v>504</v>
      </c>
      <c r="BH25" s="146">
        <v>472</v>
      </c>
      <c r="BI25" s="146">
        <v>497</v>
      </c>
      <c r="BJ25" s="146">
        <v>507</v>
      </c>
      <c r="BK25" s="146">
        <v>519</v>
      </c>
      <c r="BL25" s="143">
        <v>613</v>
      </c>
      <c r="BM25" s="143">
        <v>653</v>
      </c>
      <c r="BN25" s="146">
        <v>620</v>
      </c>
      <c r="BO25" s="146">
        <v>734</v>
      </c>
      <c r="BP25" s="146">
        <v>687</v>
      </c>
      <c r="BQ25" s="545">
        <v>740</v>
      </c>
      <c r="BS25" s="705"/>
      <c r="BT25" s="201" t="s">
        <v>71</v>
      </c>
      <c r="BU25" s="143">
        <v>514</v>
      </c>
      <c r="BV25" s="146">
        <v>570</v>
      </c>
      <c r="BW25" s="146">
        <v>635</v>
      </c>
      <c r="BX25" s="143">
        <v>639</v>
      </c>
      <c r="BY25" s="146">
        <v>629</v>
      </c>
      <c r="BZ25" s="146">
        <v>603</v>
      </c>
      <c r="CA25" s="146">
        <v>680</v>
      </c>
      <c r="CB25" s="146">
        <v>683</v>
      </c>
      <c r="CC25" s="143">
        <v>765</v>
      </c>
      <c r="CD25" s="143">
        <v>780</v>
      </c>
      <c r="CE25" s="146">
        <v>732</v>
      </c>
      <c r="CF25" s="146">
        <v>737</v>
      </c>
      <c r="CG25" s="146">
        <v>745</v>
      </c>
      <c r="CH25" s="545">
        <v>740</v>
      </c>
    </row>
    <row r="26" spans="2:88">
      <c r="B26" s="201" t="s">
        <v>151</v>
      </c>
      <c r="C26" s="210"/>
      <c r="D26" s="210"/>
      <c r="E26" s="210"/>
      <c r="F26" s="210">
        <f t="shared" ref="F26:F28" si="34">Z26</f>
        <v>2745863.5299999993</v>
      </c>
      <c r="G26" s="210">
        <f t="shared" ref="G26:G28" si="35">AA26</f>
        <v>2895210.4099999988</v>
      </c>
      <c r="H26" s="210">
        <f t="shared" ref="H26:H28" si="36">AB26</f>
        <v>3604390.4599999995</v>
      </c>
      <c r="I26" s="210">
        <f t="shared" ref="I26:I28" si="37">AC26</f>
        <v>3489372.48</v>
      </c>
      <c r="J26" s="210">
        <f t="shared" ref="J26:J28" si="38">AD26</f>
        <v>3601246</v>
      </c>
      <c r="K26" s="210">
        <f t="shared" ref="K26:K28" si="39">AE26</f>
        <v>2937824</v>
      </c>
      <c r="L26" s="210">
        <f>AF26</f>
        <v>2641736</v>
      </c>
      <c r="M26" s="210">
        <f>AG26</f>
        <v>2754965</v>
      </c>
      <c r="N26" s="210">
        <f>AH26</f>
        <v>2560618</v>
      </c>
      <c r="O26" s="210">
        <f>AI26</f>
        <v>2811564</v>
      </c>
      <c r="P26" s="532">
        <f>AJ26</f>
        <v>0</v>
      </c>
      <c r="Q26" s="210"/>
      <c r="R26" s="219">
        <v>506834.90817744675</v>
      </c>
      <c r="S26" s="143"/>
      <c r="T26" s="129"/>
      <c r="U26" s="129"/>
      <c r="V26" s="201" t="s">
        <v>151</v>
      </c>
      <c r="W26" s="210"/>
      <c r="X26" s="210"/>
      <c r="Y26" s="210"/>
      <c r="Z26" s="210">
        <v>2745863.5299999993</v>
      </c>
      <c r="AA26" s="210">
        <v>2895210.4099999988</v>
      </c>
      <c r="AB26" s="210">
        <v>3604390.4599999995</v>
      </c>
      <c r="AC26" s="210">
        <v>3489372.48</v>
      </c>
      <c r="AD26" s="210">
        <v>3601246</v>
      </c>
      <c r="AE26" s="506">
        <v>2937824</v>
      </c>
      <c r="AF26" s="210">
        <v>2641736</v>
      </c>
      <c r="AG26" s="210">
        <v>2754965</v>
      </c>
      <c r="AH26" s="210">
        <v>2560618</v>
      </c>
      <c r="AI26" s="210">
        <v>2811564</v>
      </c>
      <c r="AJ26" s="211"/>
      <c r="AL26" s="201" t="s">
        <v>152</v>
      </c>
      <c r="AM26" s="143">
        <v>0</v>
      </c>
      <c r="AN26" s="143">
        <v>0</v>
      </c>
      <c r="AO26" s="143">
        <v>0</v>
      </c>
      <c r="AP26" s="143">
        <v>0</v>
      </c>
      <c r="AQ26" s="143">
        <v>0</v>
      </c>
      <c r="AR26" s="143">
        <v>0</v>
      </c>
      <c r="AS26" s="143">
        <v>0</v>
      </c>
      <c r="AT26" s="143">
        <v>0</v>
      </c>
      <c r="AU26" s="143">
        <v>0</v>
      </c>
      <c r="AV26" s="143">
        <v>0</v>
      </c>
      <c r="AW26" s="143">
        <v>0</v>
      </c>
      <c r="AX26" s="143">
        <v>0</v>
      </c>
      <c r="AY26" s="143">
        <v>0</v>
      </c>
      <c r="AZ26" s="143">
        <v>0</v>
      </c>
      <c r="BB26" s="682"/>
      <c r="BC26" s="206" t="s">
        <v>53</v>
      </c>
      <c r="BD26" s="207">
        <f>BD23+BD25+$T$11*BD24</f>
        <v>473</v>
      </c>
      <c r="BE26" s="208">
        <f t="shared" ref="BE26" si="40">BE23+BE25+$T$11*BE24</f>
        <v>513</v>
      </c>
      <c r="BF26" s="208">
        <v>551</v>
      </c>
      <c r="BG26" s="207">
        <v>557</v>
      </c>
      <c r="BH26" s="208">
        <v>550</v>
      </c>
      <c r="BI26" s="208">
        <v>568</v>
      </c>
      <c r="BJ26" s="208">
        <v>616</v>
      </c>
      <c r="BK26" s="209">
        <v>629</v>
      </c>
      <c r="BL26" s="209">
        <v>764</v>
      </c>
      <c r="BM26" s="209">
        <v>775</v>
      </c>
      <c r="BN26" s="208">
        <v>753</v>
      </c>
      <c r="BO26" s="463">
        <v>883.5</v>
      </c>
      <c r="BP26" s="463">
        <v>842.5</v>
      </c>
      <c r="BQ26" s="441">
        <v>918</v>
      </c>
      <c r="BS26" s="706"/>
      <c r="BT26" s="133" t="s">
        <v>53</v>
      </c>
      <c r="BU26" s="209">
        <f t="shared" ref="BU26" si="41">BU23+BU25+$T$11*BU24</f>
        <v>614</v>
      </c>
      <c r="BV26" s="209">
        <f t="shared" ref="BV26" si="42">BV23+BV25+$T$11*BV24</f>
        <v>694</v>
      </c>
      <c r="BW26" s="209">
        <v>740</v>
      </c>
      <c r="BX26" s="209">
        <v>728</v>
      </c>
      <c r="BY26" s="209">
        <v>760</v>
      </c>
      <c r="BZ26" s="209">
        <v>713</v>
      </c>
      <c r="CA26" s="209">
        <v>861</v>
      </c>
      <c r="CB26" s="209">
        <v>865</v>
      </c>
      <c r="CC26" s="209">
        <v>991</v>
      </c>
      <c r="CD26" s="209">
        <v>943</v>
      </c>
      <c r="CE26" s="209">
        <v>920</v>
      </c>
      <c r="CF26" s="209">
        <v>917.5</v>
      </c>
      <c r="CG26" s="209">
        <v>916.5</v>
      </c>
      <c r="CH26" s="441">
        <v>917</v>
      </c>
    </row>
    <row r="27" spans="2:88" ht="18" customHeight="1">
      <c r="B27" s="201" t="s">
        <v>16</v>
      </c>
      <c r="C27" s="214">
        <f t="shared" ref="C27:C28" si="43">W27</f>
        <v>15.979144303021009</v>
      </c>
      <c r="D27" s="214">
        <f t="shared" ref="D27:D28" si="44">X27</f>
        <v>16.033545959555777</v>
      </c>
      <c r="E27" s="214">
        <f t="shared" ref="E27:E28" si="45">Y27</f>
        <v>16.488469165591933</v>
      </c>
      <c r="F27" s="214">
        <f t="shared" si="34"/>
        <v>17.975276906211015</v>
      </c>
      <c r="G27" s="214">
        <f t="shared" si="35"/>
        <v>18.301905118705687</v>
      </c>
      <c r="H27" s="214">
        <f t="shared" si="36"/>
        <v>17.114903620953275</v>
      </c>
      <c r="I27" s="214">
        <f t="shared" si="37"/>
        <v>18.138534913796654</v>
      </c>
      <c r="J27" s="214">
        <f t="shared" si="38"/>
        <v>18.447393845325394</v>
      </c>
      <c r="K27" s="214">
        <f t="shared" si="39"/>
        <v>20.748052489565836</v>
      </c>
      <c r="L27" s="214">
        <f t="shared" ref="L27:P28" si="46">AF27</f>
        <v>22.178328183524439</v>
      </c>
      <c r="M27" s="214">
        <f t="shared" si="46"/>
        <v>23.329607168319967</v>
      </c>
      <c r="N27" s="214">
        <f t="shared" si="46"/>
        <v>24.071085821053973</v>
      </c>
      <c r="O27" s="214">
        <f t="shared" si="46"/>
        <v>23.73006349682516</v>
      </c>
      <c r="P27" s="214">
        <f t="shared" si="46"/>
        <v>25.297637795275591</v>
      </c>
      <c r="Q27" s="214"/>
      <c r="R27" s="419">
        <v>2.0039597456491838</v>
      </c>
      <c r="S27" s="143"/>
      <c r="T27" s="129"/>
      <c r="U27" s="129"/>
      <c r="V27" s="201" t="s">
        <v>16</v>
      </c>
      <c r="W27" s="214">
        <v>15.979144303021009</v>
      </c>
      <c r="X27" s="214">
        <v>16.033545959555777</v>
      </c>
      <c r="Y27" s="214">
        <v>16.488469165591933</v>
      </c>
      <c r="Z27" s="214">
        <v>17.975276906211015</v>
      </c>
      <c r="AA27" s="214">
        <v>18.301905118705687</v>
      </c>
      <c r="AB27" s="214">
        <v>17.114903620953275</v>
      </c>
      <c r="AC27" s="214">
        <v>18.138534913796654</v>
      </c>
      <c r="AD27" s="214">
        <v>18.447393845325394</v>
      </c>
      <c r="AE27" s="507">
        <v>20.748052489565836</v>
      </c>
      <c r="AF27" s="214">
        <v>22.178328183524439</v>
      </c>
      <c r="AG27" s="214">
        <v>23.329607168319967</v>
      </c>
      <c r="AH27" s="214">
        <v>24.071085821053973</v>
      </c>
      <c r="AI27" s="214">
        <v>23.73006349682516</v>
      </c>
      <c r="AJ27" s="214">
        <v>25.297637795275591</v>
      </c>
      <c r="AL27" s="212" t="s">
        <v>131</v>
      </c>
      <c r="AM27" s="213">
        <v>0</v>
      </c>
      <c r="AN27" s="213">
        <v>0</v>
      </c>
      <c r="AO27" s="213">
        <v>0</v>
      </c>
      <c r="AP27" s="213">
        <v>0</v>
      </c>
      <c r="AQ27" s="213">
        <v>0</v>
      </c>
      <c r="AR27" s="213">
        <v>0</v>
      </c>
      <c r="AS27" s="213">
        <v>0</v>
      </c>
      <c r="AT27" s="213">
        <v>0</v>
      </c>
      <c r="AU27" s="213">
        <v>0</v>
      </c>
      <c r="AV27" s="213">
        <v>0</v>
      </c>
      <c r="AW27" s="213">
        <v>0</v>
      </c>
      <c r="AX27" s="213">
        <v>0</v>
      </c>
      <c r="AY27" s="213">
        <v>0</v>
      </c>
      <c r="AZ27" s="213">
        <v>0</v>
      </c>
      <c r="BB27" s="683" t="s">
        <v>100</v>
      </c>
      <c r="BC27" s="201" t="s">
        <v>72</v>
      </c>
      <c r="BD27" s="143">
        <v>228</v>
      </c>
      <c r="BE27" s="146">
        <v>235</v>
      </c>
      <c r="BF27" s="146">
        <v>265</v>
      </c>
      <c r="BG27" s="143">
        <v>248</v>
      </c>
      <c r="BH27" s="146">
        <v>264</v>
      </c>
      <c r="BI27" s="146">
        <v>245</v>
      </c>
      <c r="BJ27" s="146">
        <v>213</v>
      </c>
      <c r="BK27" s="142">
        <v>235</v>
      </c>
      <c r="BL27" s="142">
        <v>162</v>
      </c>
      <c r="BM27" s="142">
        <v>176</v>
      </c>
      <c r="BN27" s="142">
        <v>159</v>
      </c>
      <c r="BO27" s="142">
        <v>140</v>
      </c>
      <c r="BP27" s="142">
        <v>127</v>
      </c>
      <c r="BQ27" s="517">
        <v>83</v>
      </c>
      <c r="BS27" s="707" t="s">
        <v>52</v>
      </c>
      <c r="BT27" s="201" t="s">
        <v>72</v>
      </c>
      <c r="BU27" s="143">
        <v>913</v>
      </c>
      <c r="BV27" s="146">
        <v>922</v>
      </c>
      <c r="BW27" s="146">
        <v>984</v>
      </c>
      <c r="BX27" s="143">
        <v>932</v>
      </c>
      <c r="BY27" s="146">
        <v>991</v>
      </c>
      <c r="BZ27" s="146">
        <v>1020</v>
      </c>
      <c r="CA27" s="146">
        <v>933</v>
      </c>
      <c r="CB27" s="143">
        <v>939</v>
      </c>
      <c r="CC27" s="143">
        <v>887</v>
      </c>
      <c r="CD27" s="143">
        <v>863</v>
      </c>
      <c r="CE27" s="143">
        <v>900</v>
      </c>
      <c r="CF27" s="143">
        <v>827</v>
      </c>
      <c r="CG27" s="143">
        <v>841</v>
      </c>
      <c r="CH27" s="517">
        <v>865</v>
      </c>
    </row>
    <row r="28" spans="2:88">
      <c r="B28" s="215" t="s">
        <v>17</v>
      </c>
      <c r="C28" s="216">
        <f t="shared" si="43"/>
        <v>0.36086956521739133</v>
      </c>
      <c r="D28" s="216">
        <f t="shared" si="44"/>
        <v>0.37366548042704628</v>
      </c>
      <c r="E28" s="216">
        <f t="shared" si="45"/>
        <v>0.32810750279955209</v>
      </c>
      <c r="F28" s="216">
        <f t="shared" si="34"/>
        <v>0.3711967545638945</v>
      </c>
      <c r="G28" s="216">
        <f t="shared" si="35"/>
        <v>0.37048503611971106</v>
      </c>
      <c r="H28" s="216">
        <f t="shared" si="36"/>
        <v>0.38059071729957805</v>
      </c>
      <c r="I28" s="216">
        <f t="shared" si="37"/>
        <v>0.44127243066884175</v>
      </c>
      <c r="J28" s="216">
        <f t="shared" si="38"/>
        <v>0.47019867549668876</v>
      </c>
      <c r="K28" s="216">
        <f t="shared" si="39"/>
        <v>0.44865319865319864</v>
      </c>
      <c r="L28" s="216">
        <f t="shared" si="46"/>
        <v>0.47593984962406016</v>
      </c>
      <c r="M28" s="216">
        <f t="shared" si="32"/>
        <v>0.45255972696245733</v>
      </c>
      <c r="N28" s="216">
        <f t="shared" si="32"/>
        <v>0.46113306982872199</v>
      </c>
      <c r="O28" s="216">
        <f t="shared" si="32"/>
        <v>0.47662247034194</v>
      </c>
      <c r="P28" s="216">
        <f t="shared" si="32"/>
        <v>0.47954866008462621</v>
      </c>
      <c r="Q28" s="217"/>
      <c r="R28" s="420">
        <v>4.9568850818349697</v>
      </c>
      <c r="S28" s="218"/>
      <c r="T28" s="129"/>
      <c r="U28" s="129"/>
      <c r="V28" s="215" t="s">
        <v>17</v>
      </c>
      <c r="W28" s="216">
        <v>0.36086956521739133</v>
      </c>
      <c r="X28" s="216">
        <v>0.37366548042704628</v>
      </c>
      <c r="Y28" s="216">
        <v>0.32810750279955209</v>
      </c>
      <c r="Z28" s="216">
        <v>0.3711967545638945</v>
      </c>
      <c r="AA28" s="216">
        <v>0.37048503611971106</v>
      </c>
      <c r="AB28" s="216">
        <v>0.38059071729957805</v>
      </c>
      <c r="AC28" s="216">
        <v>0.44127243066884175</v>
      </c>
      <c r="AD28" s="216">
        <v>0.47019867549668876</v>
      </c>
      <c r="AE28" s="508">
        <v>0.44865319865319864</v>
      </c>
      <c r="AF28" s="216">
        <v>0.47593984962406016</v>
      </c>
      <c r="AG28" s="216">
        <v>0.45255972696245733</v>
      </c>
      <c r="AH28" s="216">
        <v>0.46113306982872199</v>
      </c>
      <c r="AI28" s="216">
        <v>0.47662247034194</v>
      </c>
      <c r="AJ28" s="216">
        <v>0.47954866008462621</v>
      </c>
      <c r="AU28" s="385"/>
      <c r="BB28" s="681"/>
      <c r="BC28" s="201" t="s">
        <v>73</v>
      </c>
      <c r="BD28" s="143">
        <v>260</v>
      </c>
      <c r="BE28" s="146">
        <v>265</v>
      </c>
      <c r="BF28" s="146">
        <v>295</v>
      </c>
      <c r="BG28" s="143">
        <v>271</v>
      </c>
      <c r="BH28" s="146">
        <v>279</v>
      </c>
      <c r="BI28" s="146">
        <v>316</v>
      </c>
      <c r="BJ28" s="146">
        <v>271</v>
      </c>
      <c r="BK28" s="143">
        <v>299</v>
      </c>
      <c r="BL28" s="143">
        <v>300</v>
      </c>
      <c r="BM28" s="143">
        <v>257</v>
      </c>
      <c r="BN28" s="143">
        <v>230</v>
      </c>
      <c r="BO28" s="143">
        <v>245</v>
      </c>
      <c r="BP28" s="143">
        <v>211</v>
      </c>
      <c r="BQ28" s="517">
        <v>182</v>
      </c>
      <c r="BS28" s="708"/>
      <c r="BT28" s="201" t="s">
        <v>73</v>
      </c>
      <c r="BU28" s="143">
        <v>638</v>
      </c>
      <c r="BV28" s="146">
        <v>692</v>
      </c>
      <c r="BW28" s="146">
        <v>775</v>
      </c>
      <c r="BX28" s="143">
        <v>764</v>
      </c>
      <c r="BY28" s="146">
        <v>847</v>
      </c>
      <c r="BZ28" s="146">
        <v>843</v>
      </c>
      <c r="CA28" s="146">
        <v>797</v>
      </c>
      <c r="CB28" s="143">
        <v>884</v>
      </c>
      <c r="CC28" s="143">
        <v>896</v>
      </c>
      <c r="CD28" s="143">
        <v>912</v>
      </c>
      <c r="CE28" s="143">
        <v>827</v>
      </c>
      <c r="CF28" s="143">
        <v>964</v>
      </c>
      <c r="CG28" s="143">
        <v>787</v>
      </c>
      <c r="CH28" s="517">
        <v>820</v>
      </c>
    </row>
    <row r="29" spans="2:88">
      <c r="G29" s="129"/>
      <c r="H29" s="129"/>
      <c r="I29" s="129"/>
      <c r="J29" s="129"/>
      <c r="K29" s="129"/>
      <c r="L29" s="129"/>
      <c r="M29" s="129"/>
      <c r="N29" s="129"/>
      <c r="O29" s="129"/>
      <c r="P29" s="129"/>
      <c r="Q29" s="165"/>
      <c r="R29" s="99"/>
      <c r="S29" s="385"/>
      <c r="T29" s="129"/>
      <c r="U29" s="129"/>
      <c r="AE29" s="301"/>
      <c r="AF29" s="385"/>
      <c r="AJ29" s="165"/>
      <c r="AU29" s="385"/>
      <c r="BB29" s="681"/>
      <c r="BC29" s="201" t="s">
        <v>74</v>
      </c>
      <c r="BD29" s="143">
        <v>223</v>
      </c>
      <c r="BE29" s="146">
        <v>289</v>
      </c>
      <c r="BF29" s="146">
        <v>340</v>
      </c>
      <c r="BG29" s="143">
        <v>299</v>
      </c>
      <c r="BH29" s="146">
        <v>351</v>
      </c>
      <c r="BI29" s="146">
        <v>365</v>
      </c>
      <c r="BJ29" s="146">
        <v>352</v>
      </c>
      <c r="BK29" s="143">
        <v>348</v>
      </c>
      <c r="BL29" s="143">
        <v>413</v>
      </c>
      <c r="BM29" s="143">
        <v>395</v>
      </c>
      <c r="BN29" s="143">
        <v>383</v>
      </c>
      <c r="BO29" s="143">
        <v>354</v>
      </c>
      <c r="BP29" s="143">
        <v>397</v>
      </c>
      <c r="BQ29" s="517">
        <v>314</v>
      </c>
      <c r="BS29" s="708"/>
      <c r="BT29" s="201" t="s">
        <v>74</v>
      </c>
      <c r="BU29" s="143">
        <v>468</v>
      </c>
      <c r="BV29" s="146">
        <v>550</v>
      </c>
      <c r="BW29" s="146">
        <v>669</v>
      </c>
      <c r="BX29" s="143">
        <v>648</v>
      </c>
      <c r="BY29" s="146">
        <v>749</v>
      </c>
      <c r="BZ29" s="146">
        <v>788</v>
      </c>
      <c r="CA29" s="146">
        <v>760</v>
      </c>
      <c r="CB29" s="143">
        <v>811</v>
      </c>
      <c r="CC29" s="143">
        <v>931</v>
      </c>
      <c r="CD29" s="143">
        <v>938</v>
      </c>
      <c r="CE29" s="143">
        <v>961</v>
      </c>
      <c r="CF29" s="143">
        <v>900</v>
      </c>
      <c r="CG29" s="143">
        <v>1036</v>
      </c>
      <c r="CH29" s="517">
        <v>830</v>
      </c>
    </row>
    <row r="30" spans="2:88">
      <c r="G30" s="129"/>
      <c r="H30" s="129"/>
      <c r="I30" s="129"/>
      <c r="J30" s="129"/>
      <c r="K30" s="129"/>
      <c r="L30" s="129"/>
      <c r="M30" s="129"/>
      <c r="N30" s="129"/>
      <c r="O30" s="129"/>
      <c r="P30" s="129"/>
      <c r="Q30" s="165"/>
      <c r="R30" s="99"/>
      <c r="S30" s="385"/>
      <c r="T30" s="129"/>
      <c r="U30" s="129"/>
      <c r="AE30" s="301"/>
      <c r="AF30" s="385"/>
      <c r="AJ30" s="165"/>
      <c r="AU30" s="385"/>
      <c r="BB30" s="681"/>
      <c r="BC30" s="201" t="s">
        <v>36</v>
      </c>
      <c r="BD30" s="143">
        <v>44</v>
      </c>
      <c r="BE30" s="146">
        <v>44</v>
      </c>
      <c r="BF30" s="146">
        <v>54</v>
      </c>
      <c r="BG30" s="143">
        <v>49</v>
      </c>
      <c r="BH30" s="146">
        <v>66</v>
      </c>
      <c r="BI30" s="146">
        <v>53</v>
      </c>
      <c r="BJ30" s="146">
        <v>97</v>
      </c>
      <c r="BK30" s="146">
        <v>110</v>
      </c>
      <c r="BL30" s="143">
        <v>129</v>
      </c>
      <c r="BM30" s="143">
        <v>108</v>
      </c>
      <c r="BN30" s="146">
        <v>127</v>
      </c>
      <c r="BO30" s="146">
        <v>131</v>
      </c>
      <c r="BP30" s="146">
        <v>109</v>
      </c>
      <c r="BQ30" s="545">
        <v>119</v>
      </c>
      <c r="BS30" s="708"/>
      <c r="BT30" s="201" t="s">
        <v>36</v>
      </c>
      <c r="BU30" s="143">
        <v>60</v>
      </c>
      <c r="BV30" s="146">
        <v>52</v>
      </c>
      <c r="BW30" s="146">
        <v>74</v>
      </c>
      <c r="BX30" s="143">
        <v>62</v>
      </c>
      <c r="BY30" s="146">
        <v>79</v>
      </c>
      <c r="BZ30" s="146">
        <v>67</v>
      </c>
      <c r="CA30" s="146">
        <v>122</v>
      </c>
      <c r="CB30" s="146">
        <v>148</v>
      </c>
      <c r="CC30" s="143">
        <v>183</v>
      </c>
      <c r="CD30" s="143">
        <v>175</v>
      </c>
      <c r="CE30" s="146">
        <v>199</v>
      </c>
      <c r="CF30" s="146">
        <v>231</v>
      </c>
      <c r="CG30" s="146">
        <v>200</v>
      </c>
      <c r="CH30" s="545">
        <v>235</v>
      </c>
    </row>
    <row r="31" spans="2:88">
      <c r="G31" s="129"/>
      <c r="H31" s="129"/>
      <c r="I31" s="129"/>
      <c r="J31" s="129"/>
      <c r="K31" s="129"/>
      <c r="L31" s="129"/>
      <c r="M31" s="129"/>
      <c r="N31" s="129"/>
      <c r="O31" s="129"/>
      <c r="P31" s="129"/>
      <c r="Q31" s="165"/>
      <c r="R31" s="99"/>
      <c r="S31" s="385"/>
      <c r="T31" s="129"/>
      <c r="U31" s="129"/>
      <c r="AE31" s="301"/>
      <c r="AF31" s="385"/>
      <c r="AJ31" s="165"/>
      <c r="AL31" s="165"/>
      <c r="AM31" s="165"/>
      <c r="AN31" s="165"/>
      <c r="AO31" s="165"/>
      <c r="AP31" s="165"/>
      <c r="AQ31" s="165"/>
      <c r="AR31" s="165"/>
      <c r="AS31" s="165"/>
      <c r="AT31" s="165"/>
      <c r="AU31" s="327"/>
      <c r="AV31" s="327"/>
      <c r="AW31" s="327"/>
      <c r="AX31" s="327"/>
      <c r="AY31" s="165"/>
      <c r="AZ31" s="165"/>
      <c r="BB31" s="681"/>
      <c r="BC31" s="141" t="s">
        <v>149</v>
      </c>
      <c r="BD31" s="143">
        <v>0</v>
      </c>
      <c r="BE31" s="146">
        <v>0</v>
      </c>
      <c r="BF31" s="146">
        <v>0</v>
      </c>
      <c r="BG31" s="143">
        <v>0</v>
      </c>
      <c r="BH31" s="146">
        <v>0</v>
      </c>
      <c r="BI31" s="146">
        <v>0</v>
      </c>
      <c r="BJ31" s="146">
        <v>0</v>
      </c>
      <c r="BK31" s="146">
        <v>0</v>
      </c>
      <c r="BL31" s="143">
        <v>0</v>
      </c>
      <c r="BM31" s="146">
        <v>0</v>
      </c>
      <c r="BN31" s="143">
        <v>0</v>
      </c>
      <c r="BO31" s="146">
        <v>12</v>
      </c>
      <c r="BP31" s="146">
        <v>9</v>
      </c>
      <c r="BQ31" s="545">
        <v>7</v>
      </c>
      <c r="BS31" s="708"/>
      <c r="BT31" s="141" t="s">
        <v>149</v>
      </c>
      <c r="BU31" s="143">
        <v>0</v>
      </c>
      <c r="BV31" s="146">
        <v>0</v>
      </c>
      <c r="BW31" s="146">
        <v>0</v>
      </c>
      <c r="BX31" s="143">
        <v>0</v>
      </c>
      <c r="BY31" s="146">
        <v>0</v>
      </c>
      <c r="BZ31" s="146">
        <v>0</v>
      </c>
      <c r="CA31" s="146">
        <v>0</v>
      </c>
      <c r="CB31" s="146">
        <v>0</v>
      </c>
      <c r="CC31" s="143">
        <v>0</v>
      </c>
      <c r="CD31" s="146">
        <v>0</v>
      </c>
      <c r="CE31" s="143">
        <v>0</v>
      </c>
      <c r="CF31" s="146">
        <v>24</v>
      </c>
      <c r="CG31" s="146">
        <v>22</v>
      </c>
      <c r="CH31" s="545">
        <v>22</v>
      </c>
    </row>
    <row r="32" spans="2:88">
      <c r="G32" s="129"/>
      <c r="H32" s="129"/>
      <c r="I32" s="129"/>
      <c r="J32" s="129"/>
      <c r="K32" s="129"/>
      <c r="L32" s="129"/>
      <c r="M32" s="129"/>
      <c r="N32" s="129"/>
      <c r="O32" s="129"/>
      <c r="P32" s="129"/>
      <c r="Q32" s="165"/>
      <c r="R32" s="99"/>
      <c r="S32" s="385"/>
      <c r="T32" s="129"/>
      <c r="U32" s="129"/>
      <c r="AE32" s="301"/>
      <c r="AF32" s="385"/>
      <c r="AJ32" s="165"/>
      <c r="AL32" s="165"/>
      <c r="AM32" s="165"/>
      <c r="AN32" s="165"/>
      <c r="AO32" s="165"/>
      <c r="AP32" s="165"/>
      <c r="AQ32" s="165"/>
      <c r="AR32" s="165"/>
      <c r="AS32" s="165"/>
      <c r="AT32" s="165"/>
      <c r="AU32" s="327"/>
      <c r="AV32" s="327"/>
      <c r="AW32" s="327"/>
      <c r="AX32" s="327"/>
      <c r="AY32" s="165"/>
      <c r="AZ32" s="165"/>
      <c r="BB32" s="681"/>
      <c r="BC32" s="201" t="s">
        <v>71</v>
      </c>
      <c r="BD32" s="143">
        <v>232</v>
      </c>
      <c r="BE32" s="146">
        <v>269</v>
      </c>
      <c r="BF32" s="146">
        <v>306</v>
      </c>
      <c r="BG32" s="143">
        <v>335</v>
      </c>
      <c r="BH32" s="146">
        <v>361</v>
      </c>
      <c r="BI32" s="146">
        <v>344</v>
      </c>
      <c r="BJ32" s="146">
        <v>430</v>
      </c>
      <c r="BK32" s="146">
        <v>441</v>
      </c>
      <c r="BL32" s="143">
        <v>476</v>
      </c>
      <c r="BM32" s="143">
        <v>527</v>
      </c>
      <c r="BN32" s="146">
        <v>493</v>
      </c>
      <c r="BO32" s="146">
        <v>470</v>
      </c>
      <c r="BP32" s="146">
        <v>492</v>
      </c>
      <c r="BQ32" s="545">
        <v>488</v>
      </c>
      <c r="BS32" s="708"/>
      <c r="BT32" s="201" t="s">
        <v>71</v>
      </c>
      <c r="BU32" s="143">
        <v>351</v>
      </c>
      <c r="BV32" s="146">
        <v>393</v>
      </c>
      <c r="BW32" s="146">
        <v>457</v>
      </c>
      <c r="BX32" s="143">
        <v>535</v>
      </c>
      <c r="BY32" s="146">
        <v>565</v>
      </c>
      <c r="BZ32" s="146">
        <v>582</v>
      </c>
      <c r="CA32" s="146">
        <v>687</v>
      </c>
      <c r="CB32" s="146">
        <v>718</v>
      </c>
      <c r="CC32" s="143">
        <v>800</v>
      </c>
      <c r="CD32" s="143">
        <v>927</v>
      </c>
      <c r="CE32" s="146">
        <v>874</v>
      </c>
      <c r="CF32" s="146">
        <v>937</v>
      </c>
      <c r="CG32" s="146">
        <v>926</v>
      </c>
      <c r="CH32" s="545">
        <v>976</v>
      </c>
    </row>
    <row r="33" spans="2:86">
      <c r="G33" s="129"/>
      <c r="H33" s="129"/>
      <c r="I33" s="129"/>
      <c r="J33" s="129"/>
      <c r="K33" s="129"/>
      <c r="L33" s="225"/>
      <c r="M33" s="225"/>
      <c r="N33" s="225"/>
      <c r="O33" s="225"/>
      <c r="P33" s="225"/>
      <c r="Q33" s="226"/>
      <c r="R33" s="99"/>
      <c r="S33" s="385"/>
      <c r="T33" s="129"/>
      <c r="U33" s="129"/>
      <c r="AE33" s="301"/>
      <c r="AF33" s="385"/>
      <c r="AJ33" s="165"/>
      <c r="AL33" s="165"/>
      <c r="AM33" s="165"/>
      <c r="AN33" s="165"/>
      <c r="AO33" s="165"/>
      <c r="AP33" s="165"/>
      <c r="AQ33" s="165"/>
      <c r="AR33" s="165"/>
      <c r="AS33" s="165"/>
      <c r="AT33" s="165"/>
      <c r="AU33" s="327"/>
      <c r="AV33" s="327"/>
      <c r="AW33" s="327"/>
      <c r="AX33" s="327"/>
      <c r="AY33" s="165"/>
      <c r="AZ33" s="165"/>
      <c r="BB33" s="682"/>
      <c r="BC33" s="222" t="s">
        <v>53</v>
      </c>
      <c r="BD33" s="207">
        <f>BD30+BD32+$T$11*BD31</f>
        <v>276</v>
      </c>
      <c r="BE33" s="208">
        <f t="shared" ref="BE33" si="47">BE30+BE32+$T$11*BE31</f>
        <v>313</v>
      </c>
      <c r="BF33" s="208">
        <v>360</v>
      </c>
      <c r="BG33" s="207">
        <v>384</v>
      </c>
      <c r="BH33" s="208">
        <v>427</v>
      </c>
      <c r="BI33" s="208">
        <v>397</v>
      </c>
      <c r="BJ33" s="208">
        <v>527</v>
      </c>
      <c r="BK33" s="209">
        <v>551</v>
      </c>
      <c r="BL33" s="209">
        <v>605</v>
      </c>
      <c r="BM33" s="209">
        <v>635</v>
      </c>
      <c r="BN33" s="208">
        <v>620</v>
      </c>
      <c r="BO33" s="463">
        <v>607</v>
      </c>
      <c r="BP33" s="463">
        <v>605.5</v>
      </c>
      <c r="BQ33" s="441">
        <v>610.5</v>
      </c>
      <c r="BS33" s="709"/>
      <c r="BT33" s="133" t="s">
        <v>53</v>
      </c>
      <c r="BU33" s="209">
        <f t="shared" ref="BU33" si="48">BU30+BU32+$T$11*BU31</f>
        <v>411</v>
      </c>
      <c r="BV33" s="209">
        <f t="shared" ref="BV33" si="49">BV30+BV32+$T$11*BV31</f>
        <v>445</v>
      </c>
      <c r="BW33" s="209">
        <v>531</v>
      </c>
      <c r="BX33" s="209">
        <v>597</v>
      </c>
      <c r="BY33" s="209">
        <v>644</v>
      </c>
      <c r="BZ33" s="209">
        <v>649</v>
      </c>
      <c r="CA33" s="209">
        <v>809</v>
      </c>
      <c r="CB33" s="209">
        <v>866</v>
      </c>
      <c r="CC33" s="209">
        <v>983</v>
      </c>
      <c r="CD33" s="209">
        <v>1102</v>
      </c>
      <c r="CE33" s="209">
        <v>1073</v>
      </c>
      <c r="CF33" s="209">
        <v>1180</v>
      </c>
      <c r="CG33" s="209">
        <v>1137</v>
      </c>
      <c r="CH33" s="441">
        <v>1222</v>
      </c>
    </row>
    <row r="34" spans="2:86">
      <c r="G34" s="129"/>
      <c r="H34" s="129"/>
      <c r="I34" s="129"/>
      <c r="J34" s="129"/>
      <c r="K34" s="129"/>
      <c r="L34" s="129"/>
      <c r="M34" s="129"/>
      <c r="N34" s="129"/>
      <c r="O34" s="129"/>
      <c r="P34" s="129"/>
      <c r="Q34" s="165"/>
      <c r="R34" s="99"/>
      <c r="S34" s="385"/>
      <c r="T34" s="129"/>
      <c r="U34" s="129"/>
      <c r="AE34" s="301"/>
      <c r="AF34" s="385"/>
      <c r="AJ34" s="165"/>
      <c r="AU34" s="385"/>
      <c r="BB34" s="440"/>
      <c r="BC34" s="223"/>
      <c r="BD34" s="223"/>
      <c r="BE34" s="223"/>
      <c r="BF34" s="223"/>
      <c r="BG34" s="223"/>
      <c r="BH34" s="223"/>
      <c r="BI34" s="223"/>
      <c r="BJ34" s="223"/>
      <c r="BK34" s="388"/>
      <c r="BL34" s="388"/>
      <c r="BM34" s="388"/>
      <c r="BN34" s="388"/>
      <c r="BO34" s="327"/>
      <c r="BP34" s="327"/>
      <c r="BS34" s="439"/>
      <c r="CC34" s="385"/>
      <c r="CE34" s="385"/>
    </row>
    <row r="35" spans="2:86">
      <c r="B35" s="133" t="s">
        <v>2</v>
      </c>
      <c r="C35" s="133" t="s">
        <v>121</v>
      </c>
      <c r="D35" s="133" t="s">
        <v>120</v>
      </c>
      <c r="E35" s="133" t="s">
        <v>119</v>
      </c>
      <c r="F35" s="133" t="s">
        <v>49</v>
      </c>
      <c r="G35" s="133" t="s">
        <v>48</v>
      </c>
      <c r="H35" s="133" t="s">
        <v>47</v>
      </c>
      <c r="I35" s="133" t="s">
        <v>46</v>
      </c>
      <c r="J35" s="133" t="s">
        <v>45</v>
      </c>
      <c r="K35" s="133" t="s">
        <v>44</v>
      </c>
      <c r="L35" s="133" t="s">
        <v>43</v>
      </c>
      <c r="M35" s="133" t="s">
        <v>96</v>
      </c>
      <c r="N35" s="133" t="s">
        <v>69</v>
      </c>
      <c r="O35" s="133" t="s">
        <v>77</v>
      </c>
      <c r="P35" s="133" t="s">
        <v>148</v>
      </c>
      <c r="Q35" s="135"/>
      <c r="R35" s="92" t="s">
        <v>110</v>
      </c>
      <c r="S35" s="135"/>
      <c r="T35" s="129"/>
      <c r="U35" s="129"/>
      <c r="V35" s="133" t="s">
        <v>2</v>
      </c>
      <c r="W35" s="133" t="s">
        <v>121</v>
      </c>
      <c r="X35" s="133" t="s">
        <v>120</v>
      </c>
      <c r="Y35" s="133" t="s">
        <v>119</v>
      </c>
      <c r="Z35" s="133" t="s">
        <v>49</v>
      </c>
      <c r="AA35" s="133" t="s">
        <v>48</v>
      </c>
      <c r="AB35" s="133" t="s">
        <v>47</v>
      </c>
      <c r="AC35" s="133" t="s">
        <v>46</v>
      </c>
      <c r="AD35" s="133" t="s">
        <v>45</v>
      </c>
      <c r="AE35" s="206" t="s">
        <v>44</v>
      </c>
      <c r="AF35" s="133" t="s">
        <v>43</v>
      </c>
      <c r="AG35" s="133" t="s">
        <v>96</v>
      </c>
      <c r="AH35" s="133" t="s">
        <v>69</v>
      </c>
      <c r="AI35" s="133" t="s">
        <v>77</v>
      </c>
      <c r="AJ35" s="133" t="s">
        <v>148</v>
      </c>
      <c r="AL35" s="133" t="s">
        <v>2</v>
      </c>
      <c r="AM35" s="133" t="s">
        <v>121</v>
      </c>
      <c r="AN35" s="133" t="s">
        <v>120</v>
      </c>
      <c r="AO35" s="133" t="s">
        <v>119</v>
      </c>
      <c r="AP35" s="133" t="s">
        <v>49</v>
      </c>
      <c r="AQ35" s="133" t="s">
        <v>48</v>
      </c>
      <c r="AR35" s="133" t="s">
        <v>47</v>
      </c>
      <c r="AS35" s="133" t="s">
        <v>46</v>
      </c>
      <c r="AT35" s="133" t="s">
        <v>45</v>
      </c>
      <c r="AU35" s="133" t="s">
        <v>44</v>
      </c>
      <c r="AV35" s="133" t="s">
        <v>43</v>
      </c>
      <c r="AW35" s="133" t="s">
        <v>96</v>
      </c>
      <c r="AX35" s="135" t="s">
        <v>69</v>
      </c>
      <c r="AY35" s="135" t="s">
        <v>77</v>
      </c>
      <c r="AZ35" s="135" t="s">
        <v>148</v>
      </c>
      <c r="BB35" s="233"/>
      <c r="BC35" s="133" t="s">
        <v>2</v>
      </c>
      <c r="BD35" s="133" t="s">
        <v>121</v>
      </c>
      <c r="BE35" s="133" t="s">
        <v>120</v>
      </c>
      <c r="BF35" s="133" t="s">
        <v>119</v>
      </c>
      <c r="BG35" s="133" t="s">
        <v>49</v>
      </c>
      <c r="BH35" s="133" t="s">
        <v>48</v>
      </c>
      <c r="BI35" s="133" t="s">
        <v>47</v>
      </c>
      <c r="BJ35" s="133" t="s">
        <v>46</v>
      </c>
      <c r="BK35" s="133" t="s">
        <v>45</v>
      </c>
      <c r="BL35" s="133" t="s">
        <v>44</v>
      </c>
      <c r="BM35" s="133" t="s">
        <v>43</v>
      </c>
      <c r="BN35" s="133" t="s">
        <v>96</v>
      </c>
      <c r="BO35" s="135" t="s">
        <v>69</v>
      </c>
      <c r="BP35" s="135" t="s">
        <v>77</v>
      </c>
      <c r="BQ35" s="135" t="s">
        <v>148</v>
      </c>
      <c r="BS35" s="439"/>
      <c r="BT35" s="133" t="s">
        <v>2</v>
      </c>
      <c r="BU35" s="133" t="s">
        <v>121</v>
      </c>
      <c r="BV35" s="133" t="s">
        <v>120</v>
      </c>
      <c r="BW35" s="133" t="s">
        <v>119</v>
      </c>
      <c r="BX35" s="133" t="s">
        <v>49</v>
      </c>
      <c r="BY35" s="133" t="s">
        <v>48</v>
      </c>
      <c r="BZ35" s="133" t="s">
        <v>47</v>
      </c>
      <c r="CA35" s="133" t="s">
        <v>46</v>
      </c>
      <c r="CB35" s="133" t="s">
        <v>45</v>
      </c>
      <c r="CC35" s="133" t="s">
        <v>44</v>
      </c>
      <c r="CD35" s="133" t="s">
        <v>43</v>
      </c>
      <c r="CE35" s="133" t="s">
        <v>96</v>
      </c>
      <c r="CF35" s="133" t="s">
        <v>69</v>
      </c>
      <c r="CG35" s="133" t="s">
        <v>77</v>
      </c>
      <c r="CH35" s="133" t="s">
        <v>148</v>
      </c>
    </row>
    <row r="36" spans="2:86">
      <c r="B36" s="201" t="s">
        <v>72</v>
      </c>
      <c r="C36" s="143">
        <f t="shared" ref="C36:P38" si="50">W36+BD36*$T$6+BD43*$T$8</f>
        <v>1713.4</v>
      </c>
      <c r="D36" s="143">
        <f t="shared" si="50"/>
        <v>1920.6</v>
      </c>
      <c r="E36" s="143">
        <f t="shared" si="50"/>
        <v>1917.2</v>
      </c>
      <c r="F36" s="143">
        <f t="shared" si="50"/>
        <v>2199.4</v>
      </c>
      <c r="G36" s="143">
        <f t="shared" si="50"/>
        <v>2251.6</v>
      </c>
      <c r="H36" s="143">
        <f t="shared" si="50"/>
        <v>2522.8000000000002</v>
      </c>
      <c r="I36" s="143">
        <f t="shared" si="50"/>
        <v>2162</v>
      </c>
      <c r="J36" s="143">
        <f t="shared" si="50"/>
        <v>2259.8000000000002</v>
      </c>
      <c r="K36" s="143">
        <f t="shared" si="50"/>
        <v>2359.4</v>
      </c>
      <c r="L36" s="143">
        <f t="shared" si="50"/>
        <v>2560.8000000000002</v>
      </c>
      <c r="M36" s="143">
        <f t="shared" si="50"/>
        <v>2556</v>
      </c>
      <c r="N36" s="143">
        <f t="shared" si="50"/>
        <v>2055.8000000000002</v>
      </c>
      <c r="O36" s="143">
        <f t="shared" si="50"/>
        <v>1884.6</v>
      </c>
      <c r="P36" s="143">
        <f t="shared" si="50"/>
        <v>1910.6</v>
      </c>
      <c r="Q36" s="202"/>
      <c r="R36" s="219">
        <v>261.26343367906867</v>
      </c>
      <c r="S36" s="143"/>
      <c r="T36" s="129"/>
      <c r="U36" s="129"/>
      <c r="V36" s="201" t="s">
        <v>72</v>
      </c>
      <c r="W36" s="143">
        <v>1179</v>
      </c>
      <c r="X36" s="143">
        <v>1368</v>
      </c>
      <c r="Y36" s="143">
        <v>1375</v>
      </c>
      <c r="Z36" s="143">
        <v>1554</v>
      </c>
      <c r="AA36" s="143">
        <v>1580</v>
      </c>
      <c r="AB36" s="143">
        <v>1772</v>
      </c>
      <c r="AC36" s="143">
        <v>1504</v>
      </c>
      <c r="AD36" s="143">
        <v>1612</v>
      </c>
      <c r="AE36" s="505">
        <v>1749</v>
      </c>
      <c r="AF36" s="143">
        <v>1858</v>
      </c>
      <c r="AG36" s="143">
        <v>1944</v>
      </c>
      <c r="AH36" s="143">
        <v>1508</v>
      </c>
      <c r="AI36" s="143">
        <v>1404</v>
      </c>
      <c r="AJ36" s="143">
        <v>1443</v>
      </c>
      <c r="AL36" s="201" t="s">
        <v>127</v>
      </c>
      <c r="AM36" s="143">
        <v>0</v>
      </c>
      <c r="AN36" s="143">
        <v>0</v>
      </c>
      <c r="AO36" s="143">
        <v>0</v>
      </c>
      <c r="AP36" s="143">
        <v>0</v>
      </c>
      <c r="AQ36" s="143">
        <v>0</v>
      </c>
      <c r="AR36" s="143">
        <v>0</v>
      </c>
      <c r="AS36" s="143">
        <v>0</v>
      </c>
      <c r="AT36" s="143">
        <v>0</v>
      </c>
      <c r="AU36" s="143">
        <v>0</v>
      </c>
      <c r="AV36" s="143">
        <v>0</v>
      </c>
      <c r="AW36" s="143">
        <v>0</v>
      </c>
      <c r="AX36" s="142">
        <v>0</v>
      </c>
      <c r="AY36" s="142">
        <v>0</v>
      </c>
      <c r="AZ36" s="142">
        <v>0</v>
      </c>
      <c r="BB36" s="683" t="s">
        <v>99</v>
      </c>
      <c r="BC36" s="201" t="s">
        <v>72</v>
      </c>
      <c r="BD36" s="143">
        <v>598</v>
      </c>
      <c r="BE36" s="146">
        <v>642</v>
      </c>
      <c r="BF36" s="146">
        <v>634</v>
      </c>
      <c r="BG36" s="143">
        <v>758</v>
      </c>
      <c r="BH36" s="146">
        <v>787</v>
      </c>
      <c r="BI36" s="146">
        <v>876</v>
      </c>
      <c r="BJ36" s="146">
        <v>775</v>
      </c>
      <c r="BK36" s="142">
        <v>746</v>
      </c>
      <c r="BL36" s="142">
        <v>738</v>
      </c>
      <c r="BM36" s="142">
        <v>851</v>
      </c>
      <c r="BN36" s="142">
        <v>745</v>
      </c>
      <c r="BO36" s="142">
        <v>656</v>
      </c>
      <c r="BP36" s="142">
        <v>577</v>
      </c>
      <c r="BQ36" s="516">
        <v>542</v>
      </c>
      <c r="BS36" s="704" t="s">
        <v>51</v>
      </c>
      <c r="BT36" s="204" t="s">
        <v>72</v>
      </c>
      <c r="BU36" s="142">
        <v>71</v>
      </c>
      <c r="BV36" s="180">
        <v>48</v>
      </c>
      <c r="BW36" s="180">
        <v>47</v>
      </c>
      <c r="BX36" s="142">
        <v>70</v>
      </c>
      <c r="BY36" s="180">
        <v>67</v>
      </c>
      <c r="BZ36" s="180">
        <v>70</v>
      </c>
      <c r="CA36" s="180">
        <v>48</v>
      </c>
      <c r="CB36" s="142">
        <v>68</v>
      </c>
      <c r="CC36" s="142">
        <v>54</v>
      </c>
      <c r="CD36" s="142">
        <v>65</v>
      </c>
      <c r="CE36" s="143">
        <v>39</v>
      </c>
      <c r="CF36" s="143">
        <v>30</v>
      </c>
      <c r="CG36" s="143">
        <v>25</v>
      </c>
      <c r="CH36" s="516">
        <v>48</v>
      </c>
    </row>
    <row r="37" spans="2:86">
      <c r="B37" s="201" t="s">
        <v>73</v>
      </c>
      <c r="C37" s="143">
        <f t="shared" si="50"/>
        <v>1530.2</v>
      </c>
      <c r="D37" s="143">
        <f t="shared" si="50"/>
        <v>1730.8</v>
      </c>
      <c r="E37" s="143">
        <f t="shared" si="50"/>
        <v>1890.2</v>
      </c>
      <c r="F37" s="143">
        <f t="shared" si="50"/>
        <v>1917.2</v>
      </c>
      <c r="G37" s="143">
        <f t="shared" si="50"/>
        <v>2061.6</v>
      </c>
      <c r="H37" s="143">
        <f t="shared" si="50"/>
        <v>2207.8000000000002</v>
      </c>
      <c r="I37" s="143">
        <f t="shared" si="50"/>
        <v>2239</v>
      </c>
      <c r="J37" s="143">
        <f t="shared" si="50"/>
        <v>2195.1999999999998</v>
      </c>
      <c r="K37" s="143">
        <f t="shared" si="50"/>
        <v>2198.8000000000002</v>
      </c>
      <c r="L37" s="143">
        <f t="shared" si="50"/>
        <v>2429.6</v>
      </c>
      <c r="M37" s="143">
        <f t="shared" si="50"/>
        <v>2587.1999999999998</v>
      </c>
      <c r="N37" s="143">
        <f t="shared" si="50"/>
        <v>2591.4</v>
      </c>
      <c r="O37" s="143">
        <f t="shared" si="50"/>
        <v>2318.4</v>
      </c>
      <c r="P37" s="143">
        <f t="shared" si="50"/>
        <v>2198</v>
      </c>
      <c r="Q37" s="202"/>
      <c r="R37" s="219">
        <v>262.87042858074011</v>
      </c>
      <c r="S37" s="143"/>
      <c r="T37" s="129"/>
      <c r="U37" s="129"/>
      <c r="V37" s="201" t="s">
        <v>73</v>
      </c>
      <c r="W37" s="143">
        <v>1081</v>
      </c>
      <c r="X37" s="143">
        <v>1225</v>
      </c>
      <c r="Y37" s="143">
        <v>1341</v>
      </c>
      <c r="Z37" s="143">
        <v>1357</v>
      </c>
      <c r="AA37" s="143">
        <v>1456</v>
      </c>
      <c r="AB37" s="143">
        <v>1533</v>
      </c>
      <c r="AC37" s="143">
        <v>1550</v>
      </c>
      <c r="AD37" s="143">
        <v>1524</v>
      </c>
      <c r="AE37" s="505">
        <v>1534</v>
      </c>
      <c r="AF37" s="143">
        <v>1722</v>
      </c>
      <c r="AG37" s="143">
        <v>1845</v>
      </c>
      <c r="AH37" s="143">
        <v>1887</v>
      </c>
      <c r="AI37" s="143">
        <v>1679</v>
      </c>
      <c r="AJ37" s="143">
        <v>1583</v>
      </c>
      <c r="AL37" s="141" t="s">
        <v>149</v>
      </c>
      <c r="AM37" s="143">
        <v>0</v>
      </c>
      <c r="AN37" s="146">
        <v>0</v>
      </c>
      <c r="AO37" s="146">
        <v>0</v>
      </c>
      <c r="AP37" s="143">
        <v>0</v>
      </c>
      <c r="AQ37" s="146">
        <v>0</v>
      </c>
      <c r="AR37" s="146">
        <v>0</v>
      </c>
      <c r="AS37" s="146">
        <v>0</v>
      </c>
      <c r="AT37" s="146">
        <v>0</v>
      </c>
      <c r="AU37" s="143">
        <v>0</v>
      </c>
      <c r="AV37" s="146">
        <v>0</v>
      </c>
      <c r="AW37" s="143">
        <v>0</v>
      </c>
      <c r="AX37" s="143">
        <v>107</v>
      </c>
      <c r="AY37" s="143">
        <v>93</v>
      </c>
      <c r="AZ37" s="143">
        <v>114</v>
      </c>
      <c r="BB37" s="681"/>
      <c r="BC37" s="201" t="s">
        <v>73</v>
      </c>
      <c r="BD37" s="143">
        <v>469</v>
      </c>
      <c r="BE37" s="146">
        <v>536</v>
      </c>
      <c r="BF37" s="146">
        <v>594</v>
      </c>
      <c r="BG37" s="143">
        <v>599</v>
      </c>
      <c r="BH37" s="146">
        <v>642</v>
      </c>
      <c r="BI37" s="146">
        <v>721</v>
      </c>
      <c r="BJ37" s="146">
        <v>740</v>
      </c>
      <c r="BK37" s="143">
        <v>719</v>
      </c>
      <c r="BL37" s="143">
        <v>731</v>
      </c>
      <c r="BM37" s="143">
        <v>792</v>
      </c>
      <c r="BN37" s="143">
        <v>839</v>
      </c>
      <c r="BO37" s="143">
        <v>803</v>
      </c>
      <c r="BP37" s="143">
        <v>723</v>
      </c>
      <c r="BQ37" s="517">
        <v>685</v>
      </c>
      <c r="BS37" s="705"/>
      <c r="BT37" s="201" t="s">
        <v>73</v>
      </c>
      <c r="BU37" s="143">
        <v>98</v>
      </c>
      <c r="BV37" s="146">
        <v>98</v>
      </c>
      <c r="BW37" s="146">
        <v>106</v>
      </c>
      <c r="BX37" s="143">
        <v>104</v>
      </c>
      <c r="BY37" s="146">
        <v>126</v>
      </c>
      <c r="BZ37" s="146">
        <v>141</v>
      </c>
      <c r="CA37" s="146">
        <v>129</v>
      </c>
      <c r="CB37" s="143">
        <v>126</v>
      </c>
      <c r="CC37" s="143">
        <v>101</v>
      </c>
      <c r="CD37" s="143">
        <v>121</v>
      </c>
      <c r="CE37" s="143">
        <v>104</v>
      </c>
      <c r="CF37" s="143">
        <v>96</v>
      </c>
      <c r="CG37" s="143">
        <v>81</v>
      </c>
      <c r="CH37" s="517">
        <v>82</v>
      </c>
    </row>
    <row r="38" spans="2:86" ht="18" customHeight="1">
      <c r="B38" s="201" t="s">
        <v>74</v>
      </c>
      <c r="C38" s="143">
        <f t="shared" si="50"/>
        <v>1497.8</v>
      </c>
      <c r="D38" s="143">
        <f t="shared" si="50"/>
        <v>1831.2</v>
      </c>
      <c r="E38" s="143">
        <f t="shared" si="50"/>
        <v>2056.6</v>
      </c>
      <c r="F38" s="143">
        <f t="shared" si="50"/>
        <v>2247.1999999999998</v>
      </c>
      <c r="G38" s="143">
        <f t="shared" si="50"/>
        <v>2253.1999999999998</v>
      </c>
      <c r="H38" s="143">
        <f t="shared" si="50"/>
        <v>2475</v>
      </c>
      <c r="I38" s="143">
        <f t="shared" si="50"/>
        <v>2425.1999999999998</v>
      </c>
      <c r="J38" s="143">
        <f t="shared" si="50"/>
        <v>2662.6</v>
      </c>
      <c r="K38" s="143">
        <f t="shared" si="50"/>
        <v>2524.4</v>
      </c>
      <c r="L38" s="143">
        <f t="shared" si="50"/>
        <v>2592.1999999999998</v>
      </c>
      <c r="M38" s="143">
        <f t="shared" si="50"/>
        <v>2766.6</v>
      </c>
      <c r="N38" s="143">
        <f t="shared" si="50"/>
        <v>2922.2</v>
      </c>
      <c r="O38" s="143">
        <f t="shared" si="50"/>
        <v>2947.6</v>
      </c>
      <c r="P38" s="143">
        <f t="shared" si="50"/>
        <v>2769.8</v>
      </c>
      <c r="Q38" s="202"/>
      <c r="R38" s="219">
        <v>366.20917459227707</v>
      </c>
      <c r="S38" s="143"/>
      <c r="T38" s="129"/>
      <c r="U38" s="129"/>
      <c r="V38" s="201" t="s">
        <v>74</v>
      </c>
      <c r="W38" s="143">
        <v>1064</v>
      </c>
      <c r="X38" s="143">
        <v>1304</v>
      </c>
      <c r="Y38" s="143">
        <v>1422</v>
      </c>
      <c r="Z38" s="143">
        <v>1548</v>
      </c>
      <c r="AA38" s="143">
        <v>1555</v>
      </c>
      <c r="AB38" s="143">
        <v>1703</v>
      </c>
      <c r="AC38" s="143">
        <v>1639</v>
      </c>
      <c r="AD38" s="143">
        <v>1809</v>
      </c>
      <c r="AE38" s="505">
        <v>1706</v>
      </c>
      <c r="AF38" s="143">
        <v>1753</v>
      </c>
      <c r="AG38" s="143">
        <v>1907</v>
      </c>
      <c r="AH38" s="143">
        <v>2021</v>
      </c>
      <c r="AI38" s="143">
        <v>2066</v>
      </c>
      <c r="AJ38" s="143">
        <v>1935</v>
      </c>
      <c r="AL38" s="201" t="s">
        <v>71</v>
      </c>
      <c r="AM38" s="143">
        <v>1270</v>
      </c>
      <c r="AN38" s="143">
        <v>1295</v>
      </c>
      <c r="AO38" s="143">
        <v>1354</v>
      </c>
      <c r="AP38" s="143">
        <v>1445</v>
      </c>
      <c r="AQ38" s="143">
        <v>1528</v>
      </c>
      <c r="AR38" s="143">
        <v>1528</v>
      </c>
      <c r="AS38" s="143">
        <v>1603</v>
      </c>
      <c r="AT38" s="143">
        <v>1696</v>
      </c>
      <c r="AU38" s="143">
        <v>1830</v>
      </c>
      <c r="AV38" s="143">
        <v>1804</v>
      </c>
      <c r="AW38" s="143">
        <v>1857</v>
      </c>
      <c r="AX38" s="143">
        <v>1930</v>
      </c>
      <c r="AY38" s="143">
        <v>2115</v>
      </c>
      <c r="AZ38" s="143">
        <v>2173</v>
      </c>
      <c r="BB38" s="681"/>
      <c r="BC38" s="201" t="s">
        <v>74</v>
      </c>
      <c r="BD38" s="143">
        <v>396</v>
      </c>
      <c r="BE38" s="146">
        <v>479</v>
      </c>
      <c r="BF38" s="146">
        <v>592</v>
      </c>
      <c r="BG38" s="143">
        <v>649</v>
      </c>
      <c r="BH38" s="146">
        <v>639</v>
      </c>
      <c r="BI38" s="146">
        <v>700</v>
      </c>
      <c r="BJ38" s="146">
        <v>739</v>
      </c>
      <c r="BK38" s="143">
        <v>792</v>
      </c>
      <c r="BL38" s="143">
        <v>788</v>
      </c>
      <c r="BM38" s="143">
        <v>794</v>
      </c>
      <c r="BN38" s="143">
        <v>852</v>
      </c>
      <c r="BO38" s="143">
        <v>929</v>
      </c>
      <c r="BP38" s="143">
        <v>902</v>
      </c>
      <c r="BQ38" s="517">
        <v>851</v>
      </c>
      <c r="BS38" s="705"/>
      <c r="BT38" s="201" t="s">
        <v>74</v>
      </c>
      <c r="BU38" s="143">
        <v>160</v>
      </c>
      <c r="BV38" s="146">
        <v>202</v>
      </c>
      <c r="BW38" s="146">
        <v>217</v>
      </c>
      <c r="BX38" s="143">
        <v>244</v>
      </c>
      <c r="BY38" s="146">
        <v>232</v>
      </c>
      <c r="BZ38" s="146">
        <v>273</v>
      </c>
      <c r="CA38" s="146">
        <v>252</v>
      </c>
      <c r="CB38" s="143">
        <v>273</v>
      </c>
      <c r="CC38" s="143">
        <v>236</v>
      </c>
      <c r="CD38" s="143">
        <v>247</v>
      </c>
      <c r="CE38" s="143">
        <v>248</v>
      </c>
      <c r="CF38" s="143">
        <v>206</v>
      </c>
      <c r="CG38" s="143">
        <v>204</v>
      </c>
      <c r="CH38" s="517">
        <v>194</v>
      </c>
    </row>
    <row r="39" spans="2:86">
      <c r="B39" s="201" t="s">
        <v>10</v>
      </c>
      <c r="C39" s="143">
        <f t="shared" ref="C39:P39" si="51">W39+BD42*$T$6+BD49*$T$8</f>
        <v>1813.4</v>
      </c>
      <c r="D39" s="143">
        <f t="shared" si="51"/>
        <v>1865.6</v>
      </c>
      <c r="E39" s="143">
        <f t="shared" si="51"/>
        <v>1968.2</v>
      </c>
      <c r="F39" s="143">
        <f t="shared" si="51"/>
        <v>2126.6</v>
      </c>
      <c r="G39" s="143">
        <f t="shared" si="51"/>
        <v>2281</v>
      </c>
      <c r="H39" s="143">
        <f t="shared" si="51"/>
        <v>2292.4</v>
      </c>
      <c r="I39" s="143">
        <f t="shared" si="51"/>
        <v>2383.6</v>
      </c>
      <c r="J39" s="143">
        <f t="shared" si="51"/>
        <v>2575.6</v>
      </c>
      <c r="K39" s="143">
        <f t="shared" si="51"/>
        <v>2792.6</v>
      </c>
      <c r="L39" s="143">
        <f t="shared" si="51"/>
        <v>2750.6</v>
      </c>
      <c r="M39" s="143">
        <f t="shared" si="51"/>
        <v>2820</v>
      </c>
      <c r="N39" s="143">
        <f t="shared" si="51"/>
        <v>2994.1</v>
      </c>
      <c r="O39" s="143">
        <f t="shared" si="51"/>
        <v>3236</v>
      </c>
      <c r="P39" s="143">
        <f t="shared" si="51"/>
        <v>3279</v>
      </c>
      <c r="Q39" s="143"/>
      <c r="R39" s="219">
        <v>348.0138343354904</v>
      </c>
      <c r="S39" s="143"/>
      <c r="T39" s="129"/>
      <c r="U39" s="129"/>
      <c r="V39" s="201" t="s">
        <v>10</v>
      </c>
      <c r="W39" s="143">
        <v>1270</v>
      </c>
      <c r="X39" s="143">
        <v>1295</v>
      </c>
      <c r="Y39" s="143">
        <v>1354</v>
      </c>
      <c r="Z39" s="143">
        <v>1445</v>
      </c>
      <c r="AA39" s="143">
        <v>1528</v>
      </c>
      <c r="AB39" s="143">
        <v>1528</v>
      </c>
      <c r="AC39" s="143">
        <v>1603</v>
      </c>
      <c r="AD39" s="143">
        <v>1696</v>
      </c>
      <c r="AE39" s="505">
        <v>1830</v>
      </c>
      <c r="AF39" s="143">
        <v>1804</v>
      </c>
      <c r="AG39" s="143">
        <v>1857</v>
      </c>
      <c r="AH39" s="143">
        <v>1983.5</v>
      </c>
      <c r="AI39" s="143">
        <v>2161.5</v>
      </c>
      <c r="AJ39" s="143">
        <v>2230</v>
      </c>
      <c r="AL39" s="201" t="s">
        <v>128</v>
      </c>
      <c r="AM39" s="143">
        <v>467</v>
      </c>
      <c r="AN39" s="143">
        <v>532</v>
      </c>
      <c r="AO39" s="143">
        <v>433</v>
      </c>
      <c r="AP39" s="143">
        <v>426</v>
      </c>
      <c r="AQ39" s="143">
        <v>544</v>
      </c>
      <c r="AR39" s="143">
        <v>454</v>
      </c>
      <c r="AS39" s="143">
        <v>506</v>
      </c>
      <c r="AT39" s="143">
        <v>347</v>
      </c>
      <c r="AU39" s="143">
        <v>312</v>
      </c>
      <c r="AV39" s="143">
        <v>300</v>
      </c>
      <c r="AW39" s="143">
        <v>310</v>
      </c>
      <c r="AX39" s="143">
        <v>300</v>
      </c>
      <c r="AY39" s="143">
        <v>367</v>
      </c>
      <c r="AZ39" s="143">
        <v>331</v>
      </c>
      <c r="BB39" s="681"/>
      <c r="BC39" s="201" t="s">
        <v>36</v>
      </c>
      <c r="BD39" s="143">
        <v>0</v>
      </c>
      <c r="BE39" s="146">
        <v>0</v>
      </c>
      <c r="BF39" s="146">
        <v>0</v>
      </c>
      <c r="BG39" s="143">
        <v>0</v>
      </c>
      <c r="BH39" s="146">
        <v>0</v>
      </c>
      <c r="BI39" s="146">
        <v>0</v>
      </c>
      <c r="BJ39" s="146">
        <v>0</v>
      </c>
      <c r="BK39" s="146">
        <v>0</v>
      </c>
      <c r="BL39" s="143">
        <v>0</v>
      </c>
      <c r="BM39" s="143">
        <v>0</v>
      </c>
      <c r="BN39" s="146">
        <v>0</v>
      </c>
      <c r="BO39" s="146">
        <v>0</v>
      </c>
      <c r="BP39" s="146">
        <v>0</v>
      </c>
      <c r="BQ39" s="545">
        <v>0</v>
      </c>
      <c r="BS39" s="705"/>
      <c r="BT39" s="201" t="s">
        <v>36</v>
      </c>
      <c r="BU39" s="143">
        <v>0</v>
      </c>
      <c r="BV39" s="146">
        <v>0</v>
      </c>
      <c r="BW39" s="146">
        <v>0</v>
      </c>
      <c r="BX39" s="143">
        <v>0</v>
      </c>
      <c r="BY39" s="146">
        <v>0</v>
      </c>
      <c r="BZ39" s="146">
        <v>0</v>
      </c>
      <c r="CA39" s="146">
        <v>0</v>
      </c>
      <c r="CB39" s="146">
        <v>0</v>
      </c>
      <c r="CC39" s="143">
        <v>0</v>
      </c>
      <c r="CD39" s="143">
        <v>0</v>
      </c>
      <c r="CE39" s="146">
        <v>0</v>
      </c>
      <c r="CF39" s="146">
        <v>0</v>
      </c>
      <c r="CG39" s="146">
        <v>0</v>
      </c>
      <c r="CH39" s="545">
        <v>0</v>
      </c>
    </row>
    <row r="40" spans="2:86">
      <c r="B40" s="201" t="s">
        <v>11</v>
      </c>
      <c r="C40" s="143">
        <f t="shared" ref="C40:C41" si="52">W40</f>
        <v>652</v>
      </c>
      <c r="D40" s="143">
        <f t="shared" ref="D40:D41" si="53">X40</f>
        <v>822</v>
      </c>
      <c r="E40" s="143">
        <f t="shared" ref="E40:E41" si="54">Y40</f>
        <v>705</v>
      </c>
      <c r="F40" s="143">
        <f>Z40</f>
        <v>684</v>
      </c>
      <c r="G40" s="143">
        <f t="shared" ref="G40:G41" si="55">AA40</f>
        <v>804</v>
      </c>
      <c r="H40" s="143">
        <f t="shared" ref="H40:H41" si="56">AB40</f>
        <v>633</v>
      </c>
      <c r="I40" s="143">
        <f t="shared" ref="I40:I41" si="57">AC40</f>
        <v>644</v>
      </c>
      <c r="J40" s="143">
        <f t="shared" ref="J40:J41" si="58">AD40</f>
        <v>444</v>
      </c>
      <c r="K40" s="143">
        <f t="shared" ref="K40:K41" si="59">AE40</f>
        <v>376</v>
      </c>
      <c r="L40" s="143">
        <f t="shared" ref="L40:P44" si="60">AF40</f>
        <v>352</v>
      </c>
      <c r="M40" s="143">
        <f t="shared" si="60"/>
        <v>341</v>
      </c>
      <c r="N40" s="143">
        <f t="shared" si="60"/>
        <v>327</v>
      </c>
      <c r="O40" s="143">
        <f t="shared" si="60"/>
        <v>398</v>
      </c>
      <c r="P40" s="143">
        <f t="shared" si="60"/>
        <v>364</v>
      </c>
      <c r="Q40" s="143"/>
      <c r="R40" s="219">
        <v>166.46000520645589</v>
      </c>
      <c r="S40" s="143"/>
      <c r="T40" s="129"/>
      <c r="U40" s="129"/>
      <c r="V40" s="201" t="s">
        <v>11</v>
      </c>
      <c r="W40" s="143">
        <v>652</v>
      </c>
      <c r="X40" s="143">
        <v>822</v>
      </c>
      <c r="Y40" s="143">
        <v>705</v>
      </c>
      <c r="Z40" s="143">
        <v>684</v>
      </c>
      <c r="AA40" s="143">
        <v>804</v>
      </c>
      <c r="AB40" s="143">
        <v>633</v>
      </c>
      <c r="AC40" s="143">
        <v>644</v>
      </c>
      <c r="AD40" s="143">
        <v>444</v>
      </c>
      <c r="AE40" s="505">
        <v>376</v>
      </c>
      <c r="AF40" s="143">
        <v>352</v>
      </c>
      <c r="AG40" s="143">
        <v>341</v>
      </c>
      <c r="AH40" s="143">
        <v>327</v>
      </c>
      <c r="AI40" s="143">
        <v>398</v>
      </c>
      <c r="AJ40" s="143">
        <v>364</v>
      </c>
      <c r="AL40" s="201" t="s">
        <v>129</v>
      </c>
      <c r="AM40" s="143">
        <v>185</v>
      </c>
      <c r="AN40" s="143">
        <v>290</v>
      </c>
      <c r="AO40" s="143">
        <v>272</v>
      </c>
      <c r="AP40" s="143">
        <v>258</v>
      </c>
      <c r="AQ40" s="143">
        <v>260</v>
      </c>
      <c r="AR40" s="143">
        <v>179</v>
      </c>
      <c r="AS40" s="143">
        <v>138</v>
      </c>
      <c r="AT40" s="143">
        <v>97</v>
      </c>
      <c r="AU40" s="143">
        <v>64</v>
      </c>
      <c r="AV40" s="143">
        <v>52</v>
      </c>
      <c r="AW40" s="143">
        <v>31</v>
      </c>
      <c r="AX40" s="143">
        <v>27</v>
      </c>
      <c r="AY40" s="143">
        <v>31</v>
      </c>
      <c r="AZ40" s="143">
        <v>33</v>
      </c>
      <c r="BB40" s="681"/>
      <c r="BC40" s="141" t="s">
        <v>149</v>
      </c>
      <c r="BD40" s="143">
        <v>0</v>
      </c>
      <c r="BE40" s="146">
        <v>0</v>
      </c>
      <c r="BF40" s="146">
        <v>0</v>
      </c>
      <c r="BG40" s="143">
        <v>0</v>
      </c>
      <c r="BH40" s="146">
        <v>0</v>
      </c>
      <c r="BI40" s="146">
        <v>0</v>
      </c>
      <c r="BJ40" s="146">
        <v>0</v>
      </c>
      <c r="BK40" s="146">
        <v>0</v>
      </c>
      <c r="BL40" s="143">
        <v>0</v>
      </c>
      <c r="BM40" s="146">
        <v>0</v>
      </c>
      <c r="BN40" s="143">
        <v>0</v>
      </c>
      <c r="BO40" s="146">
        <v>50</v>
      </c>
      <c r="BP40" s="146">
        <v>46</v>
      </c>
      <c r="BQ40" s="545">
        <v>52</v>
      </c>
      <c r="BS40" s="705"/>
      <c r="BT40" s="141" t="s">
        <v>149</v>
      </c>
      <c r="BU40" s="143">
        <v>0</v>
      </c>
      <c r="BV40" s="146">
        <v>0</v>
      </c>
      <c r="BW40" s="146">
        <v>0</v>
      </c>
      <c r="BX40" s="143">
        <v>0</v>
      </c>
      <c r="BY40" s="146">
        <v>0</v>
      </c>
      <c r="BZ40" s="146">
        <v>0</v>
      </c>
      <c r="CA40" s="146">
        <v>0</v>
      </c>
      <c r="CB40" s="146">
        <v>0</v>
      </c>
      <c r="CC40" s="143">
        <v>0</v>
      </c>
      <c r="CD40" s="146">
        <v>0</v>
      </c>
      <c r="CE40" s="143">
        <v>0</v>
      </c>
      <c r="CF40" s="146">
        <v>28</v>
      </c>
      <c r="CG40" s="146">
        <v>27</v>
      </c>
      <c r="CH40" s="545">
        <v>28</v>
      </c>
    </row>
    <row r="41" spans="2:86">
      <c r="B41" s="201" t="s">
        <v>12</v>
      </c>
      <c r="C41" s="143">
        <f t="shared" si="52"/>
        <v>14</v>
      </c>
      <c r="D41" s="143">
        <f t="shared" si="53"/>
        <v>13</v>
      </c>
      <c r="E41" s="143">
        <f t="shared" si="54"/>
        <v>22</v>
      </c>
      <c r="F41" s="143">
        <f t="shared" ref="F41" si="61">Z41</f>
        <v>24</v>
      </c>
      <c r="G41" s="143">
        <f t="shared" si="55"/>
        <v>17</v>
      </c>
      <c r="H41" s="143">
        <f t="shared" si="56"/>
        <v>19</v>
      </c>
      <c r="I41" s="143">
        <f t="shared" si="57"/>
        <v>21</v>
      </c>
      <c r="J41" s="143">
        <f t="shared" si="58"/>
        <v>18</v>
      </c>
      <c r="K41" s="143">
        <f t="shared" si="59"/>
        <v>12</v>
      </c>
      <c r="L41" s="143">
        <f t="shared" si="60"/>
        <v>23</v>
      </c>
      <c r="M41" s="143">
        <f t="shared" si="60"/>
        <v>19</v>
      </c>
      <c r="N41" s="143">
        <f t="shared" si="60"/>
        <v>12</v>
      </c>
      <c r="O41" s="143">
        <f t="shared" si="60"/>
        <v>23</v>
      </c>
      <c r="P41" s="143">
        <f t="shared" si="60"/>
        <v>19</v>
      </c>
      <c r="Q41" s="143"/>
      <c r="R41" s="219">
        <v>4.2700507413066324</v>
      </c>
      <c r="S41" s="143"/>
      <c r="T41" s="129"/>
      <c r="U41" s="129"/>
      <c r="V41" s="201" t="s">
        <v>12</v>
      </c>
      <c r="W41" s="143">
        <v>14</v>
      </c>
      <c r="X41" s="143">
        <v>13</v>
      </c>
      <c r="Y41" s="143">
        <v>22</v>
      </c>
      <c r="Z41" s="143">
        <v>24</v>
      </c>
      <c r="AA41" s="143">
        <v>17</v>
      </c>
      <c r="AB41" s="143">
        <v>19</v>
      </c>
      <c r="AC41" s="143">
        <v>21</v>
      </c>
      <c r="AD41" s="143">
        <v>18</v>
      </c>
      <c r="AE41" s="505">
        <v>12</v>
      </c>
      <c r="AF41" s="143">
        <v>23</v>
      </c>
      <c r="AG41" s="143">
        <v>19</v>
      </c>
      <c r="AH41" s="143">
        <v>12</v>
      </c>
      <c r="AI41" s="143">
        <v>23</v>
      </c>
      <c r="AJ41" s="143">
        <v>19</v>
      </c>
      <c r="AL41" s="201" t="s">
        <v>130</v>
      </c>
      <c r="AM41" s="143">
        <v>0</v>
      </c>
      <c r="AN41" s="143">
        <v>0</v>
      </c>
      <c r="AO41" s="143">
        <v>0</v>
      </c>
      <c r="AP41" s="143">
        <v>0</v>
      </c>
      <c r="AQ41" s="143">
        <v>0</v>
      </c>
      <c r="AR41" s="143">
        <v>0</v>
      </c>
      <c r="AS41" s="143">
        <v>0</v>
      </c>
      <c r="AT41" s="143">
        <v>0</v>
      </c>
      <c r="AU41" s="143">
        <v>0</v>
      </c>
      <c r="AV41" s="143">
        <v>0</v>
      </c>
      <c r="AW41" s="143">
        <v>0</v>
      </c>
      <c r="AX41" s="143">
        <v>0</v>
      </c>
      <c r="AY41" s="143">
        <v>0</v>
      </c>
      <c r="AZ41" s="143">
        <v>0</v>
      </c>
      <c r="BB41" s="681"/>
      <c r="BC41" s="201" t="s">
        <v>71</v>
      </c>
      <c r="BD41" s="143">
        <v>403</v>
      </c>
      <c r="BE41" s="146">
        <v>402</v>
      </c>
      <c r="BF41" s="146">
        <v>454</v>
      </c>
      <c r="BG41" s="143">
        <v>522</v>
      </c>
      <c r="BH41" s="146">
        <v>555</v>
      </c>
      <c r="BI41" s="146">
        <v>543</v>
      </c>
      <c r="BJ41" s="146">
        <v>567</v>
      </c>
      <c r="BK41" s="146">
        <v>667</v>
      </c>
      <c r="BL41" s="143">
        <v>702</v>
      </c>
      <c r="BM41" s="143">
        <v>772</v>
      </c>
      <c r="BN41" s="146">
        <v>760</v>
      </c>
      <c r="BO41" s="146">
        <v>787</v>
      </c>
      <c r="BP41" s="146">
        <v>922</v>
      </c>
      <c r="BQ41" s="545">
        <v>839</v>
      </c>
      <c r="BS41" s="705"/>
      <c r="BT41" s="201" t="s">
        <v>71</v>
      </c>
      <c r="BU41" s="143">
        <v>394</v>
      </c>
      <c r="BV41" s="146">
        <v>408</v>
      </c>
      <c r="BW41" s="146">
        <v>392</v>
      </c>
      <c r="BX41" s="143">
        <v>421</v>
      </c>
      <c r="BY41" s="146">
        <v>454</v>
      </c>
      <c r="BZ41" s="146">
        <v>460</v>
      </c>
      <c r="CA41" s="146">
        <v>423</v>
      </c>
      <c r="CB41" s="146">
        <v>469</v>
      </c>
      <c r="CC41" s="143">
        <v>550</v>
      </c>
      <c r="CD41" s="143">
        <v>424</v>
      </c>
      <c r="CE41" s="146">
        <v>489</v>
      </c>
      <c r="CF41" s="146">
        <v>505</v>
      </c>
      <c r="CG41" s="146">
        <v>438</v>
      </c>
      <c r="CH41" s="545">
        <v>458</v>
      </c>
    </row>
    <row r="42" spans="2:86">
      <c r="B42" s="201" t="s">
        <v>151</v>
      </c>
      <c r="C42" s="210"/>
      <c r="D42" s="210"/>
      <c r="E42" s="210"/>
      <c r="F42" s="210">
        <f t="shared" ref="F42:F44" si="62">Z42</f>
        <v>9274441.7100000009</v>
      </c>
      <c r="G42" s="210">
        <f t="shared" ref="G42:G44" si="63">AA42</f>
        <v>10266019.76</v>
      </c>
      <c r="H42" s="210">
        <f t="shared" ref="H42:H44" si="64">AB42</f>
        <v>11039730.83</v>
      </c>
      <c r="I42" s="210">
        <f t="shared" ref="I42:I44" si="65">AC42</f>
        <v>10396767.689999999</v>
      </c>
      <c r="J42" s="210">
        <f t="shared" ref="J42:J44" si="66">AD42</f>
        <v>9586008.5899999999</v>
      </c>
      <c r="K42" s="210">
        <f t="shared" ref="K42:K44" si="67">AE42</f>
        <v>11904930.470000001</v>
      </c>
      <c r="L42" s="210">
        <f>AF42</f>
        <v>12081470.039999999</v>
      </c>
      <c r="M42" s="210">
        <f>AG42</f>
        <v>12327774.300000001</v>
      </c>
      <c r="N42" s="210">
        <f>AH42</f>
        <v>12486425.039999999</v>
      </c>
      <c r="O42" s="210">
        <f>AI42</f>
        <v>15115327.296</v>
      </c>
      <c r="P42" s="532">
        <f>AJ42</f>
        <v>0</v>
      </c>
      <c r="Q42" s="210"/>
      <c r="R42" s="219">
        <v>940216.67179969035</v>
      </c>
      <c r="S42" s="143"/>
      <c r="T42" s="129"/>
      <c r="U42" s="129"/>
      <c r="V42" s="201" t="s">
        <v>151</v>
      </c>
      <c r="W42" s="210"/>
      <c r="X42" s="210"/>
      <c r="Y42" s="210"/>
      <c r="Z42" s="210">
        <v>9274441.7100000009</v>
      </c>
      <c r="AA42" s="210">
        <v>10266019.76</v>
      </c>
      <c r="AB42" s="210">
        <v>11039730.83</v>
      </c>
      <c r="AC42" s="210">
        <v>10396767.689999999</v>
      </c>
      <c r="AD42" s="210">
        <v>9586008.5899999999</v>
      </c>
      <c r="AE42" s="506">
        <v>11904930.470000001</v>
      </c>
      <c r="AF42" s="210">
        <v>12081470.039999999</v>
      </c>
      <c r="AG42" s="210">
        <v>12327774.300000001</v>
      </c>
      <c r="AH42" s="210">
        <v>12486425.039999999</v>
      </c>
      <c r="AI42" s="210">
        <v>15115327.296</v>
      </c>
      <c r="AJ42" s="211"/>
      <c r="AL42" s="201" t="s">
        <v>152</v>
      </c>
      <c r="AM42" s="143">
        <v>0</v>
      </c>
      <c r="AN42" s="143">
        <v>0</v>
      </c>
      <c r="AO42" s="143">
        <v>0</v>
      </c>
      <c r="AP42" s="143">
        <v>0</v>
      </c>
      <c r="AQ42" s="143">
        <v>0</v>
      </c>
      <c r="AR42" s="143">
        <v>0</v>
      </c>
      <c r="AS42" s="143">
        <v>0</v>
      </c>
      <c r="AT42" s="143">
        <v>0</v>
      </c>
      <c r="AU42" s="143">
        <v>0</v>
      </c>
      <c r="AV42" s="143">
        <v>0</v>
      </c>
      <c r="AW42" s="143">
        <v>0</v>
      </c>
      <c r="AX42" s="143">
        <v>0</v>
      </c>
      <c r="AY42" s="143">
        <v>0</v>
      </c>
      <c r="AZ42" s="143">
        <v>0</v>
      </c>
      <c r="BB42" s="682"/>
      <c r="BC42" s="206" t="s">
        <v>53</v>
      </c>
      <c r="BD42" s="207">
        <f>BD39+BD41+$T$11*BD40</f>
        <v>403</v>
      </c>
      <c r="BE42" s="208">
        <f t="shared" ref="BE42" si="68">BE39+BE41+$T$11*BE40</f>
        <v>402</v>
      </c>
      <c r="BF42" s="208">
        <v>454</v>
      </c>
      <c r="BG42" s="207">
        <v>522</v>
      </c>
      <c r="BH42" s="208">
        <v>555</v>
      </c>
      <c r="BI42" s="208">
        <v>543</v>
      </c>
      <c r="BJ42" s="208">
        <v>567</v>
      </c>
      <c r="BK42" s="209">
        <v>667</v>
      </c>
      <c r="BL42" s="209">
        <v>702</v>
      </c>
      <c r="BM42" s="209">
        <v>772</v>
      </c>
      <c r="BN42" s="208">
        <v>760</v>
      </c>
      <c r="BO42" s="463">
        <v>812</v>
      </c>
      <c r="BP42" s="463">
        <v>945</v>
      </c>
      <c r="BQ42" s="441">
        <v>865</v>
      </c>
      <c r="BS42" s="706"/>
      <c r="BT42" s="133" t="s">
        <v>53</v>
      </c>
      <c r="BU42" s="209">
        <f t="shared" ref="BU42" si="69">BU39+BU41+$T$11*BU40</f>
        <v>394</v>
      </c>
      <c r="BV42" s="209">
        <f t="shared" ref="BV42" si="70">BV39+BV41+$T$11*BV40</f>
        <v>408</v>
      </c>
      <c r="BW42" s="209">
        <v>392</v>
      </c>
      <c r="BX42" s="209">
        <v>421</v>
      </c>
      <c r="BY42" s="209">
        <v>454</v>
      </c>
      <c r="BZ42" s="209">
        <v>460</v>
      </c>
      <c r="CA42" s="209">
        <v>423</v>
      </c>
      <c r="CB42" s="209">
        <v>469</v>
      </c>
      <c r="CC42" s="209">
        <v>550</v>
      </c>
      <c r="CD42" s="209">
        <v>424</v>
      </c>
      <c r="CE42" s="209">
        <v>489</v>
      </c>
      <c r="CF42" s="209">
        <v>519</v>
      </c>
      <c r="CG42" s="209">
        <v>451.5</v>
      </c>
      <c r="CH42" s="441">
        <v>472</v>
      </c>
    </row>
    <row r="43" spans="2:86" ht="18" customHeight="1">
      <c r="B43" s="201" t="s">
        <v>16</v>
      </c>
      <c r="C43" s="214">
        <f t="shared" ref="C43:C44" si="71">W43</f>
        <v>19.768383039661291</v>
      </c>
      <c r="D43" s="214">
        <f t="shared" ref="D43:D44" si="72">X43</f>
        <v>19.570210965362993</v>
      </c>
      <c r="E43" s="214">
        <f t="shared" ref="E43:E44" si="73">Y43</f>
        <v>19.561856787174513</v>
      </c>
      <c r="F43" s="214">
        <f t="shared" si="62"/>
        <v>19.794430162419349</v>
      </c>
      <c r="G43" s="214">
        <f t="shared" si="63"/>
        <v>20.274932328432673</v>
      </c>
      <c r="H43" s="214">
        <f t="shared" si="64"/>
        <v>19.082269391357197</v>
      </c>
      <c r="I43" s="214">
        <f t="shared" si="65"/>
        <v>18.952471033341215</v>
      </c>
      <c r="J43" s="214">
        <f t="shared" si="66"/>
        <v>19.24458935041946</v>
      </c>
      <c r="K43" s="214">
        <f t="shared" si="67"/>
        <v>20.461864154093863</v>
      </c>
      <c r="L43" s="214">
        <f t="shared" ref="L43:P44" si="74">AF43</f>
        <v>19.562624254473164</v>
      </c>
      <c r="M43" s="214">
        <f t="shared" si="74"/>
        <v>19.736072978478436</v>
      </c>
      <c r="N43" s="214">
        <f t="shared" si="74"/>
        <v>22.132583492339794</v>
      </c>
      <c r="O43" s="214">
        <f t="shared" si="74"/>
        <v>25.043738196480092</v>
      </c>
      <c r="P43" s="214">
        <f t="shared" si="74"/>
        <v>26.440179587707096</v>
      </c>
      <c r="Q43" s="214"/>
      <c r="R43" s="419">
        <v>0.48009335891478438</v>
      </c>
      <c r="S43" s="143"/>
      <c r="T43" s="129"/>
      <c r="U43" s="129"/>
      <c r="V43" s="201" t="s">
        <v>16</v>
      </c>
      <c r="W43" s="214">
        <v>19.768383039661291</v>
      </c>
      <c r="X43" s="214">
        <v>19.570210965362993</v>
      </c>
      <c r="Y43" s="214">
        <v>19.561856787174513</v>
      </c>
      <c r="Z43" s="214">
        <v>19.794430162419349</v>
      </c>
      <c r="AA43" s="214">
        <v>20.274932328432673</v>
      </c>
      <c r="AB43" s="214">
        <v>19.082269391357197</v>
      </c>
      <c r="AC43" s="214">
        <v>18.952471033341215</v>
      </c>
      <c r="AD43" s="214">
        <v>19.24458935041946</v>
      </c>
      <c r="AE43" s="507">
        <v>20.461864154093863</v>
      </c>
      <c r="AF43" s="214">
        <v>19.562624254473164</v>
      </c>
      <c r="AG43" s="214">
        <v>19.736072978478436</v>
      </c>
      <c r="AH43" s="214">
        <v>22.132583492339794</v>
      </c>
      <c r="AI43" s="214">
        <v>25.043738196480092</v>
      </c>
      <c r="AJ43" s="214">
        <v>26.440179587707096</v>
      </c>
      <c r="AL43" s="212" t="s">
        <v>131</v>
      </c>
      <c r="AM43" s="213">
        <v>14</v>
      </c>
      <c r="AN43" s="213">
        <v>13</v>
      </c>
      <c r="AO43" s="213">
        <v>22</v>
      </c>
      <c r="AP43" s="213">
        <v>24</v>
      </c>
      <c r="AQ43" s="213">
        <v>17</v>
      </c>
      <c r="AR43" s="213">
        <v>19</v>
      </c>
      <c r="AS43" s="213">
        <v>21</v>
      </c>
      <c r="AT43" s="213">
        <v>18</v>
      </c>
      <c r="AU43" s="213">
        <v>12</v>
      </c>
      <c r="AV43" s="213">
        <v>23</v>
      </c>
      <c r="AW43" s="213">
        <v>19</v>
      </c>
      <c r="AX43" s="213">
        <v>12</v>
      </c>
      <c r="AY43" s="213">
        <v>23</v>
      </c>
      <c r="AZ43" s="213">
        <v>19</v>
      </c>
      <c r="BB43" s="683" t="s">
        <v>100</v>
      </c>
      <c r="BC43" s="201" t="s">
        <v>72</v>
      </c>
      <c r="BD43" s="224">
        <v>56</v>
      </c>
      <c r="BE43" s="224">
        <v>39</v>
      </c>
      <c r="BF43" s="224">
        <v>35</v>
      </c>
      <c r="BG43" s="224">
        <v>39</v>
      </c>
      <c r="BH43" s="224">
        <v>42</v>
      </c>
      <c r="BI43" s="224">
        <v>50</v>
      </c>
      <c r="BJ43" s="224">
        <v>38</v>
      </c>
      <c r="BK43" s="142">
        <v>51</v>
      </c>
      <c r="BL43" s="142">
        <v>20</v>
      </c>
      <c r="BM43" s="142">
        <v>22</v>
      </c>
      <c r="BN43" s="142">
        <v>16</v>
      </c>
      <c r="BO43" s="142">
        <v>23</v>
      </c>
      <c r="BP43" s="142">
        <v>19</v>
      </c>
      <c r="BQ43" s="517">
        <v>34</v>
      </c>
      <c r="BS43" s="707" t="s">
        <v>52</v>
      </c>
      <c r="BT43" s="201" t="s">
        <v>72</v>
      </c>
      <c r="BU43" s="143">
        <v>639</v>
      </c>
      <c r="BV43" s="146">
        <v>672</v>
      </c>
      <c r="BW43" s="146">
        <v>657</v>
      </c>
      <c r="BX43" s="143">
        <v>766</v>
      </c>
      <c r="BY43" s="146">
        <v>804</v>
      </c>
      <c r="BZ43" s="146">
        <v>906</v>
      </c>
      <c r="CA43" s="146">
        <v>803</v>
      </c>
      <c r="CB43" s="143">
        <v>780</v>
      </c>
      <c r="CC43" s="143">
        <v>724</v>
      </c>
      <c r="CD43" s="143">
        <v>830</v>
      </c>
      <c r="CE43" s="143">
        <v>738</v>
      </c>
      <c r="CF43" s="143">
        <v>672</v>
      </c>
      <c r="CG43" s="143">
        <v>590</v>
      </c>
      <c r="CH43" s="517">
        <v>562</v>
      </c>
    </row>
    <row r="44" spans="2:86">
      <c r="B44" s="215" t="s">
        <v>17</v>
      </c>
      <c r="C44" s="216">
        <f t="shared" si="71"/>
        <v>0.50043365134431916</v>
      </c>
      <c r="D44" s="216">
        <f t="shared" si="72"/>
        <v>0.50772025431425971</v>
      </c>
      <c r="E44" s="216">
        <f t="shared" si="73"/>
        <v>0.47882136279926335</v>
      </c>
      <c r="F44" s="216">
        <f t="shared" si="62"/>
        <v>0.49659863945578231</v>
      </c>
      <c r="G44" s="216">
        <f t="shared" si="63"/>
        <v>0.57192676547515253</v>
      </c>
      <c r="H44" s="216">
        <f t="shared" si="64"/>
        <v>0.54479999999999995</v>
      </c>
      <c r="I44" s="216">
        <f t="shared" si="65"/>
        <v>0.56499575191163975</v>
      </c>
      <c r="J44" s="216">
        <f t="shared" si="66"/>
        <v>0.57911646586345378</v>
      </c>
      <c r="K44" s="216">
        <f t="shared" si="67"/>
        <v>0.60211049037864683</v>
      </c>
      <c r="L44" s="216">
        <f t="shared" si="74"/>
        <v>0.59877675840978595</v>
      </c>
      <c r="M44" s="216">
        <f t="shared" si="60"/>
        <v>0.61854022376132123</v>
      </c>
      <c r="N44" s="216">
        <f t="shared" si="60"/>
        <v>0.60094886663152347</v>
      </c>
      <c r="O44" s="216">
        <f t="shared" si="60"/>
        <v>0.58444216990788123</v>
      </c>
      <c r="P44" s="216">
        <f t="shared" si="60"/>
        <v>0.63906478324403315</v>
      </c>
      <c r="Q44" s="217"/>
      <c r="R44" s="420">
        <v>4.3974848126431283</v>
      </c>
      <c r="S44" s="218"/>
      <c r="T44" s="129"/>
      <c r="U44" s="129"/>
      <c r="V44" s="215" t="s">
        <v>17</v>
      </c>
      <c r="W44" s="216">
        <v>0.50043365134431916</v>
      </c>
      <c r="X44" s="216">
        <v>0.50772025431425971</v>
      </c>
      <c r="Y44" s="216">
        <v>0.47882136279926335</v>
      </c>
      <c r="Z44" s="216">
        <v>0.49659863945578231</v>
      </c>
      <c r="AA44" s="216">
        <v>0.57192676547515253</v>
      </c>
      <c r="AB44" s="216">
        <v>0.54479999999999995</v>
      </c>
      <c r="AC44" s="216">
        <v>0.56499575191163975</v>
      </c>
      <c r="AD44" s="216">
        <v>0.57911646586345378</v>
      </c>
      <c r="AE44" s="508">
        <v>0.60211049037864683</v>
      </c>
      <c r="AF44" s="216">
        <v>0.59877675840978595</v>
      </c>
      <c r="AG44" s="216">
        <v>0.61854022376132123</v>
      </c>
      <c r="AH44" s="216">
        <v>0.60094886663152347</v>
      </c>
      <c r="AI44" s="216">
        <v>0.58444216990788123</v>
      </c>
      <c r="AJ44" s="216">
        <v>0.63906478324403315</v>
      </c>
      <c r="AU44" s="385"/>
      <c r="BB44" s="681"/>
      <c r="BC44" s="201" t="s">
        <v>73</v>
      </c>
      <c r="BD44" s="143">
        <v>74</v>
      </c>
      <c r="BE44" s="146">
        <v>77</v>
      </c>
      <c r="BF44" s="146">
        <v>74</v>
      </c>
      <c r="BG44" s="143">
        <v>81</v>
      </c>
      <c r="BH44" s="146">
        <v>92</v>
      </c>
      <c r="BI44" s="146">
        <v>98</v>
      </c>
      <c r="BJ44" s="146">
        <v>97</v>
      </c>
      <c r="BK44" s="143">
        <v>96</v>
      </c>
      <c r="BL44" s="143">
        <v>80</v>
      </c>
      <c r="BM44" s="143">
        <v>74</v>
      </c>
      <c r="BN44" s="143">
        <v>71</v>
      </c>
      <c r="BO44" s="143">
        <v>62</v>
      </c>
      <c r="BP44" s="143">
        <v>61</v>
      </c>
      <c r="BQ44" s="517">
        <v>67</v>
      </c>
      <c r="BS44" s="708"/>
      <c r="BT44" s="201" t="s">
        <v>73</v>
      </c>
      <c r="BU44" s="143">
        <v>519</v>
      </c>
      <c r="BV44" s="146">
        <v>592</v>
      </c>
      <c r="BW44" s="146">
        <v>636</v>
      </c>
      <c r="BX44" s="143">
        <v>657</v>
      </c>
      <c r="BY44" s="146">
        <v>700</v>
      </c>
      <c r="BZ44" s="146">
        <v>776</v>
      </c>
      <c r="CA44" s="146">
        <v>805</v>
      </c>
      <c r="CB44" s="143">
        <v>785</v>
      </c>
      <c r="CC44" s="143">
        <v>790</v>
      </c>
      <c r="CD44" s="143">
        <v>819</v>
      </c>
      <c r="CE44" s="143">
        <v>877</v>
      </c>
      <c r="CF44" s="143">
        <v>831</v>
      </c>
      <c r="CG44" s="143">
        <v>764</v>
      </c>
      <c r="CH44" s="517">
        <v>737</v>
      </c>
    </row>
    <row r="45" spans="2:86">
      <c r="G45" s="129"/>
      <c r="H45" s="129"/>
      <c r="I45" s="129"/>
      <c r="J45" s="129"/>
      <c r="K45" s="129"/>
      <c r="L45" s="129"/>
      <c r="M45" s="129"/>
      <c r="N45" s="129"/>
      <c r="O45" s="129"/>
      <c r="P45" s="129"/>
      <c r="Q45" s="165"/>
      <c r="R45" s="99"/>
      <c r="S45" s="385"/>
      <c r="T45" s="129"/>
      <c r="U45" s="129"/>
      <c r="AE45" s="301"/>
      <c r="AF45" s="385"/>
      <c r="AJ45" s="165"/>
      <c r="AU45" s="385"/>
      <c r="BB45" s="681"/>
      <c r="BC45" s="201" t="s">
        <v>74</v>
      </c>
      <c r="BD45" s="143">
        <v>117</v>
      </c>
      <c r="BE45" s="146">
        <v>144</v>
      </c>
      <c r="BF45" s="146">
        <v>161</v>
      </c>
      <c r="BG45" s="143">
        <v>180</v>
      </c>
      <c r="BH45" s="146">
        <v>187</v>
      </c>
      <c r="BI45" s="146">
        <v>212</v>
      </c>
      <c r="BJ45" s="146">
        <v>195</v>
      </c>
      <c r="BK45" s="143">
        <v>220</v>
      </c>
      <c r="BL45" s="143">
        <v>188</v>
      </c>
      <c r="BM45" s="143">
        <v>204</v>
      </c>
      <c r="BN45" s="143">
        <v>178</v>
      </c>
      <c r="BO45" s="143">
        <v>158</v>
      </c>
      <c r="BP45" s="143">
        <v>160</v>
      </c>
      <c r="BQ45" s="517">
        <v>154</v>
      </c>
      <c r="BS45" s="708"/>
      <c r="BT45" s="201" t="s">
        <v>74</v>
      </c>
      <c r="BU45" s="143">
        <v>470</v>
      </c>
      <c r="BV45" s="146">
        <v>565</v>
      </c>
      <c r="BW45" s="146">
        <v>697</v>
      </c>
      <c r="BX45" s="143">
        <v>765</v>
      </c>
      <c r="BY45" s="146">
        <v>781</v>
      </c>
      <c r="BZ45" s="146">
        <v>851</v>
      </c>
      <c r="CA45" s="146">
        <v>877</v>
      </c>
      <c r="CB45" s="143">
        <v>959</v>
      </c>
      <c r="CC45" s="143">
        <v>928</v>
      </c>
      <c r="CD45" s="143">
        <v>955</v>
      </c>
      <c r="CE45" s="143">
        <v>960</v>
      </c>
      <c r="CF45" s="143">
        <v>1039</v>
      </c>
      <c r="CG45" s="143">
        <v>1018</v>
      </c>
      <c r="CH45" s="517">
        <v>965</v>
      </c>
    </row>
    <row r="46" spans="2:86">
      <c r="G46" s="129"/>
      <c r="H46" s="129"/>
      <c r="I46" s="129"/>
      <c r="J46" s="129"/>
      <c r="K46" s="129"/>
      <c r="L46" s="129"/>
      <c r="M46" s="129"/>
      <c r="N46" s="129"/>
      <c r="O46" s="129"/>
      <c r="P46" s="129"/>
      <c r="Q46" s="165"/>
      <c r="R46" s="99"/>
      <c r="S46" s="385"/>
      <c r="T46" s="129"/>
      <c r="U46" s="129"/>
      <c r="AE46" s="301"/>
      <c r="AF46" s="385"/>
      <c r="AJ46" s="165"/>
      <c r="AK46" s="165"/>
      <c r="AU46" s="385"/>
      <c r="BB46" s="681"/>
      <c r="BC46" s="201" t="s">
        <v>36</v>
      </c>
      <c r="BD46" s="143">
        <v>0</v>
      </c>
      <c r="BE46" s="146">
        <v>0</v>
      </c>
      <c r="BF46" s="146">
        <v>0</v>
      </c>
      <c r="BG46" s="143">
        <v>0</v>
      </c>
      <c r="BH46" s="146">
        <v>0</v>
      </c>
      <c r="BI46" s="146">
        <v>0</v>
      </c>
      <c r="BJ46" s="146">
        <v>0</v>
      </c>
      <c r="BK46" s="146">
        <v>0</v>
      </c>
      <c r="BL46" s="143">
        <v>0</v>
      </c>
      <c r="BM46" s="143">
        <v>0</v>
      </c>
      <c r="BN46" s="146">
        <v>0</v>
      </c>
      <c r="BO46" s="146">
        <v>0</v>
      </c>
      <c r="BP46" s="146">
        <v>0</v>
      </c>
      <c r="BQ46" s="545">
        <v>0</v>
      </c>
      <c r="BS46" s="708"/>
      <c r="BT46" s="201" t="s">
        <v>36</v>
      </c>
      <c r="BU46" s="143">
        <v>0</v>
      </c>
      <c r="BV46" s="146">
        <v>0</v>
      </c>
      <c r="BW46" s="146">
        <v>0</v>
      </c>
      <c r="BX46" s="143">
        <v>0</v>
      </c>
      <c r="BY46" s="146">
        <v>0</v>
      </c>
      <c r="BZ46" s="146">
        <v>0</v>
      </c>
      <c r="CA46" s="146">
        <v>0</v>
      </c>
      <c r="CB46" s="146">
        <v>0</v>
      </c>
      <c r="CC46" s="143">
        <v>0</v>
      </c>
      <c r="CD46" s="143">
        <v>0</v>
      </c>
      <c r="CE46" s="146">
        <v>0</v>
      </c>
      <c r="CF46" s="146">
        <v>0</v>
      </c>
      <c r="CG46" s="146">
        <v>0</v>
      </c>
      <c r="CH46" s="545">
        <v>0</v>
      </c>
    </row>
    <row r="47" spans="2:86">
      <c r="G47" s="129"/>
      <c r="H47" s="129"/>
      <c r="I47" s="129"/>
      <c r="J47" s="129"/>
      <c r="K47" s="129"/>
      <c r="L47" s="129"/>
      <c r="M47" s="129"/>
      <c r="N47" s="129"/>
      <c r="O47" s="129"/>
      <c r="P47" s="129"/>
      <c r="Q47" s="165"/>
      <c r="R47" s="99"/>
      <c r="S47" s="385"/>
      <c r="T47" s="129"/>
      <c r="U47" s="129"/>
      <c r="AE47" s="301"/>
      <c r="AF47" s="385"/>
      <c r="AJ47" s="165"/>
      <c r="AL47" s="165"/>
      <c r="AM47" s="165"/>
      <c r="AN47" s="165"/>
      <c r="AO47" s="165"/>
      <c r="AP47" s="165"/>
      <c r="AQ47" s="165"/>
      <c r="AR47" s="165"/>
      <c r="AS47" s="165"/>
      <c r="AT47" s="165"/>
      <c r="AU47" s="327"/>
      <c r="AV47" s="327"/>
      <c r="AW47" s="327"/>
      <c r="AX47" s="327"/>
      <c r="AY47" s="165"/>
      <c r="AZ47" s="165"/>
      <c r="BB47" s="681"/>
      <c r="BC47" s="141" t="s">
        <v>149</v>
      </c>
      <c r="BD47" s="143">
        <v>0</v>
      </c>
      <c r="BE47" s="146">
        <v>0</v>
      </c>
      <c r="BF47" s="146">
        <v>0</v>
      </c>
      <c r="BG47" s="143">
        <v>0</v>
      </c>
      <c r="BH47" s="146">
        <v>0</v>
      </c>
      <c r="BI47" s="146">
        <v>0</v>
      </c>
      <c r="BJ47" s="146">
        <v>0</v>
      </c>
      <c r="BK47" s="146">
        <v>0</v>
      </c>
      <c r="BL47" s="143">
        <v>0</v>
      </c>
      <c r="BM47" s="146">
        <v>0</v>
      </c>
      <c r="BN47" s="143">
        <v>0</v>
      </c>
      <c r="BO47" s="146">
        <v>26</v>
      </c>
      <c r="BP47" s="146">
        <v>23</v>
      </c>
      <c r="BQ47" s="545">
        <v>24</v>
      </c>
      <c r="BS47" s="708"/>
      <c r="BT47" s="141" t="s">
        <v>149</v>
      </c>
      <c r="BU47" s="143">
        <v>0</v>
      </c>
      <c r="BV47" s="146">
        <v>0</v>
      </c>
      <c r="BW47" s="146">
        <v>0</v>
      </c>
      <c r="BX47" s="143">
        <v>0</v>
      </c>
      <c r="BY47" s="146">
        <v>0</v>
      </c>
      <c r="BZ47" s="146">
        <v>0</v>
      </c>
      <c r="CA47" s="146">
        <v>0</v>
      </c>
      <c r="CB47" s="146">
        <v>0</v>
      </c>
      <c r="CC47" s="143">
        <v>0</v>
      </c>
      <c r="CD47" s="146">
        <v>0</v>
      </c>
      <c r="CE47" s="143">
        <v>0</v>
      </c>
      <c r="CF47" s="146">
        <v>74</v>
      </c>
      <c r="CG47" s="146">
        <v>65</v>
      </c>
      <c r="CH47" s="545">
        <v>72</v>
      </c>
    </row>
    <row r="48" spans="2:86">
      <c r="G48" s="129"/>
      <c r="H48" s="129"/>
      <c r="I48" s="129"/>
      <c r="J48" s="129"/>
      <c r="K48" s="129"/>
      <c r="L48" s="129"/>
      <c r="M48" s="129"/>
      <c r="N48" s="129"/>
      <c r="O48" s="129"/>
      <c r="P48" s="129"/>
      <c r="Q48" s="165"/>
      <c r="R48" s="99"/>
      <c r="S48" s="385"/>
      <c r="T48" s="129"/>
      <c r="U48" s="129"/>
      <c r="AE48" s="301"/>
      <c r="AF48" s="385"/>
      <c r="AJ48" s="165"/>
      <c r="AL48" s="165"/>
      <c r="AM48" s="165"/>
      <c r="AN48" s="165"/>
      <c r="AO48" s="165"/>
      <c r="AP48" s="165"/>
      <c r="AQ48" s="165"/>
      <c r="AR48" s="165"/>
      <c r="AS48" s="165"/>
      <c r="AT48" s="165"/>
      <c r="AU48" s="327"/>
      <c r="AV48" s="327"/>
      <c r="AW48" s="327"/>
      <c r="AX48" s="327"/>
      <c r="AY48" s="165"/>
      <c r="AZ48" s="165"/>
      <c r="BB48" s="681"/>
      <c r="BC48" s="201" t="s">
        <v>71</v>
      </c>
      <c r="BD48" s="143">
        <v>221</v>
      </c>
      <c r="BE48" s="146">
        <v>249</v>
      </c>
      <c r="BF48" s="146">
        <v>251</v>
      </c>
      <c r="BG48" s="143">
        <v>264</v>
      </c>
      <c r="BH48" s="146">
        <v>309</v>
      </c>
      <c r="BI48" s="146">
        <v>330</v>
      </c>
      <c r="BJ48" s="146">
        <v>327</v>
      </c>
      <c r="BK48" s="146">
        <v>346</v>
      </c>
      <c r="BL48" s="143">
        <v>401</v>
      </c>
      <c r="BM48" s="143">
        <v>329</v>
      </c>
      <c r="BN48" s="146">
        <v>355</v>
      </c>
      <c r="BO48" s="146">
        <v>348</v>
      </c>
      <c r="BP48" s="146">
        <v>307</v>
      </c>
      <c r="BQ48" s="545">
        <v>345</v>
      </c>
      <c r="BS48" s="708"/>
      <c r="BT48" s="201" t="s">
        <v>71</v>
      </c>
      <c r="BU48" s="143">
        <v>451</v>
      </c>
      <c r="BV48" s="146">
        <v>492</v>
      </c>
      <c r="BW48" s="146">
        <v>564</v>
      </c>
      <c r="BX48" s="143">
        <v>629</v>
      </c>
      <c r="BY48" s="146">
        <v>719</v>
      </c>
      <c r="BZ48" s="146">
        <v>743</v>
      </c>
      <c r="CA48" s="146">
        <v>798</v>
      </c>
      <c r="CB48" s="146">
        <v>890</v>
      </c>
      <c r="CC48" s="143">
        <v>954</v>
      </c>
      <c r="CD48" s="143">
        <v>1006</v>
      </c>
      <c r="CE48" s="146">
        <v>981</v>
      </c>
      <c r="CF48" s="146">
        <v>978</v>
      </c>
      <c r="CG48" s="146">
        <v>1098</v>
      </c>
      <c r="CH48" s="545">
        <v>1071</v>
      </c>
    </row>
    <row r="49" spans="2:86">
      <c r="G49" s="129"/>
      <c r="H49" s="129"/>
      <c r="I49" s="129"/>
      <c r="J49" s="129"/>
      <c r="K49" s="129"/>
      <c r="L49" s="129"/>
      <c r="M49" s="129"/>
      <c r="N49" s="129"/>
      <c r="O49" s="129"/>
      <c r="P49" s="129"/>
      <c r="Q49" s="165"/>
      <c r="R49" s="99"/>
      <c r="S49" s="385"/>
      <c r="T49" s="129"/>
      <c r="U49" s="129"/>
      <c r="AE49" s="301"/>
      <c r="AF49" s="385"/>
      <c r="AJ49" s="165"/>
      <c r="AL49" s="165"/>
      <c r="AM49" s="165"/>
      <c r="AN49" s="165"/>
      <c r="AO49" s="165"/>
      <c r="AP49" s="165"/>
      <c r="AQ49" s="165"/>
      <c r="AR49" s="165"/>
      <c r="AS49" s="165"/>
      <c r="AT49" s="165"/>
      <c r="AU49" s="327"/>
      <c r="AV49" s="327"/>
      <c r="AW49" s="327"/>
      <c r="AX49" s="327"/>
      <c r="AY49" s="165"/>
      <c r="AZ49" s="165"/>
      <c r="BB49" s="682"/>
      <c r="BC49" s="222" t="s">
        <v>53</v>
      </c>
      <c r="BD49" s="207">
        <f>BD46+BD48+$T$11*BD47</f>
        <v>221</v>
      </c>
      <c r="BE49" s="208">
        <f t="shared" ref="BE49" si="75">BE46+BE48+$T$11*BE47</f>
        <v>249</v>
      </c>
      <c r="BF49" s="208">
        <v>251</v>
      </c>
      <c r="BG49" s="207">
        <v>264</v>
      </c>
      <c r="BH49" s="208">
        <v>309</v>
      </c>
      <c r="BI49" s="208">
        <v>330</v>
      </c>
      <c r="BJ49" s="208">
        <v>327</v>
      </c>
      <c r="BK49" s="209">
        <v>346</v>
      </c>
      <c r="BL49" s="209">
        <v>401</v>
      </c>
      <c r="BM49" s="209">
        <v>329</v>
      </c>
      <c r="BN49" s="208">
        <v>355</v>
      </c>
      <c r="BO49" s="463">
        <v>361</v>
      </c>
      <c r="BP49" s="463">
        <v>318.5</v>
      </c>
      <c r="BQ49" s="441">
        <v>357</v>
      </c>
      <c r="BS49" s="709"/>
      <c r="BT49" s="133" t="s">
        <v>53</v>
      </c>
      <c r="BU49" s="209">
        <f t="shared" ref="BU49" si="76">BU46+BU48+$T$11*BU47</f>
        <v>451</v>
      </c>
      <c r="BV49" s="209">
        <f t="shared" ref="BV49" si="77">BV46+BV48+$T$11*BV47</f>
        <v>492</v>
      </c>
      <c r="BW49" s="209">
        <v>564</v>
      </c>
      <c r="BX49" s="209">
        <v>629</v>
      </c>
      <c r="BY49" s="209">
        <v>719</v>
      </c>
      <c r="BZ49" s="209">
        <v>743</v>
      </c>
      <c r="CA49" s="209">
        <v>798</v>
      </c>
      <c r="CB49" s="209">
        <v>890</v>
      </c>
      <c r="CC49" s="209">
        <v>954</v>
      </c>
      <c r="CD49" s="209">
        <v>1006</v>
      </c>
      <c r="CE49" s="209">
        <v>981</v>
      </c>
      <c r="CF49" s="209">
        <v>1015</v>
      </c>
      <c r="CG49" s="209">
        <v>1130.5</v>
      </c>
      <c r="CH49" s="441">
        <v>1107</v>
      </c>
    </row>
    <row r="50" spans="2:86">
      <c r="B50" s="201"/>
      <c r="C50" s="201"/>
      <c r="D50" s="201"/>
      <c r="E50" s="201"/>
      <c r="F50" s="210"/>
      <c r="G50" s="210"/>
      <c r="H50" s="210"/>
      <c r="I50" s="210"/>
      <c r="J50" s="210"/>
      <c r="K50" s="210"/>
      <c r="L50" s="210"/>
      <c r="M50" s="210"/>
      <c r="N50" s="210"/>
      <c r="O50" s="210"/>
      <c r="P50" s="210"/>
      <c r="Q50" s="210"/>
      <c r="R50" s="229"/>
      <c r="S50" s="210"/>
      <c r="T50" s="203"/>
      <c r="U50" s="136"/>
      <c r="V50" s="201"/>
      <c r="W50" s="201"/>
      <c r="X50" s="201"/>
      <c r="Y50" s="201"/>
      <c r="Z50" s="210"/>
      <c r="AA50" s="210"/>
      <c r="AB50" s="210"/>
      <c r="AC50" s="210"/>
      <c r="AD50" s="210"/>
      <c r="AE50" s="506"/>
      <c r="AF50" s="210"/>
      <c r="AG50" s="210"/>
      <c r="AH50" s="210"/>
      <c r="AI50" s="210"/>
      <c r="AJ50" s="210"/>
      <c r="AL50" s="165"/>
      <c r="AM50" s="165"/>
      <c r="AN50" s="165"/>
      <c r="AO50" s="165"/>
      <c r="AP50" s="165"/>
      <c r="AQ50" s="165"/>
      <c r="AR50" s="165"/>
      <c r="AS50" s="165"/>
      <c r="AT50" s="165"/>
      <c r="AU50" s="327"/>
      <c r="AV50" s="327"/>
      <c r="AW50" s="327"/>
      <c r="AX50" s="327"/>
      <c r="AY50" s="165"/>
      <c r="AZ50" s="165"/>
      <c r="BB50" s="440"/>
      <c r="BC50" s="223"/>
      <c r="BD50" s="223"/>
      <c r="BE50" s="223"/>
      <c r="BF50" s="223"/>
      <c r="BG50" s="223"/>
      <c r="BH50" s="223"/>
      <c r="BI50" s="223"/>
      <c r="BJ50" s="223"/>
      <c r="BK50" s="388"/>
      <c r="BL50" s="388"/>
      <c r="BM50" s="388"/>
      <c r="BN50" s="388"/>
      <c r="BO50" s="327"/>
      <c r="BP50" s="327"/>
      <c r="BS50" s="439"/>
      <c r="CC50" s="385"/>
      <c r="CE50" s="327"/>
      <c r="CF50" s="327"/>
      <c r="CG50" s="327"/>
    </row>
    <row r="51" spans="2:86">
      <c r="B51" s="133" t="s">
        <v>3</v>
      </c>
      <c r="C51" s="133" t="s">
        <v>121</v>
      </c>
      <c r="D51" s="133" t="s">
        <v>120</v>
      </c>
      <c r="E51" s="133" t="s">
        <v>119</v>
      </c>
      <c r="F51" s="133" t="s">
        <v>49</v>
      </c>
      <c r="G51" s="133" t="s">
        <v>48</v>
      </c>
      <c r="H51" s="133" t="s">
        <v>47</v>
      </c>
      <c r="I51" s="133" t="s">
        <v>46</v>
      </c>
      <c r="J51" s="133" t="s">
        <v>45</v>
      </c>
      <c r="K51" s="133" t="s">
        <v>44</v>
      </c>
      <c r="L51" s="133" t="s">
        <v>43</v>
      </c>
      <c r="M51" s="133" t="s">
        <v>96</v>
      </c>
      <c r="N51" s="133" t="s">
        <v>69</v>
      </c>
      <c r="O51" s="133" t="s">
        <v>77</v>
      </c>
      <c r="P51" s="133" t="s">
        <v>148</v>
      </c>
      <c r="Q51" s="135"/>
      <c r="R51" s="92" t="s">
        <v>110</v>
      </c>
      <c r="S51" s="135"/>
      <c r="T51" s="129"/>
      <c r="U51" s="129"/>
      <c r="V51" s="133" t="s">
        <v>3</v>
      </c>
      <c r="W51" s="133" t="s">
        <v>121</v>
      </c>
      <c r="X51" s="133" t="s">
        <v>120</v>
      </c>
      <c r="Y51" s="133" t="s">
        <v>119</v>
      </c>
      <c r="Z51" s="133" t="s">
        <v>49</v>
      </c>
      <c r="AA51" s="133" t="s">
        <v>48</v>
      </c>
      <c r="AB51" s="133" t="s">
        <v>47</v>
      </c>
      <c r="AC51" s="133" t="s">
        <v>46</v>
      </c>
      <c r="AD51" s="133" t="s">
        <v>45</v>
      </c>
      <c r="AE51" s="206" t="s">
        <v>44</v>
      </c>
      <c r="AF51" s="133" t="s">
        <v>43</v>
      </c>
      <c r="AG51" s="133" t="s">
        <v>96</v>
      </c>
      <c r="AH51" s="133" t="s">
        <v>69</v>
      </c>
      <c r="AI51" s="133" t="s">
        <v>77</v>
      </c>
      <c r="AJ51" s="133" t="s">
        <v>148</v>
      </c>
      <c r="AL51" s="133" t="s">
        <v>3</v>
      </c>
      <c r="AM51" s="133" t="s">
        <v>121</v>
      </c>
      <c r="AN51" s="133" t="s">
        <v>120</v>
      </c>
      <c r="AO51" s="133" t="s">
        <v>119</v>
      </c>
      <c r="AP51" s="133" t="s">
        <v>49</v>
      </c>
      <c r="AQ51" s="133" t="s">
        <v>48</v>
      </c>
      <c r="AR51" s="133" t="s">
        <v>47</v>
      </c>
      <c r="AS51" s="133" t="s">
        <v>46</v>
      </c>
      <c r="AT51" s="133" t="s">
        <v>45</v>
      </c>
      <c r="AU51" s="133" t="s">
        <v>44</v>
      </c>
      <c r="AV51" s="133" t="s">
        <v>43</v>
      </c>
      <c r="AW51" s="133" t="s">
        <v>96</v>
      </c>
      <c r="AX51" s="135" t="s">
        <v>69</v>
      </c>
      <c r="AY51" s="135" t="s">
        <v>77</v>
      </c>
      <c r="AZ51" s="135" t="s">
        <v>148</v>
      </c>
      <c r="BB51" s="233"/>
      <c r="BC51" s="133" t="s">
        <v>3</v>
      </c>
      <c r="BD51" s="133" t="s">
        <v>121</v>
      </c>
      <c r="BE51" s="133" t="s">
        <v>120</v>
      </c>
      <c r="BF51" s="133" t="s">
        <v>119</v>
      </c>
      <c r="BG51" s="133" t="s">
        <v>49</v>
      </c>
      <c r="BH51" s="133" t="s">
        <v>48</v>
      </c>
      <c r="BI51" s="133" t="s">
        <v>47</v>
      </c>
      <c r="BJ51" s="133" t="s">
        <v>46</v>
      </c>
      <c r="BK51" s="133" t="s">
        <v>45</v>
      </c>
      <c r="BL51" s="133" t="s">
        <v>44</v>
      </c>
      <c r="BM51" s="133" t="s">
        <v>43</v>
      </c>
      <c r="BN51" s="133" t="s">
        <v>96</v>
      </c>
      <c r="BO51" s="135" t="s">
        <v>69</v>
      </c>
      <c r="BP51" s="135" t="s">
        <v>77</v>
      </c>
      <c r="BQ51" s="135" t="s">
        <v>148</v>
      </c>
      <c r="BS51" s="439"/>
      <c r="BT51" s="133" t="s">
        <v>3</v>
      </c>
      <c r="BU51" s="133" t="s">
        <v>121</v>
      </c>
      <c r="BV51" s="133" t="s">
        <v>120</v>
      </c>
      <c r="BW51" s="133" t="s">
        <v>119</v>
      </c>
      <c r="BX51" s="133" t="s">
        <v>49</v>
      </c>
      <c r="BY51" s="133" t="s">
        <v>48</v>
      </c>
      <c r="BZ51" s="133" t="s">
        <v>47</v>
      </c>
      <c r="CA51" s="133" t="s">
        <v>46</v>
      </c>
      <c r="CB51" s="133" t="s">
        <v>45</v>
      </c>
      <c r="CC51" s="133" t="s">
        <v>44</v>
      </c>
      <c r="CD51" s="133" t="s">
        <v>43</v>
      </c>
      <c r="CE51" s="133" t="s">
        <v>96</v>
      </c>
      <c r="CF51" s="133" t="s">
        <v>69</v>
      </c>
      <c r="CG51" s="133" t="s">
        <v>77</v>
      </c>
      <c r="CH51" s="133" t="s">
        <v>148</v>
      </c>
    </row>
    <row r="52" spans="2:86" ht="18" customHeight="1">
      <c r="B52" s="201" t="s">
        <v>72</v>
      </c>
      <c r="C52" s="143">
        <f t="shared" ref="C52:P54" si="78">W52+BD52*$T$6+BD59*$T$8</f>
        <v>1803.2</v>
      </c>
      <c r="D52" s="143">
        <f t="shared" si="78"/>
        <v>1749.6</v>
      </c>
      <c r="E52" s="143">
        <f t="shared" si="78"/>
        <v>1864.8</v>
      </c>
      <c r="F52" s="143">
        <f t="shared" si="78"/>
        <v>2217.8000000000002</v>
      </c>
      <c r="G52" s="143">
        <f t="shared" si="78"/>
        <v>2273.8000000000002</v>
      </c>
      <c r="H52" s="143">
        <f t="shared" si="78"/>
        <v>2662</v>
      </c>
      <c r="I52" s="143">
        <f t="shared" si="78"/>
        <v>2492</v>
      </c>
      <c r="J52" s="143">
        <f t="shared" si="78"/>
        <v>2241.1999999999998</v>
      </c>
      <c r="K52" s="143">
        <f t="shared" si="78"/>
        <v>2342.1999999999998</v>
      </c>
      <c r="L52" s="143">
        <f t="shared" si="78"/>
        <v>2506.1999999999998</v>
      </c>
      <c r="M52" s="143">
        <f>AG52+BN52*$T$6+BN59*$T$8</f>
        <v>2316.6</v>
      </c>
      <c r="N52" s="143">
        <f t="shared" si="78"/>
        <v>2219</v>
      </c>
      <c r="O52" s="143">
        <f t="shared" si="78"/>
        <v>2135.1999999999998</v>
      </c>
      <c r="P52" s="143">
        <f t="shared" si="78"/>
        <v>2242</v>
      </c>
      <c r="Q52" s="202"/>
      <c r="R52" s="219">
        <v>308.33434666499983</v>
      </c>
      <c r="S52" s="143"/>
      <c r="T52" s="129"/>
      <c r="U52" s="129"/>
      <c r="V52" s="201" t="s">
        <v>72</v>
      </c>
      <c r="W52" s="143">
        <v>1294</v>
      </c>
      <c r="X52" s="143">
        <v>1260</v>
      </c>
      <c r="Y52" s="143">
        <v>1338</v>
      </c>
      <c r="Z52" s="143">
        <v>1577</v>
      </c>
      <c r="AA52" s="143">
        <v>1639</v>
      </c>
      <c r="AB52" s="143">
        <v>1916</v>
      </c>
      <c r="AC52" s="143">
        <v>1793</v>
      </c>
      <c r="AD52" s="143">
        <v>1647</v>
      </c>
      <c r="AE52" s="505">
        <v>1745</v>
      </c>
      <c r="AF52" s="143">
        <v>1863</v>
      </c>
      <c r="AG52" s="143">
        <v>1728</v>
      </c>
      <c r="AH52" s="143">
        <v>1664</v>
      </c>
      <c r="AI52" s="143">
        <v>1654</v>
      </c>
      <c r="AJ52" s="143">
        <v>1734</v>
      </c>
      <c r="AL52" s="201" t="s">
        <v>127</v>
      </c>
      <c r="AM52" s="143">
        <v>0</v>
      </c>
      <c r="AN52" s="143">
        <v>0</v>
      </c>
      <c r="AO52" s="143">
        <v>0</v>
      </c>
      <c r="AP52" s="143">
        <v>0</v>
      </c>
      <c r="AQ52" s="143">
        <v>0</v>
      </c>
      <c r="AR52" s="143">
        <v>0</v>
      </c>
      <c r="AS52" s="143">
        <v>0</v>
      </c>
      <c r="AT52" s="143">
        <v>0</v>
      </c>
      <c r="AU52" s="143">
        <v>0</v>
      </c>
      <c r="AV52" s="143">
        <v>0</v>
      </c>
      <c r="AW52" s="143">
        <v>0</v>
      </c>
      <c r="AX52" s="142">
        <v>0</v>
      </c>
      <c r="AY52" s="142">
        <v>0</v>
      </c>
      <c r="AZ52" s="142">
        <v>0</v>
      </c>
      <c r="BB52" s="683" t="s">
        <v>99</v>
      </c>
      <c r="BC52" s="201" t="s">
        <v>72</v>
      </c>
      <c r="BD52" s="143">
        <v>604</v>
      </c>
      <c r="BE52" s="146">
        <v>587</v>
      </c>
      <c r="BF52" s="146">
        <v>626</v>
      </c>
      <c r="BG52" s="143">
        <v>771</v>
      </c>
      <c r="BH52" s="146">
        <v>766</v>
      </c>
      <c r="BI52" s="146">
        <v>910</v>
      </c>
      <c r="BJ52" s="146">
        <v>835</v>
      </c>
      <c r="BK52" s="142">
        <v>719</v>
      </c>
      <c r="BL52" s="142">
        <v>724</v>
      </c>
      <c r="BM52" s="142">
        <v>779</v>
      </c>
      <c r="BN52" s="142">
        <v>712</v>
      </c>
      <c r="BO52" s="142">
        <v>665</v>
      </c>
      <c r="BP52" s="142">
        <v>584</v>
      </c>
      <c r="BQ52" s="516">
        <v>620</v>
      </c>
      <c r="BS52" s="704" t="s">
        <v>51</v>
      </c>
      <c r="BT52" s="204" t="s">
        <v>72</v>
      </c>
      <c r="BU52" s="142">
        <v>38</v>
      </c>
      <c r="BV52" s="180">
        <v>37</v>
      </c>
      <c r="BW52" s="180">
        <v>44</v>
      </c>
      <c r="BX52" s="142">
        <v>37</v>
      </c>
      <c r="BY52" s="180">
        <v>32</v>
      </c>
      <c r="BZ52" s="180">
        <v>28</v>
      </c>
      <c r="CA52" s="180">
        <v>43</v>
      </c>
      <c r="CB52" s="142">
        <v>25</v>
      </c>
      <c r="CC52" s="142">
        <v>31</v>
      </c>
      <c r="CD52" s="142">
        <v>24</v>
      </c>
      <c r="CE52" s="143">
        <v>28</v>
      </c>
      <c r="CF52" s="143">
        <v>29</v>
      </c>
      <c r="CG52" s="143">
        <v>25</v>
      </c>
      <c r="CH52" s="516">
        <v>23</v>
      </c>
    </row>
    <row r="53" spans="2:86">
      <c r="B53" s="201" t="s">
        <v>73</v>
      </c>
      <c r="C53" s="143">
        <f t="shared" si="78"/>
        <v>1631.2</v>
      </c>
      <c r="D53" s="143">
        <f t="shared" si="78"/>
        <v>1662.8</v>
      </c>
      <c r="E53" s="143">
        <f t="shared" si="78"/>
        <v>1558.4</v>
      </c>
      <c r="F53" s="143">
        <f t="shared" si="78"/>
        <v>1695.4</v>
      </c>
      <c r="G53" s="143">
        <f t="shared" si="78"/>
        <v>1954.8000000000002</v>
      </c>
      <c r="H53" s="143">
        <f t="shared" si="78"/>
        <v>2098.6</v>
      </c>
      <c r="I53" s="143">
        <f t="shared" si="78"/>
        <v>2351.8000000000002</v>
      </c>
      <c r="J53" s="143">
        <f t="shared" si="78"/>
        <v>2117.8000000000002</v>
      </c>
      <c r="K53" s="143">
        <f t="shared" si="78"/>
        <v>2150.6</v>
      </c>
      <c r="L53" s="143">
        <f t="shared" si="78"/>
        <v>2244</v>
      </c>
      <c r="M53" s="143">
        <f t="shared" si="78"/>
        <v>2417.4</v>
      </c>
      <c r="N53" s="143">
        <f t="shared" si="78"/>
        <v>2390.4</v>
      </c>
      <c r="O53" s="143">
        <f t="shared" si="78"/>
        <v>2302.6</v>
      </c>
      <c r="P53" s="143">
        <f t="shared" si="78"/>
        <v>2212.8000000000002</v>
      </c>
      <c r="Q53" s="202"/>
      <c r="R53" s="219">
        <v>280.96789535856732</v>
      </c>
      <c r="S53" s="143"/>
      <c r="T53" s="129"/>
      <c r="U53" s="129"/>
      <c r="V53" s="201" t="s">
        <v>73</v>
      </c>
      <c r="W53" s="143">
        <v>1178</v>
      </c>
      <c r="X53" s="143">
        <v>1205</v>
      </c>
      <c r="Y53" s="143">
        <v>1131</v>
      </c>
      <c r="Z53" s="143">
        <v>1218</v>
      </c>
      <c r="AA53" s="143">
        <v>1384</v>
      </c>
      <c r="AB53" s="143">
        <v>1496</v>
      </c>
      <c r="AC53" s="143">
        <v>1664</v>
      </c>
      <c r="AD53" s="143">
        <v>1523</v>
      </c>
      <c r="AE53" s="505">
        <v>1561</v>
      </c>
      <c r="AF53" s="143">
        <v>1636</v>
      </c>
      <c r="AG53" s="143">
        <v>1764</v>
      </c>
      <c r="AH53" s="143">
        <v>1722</v>
      </c>
      <c r="AI53" s="143">
        <v>1702</v>
      </c>
      <c r="AJ53" s="143">
        <v>1678</v>
      </c>
      <c r="AL53" s="141" t="s">
        <v>149</v>
      </c>
      <c r="AM53" s="143">
        <v>0</v>
      </c>
      <c r="AN53" s="146">
        <v>0</v>
      </c>
      <c r="AO53" s="146">
        <v>0</v>
      </c>
      <c r="AP53" s="143">
        <v>0</v>
      </c>
      <c r="AQ53" s="146">
        <v>0</v>
      </c>
      <c r="AR53" s="146">
        <v>0</v>
      </c>
      <c r="AS53" s="146">
        <v>0</v>
      </c>
      <c r="AT53" s="146">
        <v>0</v>
      </c>
      <c r="AU53" s="143">
        <v>0</v>
      </c>
      <c r="AV53" s="146">
        <v>0</v>
      </c>
      <c r="AW53" s="143">
        <v>0</v>
      </c>
      <c r="AX53" s="143">
        <v>54</v>
      </c>
      <c r="AY53" s="143">
        <v>36</v>
      </c>
      <c r="AZ53" s="143">
        <v>49</v>
      </c>
      <c r="BB53" s="681"/>
      <c r="BC53" s="201" t="s">
        <v>73</v>
      </c>
      <c r="BD53" s="143">
        <v>469</v>
      </c>
      <c r="BE53" s="146">
        <v>501</v>
      </c>
      <c r="BF53" s="146">
        <v>458</v>
      </c>
      <c r="BG53" s="143">
        <v>538</v>
      </c>
      <c r="BH53" s="146">
        <v>641</v>
      </c>
      <c r="BI53" s="146">
        <v>667</v>
      </c>
      <c r="BJ53" s="146">
        <v>771</v>
      </c>
      <c r="BK53" s="143">
        <v>671</v>
      </c>
      <c r="BL53" s="143">
        <v>662</v>
      </c>
      <c r="BM53" s="143">
        <v>700</v>
      </c>
      <c r="BN53" s="143">
        <v>748</v>
      </c>
      <c r="BO53" s="143">
        <v>778</v>
      </c>
      <c r="BP53" s="143">
        <v>677</v>
      </c>
      <c r="BQ53" s="517">
        <v>616</v>
      </c>
      <c r="BS53" s="705"/>
      <c r="BT53" s="201" t="s">
        <v>73</v>
      </c>
      <c r="BU53" s="143">
        <v>108</v>
      </c>
      <c r="BV53" s="146">
        <v>84</v>
      </c>
      <c r="BW53" s="146">
        <v>96</v>
      </c>
      <c r="BX53" s="143">
        <v>72</v>
      </c>
      <c r="BY53" s="146">
        <v>92</v>
      </c>
      <c r="BZ53" s="146">
        <v>96</v>
      </c>
      <c r="CA53" s="146">
        <v>99</v>
      </c>
      <c r="CB53" s="143">
        <v>73</v>
      </c>
      <c r="CC53" s="143">
        <v>85</v>
      </c>
      <c r="CD53" s="143">
        <v>59</v>
      </c>
      <c r="CE53" s="143">
        <v>73</v>
      </c>
      <c r="CF53" s="143">
        <v>66</v>
      </c>
      <c r="CG53" s="143">
        <v>80</v>
      </c>
      <c r="CH53" s="517">
        <v>59</v>
      </c>
    </row>
    <row r="54" spans="2:86">
      <c r="B54" s="201" t="s">
        <v>74</v>
      </c>
      <c r="C54" s="143">
        <f t="shared" si="78"/>
        <v>1689.4</v>
      </c>
      <c r="D54" s="143">
        <f t="shared" si="78"/>
        <v>1779.8</v>
      </c>
      <c r="E54" s="143">
        <f t="shared" si="78"/>
        <v>1773.8</v>
      </c>
      <c r="F54" s="143">
        <f t="shared" si="78"/>
        <v>1777.4</v>
      </c>
      <c r="G54" s="143">
        <f t="shared" si="78"/>
        <v>1958.2</v>
      </c>
      <c r="H54" s="143">
        <f t="shared" si="78"/>
        <v>2287.8000000000002</v>
      </c>
      <c r="I54" s="143">
        <f t="shared" si="78"/>
        <v>2350.8000000000002</v>
      </c>
      <c r="J54" s="143">
        <f t="shared" si="78"/>
        <v>2420.6</v>
      </c>
      <c r="K54" s="143">
        <f t="shared" si="78"/>
        <v>2329.8000000000002</v>
      </c>
      <c r="L54" s="143">
        <f t="shared" si="78"/>
        <v>2422</v>
      </c>
      <c r="M54" s="143">
        <f t="shared" si="78"/>
        <v>2583.1999999999998</v>
      </c>
      <c r="N54" s="143">
        <f t="shared" si="78"/>
        <v>2778.6</v>
      </c>
      <c r="O54" s="143">
        <f t="shared" si="78"/>
        <v>2766.8</v>
      </c>
      <c r="P54" s="143">
        <f t="shared" si="78"/>
        <v>2744.8</v>
      </c>
      <c r="Q54" s="202"/>
      <c r="R54" s="219">
        <v>303.75969742178904</v>
      </c>
      <c r="S54" s="143"/>
      <c r="T54" s="129"/>
      <c r="U54" s="129"/>
      <c r="V54" s="201" t="s">
        <v>74</v>
      </c>
      <c r="W54" s="143">
        <v>1195</v>
      </c>
      <c r="X54" s="143">
        <v>1244</v>
      </c>
      <c r="Y54" s="143">
        <v>1256</v>
      </c>
      <c r="Z54" s="143">
        <v>1243</v>
      </c>
      <c r="AA54" s="143">
        <v>1370</v>
      </c>
      <c r="AB54" s="143">
        <v>1552</v>
      </c>
      <c r="AC54" s="143">
        <v>1621</v>
      </c>
      <c r="AD54" s="143">
        <v>1661</v>
      </c>
      <c r="AE54" s="505">
        <v>1619</v>
      </c>
      <c r="AF54" s="143">
        <v>1702</v>
      </c>
      <c r="AG54" s="143">
        <v>1815</v>
      </c>
      <c r="AH54" s="143">
        <v>1942</v>
      </c>
      <c r="AI54" s="143">
        <v>1952</v>
      </c>
      <c r="AJ54" s="143">
        <v>1993</v>
      </c>
      <c r="AL54" s="201" t="s">
        <v>71</v>
      </c>
      <c r="AM54" s="143">
        <v>1204</v>
      </c>
      <c r="AN54" s="143">
        <v>1121</v>
      </c>
      <c r="AO54" s="143">
        <v>1116</v>
      </c>
      <c r="AP54" s="143">
        <v>1258</v>
      </c>
      <c r="AQ54" s="143">
        <v>1256</v>
      </c>
      <c r="AR54" s="143">
        <v>1275</v>
      </c>
      <c r="AS54" s="143">
        <v>1320</v>
      </c>
      <c r="AT54" s="143">
        <v>1514</v>
      </c>
      <c r="AU54" s="143">
        <v>1638</v>
      </c>
      <c r="AV54" s="143">
        <v>1756</v>
      </c>
      <c r="AW54" s="143">
        <v>1825</v>
      </c>
      <c r="AX54" s="143">
        <v>1997</v>
      </c>
      <c r="AY54" s="143">
        <v>1993</v>
      </c>
      <c r="AZ54" s="143">
        <v>2024</v>
      </c>
      <c r="BB54" s="681"/>
      <c r="BC54" s="201" t="s">
        <v>74</v>
      </c>
      <c r="BD54" s="143">
        <v>448</v>
      </c>
      <c r="BE54" s="146">
        <v>486</v>
      </c>
      <c r="BF54" s="146">
        <v>481</v>
      </c>
      <c r="BG54" s="143">
        <v>498</v>
      </c>
      <c r="BH54" s="146">
        <v>549</v>
      </c>
      <c r="BI54" s="146">
        <v>676</v>
      </c>
      <c r="BJ54" s="146">
        <v>686</v>
      </c>
      <c r="BK54" s="143">
        <v>732</v>
      </c>
      <c r="BL54" s="143">
        <v>686</v>
      </c>
      <c r="BM54" s="143">
        <v>725</v>
      </c>
      <c r="BN54" s="143">
        <v>739</v>
      </c>
      <c r="BO54" s="143">
        <v>852</v>
      </c>
      <c r="BP54" s="143">
        <v>821</v>
      </c>
      <c r="BQ54" s="517">
        <v>776</v>
      </c>
      <c r="BS54" s="705"/>
      <c r="BT54" s="201" t="s">
        <v>74</v>
      </c>
      <c r="BU54" s="143">
        <v>242</v>
      </c>
      <c r="BV54" s="146">
        <v>240</v>
      </c>
      <c r="BW54" s="146">
        <v>194</v>
      </c>
      <c r="BX54" s="143">
        <v>210</v>
      </c>
      <c r="BY54" s="146">
        <v>225</v>
      </c>
      <c r="BZ54" s="146">
        <v>263</v>
      </c>
      <c r="CA54" s="146">
        <v>247</v>
      </c>
      <c r="CB54" s="143">
        <v>239</v>
      </c>
      <c r="CC54" s="143">
        <v>199</v>
      </c>
      <c r="CD54" s="143">
        <v>177</v>
      </c>
      <c r="CE54" s="143">
        <v>226</v>
      </c>
      <c r="CF54" s="143">
        <v>203</v>
      </c>
      <c r="CG54" s="143">
        <v>217</v>
      </c>
      <c r="CH54" s="517">
        <v>189</v>
      </c>
    </row>
    <row r="55" spans="2:86">
      <c r="B55" s="201" t="s">
        <v>10</v>
      </c>
      <c r="C55" s="143">
        <f t="shared" ref="C55:P55" si="79">W55+BD58*$T$6+BD65*$T$8</f>
        <v>1720.2</v>
      </c>
      <c r="D55" s="143">
        <f t="shared" si="79"/>
        <v>1642</v>
      </c>
      <c r="E55" s="143">
        <f t="shared" si="79"/>
        <v>1622.6</v>
      </c>
      <c r="F55" s="143">
        <f t="shared" si="79"/>
        <v>1847.4</v>
      </c>
      <c r="G55" s="143">
        <f t="shared" si="79"/>
        <v>1870.4</v>
      </c>
      <c r="H55" s="143">
        <f t="shared" si="79"/>
        <v>1875</v>
      </c>
      <c r="I55" s="143">
        <f t="shared" si="79"/>
        <v>1964.2</v>
      </c>
      <c r="J55" s="143">
        <f t="shared" si="79"/>
        <v>2285.1999999999998</v>
      </c>
      <c r="K55" s="143">
        <f t="shared" si="79"/>
        <v>2476</v>
      </c>
      <c r="L55" s="143">
        <f t="shared" si="79"/>
        <v>2627.6</v>
      </c>
      <c r="M55" s="143">
        <f t="shared" si="79"/>
        <v>2708.4</v>
      </c>
      <c r="N55" s="143">
        <f t="shared" si="79"/>
        <v>2985.3</v>
      </c>
      <c r="O55" s="143">
        <f t="shared" si="79"/>
        <v>2963.7</v>
      </c>
      <c r="P55" s="143">
        <f t="shared" si="79"/>
        <v>3013.8</v>
      </c>
      <c r="Q55" s="143"/>
      <c r="R55" s="219">
        <v>350.58250510955224</v>
      </c>
      <c r="S55" s="143"/>
      <c r="T55" s="129"/>
      <c r="U55" s="129"/>
      <c r="V55" s="201" t="s">
        <v>10</v>
      </c>
      <c r="W55" s="143">
        <v>1204</v>
      </c>
      <c r="X55" s="143">
        <v>1121</v>
      </c>
      <c r="Y55" s="143">
        <v>1116</v>
      </c>
      <c r="Z55" s="143">
        <v>1258</v>
      </c>
      <c r="AA55" s="143">
        <v>1256</v>
      </c>
      <c r="AB55" s="143">
        <v>1275</v>
      </c>
      <c r="AC55" s="143">
        <v>1320</v>
      </c>
      <c r="AD55" s="143">
        <v>1514</v>
      </c>
      <c r="AE55" s="505">
        <v>1638</v>
      </c>
      <c r="AF55" s="143">
        <v>1756</v>
      </c>
      <c r="AG55" s="143">
        <v>1825</v>
      </c>
      <c r="AH55" s="143">
        <v>2024</v>
      </c>
      <c r="AI55" s="143">
        <v>2011</v>
      </c>
      <c r="AJ55" s="143">
        <v>2048.5</v>
      </c>
      <c r="AL55" s="201" t="s">
        <v>128</v>
      </c>
      <c r="AM55" s="143">
        <v>382</v>
      </c>
      <c r="AN55" s="143">
        <v>347</v>
      </c>
      <c r="AO55" s="143">
        <v>366</v>
      </c>
      <c r="AP55" s="143">
        <v>390</v>
      </c>
      <c r="AQ55" s="143">
        <v>377</v>
      </c>
      <c r="AR55" s="143">
        <v>407</v>
      </c>
      <c r="AS55" s="143">
        <v>417</v>
      </c>
      <c r="AT55" s="143">
        <v>481</v>
      </c>
      <c r="AU55" s="143">
        <v>429</v>
      </c>
      <c r="AV55" s="143">
        <v>421</v>
      </c>
      <c r="AW55" s="143">
        <v>414</v>
      </c>
      <c r="AX55" s="143">
        <v>373</v>
      </c>
      <c r="AY55" s="143">
        <v>344</v>
      </c>
      <c r="AZ55" s="143">
        <v>379</v>
      </c>
      <c r="BB55" s="681"/>
      <c r="BC55" s="201" t="s">
        <v>36</v>
      </c>
      <c r="BD55" s="143">
        <v>0</v>
      </c>
      <c r="BE55" s="146">
        <v>0</v>
      </c>
      <c r="BF55" s="146">
        <v>0</v>
      </c>
      <c r="BG55" s="143">
        <v>0</v>
      </c>
      <c r="BH55" s="146">
        <v>0</v>
      </c>
      <c r="BI55" s="146">
        <v>0</v>
      </c>
      <c r="BJ55" s="146">
        <v>0</v>
      </c>
      <c r="BK55" s="146">
        <v>0</v>
      </c>
      <c r="BL55" s="143">
        <v>0</v>
      </c>
      <c r="BM55" s="143">
        <v>0</v>
      </c>
      <c r="BN55" s="146">
        <v>0</v>
      </c>
      <c r="BO55" s="146">
        <v>0</v>
      </c>
      <c r="BP55" s="146">
        <v>0</v>
      </c>
      <c r="BQ55" s="545">
        <v>0</v>
      </c>
      <c r="BS55" s="705"/>
      <c r="BT55" s="201" t="s">
        <v>36</v>
      </c>
      <c r="BU55" s="143">
        <v>0</v>
      </c>
      <c r="BV55" s="146">
        <v>0</v>
      </c>
      <c r="BW55" s="146">
        <v>0</v>
      </c>
      <c r="BX55" s="143">
        <v>0</v>
      </c>
      <c r="BY55" s="146">
        <v>0</v>
      </c>
      <c r="BZ55" s="146">
        <v>0</v>
      </c>
      <c r="CA55" s="146">
        <v>0</v>
      </c>
      <c r="CB55" s="146">
        <v>0</v>
      </c>
      <c r="CC55" s="143">
        <v>0</v>
      </c>
      <c r="CD55" s="143">
        <v>0</v>
      </c>
      <c r="CE55" s="146">
        <v>0</v>
      </c>
      <c r="CF55" s="146">
        <v>0</v>
      </c>
      <c r="CG55" s="146">
        <v>0</v>
      </c>
      <c r="CH55" s="545">
        <v>0</v>
      </c>
    </row>
    <row r="56" spans="2:86">
      <c r="B56" s="201" t="s">
        <v>11</v>
      </c>
      <c r="C56" s="143">
        <f t="shared" ref="C56:C57" si="80">W56</f>
        <v>391</v>
      </c>
      <c r="D56" s="143">
        <f t="shared" ref="D56:D57" si="81">X56</f>
        <v>370</v>
      </c>
      <c r="E56" s="143">
        <f t="shared" ref="E56:E57" si="82">Y56</f>
        <v>379</v>
      </c>
      <c r="F56" s="143">
        <f>Z56</f>
        <v>400</v>
      </c>
      <c r="G56" s="143">
        <f t="shared" ref="G56:G57" si="83">AA56</f>
        <v>404</v>
      </c>
      <c r="H56" s="143">
        <f t="shared" ref="H56:H57" si="84">AB56</f>
        <v>427</v>
      </c>
      <c r="I56" s="143">
        <f t="shared" ref="I56:I57" si="85">AC56</f>
        <v>432</v>
      </c>
      <c r="J56" s="143">
        <f t="shared" ref="J56:J57" si="86">AD56</f>
        <v>490</v>
      </c>
      <c r="K56" s="143">
        <f t="shared" ref="K56:K57" si="87">AE56</f>
        <v>446</v>
      </c>
      <c r="L56" s="143">
        <f t="shared" ref="L56:P60" si="88">AF56</f>
        <v>433</v>
      </c>
      <c r="M56" s="143">
        <f t="shared" si="88"/>
        <v>428</v>
      </c>
      <c r="N56" s="143">
        <f t="shared" si="88"/>
        <v>385</v>
      </c>
      <c r="O56" s="143">
        <f t="shared" si="88"/>
        <v>358</v>
      </c>
      <c r="P56" s="143">
        <f t="shared" si="88"/>
        <v>395</v>
      </c>
      <c r="Q56" s="143"/>
      <c r="R56" s="219">
        <v>35.804406929253211</v>
      </c>
      <c r="S56" s="143"/>
      <c r="T56" s="129"/>
      <c r="U56" s="129"/>
      <c r="V56" s="201" t="s">
        <v>11</v>
      </c>
      <c r="W56" s="143">
        <v>391</v>
      </c>
      <c r="X56" s="143">
        <v>370</v>
      </c>
      <c r="Y56" s="143">
        <v>379</v>
      </c>
      <c r="Z56" s="143">
        <v>400</v>
      </c>
      <c r="AA56" s="143">
        <v>404</v>
      </c>
      <c r="AB56" s="143">
        <v>427</v>
      </c>
      <c r="AC56" s="143">
        <v>432</v>
      </c>
      <c r="AD56" s="143">
        <v>490</v>
      </c>
      <c r="AE56" s="505">
        <v>446</v>
      </c>
      <c r="AF56" s="143">
        <v>433</v>
      </c>
      <c r="AG56" s="143">
        <v>428</v>
      </c>
      <c r="AH56" s="143">
        <v>385</v>
      </c>
      <c r="AI56" s="143">
        <v>358</v>
      </c>
      <c r="AJ56" s="143">
        <v>395</v>
      </c>
      <c r="AL56" s="201" t="s">
        <v>129</v>
      </c>
      <c r="AM56" s="143">
        <v>9</v>
      </c>
      <c r="AN56" s="143">
        <v>23</v>
      </c>
      <c r="AO56" s="143">
        <v>13</v>
      </c>
      <c r="AP56" s="143">
        <v>10</v>
      </c>
      <c r="AQ56" s="143">
        <v>27</v>
      </c>
      <c r="AR56" s="143">
        <v>20</v>
      </c>
      <c r="AS56" s="143">
        <v>15</v>
      </c>
      <c r="AT56" s="143">
        <v>9</v>
      </c>
      <c r="AU56" s="143">
        <v>17</v>
      </c>
      <c r="AV56" s="143">
        <v>12</v>
      </c>
      <c r="AW56" s="143">
        <v>14</v>
      </c>
      <c r="AX56" s="143">
        <v>12</v>
      </c>
      <c r="AY56" s="143">
        <v>14</v>
      </c>
      <c r="AZ56" s="143">
        <v>16</v>
      </c>
      <c r="BB56" s="681"/>
      <c r="BC56" s="141" t="s">
        <v>149</v>
      </c>
      <c r="BD56" s="143">
        <v>0</v>
      </c>
      <c r="BE56" s="146">
        <v>0</v>
      </c>
      <c r="BF56" s="146">
        <v>0</v>
      </c>
      <c r="BG56" s="143">
        <v>0</v>
      </c>
      <c r="BH56" s="146">
        <v>0</v>
      </c>
      <c r="BI56" s="146">
        <v>0</v>
      </c>
      <c r="BJ56" s="146">
        <v>0</v>
      </c>
      <c r="BK56" s="146">
        <v>0</v>
      </c>
      <c r="BL56" s="143">
        <v>0</v>
      </c>
      <c r="BM56" s="146">
        <v>0</v>
      </c>
      <c r="BN56" s="143">
        <v>0</v>
      </c>
      <c r="BO56" s="146">
        <v>39</v>
      </c>
      <c r="BP56" s="146">
        <v>18</v>
      </c>
      <c r="BQ56" s="545">
        <v>15</v>
      </c>
      <c r="BS56" s="705"/>
      <c r="BT56" s="141" t="s">
        <v>149</v>
      </c>
      <c r="BU56" s="143">
        <v>0</v>
      </c>
      <c r="BV56" s="146">
        <v>0</v>
      </c>
      <c r="BW56" s="146">
        <v>0</v>
      </c>
      <c r="BX56" s="143">
        <v>0</v>
      </c>
      <c r="BY56" s="146">
        <v>0</v>
      </c>
      <c r="BZ56" s="146">
        <v>0</v>
      </c>
      <c r="CA56" s="146">
        <v>0</v>
      </c>
      <c r="CB56" s="146">
        <v>0</v>
      </c>
      <c r="CC56" s="143">
        <v>0</v>
      </c>
      <c r="CD56" s="146">
        <v>0</v>
      </c>
      <c r="CE56" s="143">
        <v>0</v>
      </c>
      <c r="CF56" s="146">
        <v>17</v>
      </c>
      <c r="CG56" s="146">
        <v>12</v>
      </c>
      <c r="CH56" s="545">
        <v>11</v>
      </c>
    </row>
    <row r="57" spans="2:86">
      <c r="B57" s="201" t="s">
        <v>12</v>
      </c>
      <c r="C57" s="143">
        <f t="shared" si="80"/>
        <v>21</v>
      </c>
      <c r="D57" s="143">
        <f t="shared" si="81"/>
        <v>27</v>
      </c>
      <c r="E57" s="143">
        <f t="shared" si="82"/>
        <v>27</v>
      </c>
      <c r="F57" s="143">
        <f t="shared" ref="F57" si="89">Z57</f>
        <v>38</v>
      </c>
      <c r="G57" s="143">
        <f t="shared" si="83"/>
        <v>50</v>
      </c>
      <c r="H57" s="143">
        <f t="shared" si="84"/>
        <v>52</v>
      </c>
      <c r="I57" s="143">
        <f t="shared" si="85"/>
        <v>60</v>
      </c>
      <c r="J57" s="143">
        <f t="shared" si="86"/>
        <v>54</v>
      </c>
      <c r="K57" s="143">
        <f t="shared" si="87"/>
        <v>68</v>
      </c>
      <c r="L57" s="143">
        <f t="shared" si="88"/>
        <v>70</v>
      </c>
      <c r="M57" s="143">
        <f t="shared" si="88"/>
        <v>64</v>
      </c>
      <c r="N57" s="143">
        <f t="shared" si="88"/>
        <v>40</v>
      </c>
      <c r="O57" s="143">
        <f t="shared" si="88"/>
        <v>79</v>
      </c>
      <c r="P57" s="143">
        <f t="shared" si="88"/>
        <v>86</v>
      </c>
      <c r="Q57" s="143"/>
      <c r="R57" s="219">
        <v>17.569228149744589</v>
      </c>
      <c r="S57" s="143"/>
      <c r="T57" s="129"/>
      <c r="U57" s="129"/>
      <c r="V57" s="201" t="s">
        <v>12</v>
      </c>
      <c r="W57" s="143">
        <v>21</v>
      </c>
      <c r="X57" s="143">
        <v>27</v>
      </c>
      <c r="Y57" s="143">
        <v>27</v>
      </c>
      <c r="Z57" s="143">
        <v>38</v>
      </c>
      <c r="AA57" s="143">
        <v>50</v>
      </c>
      <c r="AB57" s="143">
        <v>52</v>
      </c>
      <c r="AC57" s="143">
        <v>60</v>
      </c>
      <c r="AD57" s="143">
        <v>54</v>
      </c>
      <c r="AE57" s="505">
        <v>68</v>
      </c>
      <c r="AF57" s="143">
        <v>70</v>
      </c>
      <c r="AG57" s="143">
        <v>64</v>
      </c>
      <c r="AH57" s="143">
        <v>40</v>
      </c>
      <c r="AI57" s="143">
        <v>79</v>
      </c>
      <c r="AJ57" s="143">
        <v>86</v>
      </c>
      <c r="AL57" s="201" t="s">
        <v>130</v>
      </c>
      <c r="AM57" s="143">
        <v>0</v>
      </c>
      <c r="AN57" s="143">
        <v>0</v>
      </c>
      <c r="AO57" s="143">
        <v>0</v>
      </c>
      <c r="AP57" s="143">
        <v>0</v>
      </c>
      <c r="AQ57" s="143">
        <v>0</v>
      </c>
      <c r="AR57" s="143">
        <v>0</v>
      </c>
      <c r="AS57" s="143">
        <v>0</v>
      </c>
      <c r="AT57" s="143">
        <v>0</v>
      </c>
      <c r="AU57" s="143">
        <v>0</v>
      </c>
      <c r="AV57" s="143">
        <v>0</v>
      </c>
      <c r="AW57" s="143">
        <v>0</v>
      </c>
      <c r="AX57" s="143">
        <v>0</v>
      </c>
      <c r="AY57" s="143">
        <v>0</v>
      </c>
      <c r="AZ57" s="143">
        <v>0</v>
      </c>
      <c r="BB57" s="681"/>
      <c r="BC57" s="201" t="s">
        <v>71</v>
      </c>
      <c r="BD57" s="143">
        <v>429</v>
      </c>
      <c r="BE57" s="146">
        <v>400</v>
      </c>
      <c r="BF57" s="146">
        <v>392</v>
      </c>
      <c r="BG57" s="143">
        <v>493</v>
      </c>
      <c r="BH57" s="146">
        <v>493</v>
      </c>
      <c r="BI57" s="146">
        <v>475</v>
      </c>
      <c r="BJ57" s="146">
        <v>499</v>
      </c>
      <c r="BK57" s="146">
        <v>564</v>
      </c>
      <c r="BL57" s="143">
        <v>665</v>
      </c>
      <c r="BM57" s="143">
        <v>672</v>
      </c>
      <c r="BN57" s="146">
        <v>718</v>
      </c>
      <c r="BO57" s="146">
        <v>784</v>
      </c>
      <c r="BP57" s="146">
        <v>775</v>
      </c>
      <c r="BQ57" s="545">
        <v>801</v>
      </c>
      <c r="BS57" s="705"/>
      <c r="BT57" s="201" t="s">
        <v>71</v>
      </c>
      <c r="BU57" s="143">
        <v>431</v>
      </c>
      <c r="BV57" s="146">
        <v>418</v>
      </c>
      <c r="BW57" s="146">
        <v>372</v>
      </c>
      <c r="BX57" s="143">
        <v>393</v>
      </c>
      <c r="BY57" s="146">
        <v>424</v>
      </c>
      <c r="BZ57" s="146">
        <v>396</v>
      </c>
      <c r="CA57" s="146">
        <v>406</v>
      </c>
      <c r="CB57" s="146">
        <v>490</v>
      </c>
      <c r="CC57" s="143">
        <v>486</v>
      </c>
      <c r="CD57" s="143">
        <v>482</v>
      </c>
      <c r="CE57" s="146">
        <v>497</v>
      </c>
      <c r="CF57" s="146">
        <v>473</v>
      </c>
      <c r="CG57" s="146">
        <v>458</v>
      </c>
      <c r="CH57" s="545">
        <v>480</v>
      </c>
    </row>
    <row r="58" spans="2:86">
      <c r="B58" s="201" t="s">
        <v>151</v>
      </c>
      <c r="C58" s="210"/>
      <c r="D58" s="210"/>
      <c r="E58" s="210"/>
      <c r="F58" s="210">
        <f t="shared" ref="F58:F60" si="90">Z58</f>
        <v>11077570.690000005</v>
      </c>
      <c r="G58" s="210">
        <f t="shared" ref="G58:G60" si="91">AA58</f>
        <v>9277657.0000000019</v>
      </c>
      <c r="H58" s="210">
        <f t="shared" ref="H58:H60" si="92">AB58</f>
        <v>10899108.649999999</v>
      </c>
      <c r="I58" s="210">
        <f t="shared" ref="I58:I60" si="93">AC58</f>
        <v>10350478.84</v>
      </c>
      <c r="J58" s="210">
        <f t="shared" ref="J58:J60" si="94">AD58</f>
        <v>11444946.98</v>
      </c>
      <c r="K58" s="210">
        <f t="shared" ref="K58:K60" si="95">AE58</f>
        <v>13479053.18</v>
      </c>
      <c r="L58" s="210">
        <f>AF58</f>
        <v>11614458.239999998</v>
      </c>
      <c r="M58" s="210">
        <f>AG58</f>
        <v>11255056.159999998</v>
      </c>
      <c r="N58" s="210">
        <f>AH58</f>
        <v>9561461.7199999969</v>
      </c>
      <c r="O58" s="210">
        <f>AI58</f>
        <v>9143624.0200000014</v>
      </c>
      <c r="P58" s="532">
        <f>AJ58</f>
        <v>0</v>
      </c>
      <c r="Q58" s="210"/>
      <c r="R58" s="219">
        <v>869160.26375066559</v>
      </c>
      <c r="S58" s="143"/>
      <c r="T58" s="129"/>
      <c r="U58" s="129"/>
      <c r="V58" s="201" t="s">
        <v>151</v>
      </c>
      <c r="W58" s="210"/>
      <c r="X58" s="210"/>
      <c r="Y58" s="210"/>
      <c r="Z58" s="210">
        <v>11077570.690000005</v>
      </c>
      <c r="AA58" s="210">
        <v>9277657.0000000019</v>
      </c>
      <c r="AB58" s="210">
        <v>10899108.649999999</v>
      </c>
      <c r="AC58" s="210">
        <v>10350478.84</v>
      </c>
      <c r="AD58" s="210">
        <v>11444946.98</v>
      </c>
      <c r="AE58" s="506">
        <v>13479053.18</v>
      </c>
      <c r="AF58" s="210">
        <v>11614458.239999998</v>
      </c>
      <c r="AG58" s="210">
        <v>11255056.159999998</v>
      </c>
      <c r="AH58" s="210">
        <v>9561461.7199999969</v>
      </c>
      <c r="AI58" s="210">
        <v>9143624.0200000014</v>
      </c>
      <c r="AJ58" s="211"/>
      <c r="AL58" s="201" t="s">
        <v>152</v>
      </c>
      <c r="AM58" s="143">
        <v>0</v>
      </c>
      <c r="AN58" s="143">
        <v>0</v>
      </c>
      <c r="AO58" s="143">
        <v>0</v>
      </c>
      <c r="AP58" s="143">
        <v>0</v>
      </c>
      <c r="AQ58" s="143">
        <v>0</v>
      </c>
      <c r="AR58" s="143">
        <v>0</v>
      </c>
      <c r="AS58" s="143">
        <v>0</v>
      </c>
      <c r="AT58" s="143">
        <v>0</v>
      </c>
      <c r="AU58" s="143">
        <v>0</v>
      </c>
      <c r="AV58" s="143">
        <v>0</v>
      </c>
      <c r="AW58" s="143">
        <v>0</v>
      </c>
      <c r="AX58" s="143">
        <v>0</v>
      </c>
      <c r="AY58" s="143">
        <v>0</v>
      </c>
      <c r="AZ58" s="143">
        <v>0</v>
      </c>
      <c r="BB58" s="682"/>
      <c r="BC58" s="206" t="s">
        <v>53</v>
      </c>
      <c r="BD58" s="207">
        <f>BD55+BD57+$T$11*BD56</f>
        <v>429</v>
      </c>
      <c r="BE58" s="208">
        <f t="shared" ref="BE58" si="96">BE55+BE57+$T$11*BE56</f>
        <v>400</v>
      </c>
      <c r="BF58" s="208">
        <v>392</v>
      </c>
      <c r="BG58" s="207">
        <v>493</v>
      </c>
      <c r="BH58" s="208">
        <v>493</v>
      </c>
      <c r="BI58" s="208">
        <v>475</v>
      </c>
      <c r="BJ58" s="208">
        <v>499</v>
      </c>
      <c r="BK58" s="209">
        <v>564</v>
      </c>
      <c r="BL58" s="209">
        <v>665</v>
      </c>
      <c r="BM58" s="209">
        <v>672</v>
      </c>
      <c r="BN58" s="208">
        <v>718</v>
      </c>
      <c r="BO58" s="463">
        <v>803.5</v>
      </c>
      <c r="BP58" s="463">
        <v>784</v>
      </c>
      <c r="BQ58" s="441">
        <v>808.5</v>
      </c>
      <c r="BS58" s="706"/>
      <c r="BT58" s="133" t="s">
        <v>53</v>
      </c>
      <c r="BU58" s="209">
        <f t="shared" ref="BU58" si="97">BU55+BU57+$T$11*BU56</f>
        <v>431</v>
      </c>
      <c r="BV58" s="209">
        <f t="shared" ref="BV58" si="98">BV55+BV57+$T$11*BV56</f>
        <v>418</v>
      </c>
      <c r="BW58" s="209">
        <v>372</v>
      </c>
      <c r="BX58" s="209">
        <v>393</v>
      </c>
      <c r="BY58" s="209">
        <v>424</v>
      </c>
      <c r="BZ58" s="209">
        <v>396</v>
      </c>
      <c r="CA58" s="209">
        <v>406</v>
      </c>
      <c r="CB58" s="209">
        <v>490</v>
      </c>
      <c r="CC58" s="209">
        <v>486</v>
      </c>
      <c r="CD58" s="209">
        <v>482</v>
      </c>
      <c r="CE58" s="209">
        <v>497</v>
      </c>
      <c r="CF58" s="209">
        <v>481.5</v>
      </c>
      <c r="CG58" s="209">
        <v>464</v>
      </c>
      <c r="CH58" s="441">
        <v>485.5</v>
      </c>
    </row>
    <row r="59" spans="2:86" ht="18" customHeight="1">
      <c r="B59" s="201" t="s">
        <v>16</v>
      </c>
      <c r="C59" s="214">
        <f t="shared" ref="C59:C60" si="99">W59</f>
        <v>17.96416119999801</v>
      </c>
      <c r="D59" s="214">
        <f t="shared" ref="D59:D60" si="100">X59</f>
        <v>16.880145545704536</v>
      </c>
      <c r="E59" s="214">
        <f t="shared" ref="E59:E60" si="101">Y59</f>
        <v>16.354923330190658</v>
      </c>
      <c r="F59" s="214">
        <f t="shared" si="90"/>
        <v>17.512761020881669</v>
      </c>
      <c r="G59" s="214">
        <f t="shared" si="91"/>
        <v>16.465437002661211</v>
      </c>
      <c r="H59" s="214">
        <f t="shared" si="92"/>
        <v>15.449551660069474</v>
      </c>
      <c r="I59" s="214">
        <f t="shared" si="93"/>
        <v>15.478163867633556</v>
      </c>
      <c r="J59" s="214">
        <f t="shared" si="94"/>
        <v>17.036823093860068</v>
      </c>
      <c r="K59" s="214">
        <f t="shared" si="95"/>
        <v>18.089719708738578</v>
      </c>
      <c r="L59" s="214">
        <f t="shared" ref="L59:P60" si="102">AF59</f>
        <v>18.82786867668818</v>
      </c>
      <c r="M59" s="214">
        <f t="shared" si="102"/>
        <v>19.812693151140994</v>
      </c>
      <c r="N59" s="214">
        <f t="shared" si="102"/>
        <v>22.194118120079246</v>
      </c>
      <c r="O59" s="214">
        <f t="shared" si="102"/>
        <v>21.776638752526711</v>
      </c>
      <c r="P59" s="214">
        <f t="shared" si="102"/>
        <v>21.985825751911307</v>
      </c>
      <c r="Q59" s="214"/>
      <c r="R59" s="419">
        <v>1.1134653990013725</v>
      </c>
      <c r="S59" s="143"/>
      <c r="T59" s="129"/>
      <c r="U59" s="129"/>
      <c r="V59" s="201" t="s">
        <v>16</v>
      </c>
      <c r="W59" s="214">
        <v>17.96416119999801</v>
      </c>
      <c r="X59" s="214">
        <v>16.880145545704536</v>
      </c>
      <c r="Y59" s="214">
        <v>16.354923330190658</v>
      </c>
      <c r="Z59" s="214">
        <v>17.512761020881669</v>
      </c>
      <c r="AA59" s="214">
        <v>16.465437002661211</v>
      </c>
      <c r="AB59" s="214">
        <v>15.449551660069474</v>
      </c>
      <c r="AC59" s="214">
        <v>15.478163867633556</v>
      </c>
      <c r="AD59" s="214">
        <v>17.036823093860068</v>
      </c>
      <c r="AE59" s="507">
        <v>18.089719708738578</v>
      </c>
      <c r="AF59" s="214">
        <v>18.82786867668818</v>
      </c>
      <c r="AG59" s="214">
        <v>19.812693151140994</v>
      </c>
      <c r="AH59" s="214">
        <v>22.194118120079246</v>
      </c>
      <c r="AI59" s="214">
        <v>21.776638752526711</v>
      </c>
      <c r="AJ59" s="214">
        <v>21.985825751911307</v>
      </c>
      <c r="AL59" s="212" t="s">
        <v>131</v>
      </c>
      <c r="AM59" s="213">
        <v>21</v>
      </c>
      <c r="AN59" s="213">
        <v>27</v>
      </c>
      <c r="AO59" s="213">
        <v>27</v>
      </c>
      <c r="AP59" s="213">
        <v>38</v>
      </c>
      <c r="AQ59" s="213">
        <v>50</v>
      </c>
      <c r="AR59" s="213">
        <v>52</v>
      </c>
      <c r="AS59" s="213">
        <v>60</v>
      </c>
      <c r="AT59" s="213">
        <v>54</v>
      </c>
      <c r="AU59" s="213">
        <v>68</v>
      </c>
      <c r="AV59" s="213">
        <v>70</v>
      </c>
      <c r="AW59" s="213">
        <v>64</v>
      </c>
      <c r="AX59" s="213">
        <v>40</v>
      </c>
      <c r="AY59" s="213">
        <v>79</v>
      </c>
      <c r="AZ59" s="213">
        <v>86</v>
      </c>
      <c r="BB59" s="683" t="s">
        <v>100</v>
      </c>
      <c r="BC59" s="201" t="s">
        <v>72</v>
      </c>
      <c r="BD59" s="143">
        <v>26</v>
      </c>
      <c r="BE59" s="146">
        <v>20</v>
      </c>
      <c r="BF59" s="146">
        <v>26</v>
      </c>
      <c r="BG59" s="143">
        <v>24</v>
      </c>
      <c r="BH59" s="146">
        <v>22</v>
      </c>
      <c r="BI59" s="146">
        <v>18</v>
      </c>
      <c r="BJ59" s="146">
        <v>31</v>
      </c>
      <c r="BK59" s="142">
        <v>19</v>
      </c>
      <c r="BL59" s="142">
        <v>18</v>
      </c>
      <c r="BM59" s="142">
        <v>20</v>
      </c>
      <c r="BN59" s="142">
        <v>19</v>
      </c>
      <c r="BO59" s="142">
        <v>23</v>
      </c>
      <c r="BP59" s="142">
        <v>14</v>
      </c>
      <c r="BQ59" s="517">
        <v>12</v>
      </c>
      <c r="BS59" s="707" t="s">
        <v>52</v>
      </c>
      <c r="BT59" s="201" t="s">
        <v>72</v>
      </c>
      <c r="BU59" s="143">
        <v>618</v>
      </c>
      <c r="BV59" s="146">
        <v>590</v>
      </c>
      <c r="BW59" s="146">
        <v>634</v>
      </c>
      <c r="BX59" s="143">
        <v>782</v>
      </c>
      <c r="BY59" s="146">
        <v>778</v>
      </c>
      <c r="BZ59" s="146">
        <v>918</v>
      </c>
      <c r="CA59" s="146">
        <v>854</v>
      </c>
      <c r="CB59" s="143">
        <v>732</v>
      </c>
      <c r="CC59" s="143">
        <v>729</v>
      </c>
      <c r="CD59" s="143">
        <v>795</v>
      </c>
      <c r="CE59" s="143">
        <v>722</v>
      </c>
      <c r="CF59" s="143">
        <v>682</v>
      </c>
      <c r="CG59" s="143">
        <v>587</v>
      </c>
      <c r="CH59" s="517">
        <v>621</v>
      </c>
    </row>
    <row r="60" spans="2:86">
      <c r="B60" s="215" t="s">
        <v>17</v>
      </c>
      <c r="C60" s="216">
        <f t="shared" si="99"/>
        <v>0.52558139534883719</v>
      </c>
      <c r="D60" s="216">
        <f t="shared" si="100"/>
        <v>0.53617810760667906</v>
      </c>
      <c r="E60" s="216">
        <f t="shared" si="101"/>
        <v>0.50234741784037562</v>
      </c>
      <c r="F60" s="216">
        <f t="shared" si="90"/>
        <v>0.47193877551020408</v>
      </c>
      <c r="G60" s="216">
        <f t="shared" si="91"/>
        <v>0.52894356005788712</v>
      </c>
      <c r="H60" s="216">
        <f t="shared" si="92"/>
        <v>0.49630624580255206</v>
      </c>
      <c r="I60" s="216">
        <f t="shared" si="93"/>
        <v>0.54760250173731762</v>
      </c>
      <c r="J60" s="216">
        <f t="shared" si="94"/>
        <v>0.54164305949008495</v>
      </c>
      <c r="K60" s="216">
        <f t="shared" si="95"/>
        <v>0.53395541731467078</v>
      </c>
      <c r="L60" s="216">
        <f t="shared" si="102"/>
        <v>0.54198841698841704</v>
      </c>
      <c r="M60" s="216">
        <f t="shared" si="88"/>
        <v>0.59798994974874375</v>
      </c>
      <c r="N60" s="216">
        <f t="shared" si="88"/>
        <v>0.60081883316274309</v>
      </c>
      <c r="O60" s="216">
        <f t="shared" si="88"/>
        <v>0.62188365650969524</v>
      </c>
      <c r="P60" s="216">
        <f t="shared" si="88"/>
        <v>0.64680105170902713</v>
      </c>
      <c r="Q60" s="217"/>
      <c r="R60" s="420">
        <v>2.3577058954554575</v>
      </c>
      <c r="S60" s="218"/>
      <c r="T60" s="129"/>
      <c r="U60" s="129"/>
      <c r="V60" s="215" t="s">
        <v>17</v>
      </c>
      <c r="W60" s="216">
        <v>0.52558139534883719</v>
      </c>
      <c r="X60" s="216">
        <v>0.53617810760667906</v>
      </c>
      <c r="Y60" s="216">
        <v>0.50234741784037562</v>
      </c>
      <c r="Z60" s="216">
        <v>0.47193877551020408</v>
      </c>
      <c r="AA60" s="216">
        <v>0.52894356005788712</v>
      </c>
      <c r="AB60" s="216">
        <v>0.49630624580255206</v>
      </c>
      <c r="AC60" s="216">
        <v>0.54760250173731762</v>
      </c>
      <c r="AD60" s="216">
        <v>0.54164305949008495</v>
      </c>
      <c r="AE60" s="508">
        <v>0.53395541731467078</v>
      </c>
      <c r="AF60" s="216">
        <v>0.54198841698841704</v>
      </c>
      <c r="AG60" s="216">
        <v>0.59798994974874375</v>
      </c>
      <c r="AH60" s="216">
        <v>0.60081883316274309</v>
      </c>
      <c r="AI60" s="216">
        <v>0.62188365650969524</v>
      </c>
      <c r="AJ60" s="216">
        <v>0.64680105170902713</v>
      </c>
      <c r="AU60" s="385"/>
      <c r="BB60" s="681"/>
      <c r="BC60" s="201" t="s">
        <v>73</v>
      </c>
      <c r="BD60" s="143">
        <v>78</v>
      </c>
      <c r="BE60" s="146">
        <v>57</v>
      </c>
      <c r="BF60" s="146">
        <v>61</v>
      </c>
      <c r="BG60" s="143">
        <v>47</v>
      </c>
      <c r="BH60" s="146">
        <v>58</v>
      </c>
      <c r="BI60" s="146">
        <v>69</v>
      </c>
      <c r="BJ60" s="146">
        <v>71</v>
      </c>
      <c r="BK60" s="143">
        <v>58</v>
      </c>
      <c r="BL60" s="143">
        <v>60</v>
      </c>
      <c r="BM60" s="143">
        <v>48</v>
      </c>
      <c r="BN60" s="143">
        <v>55</v>
      </c>
      <c r="BO60" s="143">
        <v>46</v>
      </c>
      <c r="BP60" s="143">
        <v>59</v>
      </c>
      <c r="BQ60" s="517">
        <v>42</v>
      </c>
      <c r="BS60" s="708"/>
      <c r="BT60" s="201" t="s">
        <v>73</v>
      </c>
      <c r="BU60" s="143">
        <v>517</v>
      </c>
      <c r="BV60" s="146">
        <v>531</v>
      </c>
      <c r="BW60" s="146">
        <v>484</v>
      </c>
      <c r="BX60" s="143">
        <v>560</v>
      </c>
      <c r="BY60" s="146">
        <v>665</v>
      </c>
      <c r="BZ60" s="146">
        <v>709</v>
      </c>
      <c r="CA60" s="146">
        <v>814</v>
      </c>
      <c r="CB60" s="143">
        <v>714</v>
      </c>
      <c r="CC60" s="143">
        <v>697</v>
      </c>
      <c r="CD60" s="143">
        <v>737</v>
      </c>
      <c r="CE60" s="143">
        <v>785</v>
      </c>
      <c r="CF60" s="143">
        <v>804</v>
      </c>
      <c r="CG60" s="143">
        <v>715</v>
      </c>
      <c r="CH60" s="517">
        <v>641</v>
      </c>
    </row>
    <row r="61" spans="2:86">
      <c r="G61" s="129"/>
      <c r="H61" s="129"/>
      <c r="I61" s="129"/>
      <c r="J61" s="129"/>
      <c r="K61" s="129"/>
      <c r="L61" s="129"/>
      <c r="M61" s="129"/>
      <c r="N61" s="129"/>
      <c r="O61" s="129"/>
      <c r="P61" s="129"/>
      <c r="Q61" s="165"/>
      <c r="R61" s="99"/>
      <c r="S61" s="385"/>
      <c r="T61" s="129"/>
      <c r="U61" s="129"/>
      <c r="AE61" s="301"/>
      <c r="AF61" s="385"/>
      <c r="AJ61" s="165"/>
      <c r="AK61" s="165"/>
      <c r="AU61" s="385"/>
      <c r="BB61" s="681"/>
      <c r="BC61" s="201" t="s">
        <v>74</v>
      </c>
      <c r="BD61" s="143">
        <v>136</v>
      </c>
      <c r="BE61" s="146">
        <v>147</v>
      </c>
      <c r="BF61" s="146">
        <v>133</v>
      </c>
      <c r="BG61" s="143">
        <v>136</v>
      </c>
      <c r="BH61" s="146">
        <v>149</v>
      </c>
      <c r="BI61" s="146">
        <v>195</v>
      </c>
      <c r="BJ61" s="146">
        <v>181</v>
      </c>
      <c r="BK61" s="143">
        <v>174</v>
      </c>
      <c r="BL61" s="143">
        <v>162</v>
      </c>
      <c r="BM61" s="143">
        <v>140</v>
      </c>
      <c r="BN61" s="143">
        <v>177</v>
      </c>
      <c r="BO61" s="143">
        <v>155</v>
      </c>
      <c r="BP61" s="143">
        <v>158</v>
      </c>
      <c r="BQ61" s="517">
        <v>131</v>
      </c>
      <c r="BS61" s="708"/>
      <c r="BT61" s="201" t="s">
        <v>74</v>
      </c>
      <c r="BU61" s="143">
        <v>478</v>
      </c>
      <c r="BV61" s="146">
        <v>540</v>
      </c>
      <c r="BW61" s="146">
        <v>553</v>
      </c>
      <c r="BX61" s="143">
        <v>560</v>
      </c>
      <c r="BY61" s="146">
        <v>622</v>
      </c>
      <c r="BZ61" s="146">
        <v>803</v>
      </c>
      <c r="CA61" s="146">
        <v>801</v>
      </c>
      <c r="CB61" s="143">
        <v>841</v>
      </c>
      <c r="CC61" s="143">
        <v>811</v>
      </c>
      <c r="CD61" s="143">
        <v>828</v>
      </c>
      <c r="CE61" s="143">
        <v>867</v>
      </c>
      <c r="CF61" s="143">
        <v>959</v>
      </c>
      <c r="CG61" s="143">
        <v>920</v>
      </c>
      <c r="CH61" s="517">
        <v>849</v>
      </c>
    </row>
    <row r="62" spans="2:86">
      <c r="G62" s="129"/>
      <c r="H62" s="129"/>
      <c r="I62" s="129"/>
      <c r="J62" s="129"/>
      <c r="K62" s="129"/>
      <c r="L62" s="129"/>
      <c r="M62" s="129"/>
      <c r="N62" s="129"/>
      <c r="O62" s="129"/>
      <c r="P62" s="129"/>
      <c r="Q62" s="165"/>
      <c r="R62" s="99"/>
      <c r="S62" s="385"/>
      <c r="T62" s="129"/>
      <c r="U62" s="129"/>
      <c r="AE62" s="301"/>
      <c r="AF62" s="385"/>
      <c r="AJ62" s="165"/>
      <c r="AU62" s="385"/>
      <c r="BB62" s="681"/>
      <c r="BC62" s="201" t="s">
        <v>36</v>
      </c>
      <c r="BD62" s="143">
        <v>0</v>
      </c>
      <c r="BE62" s="146">
        <v>0</v>
      </c>
      <c r="BF62" s="146">
        <v>0</v>
      </c>
      <c r="BG62" s="143">
        <v>0</v>
      </c>
      <c r="BH62" s="146">
        <v>0</v>
      </c>
      <c r="BI62" s="146">
        <v>0</v>
      </c>
      <c r="BJ62" s="146">
        <v>0</v>
      </c>
      <c r="BK62" s="146">
        <v>0</v>
      </c>
      <c r="BL62" s="143">
        <v>0</v>
      </c>
      <c r="BM62" s="143">
        <v>0</v>
      </c>
      <c r="BN62" s="146">
        <v>0</v>
      </c>
      <c r="BO62" s="146">
        <v>0</v>
      </c>
      <c r="BP62" s="146">
        <v>0</v>
      </c>
      <c r="BQ62" s="545">
        <v>0</v>
      </c>
      <c r="BS62" s="708"/>
      <c r="BT62" s="201" t="s">
        <v>36</v>
      </c>
      <c r="BU62" s="143">
        <v>0</v>
      </c>
      <c r="BV62" s="146">
        <v>0</v>
      </c>
      <c r="BW62" s="146">
        <v>0</v>
      </c>
      <c r="BX62" s="143">
        <v>0</v>
      </c>
      <c r="BY62" s="146">
        <v>0</v>
      </c>
      <c r="BZ62" s="146">
        <v>0</v>
      </c>
      <c r="CA62" s="146">
        <v>0</v>
      </c>
      <c r="CB62" s="146">
        <v>0</v>
      </c>
      <c r="CC62" s="143">
        <v>0</v>
      </c>
      <c r="CD62" s="143">
        <v>0</v>
      </c>
      <c r="CE62" s="146">
        <v>0</v>
      </c>
      <c r="CF62" s="146">
        <v>0</v>
      </c>
      <c r="CG62" s="146">
        <v>0</v>
      </c>
      <c r="CH62" s="545">
        <v>0</v>
      </c>
    </row>
    <row r="63" spans="2:86">
      <c r="G63" s="129"/>
      <c r="H63" s="129"/>
      <c r="I63" s="129"/>
      <c r="J63" s="129"/>
      <c r="K63" s="129"/>
      <c r="L63" s="129"/>
      <c r="M63" s="129"/>
      <c r="N63" s="129"/>
      <c r="O63" s="129"/>
      <c r="P63" s="129"/>
      <c r="Q63" s="165"/>
      <c r="R63" s="99"/>
      <c r="S63" s="385"/>
      <c r="T63" s="129"/>
      <c r="U63" s="129"/>
      <c r="AE63" s="301"/>
      <c r="AF63" s="385"/>
      <c r="AJ63" s="165"/>
      <c r="AL63" s="165"/>
      <c r="AM63" s="165"/>
      <c r="AN63" s="165"/>
      <c r="AO63" s="165"/>
      <c r="AP63" s="165"/>
      <c r="AQ63" s="165"/>
      <c r="AR63" s="165"/>
      <c r="AS63" s="165"/>
      <c r="AT63" s="165"/>
      <c r="AU63" s="327"/>
      <c r="AV63" s="327"/>
      <c r="AW63" s="327"/>
      <c r="AX63" s="327"/>
      <c r="AY63" s="165"/>
      <c r="AZ63" s="165"/>
      <c r="BB63" s="681"/>
      <c r="BC63" s="141" t="s">
        <v>149</v>
      </c>
      <c r="BD63" s="143">
        <v>0</v>
      </c>
      <c r="BE63" s="146">
        <v>0</v>
      </c>
      <c r="BF63" s="146">
        <v>0</v>
      </c>
      <c r="BG63" s="143">
        <v>0</v>
      </c>
      <c r="BH63" s="146">
        <v>0</v>
      </c>
      <c r="BI63" s="146">
        <v>0</v>
      </c>
      <c r="BJ63" s="146">
        <v>0</v>
      </c>
      <c r="BK63" s="146">
        <v>0</v>
      </c>
      <c r="BL63" s="143">
        <v>0</v>
      </c>
      <c r="BM63" s="146">
        <v>0</v>
      </c>
      <c r="BN63" s="143">
        <v>0</v>
      </c>
      <c r="BO63" s="146">
        <v>9</v>
      </c>
      <c r="BP63" s="146">
        <v>9</v>
      </c>
      <c r="BQ63" s="545">
        <v>11</v>
      </c>
      <c r="BS63" s="708"/>
      <c r="BT63" s="141" t="s">
        <v>149</v>
      </c>
      <c r="BU63" s="143">
        <v>0</v>
      </c>
      <c r="BV63" s="146">
        <v>0</v>
      </c>
      <c r="BW63" s="146">
        <v>0</v>
      </c>
      <c r="BX63" s="143">
        <v>0</v>
      </c>
      <c r="BY63" s="146">
        <v>0</v>
      </c>
      <c r="BZ63" s="146">
        <v>0</v>
      </c>
      <c r="CA63" s="146">
        <v>0</v>
      </c>
      <c r="CB63" s="146">
        <v>0</v>
      </c>
      <c r="CC63" s="143">
        <v>0</v>
      </c>
      <c r="CD63" s="146">
        <v>0</v>
      </c>
      <c r="CE63" s="143">
        <v>0</v>
      </c>
      <c r="CF63" s="146">
        <v>40</v>
      </c>
      <c r="CG63" s="146">
        <v>24</v>
      </c>
      <c r="CH63" s="545">
        <v>26</v>
      </c>
    </row>
    <row r="64" spans="2:86">
      <c r="G64" s="129"/>
      <c r="H64" s="129"/>
      <c r="I64" s="129"/>
      <c r="J64" s="129"/>
      <c r="K64" s="129"/>
      <c r="L64" s="129"/>
      <c r="M64" s="129"/>
      <c r="N64" s="129"/>
      <c r="O64" s="129"/>
      <c r="P64" s="129"/>
      <c r="Q64" s="165"/>
      <c r="R64" s="99"/>
      <c r="S64" s="385"/>
      <c r="T64" s="129"/>
      <c r="U64" s="129"/>
      <c r="AE64" s="301"/>
      <c r="AF64" s="385"/>
      <c r="AJ64" s="165"/>
      <c r="AL64" s="165"/>
      <c r="AM64" s="165"/>
      <c r="AN64" s="165"/>
      <c r="AO64" s="165"/>
      <c r="AP64" s="165"/>
      <c r="AQ64" s="165"/>
      <c r="AR64" s="165"/>
      <c r="AS64" s="165"/>
      <c r="AT64" s="165"/>
      <c r="AU64" s="327"/>
      <c r="AV64" s="327"/>
      <c r="AW64" s="327"/>
      <c r="AX64" s="327"/>
      <c r="AY64" s="165"/>
      <c r="AZ64" s="165"/>
      <c r="BB64" s="681"/>
      <c r="BC64" s="201" t="s">
        <v>71</v>
      </c>
      <c r="BD64" s="143">
        <v>173</v>
      </c>
      <c r="BE64" s="146">
        <v>201</v>
      </c>
      <c r="BF64" s="146">
        <v>193</v>
      </c>
      <c r="BG64" s="143">
        <v>195</v>
      </c>
      <c r="BH64" s="146">
        <v>220</v>
      </c>
      <c r="BI64" s="146">
        <v>220</v>
      </c>
      <c r="BJ64" s="146">
        <v>245</v>
      </c>
      <c r="BK64" s="146">
        <v>320</v>
      </c>
      <c r="BL64" s="143">
        <v>306</v>
      </c>
      <c r="BM64" s="143">
        <v>334</v>
      </c>
      <c r="BN64" s="146">
        <v>309</v>
      </c>
      <c r="BO64" s="146">
        <v>314</v>
      </c>
      <c r="BP64" s="146">
        <v>321</v>
      </c>
      <c r="BQ64" s="545">
        <v>313</v>
      </c>
      <c r="BS64" s="708"/>
      <c r="BT64" s="201" t="s">
        <v>71</v>
      </c>
      <c r="BU64" s="143">
        <v>344</v>
      </c>
      <c r="BV64" s="146">
        <v>384</v>
      </c>
      <c r="BW64" s="146">
        <v>406</v>
      </c>
      <c r="BX64" s="143">
        <v>490</v>
      </c>
      <c r="BY64" s="146">
        <v>509</v>
      </c>
      <c r="BZ64" s="146">
        <v>519</v>
      </c>
      <c r="CA64" s="146">
        <v>583</v>
      </c>
      <c r="CB64" s="146">
        <v>714</v>
      </c>
      <c r="CC64" s="143">
        <v>791</v>
      </c>
      <c r="CD64" s="143">
        <v>858</v>
      </c>
      <c r="CE64" s="146">
        <v>839</v>
      </c>
      <c r="CF64" s="146">
        <v>939</v>
      </c>
      <c r="CG64" s="146">
        <v>959</v>
      </c>
      <c r="CH64" s="545">
        <v>947</v>
      </c>
    </row>
    <row r="65" spans="2:86">
      <c r="F65" s="195"/>
      <c r="R65" s="421"/>
      <c r="S65" s="386"/>
      <c r="T65" s="129"/>
      <c r="U65" s="129"/>
      <c r="Z65" s="195"/>
      <c r="AA65" s="195"/>
      <c r="AB65" s="195"/>
      <c r="AC65" s="195"/>
      <c r="AD65" s="386"/>
      <c r="AE65" s="237"/>
      <c r="AF65" s="386"/>
      <c r="AG65" s="386"/>
      <c r="AH65" s="195"/>
      <c r="AI65" s="196"/>
      <c r="AJ65" s="196"/>
      <c r="AL65" s="165"/>
      <c r="AM65" s="165"/>
      <c r="AN65" s="165"/>
      <c r="AO65" s="165"/>
      <c r="AP65" s="165"/>
      <c r="AQ65" s="165"/>
      <c r="AR65" s="165"/>
      <c r="AS65" s="165"/>
      <c r="AT65" s="165"/>
      <c r="AU65" s="327"/>
      <c r="AV65" s="327"/>
      <c r="AW65" s="327"/>
      <c r="AX65" s="327"/>
      <c r="AY65" s="165"/>
      <c r="AZ65" s="165"/>
      <c r="BB65" s="682"/>
      <c r="BC65" s="222" t="s">
        <v>53</v>
      </c>
      <c r="BD65" s="207">
        <f>BD62+BD64+$T$11*BD63</f>
        <v>173</v>
      </c>
      <c r="BE65" s="208">
        <f t="shared" ref="BE65" si="103">BE62+BE64+$T$11*BE63</f>
        <v>201</v>
      </c>
      <c r="BF65" s="208">
        <v>193</v>
      </c>
      <c r="BG65" s="207">
        <v>195</v>
      </c>
      <c r="BH65" s="208">
        <v>220</v>
      </c>
      <c r="BI65" s="208">
        <v>220</v>
      </c>
      <c r="BJ65" s="208">
        <v>245</v>
      </c>
      <c r="BK65" s="209">
        <v>320</v>
      </c>
      <c r="BL65" s="209">
        <v>306</v>
      </c>
      <c r="BM65" s="209">
        <v>334</v>
      </c>
      <c r="BN65" s="208">
        <v>309</v>
      </c>
      <c r="BO65" s="463">
        <v>318.5</v>
      </c>
      <c r="BP65" s="463">
        <v>325.5</v>
      </c>
      <c r="BQ65" s="441">
        <v>318.5</v>
      </c>
      <c r="BS65" s="709"/>
      <c r="BT65" s="133" t="s">
        <v>53</v>
      </c>
      <c r="BU65" s="209">
        <f t="shared" ref="BU65" si="104">BU62+BU64+$T$11*BU63</f>
        <v>344</v>
      </c>
      <c r="BV65" s="209">
        <f t="shared" ref="BV65" si="105">BV62+BV64+$T$11*BV63</f>
        <v>384</v>
      </c>
      <c r="BW65" s="209">
        <v>406</v>
      </c>
      <c r="BX65" s="209">
        <v>490</v>
      </c>
      <c r="BY65" s="209">
        <v>509</v>
      </c>
      <c r="BZ65" s="209">
        <v>519</v>
      </c>
      <c r="CA65" s="209">
        <v>583</v>
      </c>
      <c r="CB65" s="209">
        <v>714</v>
      </c>
      <c r="CC65" s="209">
        <v>791</v>
      </c>
      <c r="CD65" s="209">
        <v>858</v>
      </c>
      <c r="CE65" s="209">
        <v>839</v>
      </c>
      <c r="CF65" s="209">
        <v>959</v>
      </c>
      <c r="CG65" s="209">
        <v>971</v>
      </c>
      <c r="CH65" s="441">
        <v>960</v>
      </c>
    </row>
    <row r="66" spans="2:86" ht="18" customHeight="1">
      <c r="B66" s="201"/>
      <c r="C66" s="201"/>
      <c r="D66" s="201"/>
      <c r="E66" s="201"/>
      <c r="F66" s="210"/>
      <c r="G66" s="210"/>
      <c r="H66" s="210"/>
      <c r="I66" s="210"/>
      <c r="J66" s="210"/>
      <c r="K66" s="210"/>
      <c r="L66" s="210"/>
      <c r="M66" s="210"/>
      <c r="N66" s="210"/>
      <c r="O66" s="210"/>
      <c r="P66" s="210"/>
      <c r="Q66" s="210"/>
      <c r="R66" s="229"/>
      <c r="S66" s="210"/>
      <c r="T66" s="203"/>
      <c r="U66" s="136"/>
      <c r="V66" s="201"/>
      <c r="W66" s="201"/>
      <c r="X66" s="201"/>
      <c r="Y66" s="201"/>
      <c r="Z66" s="210"/>
      <c r="AA66" s="210"/>
      <c r="AB66" s="210"/>
      <c r="AC66" s="210"/>
      <c r="AD66" s="210"/>
      <c r="AE66" s="506"/>
      <c r="AF66" s="210"/>
      <c r="AG66" s="210"/>
      <c r="AH66" s="210"/>
      <c r="AI66" s="210"/>
      <c r="AJ66" s="210"/>
      <c r="AL66" s="165"/>
      <c r="AM66" s="165"/>
      <c r="AN66" s="165"/>
      <c r="AO66" s="165"/>
      <c r="AP66" s="165"/>
      <c r="AQ66" s="165"/>
      <c r="AR66" s="165"/>
      <c r="AS66" s="165"/>
      <c r="AT66" s="165"/>
      <c r="AU66" s="327"/>
      <c r="AV66" s="327"/>
      <c r="AW66" s="327"/>
      <c r="AX66" s="327"/>
      <c r="AY66" s="165"/>
      <c r="AZ66" s="165"/>
      <c r="BB66" s="440"/>
      <c r="BC66" s="223"/>
      <c r="BD66" s="223"/>
      <c r="BE66" s="223"/>
      <c r="BF66" s="223"/>
      <c r="BG66" s="223"/>
      <c r="BH66" s="223"/>
      <c r="BI66" s="223"/>
      <c r="BJ66" s="223"/>
      <c r="BK66" s="388"/>
      <c r="BL66" s="388"/>
      <c r="BM66" s="388"/>
      <c r="BN66" s="388"/>
      <c r="BO66" s="327"/>
      <c r="BP66" s="327"/>
      <c r="BS66" s="439"/>
      <c r="CC66" s="385"/>
      <c r="CE66" s="327"/>
      <c r="CF66" s="327"/>
      <c r="CG66" s="327"/>
    </row>
    <row r="67" spans="2:86">
      <c r="B67" s="133" t="s">
        <v>4</v>
      </c>
      <c r="C67" s="133" t="s">
        <v>121</v>
      </c>
      <c r="D67" s="133" t="s">
        <v>120</v>
      </c>
      <c r="E67" s="133" t="s">
        <v>119</v>
      </c>
      <c r="F67" s="133" t="s">
        <v>49</v>
      </c>
      <c r="G67" s="133" t="s">
        <v>48</v>
      </c>
      <c r="H67" s="133" t="s">
        <v>47</v>
      </c>
      <c r="I67" s="133" t="s">
        <v>46</v>
      </c>
      <c r="J67" s="133" t="s">
        <v>45</v>
      </c>
      <c r="K67" s="133" t="s">
        <v>44</v>
      </c>
      <c r="L67" s="133" t="s">
        <v>43</v>
      </c>
      <c r="M67" s="133" t="s">
        <v>96</v>
      </c>
      <c r="N67" s="133" t="s">
        <v>69</v>
      </c>
      <c r="O67" s="133" t="s">
        <v>77</v>
      </c>
      <c r="P67" s="133" t="s">
        <v>148</v>
      </c>
      <c r="Q67" s="135"/>
      <c r="R67" s="92" t="s">
        <v>110</v>
      </c>
      <c r="S67" s="135"/>
      <c r="T67" s="129"/>
      <c r="U67" s="129"/>
      <c r="V67" s="133" t="s">
        <v>4</v>
      </c>
      <c r="W67" s="133" t="s">
        <v>121</v>
      </c>
      <c r="X67" s="133" t="s">
        <v>120</v>
      </c>
      <c r="Y67" s="133" t="s">
        <v>119</v>
      </c>
      <c r="Z67" s="133" t="s">
        <v>49</v>
      </c>
      <c r="AA67" s="133" t="s">
        <v>48</v>
      </c>
      <c r="AB67" s="133" t="s">
        <v>47</v>
      </c>
      <c r="AC67" s="133" t="s">
        <v>46</v>
      </c>
      <c r="AD67" s="133" t="s">
        <v>45</v>
      </c>
      <c r="AE67" s="206" t="s">
        <v>44</v>
      </c>
      <c r="AF67" s="133" t="s">
        <v>43</v>
      </c>
      <c r="AG67" s="133" t="s">
        <v>96</v>
      </c>
      <c r="AH67" s="133" t="s">
        <v>69</v>
      </c>
      <c r="AI67" s="133" t="s">
        <v>77</v>
      </c>
      <c r="AJ67" s="133" t="s">
        <v>148</v>
      </c>
      <c r="AL67" s="133" t="s">
        <v>4</v>
      </c>
      <c r="AM67" s="133" t="s">
        <v>121</v>
      </c>
      <c r="AN67" s="133" t="s">
        <v>120</v>
      </c>
      <c r="AO67" s="133" t="s">
        <v>119</v>
      </c>
      <c r="AP67" s="133" t="s">
        <v>49</v>
      </c>
      <c r="AQ67" s="133" t="s">
        <v>48</v>
      </c>
      <c r="AR67" s="133" t="s">
        <v>47</v>
      </c>
      <c r="AS67" s="133" t="s">
        <v>46</v>
      </c>
      <c r="AT67" s="133" t="s">
        <v>45</v>
      </c>
      <c r="AU67" s="133" t="s">
        <v>44</v>
      </c>
      <c r="AV67" s="133" t="s">
        <v>43</v>
      </c>
      <c r="AW67" s="133" t="s">
        <v>96</v>
      </c>
      <c r="AX67" s="135" t="s">
        <v>69</v>
      </c>
      <c r="AY67" s="135" t="s">
        <v>77</v>
      </c>
      <c r="AZ67" s="135" t="s">
        <v>148</v>
      </c>
      <c r="BB67" s="233"/>
      <c r="BC67" s="133" t="s">
        <v>4</v>
      </c>
      <c r="BD67" s="133" t="s">
        <v>121</v>
      </c>
      <c r="BE67" s="133" t="s">
        <v>120</v>
      </c>
      <c r="BF67" s="133" t="s">
        <v>119</v>
      </c>
      <c r="BG67" s="133" t="s">
        <v>49</v>
      </c>
      <c r="BH67" s="133" t="s">
        <v>48</v>
      </c>
      <c r="BI67" s="133" t="s">
        <v>47</v>
      </c>
      <c r="BJ67" s="133" t="s">
        <v>46</v>
      </c>
      <c r="BK67" s="133" t="s">
        <v>45</v>
      </c>
      <c r="BL67" s="133" t="s">
        <v>44</v>
      </c>
      <c r="BM67" s="133" t="s">
        <v>43</v>
      </c>
      <c r="BN67" s="133" t="s">
        <v>96</v>
      </c>
      <c r="BO67" s="135" t="s">
        <v>69</v>
      </c>
      <c r="BP67" s="135" t="s">
        <v>77</v>
      </c>
      <c r="BQ67" s="135" t="s">
        <v>148</v>
      </c>
      <c r="BS67" s="439"/>
      <c r="BT67" s="133" t="s">
        <v>4</v>
      </c>
      <c r="BU67" s="133" t="s">
        <v>121</v>
      </c>
      <c r="BV67" s="133" t="s">
        <v>120</v>
      </c>
      <c r="BW67" s="133" t="s">
        <v>119</v>
      </c>
      <c r="BX67" s="133" t="s">
        <v>49</v>
      </c>
      <c r="BY67" s="133" t="s">
        <v>48</v>
      </c>
      <c r="BZ67" s="133" t="s">
        <v>47</v>
      </c>
      <c r="CA67" s="133" t="s">
        <v>46</v>
      </c>
      <c r="CB67" s="133" t="s">
        <v>45</v>
      </c>
      <c r="CC67" s="133" t="s">
        <v>44</v>
      </c>
      <c r="CD67" s="133" t="s">
        <v>43</v>
      </c>
      <c r="CE67" s="133" t="s">
        <v>96</v>
      </c>
      <c r="CF67" s="133" t="s">
        <v>69</v>
      </c>
      <c r="CG67" s="133" t="s">
        <v>77</v>
      </c>
      <c r="CH67" s="133" t="s">
        <v>148</v>
      </c>
    </row>
    <row r="68" spans="2:86">
      <c r="B68" s="201" t="s">
        <v>72</v>
      </c>
      <c r="C68" s="143">
        <f t="shared" ref="C68:P70" si="106">W68+BD68*$T$6+BD75*$T$8</f>
        <v>5029.2</v>
      </c>
      <c r="D68" s="143">
        <f t="shared" si="106"/>
        <v>4876.8</v>
      </c>
      <c r="E68" s="143">
        <f t="shared" si="106"/>
        <v>5034.8</v>
      </c>
      <c r="F68" s="143">
        <f t="shared" si="106"/>
        <v>5241.2</v>
      </c>
      <c r="G68" s="143">
        <f t="shared" si="106"/>
        <v>5675.4</v>
      </c>
      <c r="H68" s="143">
        <f t="shared" si="106"/>
        <v>5808.2</v>
      </c>
      <c r="I68" s="143">
        <f t="shared" si="106"/>
        <v>5078.8</v>
      </c>
      <c r="J68" s="143">
        <f t="shared" si="106"/>
        <v>4956</v>
      </c>
      <c r="K68" s="143">
        <f t="shared" si="106"/>
        <v>4231.3999999999996</v>
      </c>
      <c r="L68" s="143">
        <f t="shared" si="106"/>
        <v>4447</v>
      </c>
      <c r="M68" s="143">
        <f t="shared" si="106"/>
        <v>4253.3999999999996</v>
      </c>
      <c r="N68" s="143">
        <f t="shared" si="106"/>
        <v>4168.6000000000004</v>
      </c>
      <c r="O68" s="143">
        <f t="shared" si="106"/>
        <v>3838</v>
      </c>
      <c r="P68" s="143">
        <f t="shared" si="106"/>
        <v>3962.4</v>
      </c>
      <c r="Q68" s="202"/>
      <c r="R68" s="219">
        <v>497.43146306244483</v>
      </c>
      <c r="S68" s="143"/>
      <c r="T68" s="129"/>
      <c r="U68" s="129"/>
      <c r="V68" s="201" t="s">
        <v>72</v>
      </c>
      <c r="W68" s="143">
        <v>3538</v>
      </c>
      <c r="X68" s="143">
        <v>3450</v>
      </c>
      <c r="Y68" s="143">
        <v>3541</v>
      </c>
      <c r="Z68" s="143">
        <v>3655</v>
      </c>
      <c r="AA68" s="143">
        <v>3887</v>
      </c>
      <c r="AB68" s="143">
        <v>3877</v>
      </c>
      <c r="AC68" s="143">
        <v>3415</v>
      </c>
      <c r="AD68" s="143">
        <v>3334</v>
      </c>
      <c r="AE68" s="505">
        <v>2871</v>
      </c>
      <c r="AF68" s="143">
        <v>3001</v>
      </c>
      <c r="AG68" s="143">
        <v>2928</v>
      </c>
      <c r="AH68" s="143">
        <v>2885</v>
      </c>
      <c r="AI68" s="143">
        <v>2711</v>
      </c>
      <c r="AJ68" s="143">
        <v>2813</v>
      </c>
      <c r="AL68" s="201" t="s">
        <v>127</v>
      </c>
      <c r="AM68" s="143">
        <v>2</v>
      </c>
      <c r="AN68" s="143">
        <v>3</v>
      </c>
      <c r="AO68" s="143">
        <v>0</v>
      </c>
      <c r="AP68" s="143">
        <v>0</v>
      </c>
      <c r="AQ68" s="143">
        <v>0</v>
      </c>
      <c r="AR68" s="143">
        <v>0</v>
      </c>
      <c r="AS68" s="143">
        <v>0</v>
      </c>
      <c r="AT68" s="143">
        <v>0</v>
      </c>
      <c r="AU68" s="143">
        <v>0</v>
      </c>
      <c r="AV68" s="143">
        <v>0</v>
      </c>
      <c r="AW68" s="143">
        <v>0</v>
      </c>
      <c r="AX68" s="142">
        <v>0</v>
      </c>
      <c r="AY68" s="142">
        <v>0</v>
      </c>
      <c r="AZ68" s="142">
        <v>0</v>
      </c>
      <c r="BB68" s="683" t="s">
        <v>99</v>
      </c>
      <c r="BC68" s="201" t="s">
        <v>72</v>
      </c>
      <c r="BD68" s="143">
        <v>1679</v>
      </c>
      <c r="BE68" s="146">
        <v>1591</v>
      </c>
      <c r="BF68" s="146">
        <v>1691</v>
      </c>
      <c r="BG68" s="143">
        <v>1809</v>
      </c>
      <c r="BH68" s="146">
        <v>2033</v>
      </c>
      <c r="BI68" s="146">
        <v>2129</v>
      </c>
      <c r="BJ68" s="146">
        <v>1791</v>
      </c>
      <c r="BK68" s="142">
        <v>1785</v>
      </c>
      <c r="BL68" s="142">
        <v>1503</v>
      </c>
      <c r="BM68" s="142">
        <v>1640</v>
      </c>
      <c r="BN68" s="142">
        <v>1518</v>
      </c>
      <c r="BO68" s="142">
        <v>1497</v>
      </c>
      <c r="BP68" s="142">
        <v>1320</v>
      </c>
      <c r="BQ68" s="516">
        <v>1343</v>
      </c>
      <c r="BS68" s="704" t="s">
        <v>51</v>
      </c>
      <c r="BT68" s="204" t="s">
        <v>72</v>
      </c>
      <c r="BU68" s="142">
        <v>217</v>
      </c>
      <c r="BV68" s="180">
        <v>218</v>
      </c>
      <c r="BW68" s="180">
        <v>190</v>
      </c>
      <c r="BX68" s="142">
        <v>191</v>
      </c>
      <c r="BY68" s="180">
        <v>223</v>
      </c>
      <c r="BZ68" s="180">
        <v>295</v>
      </c>
      <c r="CA68" s="180">
        <v>291</v>
      </c>
      <c r="CB68" s="142">
        <v>241</v>
      </c>
      <c r="CC68" s="142">
        <v>204</v>
      </c>
      <c r="CD68" s="142">
        <v>165</v>
      </c>
      <c r="CE68" s="143">
        <v>140</v>
      </c>
      <c r="CF68" s="143">
        <v>127</v>
      </c>
      <c r="CG68" s="143">
        <v>121</v>
      </c>
      <c r="CH68" s="516">
        <v>114</v>
      </c>
    </row>
    <row r="69" spans="2:86">
      <c r="B69" s="201" t="s">
        <v>73</v>
      </c>
      <c r="C69" s="143">
        <f t="shared" si="106"/>
        <v>4681.3999999999996</v>
      </c>
      <c r="D69" s="143">
        <f t="shared" si="106"/>
        <v>4608.8</v>
      </c>
      <c r="E69" s="143">
        <f t="shared" si="106"/>
        <v>4915.8</v>
      </c>
      <c r="F69" s="143">
        <f t="shared" si="106"/>
        <v>4959</v>
      </c>
      <c r="G69" s="143">
        <f t="shared" si="106"/>
        <v>5374.4</v>
      </c>
      <c r="H69" s="143">
        <f t="shared" si="106"/>
        <v>5794.2</v>
      </c>
      <c r="I69" s="143">
        <f t="shared" si="106"/>
        <v>5126.3999999999996</v>
      </c>
      <c r="J69" s="143">
        <f t="shared" si="106"/>
        <v>5277.8</v>
      </c>
      <c r="K69" s="143">
        <f t="shared" si="106"/>
        <v>5161.2</v>
      </c>
      <c r="L69" s="143">
        <f t="shared" si="106"/>
        <v>4739.2</v>
      </c>
      <c r="M69" s="143">
        <f t="shared" si="106"/>
        <v>4849.2</v>
      </c>
      <c r="N69" s="143">
        <f t="shared" si="106"/>
        <v>4560.6000000000004</v>
      </c>
      <c r="O69" s="143">
        <f t="shared" si="106"/>
        <v>4628.3999999999996</v>
      </c>
      <c r="P69" s="143">
        <f t="shared" si="106"/>
        <v>4364.6000000000004</v>
      </c>
      <c r="Q69" s="202"/>
      <c r="R69" s="219">
        <v>373.28473493210691</v>
      </c>
      <c r="S69" s="143"/>
      <c r="T69" s="129"/>
      <c r="U69" s="129"/>
      <c r="V69" s="201" t="s">
        <v>73</v>
      </c>
      <c r="W69" s="143">
        <v>3373</v>
      </c>
      <c r="X69" s="143">
        <v>3320</v>
      </c>
      <c r="Y69" s="143">
        <v>3486</v>
      </c>
      <c r="Z69" s="143">
        <v>3438</v>
      </c>
      <c r="AA69" s="143">
        <v>3706</v>
      </c>
      <c r="AB69" s="143">
        <v>3915</v>
      </c>
      <c r="AC69" s="143">
        <v>3422</v>
      </c>
      <c r="AD69" s="143">
        <v>3485</v>
      </c>
      <c r="AE69" s="505">
        <v>3437</v>
      </c>
      <c r="AF69" s="143">
        <v>3135</v>
      </c>
      <c r="AG69" s="143">
        <v>3228</v>
      </c>
      <c r="AH69" s="143">
        <v>3090</v>
      </c>
      <c r="AI69" s="143">
        <v>3157</v>
      </c>
      <c r="AJ69" s="143">
        <v>3040</v>
      </c>
      <c r="AL69" s="141" t="s">
        <v>149</v>
      </c>
      <c r="AM69" s="143">
        <v>0</v>
      </c>
      <c r="AN69" s="146">
        <v>0</v>
      </c>
      <c r="AO69" s="146">
        <v>0</v>
      </c>
      <c r="AP69" s="143">
        <v>0</v>
      </c>
      <c r="AQ69" s="146">
        <v>0</v>
      </c>
      <c r="AR69" s="146">
        <v>0</v>
      </c>
      <c r="AS69" s="146">
        <v>0</v>
      </c>
      <c r="AT69" s="146">
        <v>0</v>
      </c>
      <c r="AU69" s="143">
        <v>0</v>
      </c>
      <c r="AV69" s="146">
        <v>0</v>
      </c>
      <c r="AW69" s="143">
        <v>0</v>
      </c>
      <c r="AX69" s="143">
        <v>194</v>
      </c>
      <c r="AY69" s="143">
        <v>175</v>
      </c>
      <c r="AZ69" s="143">
        <v>212</v>
      </c>
      <c r="BB69" s="681"/>
      <c r="BC69" s="201" t="s">
        <v>73</v>
      </c>
      <c r="BD69" s="143">
        <v>1378</v>
      </c>
      <c r="BE69" s="146">
        <v>1336</v>
      </c>
      <c r="BF69" s="146">
        <v>1461</v>
      </c>
      <c r="BG69" s="143">
        <v>1520</v>
      </c>
      <c r="BH69" s="146">
        <v>1733</v>
      </c>
      <c r="BI69" s="146">
        <v>1914</v>
      </c>
      <c r="BJ69" s="146">
        <v>1728</v>
      </c>
      <c r="BK69" s="143">
        <v>1756</v>
      </c>
      <c r="BL69" s="143">
        <v>1764</v>
      </c>
      <c r="BM69" s="143">
        <v>1654</v>
      </c>
      <c r="BN69" s="143">
        <v>1679</v>
      </c>
      <c r="BO69" s="143">
        <v>1582</v>
      </c>
      <c r="BP69" s="143">
        <v>1543</v>
      </c>
      <c r="BQ69" s="517">
        <v>1427</v>
      </c>
      <c r="BS69" s="705"/>
      <c r="BT69" s="201" t="s">
        <v>73</v>
      </c>
      <c r="BU69" s="143">
        <v>319</v>
      </c>
      <c r="BV69" s="146">
        <v>343</v>
      </c>
      <c r="BW69" s="146">
        <v>391</v>
      </c>
      <c r="BX69" s="143">
        <v>415</v>
      </c>
      <c r="BY69" s="146">
        <v>377</v>
      </c>
      <c r="BZ69" s="146">
        <v>491</v>
      </c>
      <c r="CA69" s="146">
        <v>416</v>
      </c>
      <c r="CB69" s="143">
        <v>484</v>
      </c>
      <c r="CC69" s="143">
        <v>402</v>
      </c>
      <c r="CD69" s="143">
        <v>345</v>
      </c>
      <c r="CE69" s="143">
        <v>360</v>
      </c>
      <c r="CF69" s="143">
        <v>282</v>
      </c>
      <c r="CG69" s="143">
        <v>322</v>
      </c>
      <c r="CH69" s="517">
        <v>273</v>
      </c>
    </row>
    <row r="70" spans="2:86">
      <c r="B70" s="201" t="s">
        <v>74</v>
      </c>
      <c r="C70" s="143">
        <f t="shared" si="106"/>
        <v>4677.3999999999996</v>
      </c>
      <c r="D70" s="143">
        <f t="shared" si="106"/>
        <v>5078.3999999999996</v>
      </c>
      <c r="E70" s="143">
        <f t="shared" si="106"/>
        <v>5115.2</v>
      </c>
      <c r="F70" s="143">
        <f t="shared" si="106"/>
        <v>5205</v>
      </c>
      <c r="G70" s="143">
        <f t="shared" si="106"/>
        <v>5400.4</v>
      </c>
      <c r="H70" s="143">
        <f t="shared" si="106"/>
        <v>6044.2</v>
      </c>
      <c r="I70" s="143">
        <f t="shared" si="106"/>
        <v>5909</v>
      </c>
      <c r="J70" s="143">
        <f t="shared" si="106"/>
        <v>6131.2</v>
      </c>
      <c r="K70" s="143">
        <f t="shared" si="106"/>
        <v>5960.4</v>
      </c>
      <c r="L70" s="143">
        <f t="shared" si="106"/>
        <v>6075.2</v>
      </c>
      <c r="M70" s="143">
        <f t="shared" si="106"/>
        <v>5584.6</v>
      </c>
      <c r="N70" s="143">
        <f t="shared" si="106"/>
        <v>5859.6</v>
      </c>
      <c r="O70" s="143">
        <f>AI70+BP70*$T$6+BP77*$T$8</f>
        <v>5631</v>
      </c>
      <c r="P70" s="143">
        <f t="shared" si="106"/>
        <v>5656.4</v>
      </c>
      <c r="Q70" s="202"/>
      <c r="R70" s="219">
        <v>515.26182556918479</v>
      </c>
      <c r="S70" s="143"/>
      <c r="T70" s="129"/>
      <c r="U70" s="129"/>
      <c r="V70" s="201" t="s">
        <v>74</v>
      </c>
      <c r="W70" s="143">
        <v>3357</v>
      </c>
      <c r="X70" s="143">
        <v>3590</v>
      </c>
      <c r="Y70" s="143">
        <v>3606</v>
      </c>
      <c r="Z70" s="143">
        <v>3603</v>
      </c>
      <c r="AA70" s="143">
        <v>3653</v>
      </c>
      <c r="AB70" s="143">
        <v>4015</v>
      </c>
      <c r="AC70" s="143">
        <v>3895</v>
      </c>
      <c r="AD70" s="143">
        <v>3980</v>
      </c>
      <c r="AE70" s="505">
        <v>3845</v>
      </c>
      <c r="AF70" s="143">
        <v>3904</v>
      </c>
      <c r="AG70" s="143">
        <v>3601</v>
      </c>
      <c r="AH70" s="143">
        <v>3765</v>
      </c>
      <c r="AI70" s="143">
        <v>3716</v>
      </c>
      <c r="AJ70" s="143">
        <v>3787</v>
      </c>
      <c r="AL70" s="201" t="s">
        <v>71</v>
      </c>
      <c r="AM70" s="143">
        <v>3479</v>
      </c>
      <c r="AN70" s="143">
        <v>3562</v>
      </c>
      <c r="AO70" s="143">
        <v>3636</v>
      </c>
      <c r="AP70" s="143">
        <v>3549</v>
      </c>
      <c r="AQ70" s="143">
        <v>3789</v>
      </c>
      <c r="AR70" s="143">
        <v>3629</v>
      </c>
      <c r="AS70" s="143">
        <v>3868</v>
      </c>
      <c r="AT70" s="143">
        <v>3911</v>
      </c>
      <c r="AU70" s="143">
        <v>4159</v>
      </c>
      <c r="AV70" s="143">
        <v>4012</v>
      </c>
      <c r="AW70" s="143">
        <v>4051</v>
      </c>
      <c r="AX70" s="143">
        <v>4034</v>
      </c>
      <c r="AY70" s="143">
        <v>4137</v>
      </c>
      <c r="AZ70" s="143">
        <v>4002</v>
      </c>
      <c r="BB70" s="681"/>
      <c r="BC70" s="201" t="s">
        <v>74</v>
      </c>
      <c r="BD70" s="143">
        <v>1233</v>
      </c>
      <c r="BE70" s="146">
        <v>1323</v>
      </c>
      <c r="BF70" s="146">
        <v>1349</v>
      </c>
      <c r="BG70" s="143">
        <v>1430</v>
      </c>
      <c r="BH70" s="146">
        <v>1568</v>
      </c>
      <c r="BI70" s="146">
        <v>1779</v>
      </c>
      <c r="BJ70" s="146">
        <v>1720</v>
      </c>
      <c r="BK70" s="143">
        <v>1859</v>
      </c>
      <c r="BL70" s="143">
        <v>1808</v>
      </c>
      <c r="BM70" s="143">
        <v>1869</v>
      </c>
      <c r="BN70" s="143">
        <v>1777</v>
      </c>
      <c r="BO70" s="143">
        <v>1872</v>
      </c>
      <c r="BP70" s="143">
        <v>1770</v>
      </c>
      <c r="BQ70" s="517">
        <v>1768</v>
      </c>
      <c r="BS70" s="705"/>
      <c r="BT70" s="201" t="s">
        <v>74</v>
      </c>
      <c r="BU70" s="143">
        <v>573</v>
      </c>
      <c r="BV70" s="146">
        <v>700</v>
      </c>
      <c r="BW70" s="146">
        <v>692</v>
      </c>
      <c r="BX70" s="143">
        <v>689</v>
      </c>
      <c r="BY70" s="146">
        <v>749</v>
      </c>
      <c r="BZ70" s="146">
        <v>826</v>
      </c>
      <c r="CA70" s="146">
        <v>857</v>
      </c>
      <c r="CB70" s="143">
        <v>872</v>
      </c>
      <c r="CC70" s="143">
        <v>868</v>
      </c>
      <c r="CD70" s="143">
        <v>819</v>
      </c>
      <c r="CE70" s="143">
        <v>717</v>
      </c>
      <c r="CF70" s="143">
        <v>761</v>
      </c>
      <c r="CG70" s="143">
        <v>651</v>
      </c>
      <c r="CH70" s="517">
        <v>646</v>
      </c>
    </row>
    <row r="71" spans="2:86">
      <c r="B71" s="201" t="s">
        <v>10</v>
      </c>
      <c r="C71" s="143">
        <f t="shared" ref="C71:P71" si="107">W71+BD74*$T$6+BD81*$T$8</f>
        <v>5034.6000000000004</v>
      </c>
      <c r="D71" s="143">
        <f t="shared" si="107"/>
        <v>5165.2</v>
      </c>
      <c r="E71" s="143">
        <f t="shared" si="107"/>
        <v>5283.4</v>
      </c>
      <c r="F71" s="143">
        <f t="shared" si="107"/>
        <v>5243</v>
      </c>
      <c r="G71" s="143">
        <f t="shared" si="107"/>
        <v>5610.2</v>
      </c>
      <c r="H71" s="143">
        <f t="shared" si="107"/>
        <v>5497.8</v>
      </c>
      <c r="I71" s="143">
        <f t="shared" si="107"/>
        <v>5960</v>
      </c>
      <c r="J71" s="143">
        <f t="shared" si="107"/>
        <v>6130.4</v>
      </c>
      <c r="K71" s="143">
        <f t="shared" si="107"/>
        <v>6600</v>
      </c>
      <c r="L71" s="143">
        <f t="shared" si="107"/>
        <v>6410</v>
      </c>
      <c r="M71" s="143">
        <f t="shared" si="107"/>
        <v>6538.4</v>
      </c>
      <c r="N71" s="143">
        <f t="shared" si="107"/>
        <v>6706.5</v>
      </c>
      <c r="O71" s="143">
        <f t="shared" si="107"/>
        <v>6796.8</v>
      </c>
      <c r="P71" s="143">
        <f t="shared" si="107"/>
        <v>6505.7</v>
      </c>
      <c r="Q71" s="143"/>
      <c r="R71" s="219">
        <v>549.47660308090769</v>
      </c>
      <c r="S71" s="143"/>
      <c r="T71" s="129"/>
      <c r="U71" s="129"/>
      <c r="V71" s="201" t="s">
        <v>10</v>
      </c>
      <c r="W71" s="143">
        <v>3481</v>
      </c>
      <c r="X71" s="143">
        <v>3565</v>
      </c>
      <c r="Y71" s="143">
        <v>3636</v>
      </c>
      <c r="Z71" s="143">
        <v>3549</v>
      </c>
      <c r="AA71" s="143">
        <v>3789</v>
      </c>
      <c r="AB71" s="143">
        <v>3629</v>
      </c>
      <c r="AC71" s="143">
        <v>3868</v>
      </c>
      <c r="AD71" s="143">
        <v>3911</v>
      </c>
      <c r="AE71" s="505">
        <v>4159</v>
      </c>
      <c r="AF71" s="143">
        <v>4012</v>
      </c>
      <c r="AG71" s="143">
        <v>4051</v>
      </c>
      <c r="AH71" s="143">
        <v>4131</v>
      </c>
      <c r="AI71" s="143">
        <v>4224.5</v>
      </c>
      <c r="AJ71" s="143">
        <v>4108</v>
      </c>
      <c r="AL71" s="201" t="s">
        <v>128</v>
      </c>
      <c r="AM71" s="143">
        <v>607</v>
      </c>
      <c r="AN71" s="143">
        <v>547</v>
      </c>
      <c r="AO71" s="143">
        <v>556</v>
      </c>
      <c r="AP71" s="143">
        <v>606</v>
      </c>
      <c r="AQ71" s="143">
        <v>682</v>
      </c>
      <c r="AR71" s="143">
        <v>695</v>
      </c>
      <c r="AS71" s="143">
        <v>819</v>
      </c>
      <c r="AT71" s="143">
        <v>811</v>
      </c>
      <c r="AU71" s="143">
        <v>882</v>
      </c>
      <c r="AV71" s="143">
        <v>795</v>
      </c>
      <c r="AW71" s="143">
        <v>791</v>
      </c>
      <c r="AX71" s="143">
        <v>766</v>
      </c>
      <c r="AY71" s="143">
        <v>792</v>
      </c>
      <c r="AZ71" s="143">
        <v>752</v>
      </c>
      <c r="BB71" s="681"/>
      <c r="BC71" s="201" t="s">
        <v>36</v>
      </c>
      <c r="BD71" s="143">
        <v>2</v>
      </c>
      <c r="BE71" s="146">
        <v>2</v>
      </c>
      <c r="BF71" s="146">
        <v>0</v>
      </c>
      <c r="BG71" s="143">
        <v>0</v>
      </c>
      <c r="BH71" s="146">
        <v>0</v>
      </c>
      <c r="BI71" s="146">
        <v>0</v>
      </c>
      <c r="BJ71" s="146">
        <v>0</v>
      </c>
      <c r="BK71" s="146">
        <v>0</v>
      </c>
      <c r="BL71" s="143">
        <v>0</v>
      </c>
      <c r="BM71" s="143">
        <v>0</v>
      </c>
      <c r="BN71" s="146">
        <v>0</v>
      </c>
      <c r="BO71" s="146">
        <v>0</v>
      </c>
      <c r="BP71" s="146">
        <v>0</v>
      </c>
      <c r="BQ71" s="545">
        <v>0</v>
      </c>
      <c r="BS71" s="705"/>
      <c r="BT71" s="201" t="s">
        <v>36</v>
      </c>
      <c r="BU71" s="143">
        <v>2</v>
      </c>
      <c r="BV71" s="146">
        <v>2</v>
      </c>
      <c r="BW71" s="146">
        <v>0</v>
      </c>
      <c r="BX71" s="143">
        <v>0</v>
      </c>
      <c r="BY71" s="146">
        <v>0</v>
      </c>
      <c r="BZ71" s="146">
        <v>0</v>
      </c>
      <c r="CA71" s="146">
        <v>0</v>
      </c>
      <c r="CB71" s="146">
        <v>0</v>
      </c>
      <c r="CC71" s="143">
        <v>0</v>
      </c>
      <c r="CD71" s="143">
        <v>0</v>
      </c>
      <c r="CE71" s="146">
        <v>0</v>
      </c>
      <c r="CF71" s="146">
        <v>0</v>
      </c>
      <c r="CG71" s="146">
        <v>0</v>
      </c>
      <c r="CH71" s="545">
        <v>0</v>
      </c>
    </row>
    <row r="72" spans="2:86">
      <c r="B72" s="201" t="s">
        <v>11</v>
      </c>
      <c r="C72" s="143">
        <f t="shared" ref="C72:C73" si="108">W72</f>
        <v>663</v>
      </c>
      <c r="D72" s="143">
        <f t="shared" ref="D72:D73" si="109">X72</f>
        <v>636</v>
      </c>
      <c r="E72" s="143">
        <f t="shared" ref="E72:E73" si="110">Y72</f>
        <v>615</v>
      </c>
      <c r="F72" s="143">
        <f>Z72</f>
        <v>688</v>
      </c>
      <c r="G72" s="143">
        <f t="shared" ref="G72:G73" si="111">AA72</f>
        <v>777</v>
      </c>
      <c r="H72" s="143">
        <f t="shared" ref="H72:H73" si="112">AB72</f>
        <v>831</v>
      </c>
      <c r="I72" s="143">
        <f t="shared" ref="I72:I73" si="113">AC72</f>
        <v>923</v>
      </c>
      <c r="J72" s="143">
        <f t="shared" ref="J72:J73" si="114">AD72</f>
        <v>925</v>
      </c>
      <c r="K72" s="143">
        <f t="shared" ref="K72:K73" si="115">AE72</f>
        <v>1010</v>
      </c>
      <c r="L72" s="143">
        <f t="shared" ref="L72:P76" si="116">AF72</f>
        <v>861</v>
      </c>
      <c r="M72" s="143">
        <f t="shared" si="116"/>
        <v>847</v>
      </c>
      <c r="N72" s="143">
        <f t="shared" si="116"/>
        <v>791</v>
      </c>
      <c r="O72" s="143">
        <f t="shared" si="116"/>
        <v>820</v>
      </c>
      <c r="P72" s="143">
        <f t="shared" si="116"/>
        <v>811</v>
      </c>
      <c r="Q72" s="143"/>
      <c r="R72" s="219">
        <v>138.2408928083311</v>
      </c>
      <c r="S72" s="143"/>
      <c r="T72" s="129"/>
      <c r="U72" s="129"/>
      <c r="V72" s="201" t="s">
        <v>11</v>
      </c>
      <c r="W72" s="143">
        <v>663</v>
      </c>
      <c r="X72" s="143">
        <v>636</v>
      </c>
      <c r="Y72" s="143">
        <v>615</v>
      </c>
      <c r="Z72" s="143">
        <v>688</v>
      </c>
      <c r="AA72" s="143">
        <v>777</v>
      </c>
      <c r="AB72" s="143">
        <v>831</v>
      </c>
      <c r="AC72" s="143">
        <v>923</v>
      </c>
      <c r="AD72" s="143">
        <v>925</v>
      </c>
      <c r="AE72" s="505">
        <v>1010</v>
      </c>
      <c r="AF72" s="143">
        <v>861</v>
      </c>
      <c r="AG72" s="143">
        <v>847</v>
      </c>
      <c r="AH72" s="143">
        <v>791</v>
      </c>
      <c r="AI72" s="143">
        <v>820</v>
      </c>
      <c r="AJ72" s="143">
        <v>811</v>
      </c>
      <c r="AL72" s="201" t="s">
        <v>129</v>
      </c>
      <c r="AM72" s="143">
        <v>56</v>
      </c>
      <c r="AN72" s="143">
        <v>89</v>
      </c>
      <c r="AO72" s="143">
        <v>59</v>
      </c>
      <c r="AP72" s="143">
        <v>82</v>
      </c>
      <c r="AQ72" s="143">
        <v>95</v>
      </c>
      <c r="AR72" s="143">
        <v>136</v>
      </c>
      <c r="AS72" s="143">
        <v>104</v>
      </c>
      <c r="AT72" s="143">
        <v>114</v>
      </c>
      <c r="AU72" s="143">
        <v>128</v>
      </c>
      <c r="AV72" s="143">
        <v>66</v>
      </c>
      <c r="AW72" s="143">
        <v>56</v>
      </c>
      <c r="AX72" s="143">
        <v>25</v>
      </c>
      <c r="AY72" s="143">
        <v>28</v>
      </c>
      <c r="AZ72" s="143">
        <v>59</v>
      </c>
      <c r="BB72" s="681"/>
      <c r="BC72" s="141" t="s">
        <v>149</v>
      </c>
      <c r="BD72" s="143">
        <v>0</v>
      </c>
      <c r="BE72" s="146">
        <v>0</v>
      </c>
      <c r="BF72" s="146">
        <v>0</v>
      </c>
      <c r="BG72" s="143">
        <v>0</v>
      </c>
      <c r="BH72" s="146">
        <v>0</v>
      </c>
      <c r="BI72" s="146">
        <v>0</v>
      </c>
      <c r="BJ72" s="146">
        <v>0</v>
      </c>
      <c r="BK72" s="146">
        <v>0</v>
      </c>
      <c r="BL72" s="143">
        <v>0</v>
      </c>
      <c r="BM72" s="146">
        <v>0</v>
      </c>
      <c r="BN72" s="143">
        <v>0</v>
      </c>
      <c r="BO72" s="146">
        <v>83</v>
      </c>
      <c r="BP72" s="146">
        <v>88</v>
      </c>
      <c r="BQ72" s="545">
        <v>100</v>
      </c>
      <c r="BS72" s="705"/>
      <c r="BT72" s="141" t="s">
        <v>149</v>
      </c>
      <c r="BU72" s="143">
        <v>0</v>
      </c>
      <c r="BV72" s="146">
        <v>0</v>
      </c>
      <c r="BW72" s="146">
        <v>0</v>
      </c>
      <c r="BX72" s="143">
        <v>0</v>
      </c>
      <c r="BY72" s="146">
        <v>0</v>
      </c>
      <c r="BZ72" s="146">
        <v>0</v>
      </c>
      <c r="CA72" s="146">
        <v>0</v>
      </c>
      <c r="CB72" s="146">
        <v>0</v>
      </c>
      <c r="CC72" s="143">
        <v>0</v>
      </c>
      <c r="CD72" s="146">
        <v>0</v>
      </c>
      <c r="CE72" s="143">
        <v>0</v>
      </c>
      <c r="CF72" s="146">
        <v>76</v>
      </c>
      <c r="CG72" s="146">
        <v>56</v>
      </c>
      <c r="CH72" s="545">
        <v>61</v>
      </c>
    </row>
    <row r="73" spans="2:86">
      <c r="B73" s="201" t="s">
        <v>12</v>
      </c>
      <c r="C73" s="143">
        <f t="shared" si="108"/>
        <v>14</v>
      </c>
      <c r="D73" s="143">
        <f t="shared" si="109"/>
        <v>18</v>
      </c>
      <c r="E73" s="143">
        <f t="shared" si="110"/>
        <v>17</v>
      </c>
      <c r="F73" s="143">
        <f t="shared" ref="F73" si="117">Z73</f>
        <v>15</v>
      </c>
      <c r="G73" s="143">
        <f t="shared" si="111"/>
        <v>24</v>
      </c>
      <c r="H73" s="143">
        <f t="shared" si="112"/>
        <v>20</v>
      </c>
      <c r="I73" s="143">
        <f t="shared" si="113"/>
        <v>20</v>
      </c>
      <c r="J73" s="143">
        <f t="shared" si="114"/>
        <v>20</v>
      </c>
      <c r="K73" s="143">
        <f t="shared" si="115"/>
        <v>23</v>
      </c>
      <c r="L73" s="143">
        <f t="shared" si="116"/>
        <v>32</v>
      </c>
      <c r="M73" s="143">
        <f t="shared" si="116"/>
        <v>30</v>
      </c>
      <c r="N73" s="143">
        <f t="shared" si="116"/>
        <v>37</v>
      </c>
      <c r="O73" s="143">
        <f t="shared" si="116"/>
        <v>75</v>
      </c>
      <c r="P73" s="143">
        <f t="shared" si="116"/>
        <v>53</v>
      </c>
      <c r="Q73" s="143"/>
      <c r="R73" s="219">
        <v>5.1865209919559803</v>
      </c>
      <c r="S73" s="143"/>
      <c r="T73" s="129"/>
      <c r="U73" s="129"/>
      <c r="V73" s="201" t="s">
        <v>12</v>
      </c>
      <c r="W73" s="143">
        <v>14</v>
      </c>
      <c r="X73" s="143">
        <v>18</v>
      </c>
      <c r="Y73" s="143">
        <v>17</v>
      </c>
      <c r="Z73" s="143">
        <v>15</v>
      </c>
      <c r="AA73" s="143">
        <v>24</v>
      </c>
      <c r="AB73" s="143">
        <v>20</v>
      </c>
      <c r="AC73" s="143">
        <v>20</v>
      </c>
      <c r="AD73" s="143">
        <v>20</v>
      </c>
      <c r="AE73" s="505">
        <v>23</v>
      </c>
      <c r="AF73" s="143">
        <v>32</v>
      </c>
      <c r="AG73" s="143">
        <v>30</v>
      </c>
      <c r="AH73" s="143">
        <v>37</v>
      </c>
      <c r="AI73" s="143">
        <v>75</v>
      </c>
      <c r="AJ73" s="143">
        <v>53</v>
      </c>
      <c r="AL73" s="201" t="s">
        <v>130</v>
      </c>
      <c r="AM73" s="143">
        <v>0</v>
      </c>
      <c r="AN73" s="143">
        <v>0</v>
      </c>
      <c r="AO73" s="143">
        <v>0</v>
      </c>
      <c r="AP73" s="143">
        <v>0</v>
      </c>
      <c r="AQ73" s="143">
        <v>0</v>
      </c>
      <c r="AR73" s="143">
        <v>0</v>
      </c>
      <c r="AS73" s="143">
        <v>0</v>
      </c>
      <c r="AT73" s="143">
        <v>0</v>
      </c>
      <c r="AU73" s="143">
        <v>0</v>
      </c>
      <c r="AV73" s="143">
        <v>0</v>
      </c>
      <c r="AW73" s="143">
        <v>0</v>
      </c>
      <c r="AX73" s="143">
        <v>0</v>
      </c>
      <c r="AY73" s="143">
        <v>0</v>
      </c>
      <c r="AZ73" s="143">
        <v>0</v>
      </c>
      <c r="BB73" s="681"/>
      <c r="BC73" s="201" t="s">
        <v>71</v>
      </c>
      <c r="BD73" s="143">
        <v>1170</v>
      </c>
      <c r="BE73" s="146">
        <v>1182</v>
      </c>
      <c r="BF73" s="146">
        <v>1253</v>
      </c>
      <c r="BG73" s="143">
        <v>1275</v>
      </c>
      <c r="BH73" s="146">
        <v>1349</v>
      </c>
      <c r="BI73" s="146">
        <v>1376</v>
      </c>
      <c r="BJ73" s="146">
        <v>1490</v>
      </c>
      <c r="BK73" s="146">
        <v>1523</v>
      </c>
      <c r="BL73" s="143">
        <v>1650</v>
      </c>
      <c r="BM73" s="143">
        <v>1625</v>
      </c>
      <c r="BN73" s="146">
        <v>1678</v>
      </c>
      <c r="BO73" s="146">
        <v>1716</v>
      </c>
      <c r="BP73" s="146">
        <v>1822</v>
      </c>
      <c r="BQ73" s="545">
        <v>1674</v>
      </c>
      <c r="BS73" s="705"/>
      <c r="BT73" s="201" t="s">
        <v>71</v>
      </c>
      <c r="BU73" s="143">
        <v>1322</v>
      </c>
      <c r="BV73" s="146">
        <v>1348</v>
      </c>
      <c r="BW73" s="146">
        <v>1293</v>
      </c>
      <c r="BX73" s="143">
        <v>1285</v>
      </c>
      <c r="BY73" s="146">
        <v>1380</v>
      </c>
      <c r="BZ73" s="146">
        <v>1336</v>
      </c>
      <c r="CA73" s="146">
        <v>1452</v>
      </c>
      <c r="CB73" s="146">
        <v>1488</v>
      </c>
      <c r="CC73" s="143">
        <v>1616</v>
      </c>
      <c r="CD73" s="143">
        <v>1554</v>
      </c>
      <c r="CE73" s="146">
        <v>1551</v>
      </c>
      <c r="CF73" s="146">
        <v>1561</v>
      </c>
      <c r="CG73" s="146">
        <v>1508</v>
      </c>
      <c r="CH73" s="545">
        <v>1394</v>
      </c>
    </row>
    <row r="74" spans="2:86">
      <c r="B74" s="201" t="s">
        <v>151</v>
      </c>
      <c r="C74" s="210"/>
      <c r="D74" s="210"/>
      <c r="E74" s="210"/>
      <c r="F74" s="210">
        <f t="shared" ref="F74:F76" si="118">Z74</f>
        <v>27478804.609999999</v>
      </c>
      <c r="G74" s="210">
        <f t="shared" ref="G74:G76" si="119">AA74</f>
        <v>29049938.300000001</v>
      </c>
      <c r="H74" s="210">
        <f t="shared" ref="H74:H76" si="120">AB74</f>
        <v>27539106.420000002</v>
      </c>
      <c r="I74" s="210">
        <f t="shared" ref="I74:I76" si="121">AC74</f>
        <v>28349988.18</v>
      </c>
      <c r="J74" s="210">
        <f t="shared" ref="J74:J76" si="122">AD74</f>
        <v>30655961.199999999</v>
      </c>
      <c r="K74" s="210">
        <f t="shared" ref="K74:K76" si="123">AE74</f>
        <v>9997584.0499999989</v>
      </c>
      <c r="L74" s="210">
        <f>AF74</f>
        <v>9396435.3699999973</v>
      </c>
      <c r="M74" s="210">
        <f>AG74</f>
        <v>9112166.1000000015</v>
      </c>
      <c r="N74" s="210">
        <f>AH74</f>
        <v>9905516.2899999991</v>
      </c>
      <c r="O74" s="210">
        <f>AI74</f>
        <v>7857123.459999999</v>
      </c>
      <c r="P74" s="532">
        <f>AJ74</f>
        <v>0</v>
      </c>
      <c r="Q74" s="210"/>
      <c r="R74" s="219">
        <v>7894189.468492643</v>
      </c>
      <c r="S74" s="143"/>
      <c r="T74" s="129"/>
      <c r="U74" s="129"/>
      <c r="V74" s="201" t="s">
        <v>151</v>
      </c>
      <c r="W74" s="210"/>
      <c r="X74" s="210"/>
      <c r="Y74" s="210"/>
      <c r="Z74" s="210">
        <v>27478804.609999999</v>
      </c>
      <c r="AA74" s="210">
        <v>29049938.300000001</v>
      </c>
      <c r="AB74" s="210">
        <v>27539106.420000002</v>
      </c>
      <c r="AC74" s="210">
        <v>28349988.18</v>
      </c>
      <c r="AD74" s="210">
        <v>30655961.199999999</v>
      </c>
      <c r="AE74" s="506">
        <v>9997584.0499999989</v>
      </c>
      <c r="AF74" s="210">
        <v>9396435.3699999973</v>
      </c>
      <c r="AG74" s="210">
        <v>9112166.1000000015</v>
      </c>
      <c r="AH74" s="210">
        <v>9905516.2899999991</v>
      </c>
      <c r="AI74" s="210">
        <v>7857123.459999999</v>
      </c>
      <c r="AJ74" s="211"/>
      <c r="AL74" s="201" t="s">
        <v>152</v>
      </c>
      <c r="AM74" s="143">
        <v>0</v>
      </c>
      <c r="AN74" s="143">
        <v>0</v>
      </c>
      <c r="AO74" s="143">
        <v>0</v>
      </c>
      <c r="AP74" s="143">
        <v>0</v>
      </c>
      <c r="AQ74" s="143">
        <v>0</v>
      </c>
      <c r="AR74" s="143">
        <v>0</v>
      </c>
      <c r="AS74" s="143">
        <v>0</v>
      </c>
      <c r="AT74" s="143">
        <v>0</v>
      </c>
      <c r="AU74" s="143">
        <v>0</v>
      </c>
      <c r="AV74" s="143">
        <v>0</v>
      </c>
      <c r="AW74" s="143">
        <v>0</v>
      </c>
      <c r="AX74" s="143">
        <v>0</v>
      </c>
      <c r="AY74" s="143">
        <v>0</v>
      </c>
      <c r="AZ74" s="143">
        <v>0</v>
      </c>
      <c r="BB74" s="682"/>
      <c r="BC74" s="206" t="s">
        <v>53</v>
      </c>
      <c r="BD74" s="207">
        <f>BD71+BD73+$T$11*BD72</f>
        <v>1172</v>
      </c>
      <c r="BE74" s="208">
        <f t="shared" ref="BE74" si="124">BE71+BE73+$T$11*BE72</f>
        <v>1184</v>
      </c>
      <c r="BF74" s="208">
        <v>1253</v>
      </c>
      <c r="BG74" s="207">
        <v>1275</v>
      </c>
      <c r="BH74" s="208">
        <v>1349</v>
      </c>
      <c r="BI74" s="208">
        <v>1376</v>
      </c>
      <c r="BJ74" s="208">
        <v>1490</v>
      </c>
      <c r="BK74" s="209">
        <v>1523</v>
      </c>
      <c r="BL74" s="209">
        <v>1650</v>
      </c>
      <c r="BM74" s="209">
        <v>1625</v>
      </c>
      <c r="BN74" s="208">
        <v>1678</v>
      </c>
      <c r="BO74" s="463">
        <v>1757.5</v>
      </c>
      <c r="BP74" s="463">
        <v>1866</v>
      </c>
      <c r="BQ74" s="441">
        <v>1724</v>
      </c>
      <c r="BS74" s="706"/>
      <c r="BT74" s="133" t="s">
        <v>53</v>
      </c>
      <c r="BU74" s="209">
        <f t="shared" ref="BU74" si="125">BU71+BU73+$T$11*BU72</f>
        <v>1324</v>
      </c>
      <c r="BV74" s="209">
        <f t="shared" ref="BV74" si="126">BV71+BV73+$T$11*BV72</f>
        <v>1350</v>
      </c>
      <c r="BW74" s="209">
        <v>1293</v>
      </c>
      <c r="BX74" s="209">
        <v>1285</v>
      </c>
      <c r="BY74" s="209">
        <v>1380</v>
      </c>
      <c r="BZ74" s="209">
        <v>1336</v>
      </c>
      <c r="CA74" s="209">
        <v>1452</v>
      </c>
      <c r="CB74" s="209">
        <v>1488</v>
      </c>
      <c r="CC74" s="209">
        <v>1616</v>
      </c>
      <c r="CD74" s="209">
        <v>1554</v>
      </c>
      <c r="CE74" s="209">
        <v>1551</v>
      </c>
      <c r="CF74" s="209">
        <v>1599</v>
      </c>
      <c r="CG74" s="209">
        <v>1536</v>
      </c>
      <c r="CH74" s="441">
        <v>1424.5</v>
      </c>
    </row>
    <row r="75" spans="2:86" ht="18" customHeight="1">
      <c r="B75" s="201" t="s">
        <v>16</v>
      </c>
      <c r="C75" s="214">
        <f t="shared" ref="C75:C76" si="127">W75</f>
        <v>19.170930238961983</v>
      </c>
      <c r="D75" s="214">
        <f t="shared" ref="D75:D76" si="128">X75</f>
        <v>19.193771849852478</v>
      </c>
      <c r="E75" s="214">
        <f t="shared" ref="E75:E76" si="129">Y75</f>
        <v>19.373814446173192</v>
      </c>
      <c r="F75" s="214">
        <f t="shared" si="118"/>
        <v>18.751254838834662</v>
      </c>
      <c r="G75" s="214">
        <f t="shared" si="119"/>
        <v>19.721706542672244</v>
      </c>
      <c r="H75" s="214">
        <f t="shared" si="120"/>
        <v>18.169013379349707</v>
      </c>
      <c r="I75" s="214">
        <f t="shared" si="121"/>
        <v>18.492990225998877</v>
      </c>
      <c r="J75" s="214">
        <f t="shared" si="122"/>
        <v>18.993550642993124</v>
      </c>
      <c r="K75" s="214">
        <f t="shared" si="123"/>
        <v>21.346084754751843</v>
      </c>
      <c r="L75" s="214">
        <f t="shared" ref="L75:P76" si="130">AF75</f>
        <v>21.870514055203245</v>
      </c>
      <c r="M75" s="214">
        <f t="shared" si="130"/>
        <v>22.743392476508976</v>
      </c>
      <c r="N75" s="214">
        <f t="shared" si="130"/>
        <v>23.866748321643577</v>
      </c>
      <c r="O75" s="214">
        <f t="shared" si="130"/>
        <v>24.897207057302769</v>
      </c>
      <c r="P75" s="214">
        <f t="shared" si="130"/>
        <v>24.579080258953891</v>
      </c>
      <c r="Q75" s="214"/>
      <c r="R75" s="419">
        <v>1.1970570348959317</v>
      </c>
      <c r="S75" s="143"/>
      <c r="T75" s="129"/>
      <c r="U75" s="129"/>
      <c r="V75" s="201" t="s">
        <v>16</v>
      </c>
      <c r="W75" s="214">
        <v>19.170930238961983</v>
      </c>
      <c r="X75" s="214">
        <v>19.193771849852478</v>
      </c>
      <c r="Y75" s="214">
        <v>19.373814446173192</v>
      </c>
      <c r="Z75" s="214">
        <v>18.751254838834662</v>
      </c>
      <c r="AA75" s="214">
        <v>19.721706542672244</v>
      </c>
      <c r="AB75" s="214">
        <v>18.169013379349707</v>
      </c>
      <c r="AC75" s="214">
        <v>18.492990225998877</v>
      </c>
      <c r="AD75" s="214">
        <v>18.993550642993124</v>
      </c>
      <c r="AE75" s="507">
        <v>21.346084754751843</v>
      </c>
      <c r="AF75" s="214">
        <v>21.870514055203245</v>
      </c>
      <c r="AG75" s="214">
        <v>22.743392476508976</v>
      </c>
      <c r="AH75" s="214">
        <v>23.866748321643577</v>
      </c>
      <c r="AI75" s="214">
        <v>24.897207057302769</v>
      </c>
      <c r="AJ75" s="214">
        <v>24.579080258953891</v>
      </c>
      <c r="AL75" s="212" t="s">
        <v>131</v>
      </c>
      <c r="AM75" s="213">
        <v>14</v>
      </c>
      <c r="AN75" s="213">
        <v>18</v>
      </c>
      <c r="AO75" s="213">
        <v>17</v>
      </c>
      <c r="AP75" s="213">
        <v>15</v>
      </c>
      <c r="AQ75" s="213">
        <v>24</v>
      </c>
      <c r="AR75" s="213">
        <v>20</v>
      </c>
      <c r="AS75" s="213">
        <v>20</v>
      </c>
      <c r="AT75" s="213">
        <v>20</v>
      </c>
      <c r="AU75" s="213">
        <v>23</v>
      </c>
      <c r="AV75" s="213">
        <v>32</v>
      </c>
      <c r="AW75" s="213">
        <v>30</v>
      </c>
      <c r="AX75" s="213">
        <v>37</v>
      </c>
      <c r="AY75" s="213">
        <v>75</v>
      </c>
      <c r="AZ75" s="213">
        <v>53</v>
      </c>
      <c r="BB75" s="683" t="s">
        <v>100</v>
      </c>
      <c r="BC75" s="201" t="s">
        <v>72</v>
      </c>
      <c r="BD75" s="143">
        <v>148</v>
      </c>
      <c r="BE75" s="146">
        <v>154</v>
      </c>
      <c r="BF75" s="146">
        <v>141</v>
      </c>
      <c r="BG75" s="143">
        <v>139</v>
      </c>
      <c r="BH75" s="146">
        <v>162</v>
      </c>
      <c r="BI75" s="146">
        <v>228</v>
      </c>
      <c r="BJ75" s="146">
        <v>231</v>
      </c>
      <c r="BK75" s="142">
        <v>194</v>
      </c>
      <c r="BL75" s="142">
        <v>158</v>
      </c>
      <c r="BM75" s="142">
        <v>134</v>
      </c>
      <c r="BN75" s="142">
        <v>111</v>
      </c>
      <c r="BO75" s="142">
        <v>86</v>
      </c>
      <c r="BP75" s="142">
        <v>71</v>
      </c>
      <c r="BQ75" s="517">
        <v>75</v>
      </c>
      <c r="BS75" s="707" t="s">
        <v>52</v>
      </c>
      <c r="BT75" s="201" t="s">
        <v>72</v>
      </c>
      <c r="BU75" s="143">
        <v>1758</v>
      </c>
      <c r="BV75" s="146">
        <v>1681</v>
      </c>
      <c r="BW75" s="146">
        <v>1783</v>
      </c>
      <c r="BX75" s="143">
        <v>1896</v>
      </c>
      <c r="BY75" s="146">
        <v>2134</v>
      </c>
      <c r="BZ75" s="146">
        <v>2290</v>
      </c>
      <c r="CA75" s="146">
        <v>1962</v>
      </c>
      <c r="CB75" s="143">
        <v>1932</v>
      </c>
      <c r="CC75" s="143">
        <v>1615</v>
      </c>
      <c r="CD75" s="143">
        <v>1743</v>
      </c>
      <c r="CE75" s="143">
        <v>1600</v>
      </c>
      <c r="CF75" s="143">
        <v>1542</v>
      </c>
      <c r="CG75" s="143">
        <v>1341</v>
      </c>
      <c r="CH75" s="517">
        <v>1379</v>
      </c>
    </row>
    <row r="76" spans="2:86">
      <c r="B76" s="215" t="s">
        <v>17</v>
      </c>
      <c r="C76" s="216">
        <f t="shared" si="127"/>
        <v>0.45879556259904913</v>
      </c>
      <c r="D76" s="216">
        <f t="shared" si="128"/>
        <v>0.47399483585392843</v>
      </c>
      <c r="E76" s="216">
        <f t="shared" si="129"/>
        <v>0.48765867418899861</v>
      </c>
      <c r="F76" s="216">
        <f t="shared" si="118"/>
        <v>0.50745301360985096</v>
      </c>
      <c r="G76" s="216">
        <f t="shared" si="119"/>
        <v>0.52868165045286819</v>
      </c>
      <c r="H76" s="216">
        <f t="shared" si="120"/>
        <v>0.52822966507177038</v>
      </c>
      <c r="I76" s="216">
        <f t="shared" si="121"/>
        <v>0.54525593008739082</v>
      </c>
      <c r="J76" s="216">
        <f t="shared" si="122"/>
        <v>0.54564377044305679</v>
      </c>
      <c r="K76" s="216">
        <f t="shared" si="123"/>
        <v>0.55784204671857618</v>
      </c>
      <c r="L76" s="216">
        <f t="shared" si="130"/>
        <v>0.53209947946790048</v>
      </c>
      <c r="M76" s="216">
        <f t="shared" si="116"/>
        <v>0.51120952117354002</v>
      </c>
      <c r="N76" s="216">
        <f t="shared" si="116"/>
        <v>0.50210526315789472</v>
      </c>
      <c r="O76" s="216">
        <f t="shared" si="116"/>
        <v>0.49669255104975552</v>
      </c>
      <c r="P76" s="216">
        <f t="shared" si="116"/>
        <v>0.51551614946168456</v>
      </c>
      <c r="Q76" s="217"/>
      <c r="R76" s="420">
        <v>3.2184243591810469</v>
      </c>
      <c r="S76" s="218"/>
      <c r="T76" s="129"/>
      <c r="U76" s="129"/>
      <c r="V76" s="215" t="s">
        <v>17</v>
      </c>
      <c r="W76" s="216">
        <v>0.45879556259904913</v>
      </c>
      <c r="X76" s="216">
        <v>0.47399483585392843</v>
      </c>
      <c r="Y76" s="216">
        <v>0.48765867418899861</v>
      </c>
      <c r="Z76" s="216">
        <v>0.50745301360985096</v>
      </c>
      <c r="AA76" s="216">
        <v>0.52868165045286819</v>
      </c>
      <c r="AB76" s="216">
        <v>0.52822966507177038</v>
      </c>
      <c r="AC76" s="216">
        <v>0.54525593008739082</v>
      </c>
      <c r="AD76" s="216">
        <v>0.54564377044305679</v>
      </c>
      <c r="AE76" s="508">
        <v>0.55784204671857618</v>
      </c>
      <c r="AF76" s="216">
        <v>0.53209947946790048</v>
      </c>
      <c r="AG76" s="216">
        <v>0.51120952117354002</v>
      </c>
      <c r="AH76" s="216">
        <v>0.50210526315789472</v>
      </c>
      <c r="AI76" s="216">
        <v>0.49669255104975552</v>
      </c>
      <c r="AJ76" s="216">
        <v>0.51551614946168456</v>
      </c>
      <c r="AK76" s="165"/>
      <c r="AU76" s="385"/>
      <c r="BB76" s="681"/>
      <c r="BC76" s="201" t="s">
        <v>73</v>
      </c>
      <c r="BD76" s="143">
        <v>206</v>
      </c>
      <c r="BE76" s="146">
        <v>220</v>
      </c>
      <c r="BF76" s="146">
        <v>261</v>
      </c>
      <c r="BG76" s="143">
        <v>305</v>
      </c>
      <c r="BH76" s="146">
        <v>282</v>
      </c>
      <c r="BI76" s="146">
        <v>348</v>
      </c>
      <c r="BJ76" s="146">
        <v>322</v>
      </c>
      <c r="BK76" s="143">
        <v>388</v>
      </c>
      <c r="BL76" s="143">
        <v>313</v>
      </c>
      <c r="BM76" s="143">
        <v>281</v>
      </c>
      <c r="BN76" s="143">
        <v>278</v>
      </c>
      <c r="BO76" s="143">
        <v>205</v>
      </c>
      <c r="BP76" s="143">
        <v>237</v>
      </c>
      <c r="BQ76" s="517">
        <v>183</v>
      </c>
      <c r="BS76" s="708"/>
      <c r="BT76" s="201" t="s">
        <v>73</v>
      </c>
      <c r="BU76" s="143">
        <v>1471</v>
      </c>
      <c r="BV76" s="146">
        <v>1433</v>
      </c>
      <c r="BW76" s="146">
        <v>1592</v>
      </c>
      <c r="BX76" s="143">
        <v>1715</v>
      </c>
      <c r="BY76" s="146">
        <v>1920</v>
      </c>
      <c r="BZ76" s="146">
        <v>2119</v>
      </c>
      <c r="CA76" s="146">
        <v>1956</v>
      </c>
      <c r="CB76" s="143">
        <v>2048</v>
      </c>
      <c r="CC76" s="143">
        <v>1988</v>
      </c>
      <c r="CD76" s="143">
        <v>1871</v>
      </c>
      <c r="CE76" s="143">
        <v>1875</v>
      </c>
      <c r="CF76" s="143">
        <v>1710</v>
      </c>
      <c r="CG76" s="143">
        <v>1695</v>
      </c>
      <c r="CH76" s="517">
        <v>1520</v>
      </c>
    </row>
    <row r="77" spans="2:86">
      <c r="G77" s="129"/>
      <c r="H77" s="129"/>
      <c r="I77" s="129"/>
      <c r="J77" s="129"/>
      <c r="K77" s="129"/>
      <c r="L77" s="129"/>
      <c r="M77" s="129"/>
      <c r="N77" s="129"/>
      <c r="O77" s="129"/>
      <c r="P77" s="129"/>
      <c r="Q77" s="165"/>
      <c r="R77" s="99"/>
      <c r="S77" s="385"/>
      <c r="T77" s="129"/>
      <c r="U77" s="129"/>
      <c r="AE77" s="301"/>
      <c r="AF77" s="385"/>
      <c r="AJ77" s="165"/>
      <c r="AU77" s="385"/>
      <c r="BB77" s="681"/>
      <c r="BC77" s="201" t="s">
        <v>74</v>
      </c>
      <c r="BD77" s="143">
        <v>334</v>
      </c>
      <c r="BE77" s="146">
        <v>430</v>
      </c>
      <c r="BF77" s="146">
        <v>430</v>
      </c>
      <c r="BG77" s="143">
        <v>458</v>
      </c>
      <c r="BH77" s="146">
        <v>493</v>
      </c>
      <c r="BI77" s="146">
        <v>606</v>
      </c>
      <c r="BJ77" s="146">
        <v>638</v>
      </c>
      <c r="BK77" s="143">
        <v>664</v>
      </c>
      <c r="BL77" s="143">
        <v>669</v>
      </c>
      <c r="BM77" s="143">
        <v>676</v>
      </c>
      <c r="BN77" s="143">
        <v>562</v>
      </c>
      <c r="BO77" s="143">
        <v>597</v>
      </c>
      <c r="BP77" s="143">
        <v>499</v>
      </c>
      <c r="BQ77" s="517">
        <v>455</v>
      </c>
      <c r="BS77" s="708"/>
      <c r="BT77" s="201" t="s">
        <v>74</v>
      </c>
      <c r="BU77" s="143">
        <v>1328</v>
      </c>
      <c r="BV77" s="146">
        <v>1483</v>
      </c>
      <c r="BW77" s="146">
        <v>1517</v>
      </c>
      <c r="BX77" s="143">
        <v>1657</v>
      </c>
      <c r="BY77" s="146">
        <v>1805</v>
      </c>
      <c r="BZ77" s="146">
        <v>2165</v>
      </c>
      <c r="CA77" s="146">
        <v>2139</v>
      </c>
      <c r="CB77" s="143">
        <v>2315</v>
      </c>
      <c r="CC77" s="143">
        <v>2278</v>
      </c>
      <c r="CD77" s="143">
        <v>2402</v>
      </c>
      <c r="CE77" s="143">
        <v>2184</v>
      </c>
      <c r="CF77" s="143">
        <v>2305</v>
      </c>
      <c r="CG77" s="143">
        <v>2117</v>
      </c>
      <c r="CH77" s="517">
        <v>2032</v>
      </c>
    </row>
    <row r="78" spans="2:86">
      <c r="G78" s="129"/>
      <c r="H78" s="129"/>
      <c r="I78" s="129"/>
      <c r="J78" s="129"/>
      <c r="K78" s="129"/>
      <c r="L78" s="129"/>
      <c r="M78" s="129"/>
      <c r="N78" s="129"/>
      <c r="O78" s="129"/>
      <c r="P78" s="129"/>
      <c r="Q78" s="165"/>
      <c r="R78" s="99"/>
      <c r="S78" s="385"/>
      <c r="T78" s="129"/>
      <c r="U78" s="129"/>
      <c r="AE78" s="301"/>
      <c r="AF78" s="385"/>
      <c r="AJ78" s="165"/>
      <c r="AU78" s="385"/>
      <c r="BB78" s="681"/>
      <c r="BC78" s="201" t="s">
        <v>36</v>
      </c>
      <c r="BD78" s="143">
        <v>0</v>
      </c>
      <c r="BE78" s="146">
        <v>1</v>
      </c>
      <c r="BF78" s="146">
        <v>0</v>
      </c>
      <c r="BG78" s="143">
        <v>0</v>
      </c>
      <c r="BH78" s="146">
        <v>0</v>
      </c>
      <c r="BI78" s="146">
        <v>0</v>
      </c>
      <c r="BJ78" s="146">
        <v>0</v>
      </c>
      <c r="BK78" s="146">
        <v>0</v>
      </c>
      <c r="BL78" s="143">
        <v>0</v>
      </c>
      <c r="BM78" s="143">
        <v>0</v>
      </c>
      <c r="BN78" s="146">
        <v>0</v>
      </c>
      <c r="BO78" s="146">
        <v>0</v>
      </c>
      <c r="BP78" s="146">
        <v>0</v>
      </c>
      <c r="BQ78" s="545">
        <v>0</v>
      </c>
      <c r="BS78" s="708"/>
      <c r="BT78" s="201" t="s">
        <v>36</v>
      </c>
      <c r="BU78" s="143">
        <v>0</v>
      </c>
      <c r="BV78" s="146">
        <v>2</v>
      </c>
      <c r="BW78" s="146">
        <v>0</v>
      </c>
      <c r="BX78" s="143">
        <v>0</v>
      </c>
      <c r="BY78" s="146">
        <v>0</v>
      </c>
      <c r="BZ78" s="146">
        <v>0</v>
      </c>
      <c r="CA78" s="146">
        <v>0</v>
      </c>
      <c r="CB78" s="146">
        <v>0</v>
      </c>
      <c r="CC78" s="143">
        <v>0</v>
      </c>
      <c r="CD78" s="143">
        <v>0</v>
      </c>
      <c r="CE78" s="146">
        <v>0</v>
      </c>
      <c r="CF78" s="146">
        <v>0</v>
      </c>
      <c r="CG78" s="146">
        <v>0</v>
      </c>
      <c r="CH78" s="545">
        <v>0</v>
      </c>
    </row>
    <row r="79" spans="2:86">
      <c r="G79" s="129"/>
      <c r="H79" s="129"/>
      <c r="I79" s="129"/>
      <c r="J79" s="129"/>
      <c r="K79" s="129"/>
      <c r="L79" s="129"/>
      <c r="M79" s="129"/>
      <c r="N79" s="129"/>
      <c r="O79" s="129"/>
      <c r="P79" s="129"/>
      <c r="Q79" s="165"/>
      <c r="R79" s="99"/>
      <c r="S79" s="385"/>
      <c r="T79" s="129"/>
      <c r="U79" s="129"/>
      <c r="AE79" s="301"/>
      <c r="AF79" s="385"/>
      <c r="AJ79" s="165"/>
      <c r="AU79" s="385"/>
      <c r="BB79" s="681"/>
      <c r="BC79" s="141" t="s">
        <v>149</v>
      </c>
      <c r="BD79" s="143">
        <v>0</v>
      </c>
      <c r="BE79" s="146">
        <v>0</v>
      </c>
      <c r="BF79" s="146">
        <v>0</v>
      </c>
      <c r="BG79" s="143">
        <v>0</v>
      </c>
      <c r="BH79" s="146">
        <v>0</v>
      </c>
      <c r="BI79" s="146">
        <v>0</v>
      </c>
      <c r="BJ79" s="146">
        <v>0</v>
      </c>
      <c r="BK79" s="146">
        <v>0</v>
      </c>
      <c r="BL79" s="143">
        <v>0</v>
      </c>
      <c r="BM79" s="146">
        <v>0</v>
      </c>
      <c r="BN79" s="143">
        <v>0</v>
      </c>
      <c r="BO79" s="146">
        <v>69</v>
      </c>
      <c r="BP79" s="146">
        <v>49</v>
      </c>
      <c r="BQ79" s="545">
        <v>55</v>
      </c>
      <c r="BS79" s="708"/>
      <c r="BT79" s="141" t="s">
        <v>149</v>
      </c>
      <c r="BU79" s="143">
        <v>0</v>
      </c>
      <c r="BV79" s="146">
        <v>0</v>
      </c>
      <c r="BW79" s="146">
        <v>0</v>
      </c>
      <c r="BX79" s="143">
        <v>0</v>
      </c>
      <c r="BY79" s="146">
        <v>0</v>
      </c>
      <c r="BZ79" s="146">
        <v>0</v>
      </c>
      <c r="CA79" s="146">
        <v>0</v>
      </c>
      <c r="CB79" s="146">
        <v>0</v>
      </c>
      <c r="CC79" s="143">
        <v>0</v>
      </c>
      <c r="CD79" s="146">
        <v>0</v>
      </c>
      <c r="CE79" s="143">
        <v>0</v>
      </c>
      <c r="CF79" s="146">
        <v>145</v>
      </c>
      <c r="CG79" s="146">
        <v>130</v>
      </c>
      <c r="CH79" s="545">
        <v>149</v>
      </c>
    </row>
    <row r="80" spans="2:86" ht="18" customHeight="1">
      <c r="G80" s="129"/>
      <c r="H80" s="129"/>
      <c r="I80" s="129"/>
      <c r="J80" s="129"/>
      <c r="K80" s="129"/>
      <c r="L80" s="129"/>
      <c r="M80" s="129"/>
      <c r="N80" s="129"/>
      <c r="O80" s="129"/>
      <c r="P80" s="129"/>
      <c r="Q80" s="165"/>
      <c r="R80" s="99"/>
      <c r="S80" s="385"/>
      <c r="T80" s="129"/>
      <c r="U80" s="129"/>
      <c r="AE80" s="301"/>
      <c r="AF80" s="385"/>
      <c r="AJ80" s="165"/>
      <c r="AL80" s="165"/>
      <c r="AM80" s="165"/>
      <c r="AN80" s="165"/>
      <c r="AO80" s="165"/>
      <c r="AP80" s="165"/>
      <c r="AQ80" s="165"/>
      <c r="AR80" s="165"/>
      <c r="AS80" s="165"/>
      <c r="AT80" s="165"/>
      <c r="AU80" s="327"/>
      <c r="AV80" s="327"/>
      <c r="AW80" s="327"/>
      <c r="AX80" s="327"/>
      <c r="AY80" s="165"/>
      <c r="AZ80" s="165"/>
      <c r="BB80" s="681"/>
      <c r="BC80" s="201" t="s">
        <v>71</v>
      </c>
      <c r="BD80" s="143">
        <v>616</v>
      </c>
      <c r="BE80" s="146">
        <v>652</v>
      </c>
      <c r="BF80" s="146">
        <v>645</v>
      </c>
      <c r="BG80" s="143">
        <v>674</v>
      </c>
      <c r="BH80" s="146">
        <v>742</v>
      </c>
      <c r="BI80" s="146">
        <v>768</v>
      </c>
      <c r="BJ80" s="146">
        <v>900</v>
      </c>
      <c r="BK80" s="146">
        <v>1001</v>
      </c>
      <c r="BL80" s="143">
        <v>1121</v>
      </c>
      <c r="BM80" s="143">
        <v>1098</v>
      </c>
      <c r="BN80" s="146">
        <v>1145</v>
      </c>
      <c r="BO80" s="146">
        <v>1135</v>
      </c>
      <c r="BP80" s="146">
        <v>1055</v>
      </c>
      <c r="BQ80" s="545">
        <v>991</v>
      </c>
      <c r="BS80" s="708"/>
      <c r="BT80" s="201" t="s">
        <v>71</v>
      </c>
      <c r="BU80" s="143">
        <v>1080</v>
      </c>
      <c r="BV80" s="146">
        <v>1138</v>
      </c>
      <c r="BW80" s="146">
        <v>1250</v>
      </c>
      <c r="BX80" s="143">
        <v>1338</v>
      </c>
      <c r="BY80" s="146">
        <v>1453</v>
      </c>
      <c r="BZ80" s="146">
        <v>1576</v>
      </c>
      <c r="CA80" s="146">
        <v>1838</v>
      </c>
      <c r="CB80" s="146">
        <v>2037</v>
      </c>
      <c r="CC80" s="143">
        <v>2276</v>
      </c>
      <c r="CD80" s="143">
        <v>2267</v>
      </c>
      <c r="CE80" s="146">
        <v>2417</v>
      </c>
      <c r="CF80" s="146">
        <v>2425</v>
      </c>
      <c r="CG80" s="146">
        <v>2424</v>
      </c>
      <c r="CH80" s="545">
        <v>2262</v>
      </c>
    </row>
    <row r="81" spans="2:86">
      <c r="G81" s="129"/>
      <c r="H81" s="129"/>
      <c r="I81" s="129"/>
      <c r="J81" s="129"/>
      <c r="K81" s="129"/>
      <c r="L81" s="129"/>
      <c r="M81" s="129"/>
      <c r="N81" s="129"/>
      <c r="O81" s="129"/>
      <c r="P81" s="129"/>
      <c r="Q81" s="165"/>
      <c r="R81" s="99"/>
      <c r="S81" s="385"/>
      <c r="T81" s="129"/>
      <c r="U81" s="129"/>
      <c r="AE81" s="301"/>
      <c r="AF81" s="385"/>
      <c r="AJ81" s="165"/>
      <c r="AL81" s="165"/>
      <c r="AM81" s="165"/>
      <c r="AN81" s="165"/>
      <c r="AO81" s="165"/>
      <c r="AP81" s="165"/>
      <c r="AQ81" s="165"/>
      <c r="AR81" s="165"/>
      <c r="AS81" s="165"/>
      <c r="AT81" s="165"/>
      <c r="AU81" s="327"/>
      <c r="AV81" s="327"/>
      <c r="AW81" s="327"/>
      <c r="AX81" s="327"/>
      <c r="AY81" s="165"/>
      <c r="AZ81" s="165"/>
      <c r="BB81" s="682"/>
      <c r="BC81" s="222" t="s">
        <v>53</v>
      </c>
      <c r="BD81" s="207">
        <f>BD78+BD80+$T$11*BD79</f>
        <v>616</v>
      </c>
      <c r="BE81" s="208">
        <f t="shared" ref="BE81" si="131">BE78+BE80+$T$11*BE79</f>
        <v>653</v>
      </c>
      <c r="BF81" s="208">
        <v>645</v>
      </c>
      <c r="BG81" s="207">
        <v>674</v>
      </c>
      <c r="BH81" s="208">
        <v>742</v>
      </c>
      <c r="BI81" s="208">
        <v>768</v>
      </c>
      <c r="BJ81" s="208">
        <v>900</v>
      </c>
      <c r="BK81" s="209">
        <v>1001</v>
      </c>
      <c r="BL81" s="209">
        <v>1121</v>
      </c>
      <c r="BM81" s="209">
        <v>1098</v>
      </c>
      <c r="BN81" s="208">
        <v>1145</v>
      </c>
      <c r="BO81" s="463">
        <v>1169.5</v>
      </c>
      <c r="BP81" s="463">
        <v>1079.5</v>
      </c>
      <c r="BQ81" s="441">
        <v>1018.5</v>
      </c>
      <c r="BS81" s="709"/>
      <c r="BT81" s="133" t="s">
        <v>53</v>
      </c>
      <c r="BU81" s="209">
        <f t="shared" ref="BU81" si="132">BU78+BU80+$T$11*BU79</f>
        <v>1080</v>
      </c>
      <c r="BV81" s="209">
        <f t="shared" ref="BV81" si="133">BV78+BV80+$T$11*BV79</f>
        <v>1140</v>
      </c>
      <c r="BW81" s="209">
        <v>1250</v>
      </c>
      <c r="BX81" s="209">
        <v>1338</v>
      </c>
      <c r="BY81" s="209">
        <v>1453</v>
      </c>
      <c r="BZ81" s="209">
        <v>1576</v>
      </c>
      <c r="CA81" s="209">
        <v>1838</v>
      </c>
      <c r="CB81" s="209">
        <v>2037</v>
      </c>
      <c r="CC81" s="209">
        <v>2276</v>
      </c>
      <c r="CD81" s="209">
        <v>2267</v>
      </c>
      <c r="CE81" s="209">
        <v>2417</v>
      </c>
      <c r="CF81" s="209">
        <v>2497.5</v>
      </c>
      <c r="CG81" s="209">
        <v>2489</v>
      </c>
      <c r="CH81" s="209">
        <v>2336.5</v>
      </c>
    </row>
    <row r="82" spans="2:86">
      <c r="B82" s="201"/>
      <c r="C82" s="201"/>
      <c r="D82" s="201"/>
      <c r="E82" s="201"/>
      <c r="F82" s="210"/>
      <c r="G82" s="210"/>
      <c r="H82" s="210"/>
      <c r="I82" s="210"/>
      <c r="J82" s="210"/>
      <c r="K82" s="210"/>
      <c r="L82" s="210"/>
      <c r="M82" s="210"/>
      <c r="N82" s="210"/>
      <c r="O82" s="210"/>
      <c r="P82" s="210"/>
      <c r="Q82" s="210"/>
      <c r="R82" s="229"/>
      <c r="S82" s="210"/>
      <c r="T82" s="203"/>
      <c r="U82" s="136"/>
      <c r="V82" s="201"/>
      <c r="W82" s="201"/>
      <c r="X82" s="201"/>
      <c r="Y82" s="201"/>
      <c r="Z82" s="210"/>
      <c r="AA82" s="210"/>
      <c r="AB82" s="210"/>
      <c r="AC82" s="210"/>
      <c r="AD82" s="210"/>
      <c r="AE82" s="506"/>
      <c r="AF82" s="210"/>
      <c r="AG82" s="210"/>
      <c r="AH82" s="210"/>
      <c r="AI82" s="210"/>
      <c r="AJ82" s="210"/>
      <c r="AL82" s="165"/>
      <c r="AM82" s="165"/>
      <c r="AN82" s="165"/>
      <c r="AO82" s="165"/>
      <c r="AP82" s="165"/>
      <c r="AQ82" s="165"/>
      <c r="AR82" s="165"/>
      <c r="AS82" s="165"/>
      <c r="AT82" s="165"/>
      <c r="AU82" s="327"/>
      <c r="AV82" s="327"/>
      <c r="AW82" s="327"/>
      <c r="AX82" s="327"/>
      <c r="AY82" s="165"/>
      <c r="AZ82" s="165"/>
      <c r="BB82" s="440"/>
      <c r="BC82" s="223"/>
      <c r="BD82" s="223"/>
      <c r="BE82" s="223"/>
      <c r="BF82" s="223"/>
      <c r="BG82" s="223"/>
      <c r="BH82" s="223"/>
      <c r="BI82" s="223"/>
      <c r="BJ82" s="223"/>
      <c r="BK82" s="388"/>
      <c r="BL82" s="388"/>
      <c r="BM82" s="388"/>
      <c r="BN82" s="388"/>
      <c r="BO82" s="327"/>
      <c r="BP82" s="327"/>
      <c r="BS82" s="439"/>
      <c r="CC82" s="385"/>
      <c r="CE82" s="327"/>
      <c r="CF82" s="327"/>
      <c r="CG82" s="327"/>
    </row>
    <row r="83" spans="2:86">
      <c r="B83" s="133" t="s">
        <v>5</v>
      </c>
      <c r="C83" s="133" t="s">
        <v>121</v>
      </c>
      <c r="D83" s="133" t="s">
        <v>120</v>
      </c>
      <c r="E83" s="133" t="s">
        <v>119</v>
      </c>
      <c r="F83" s="133" t="s">
        <v>49</v>
      </c>
      <c r="G83" s="133" t="s">
        <v>48</v>
      </c>
      <c r="H83" s="133" t="s">
        <v>47</v>
      </c>
      <c r="I83" s="133" t="s">
        <v>46</v>
      </c>
      <c r="J83" s="133" t="s">
        <v>45</v>
      </c>
      <c r="K83" s="133" t="s">
        <v>44</v>
      </c>
      <c r="L83" s="133" t="s">
        <v>43</v>
      </c>
      <c r="M83" s="133" t="s">
        <v>96</v>
      </c>
      <c r="N83" s="133" t="s">
        <v>69</v>
      </c>
      <c r="O83" s="133" t="s">
        <v>77</v>
      </c>
      <c r="P83" s="133" t="s">
        <v>148</v>
      </c>
      <c r="Q83" s="135"/>
      <c r="R83" s="92" t="s">
        <v>110</v>
      </c>
      <c r="S83" s="135"/>
      <c r="T83" s="129"/>
      <c r="U83" s="129"/>
      <c r="V83" s="133" t="s">
        <v>5</v>
      </c>
      <c r="W83" s="133" t="s">
        <v>121</v>
      </c>
      <c r="X83" s="133" t="s">
        <v>120</v>
      </c>
      <c r="Y83" s="133" t="s">
        <v>119</v>
      </c>
      <c r="Z83" s="133" t="s">
        <v>49</v>
      </c>
      <c r="AA83" s="133" t="s">
        <v>48</v>
      </c>
      <c r="AB83" s="133" t="s">
        <v>47</v>
      </c>
      <c r="AC83" s="133" t="s">
        <v>46</v>
      </c>
      <c r="AD83" s="133" t="s">
        <v>45</v>
      </c>
      <c r="AE83" s="206" t="s">
        <v>44</v>
      </c>
      <c r="AF83" s="133" t="s">
        <v>43</v>
      </c>
      <c r="AG83" s="133" t="s">
        <v>96</v>
      </c>
      <c r="AH83" s="133" t="s">
        <v>69</v>
      </c>
      <c r="AI83" s="133" t="s">
        <v>77</v>
      </c>
      <c r="AJ83" s="133" t="s">
        <v>148</v>
      </c>
      <c r="AL83" s="133" t="s">
        <v>5</v>
      </c>
      <c r="AM83" s="133" t="s">
        <v>121</v>
      </c>
      <c r="AN83" s="133" t="s">
        <v>120</v>
      </c>
      <c r="AO83" s="133" t="s">
        <v>119</v>
      </c>
      <c r="AP83" s="133" t="s">
        <v>49</v>
      </c>
      <c r="AQ83" s="133" t="s">
        <v>48</v>
      </c>
      <c r="AR83" s="133" t="s">
        <v>47</v>
      </c>
      <c r="AS83" s="133" t="s">
        <v>46</v>
      </c>
      <c r="AT83" s="133" t="s">
        <v>45</v>
      </c>
      <c r="AU83" s="133" t="s">
        <v>44</v>
      </c>
      <c r="AV83" s="133" t="s">
        <v>43</v>
      </c>
      <c r="AW83" s="133" t="s">
        <v>96</v>
      </c>
      <c r="AX83" s="135" t="s">
        <v>69</v>
      </c>
      <c r="AY83" s="135" t="s">
        <v>77</v>
      </c>
      <c r="AZ83" s="135" t="s">
        <v>148</v>
      </c>
      <c r="BB83" s="233"/>
      <c r="BC83" s="133" t="s">
        <v>5</v>
      </c>
      <c r="BD83" s="133" t="s">
        <v>121</v>
      </c>
      <c r="BE83" s="133" t="s">
        <v>120</v>
      </c>
      <c r="BF83" s="133" t="s">
        <v>119</v>
      </c>
      <c r="BG83" s="133" t="s">
        <v>49</v>
      </c>
      <c r="BH83" s="133" t="s">
        <v>48</v>
      </c>
      <c r="BI83" s="133" t="s">
        <v>47</v>
      </c>
      <c r="BJ83" s="133" t="s">
        <v>46</v>
      </c>
      <c r="BK83" s="133" t="s">
        <v>45</v>
      </c>
      <c r="BL83" s="133" t="s">
        <v>44</v>
      </c>
      <c r="BM83" s="133" t="s">
        <v>43</v>
      </c>
      <c r="BN83" s="133" t="s">
        <v>96</v>
      </c>
      <c r="BO83" s="135" t="s">
        <v>69</v>
      </c>
      <c r="BP83" s="135" t="s">
        <v>77</v>
      </c>
      <c r="BQ83" s="135" t="s">
        <v>148</v>
      </c>
      <c r="BS83" s="439"/>
      <c r="BT83" s="133" t="s">
        <v>5</v>
      </c>
      <c r="BU83" s="133" t="s">
        <v>121</v>
      </c>
      <c r="BV83" s="133" t="s">
        <v>120</v>
      </c>
      <c r="BW83" s="133" t="s">
        <v>119</v>
      </c>
      <c r="BX83" s="133" t="s">
        <v>49</v>
      </c>
      <c r="BY83" s="133" t="s">
        <v>48</v>
      </c>
      <c r="BZ83" s="133" t="s">
        <v>47</v>
      </c>
      <c r="CA83" s="133" t="s">
        <v>46</v>
      </c>
      <c r="CB83" s="133" t="s">
        <v>45</v>
      </c>
      <c r="CC83" s="133" t="s">
        <v>44</v>
      </c>
      <c r="CD83" s="133" t="s">
        <v>43</v>
      </c>
      <c r="CE83" s="133" t="s">
        <v>96</v>
      </c>
      <c r="CF83" s="133" t="s">
        <v>69</v>
      </c>
      <c r="CG83" s="133" t="s">
        <v>77</v>
      </c>
      <c r="CH83" s="133" t="s">
        <v>148</v>
      </c>
    </row>
    <row r="84" spans="2:86">
      <c r="B84" s="201" t="s">
        <v>72</v>
      </c>
      <c r="C84" s="143">
        <f t="shared" ref="C84:P86" si="134">W84+BD84*$T$6+BD91*$T$8</f>
        <v>2406.8000000000002</v>
      </c>
      <c r="D84" s="143">
        <f t="shared" si="134"/>
        <v>2438.4</v>
      </c>
      <c r="E84" s="143">
        <f t="shared" si="134"/>
        <v>2617.1999999999998</v>
      </c>
      <c r="F84" s="143">
        <f t="shared" si="134"/>
        <v>2770.8</v>
      </c>
      <c r="G84" s="143">
        <f t="shared" si="134"/>
        <v>2899</v>
      </c>
      <c r="H84" s="143">
        <f t="shared" si="134"/>
        <v>3032.8</v>
      </c>
      <c r="I84" s="143">
        <f t="shared" si="134"/>
        <v>2585.6</v>
      </c>
      <c r="J84" s="143">
        <f t="shared" si="134"/>
        <v>2572.4</v>
      </c>
      <c r="K84" s="143">
        <f t="shared" si="134"/>
        <v>2452.4</v>
      </c>
      <c r="L84" s="143">
        <f t="shared" si="134"/>
        <v>2292</v>
      </c>
      <c r="M84" s="143">
        <f t="shared" si="134"/>
        <v>2527.1999999999998</v>
      </c>
      <c r="N84" s="143">
        <f t="shared" si="134"/>
        <v>2522</v>
      </c>
      <c r="O84" s="143">
        <f t="shared" si="134"/>
        <v>2402.8000000000002</v>
      </c>
      <c r="P84" s="143">
        <f t="shared" si="134"/>
        <v>2354</v>
      </c>
      <c r="Q84" s="202"/>
      <c r="R84" s="219">
        <v>241.79048414323969</v>
      </c>
      <c r="S84" s="143"/>
      <c r="T84" s="129"/>
      <c r="U84" s="129"/>
      <c r="V84" s="201" t="s">
        <v>72</v>
      </c>
      <c r="W84" s="143">
        <v>1598</v>
      </c>
      <c r="X84" s="143">
        <v>1672</v>
      </c>
      <c r="Y84" s="143">
        <v>1788</v>
      </c>
      <c r="Z84" s="143">
        <v>1901</v>
      </c>
      <c r="AA84" s="143">
        <v>2003</v>
      </c>
      <c r="AB84" s="143">
        <v>2067</v>
      </c>
      <c r="AC84" s="143">
        <v>1774</v>
      </c>
      <c r="AD84" s="143">
        <v>1755</v>
      </c>
      <c r="AE84" s="505">
        <v>1745</v>
      </c>
      <c r="AF84" s="143">
        <v>1609</v>
      </c>
      <c r="AG84" s="143">
        <v>1807</v>
      </c>
      <c r="AH84" s="143">
        <v>1811</v>
      </c>
      <c r="AI84" s="143">
        <v>1755</v>
      </c>
      <c r="AJ84" s="143">
        <v>1719</v>
      </c>
      <c r="AL84" s="201" t="s">
        <v>127</v>
      </c>
      <c r="AM84" s="143">
        <v>4</v>
      </c>
      <c r="AN84" s="143">
        <v>0</v>
      </c>
      <c r="AO84" s="143">
        <v>0</v>
      </c>
      <c r="AP84" s="143">
        <v>0</v>
      </c>
      <c r="AQ84" s="143">
        <v>0</v>
      </c>
      <c r="AR84" s="143">
        <v>0</v>
      </c>
      <c r="AS84" s="143">
        <v>0</v>
      </c>
      <c r="AT84" s="143">
        <v>0</v>
      </c>
      <c r="AU84" s="143">
        <v>0</v>
      </c>
      <c r="AV84" s="143">
        <v>0</v>
      </c>
      <c r="AW84" s="143">
        <v>0</v>
      </c>
      <c r="AX84" s="142">
        <v>0</v>
      </c>
      <c r="AY84" s="142">
        <v>0</v>
      </c>
      <c r="AZ84" s="142">
        <v>0</v>
      </c>
      <c r="BB84" s="683" t="s">
        <v>99</v>
      </c>
      <c r="BC84" s="201" t="s">
        <v>72</v>
      </c>
      <c r="BD84" s="143">
        <v>831</v>
      </c>
      <c r="BE84" s="146">
        <v>803</v>
      </c>
      <c r="BF84" s="146">
        <v>889</v>
      </c>
      <c r="BG84" s="143">
        <v>941</v>
      </c>
      <c r="BH84" s="146">
        <v>960</v>
      </c>
      <c r="BI84" s="146">
        <v>1026</v>
      </c>
      <c r="BJ84" s="146">
        <v>832</v>
      </c>
      <c r="BK84" s="142">
        <v>833</v>
      </c>
      <c r="BL84" s="142">
        <v>753</v>
      </c>
      <c r="BM84" s="142">
        <v>750</v>
      </c>
      <c r="BN84" s="142">
        <v>789</v>
      </c>
      <c r="BO84" s="142">
        <v>815</v>
      </c>
      <c r="BP84" s="142">
        <v>736</v>
      </c>
      <c r="BQ84" s="516">
        <v>735</v>
      </c>
      <c r="BS84" s="704" t="s">
        <v>51</v>
      </c>
      <c r="BT84" s="204" t="s">
        <v>72</v>
      </c>
      <c r="BU84" s="142">
        <v>216</v>
      </c>
      <c r="BV84" s="180">
        <v>182</v>
      </c>
      <c r="BW84" s="180">
        <v>207</v>
      </c>
      <c r="BX84" s="142">
        <v>195</v>
      </c>
      <c r="BY84" s="180">
        <v>212</v>
      </c>
      <c r="BZ84" s="180">
        <v>189</v>
      </c>
      <c r="CA84" s="180">
        <v>163</v>
      </c>
      <c r="CB84" s="142">
        <v>173</v>
      </c>
      <c r="CC84" s="142">
        <v>139</v>
      </c>
      <c r="CD84" s="142">
        <v>111</v>
      </c>
      <c r="CE84" s="143">
        <v>120</v>
      </c>
      <c r="CF84" s="143">
        <v>90</v>
      </c>
      <c r="CG84" s="143">
        <v>88</v>
      </c>
      <c r="CH84" s="516">
        <v>79</v>
      </c>
    </row>
    <row r="85" spans="2:86">
      <c r="B85" s="201" t="s">
        <v>73</v>
      </c>
      <c r="C85" s="143">
        <f t="shared" si="134"/>
        <v>2248.1999999999998</v>
      </c>
      <c r="D85" s="143">
        <f t="shared" si="134"/>
        <v>2150.1999999999998</v>
      </c>
      <c r="E85" s="143">
        <f t="shared" si="134"/>
        <v>2493.1999999999998</v>
      </c>
      <c r="F85" s="143">
        <f t="shared" si="134"/>
        <v>2407.6</v>
      </c>
      <c r="G85" s="143">
        <f t="shared" si="134"/>
        <v>2525</v>
      </c>
      <c r="H85" s="143">
        <f t="shared" si="134"/>
        <v>2789.2</v>
      </c>
      <c r="I85" s="143">
        <f t="shared" si="134"/>
        <v>2565.6</v>
      </c>
      <c r="J85" s="143">
        <f t="shared" si="134"/>
        <v>2648.4</v>
      </c>
      <c r="K85" s="143">
        <f t="shared" si="134"/>
        <v>2445.6</v>
      </c>
      <c r="L85" s="143">
        <f t="shared" si="134"/>
        <v>2392.6</v>
      </c>
      <c r="M85" s="143">
        <f>AG85+BN85*$T$6+BN92*$T$8</f>
        <v>2464.4</v>
      </c>
      <c r="N85" s="143">
        <f t="shared" si="134"/>
        <v>2547</v>
      </c>
      <c r="O85" s="143">
        <f t="shared" si="134"/>
        <v>2524.4</v>
      </c>
      <c r="P85" s="143">
        <f t="shared" si="134"/>
        <v>2467.8000000000002</v>
      </c>
      <c r="Q85" s="202"/>
      <c r="R85" s="219">
        <v>187.68649510405498</v>
      </c>
      <c r="S85" s="143"/>
      <c r="T85" s="129"/>
      <c r="U85" s="129"/>
      <c r="V85" s="201" t="s">
        <v>73</v>
      </c>
      <c r="W85" s="143">
        <v>1530</v>
      </c>
      <c r="X85" s="143">
        <v>1480</v>
      </c>
      <c r="Y85" s="143">
        <v>1705</v>
      </c>
      <c r="Z85" s="143">
        <v>1653</v>
      </c>
      <c r="AA85" s="143">
        <v>1740</v>
      </c>
      <c r="AB85" s="143">
        <v>1915</v>
      </c>
      <c r="AC85" s="143">
        <v>1750</v>
      </c>
      <c r="AD85" s="143">
        <v>1805</v>
      </c>
      <c r="AE85" s="505">
        <v>1676</v>
      </c>
      <c r="AF85" s="143">
        <v>1657</v>
      </c>
      <c r="AG85" s="143">
        <v>1702</v>
      </c>
      <c r="AH85" s="143">
        <v>1814</v>
      </c>
      <c r="AI85" s="143">
        <v>1823</v>
      </c>
      <c r="AJ85" s="143">
        <v>1814</v>
      </c>
      <c r="AL85" s="141" t="s">
        <v>149</v>
      </c>
      <c r="AM85" s="143">
        <v>0</v>
      </c>
      <c r="AN85" s="146">
        <v>0</v>
      </c>
      <c r="AO85" s="146">
        <v>0</v>
      </c>
      <c r="AP85" s="143">
        <v>0</v>
      </c>
      <c r="AQ85" s="146">
        <v>0</v>
      </c>
      <c r="AR85" s="146">
        <v>0</v>
      </c>
      <c r="AS85" s="146">
        <v>0</v>
      </c>
      <c r="AT85" s="146">
        <v>0</v>
      </c>
      <c r="AU85" s="143">
        <v>0</v>
      </c>
      <c r="AV85" s="146">
        <v>0</v>
      </c>
      <c r="AW85" s="143">
        <v>0</v>
      </c>
      <c r="AX85" s="143">
        <v>119</v>
      </c>
      <c r="AY85" s="143">
        <v>98</v>
      </c>
      <c r="AZ85" s="143">
        <v>146</v>
      </c>
      <c r="BB85" s="681"/>
      <c r="BC85" s="201" t="s">
        <v>73</v>
      </c>
      <c r="BD85" s="143">
        <v>669</v>
      </c>
      <c r="BE85" s="146">
        <v>619</v>
      </c>
      <c r="BF85" s="146">
        <v>764</v>
      </c>
      <c r="BG85" s="143">
        <v>747</v>
      </c>
      <c r="BH85" s="146">
        <v>795</v>
      </c>
      <c r="BI85" s="146">
        <v>834</v>
      </c>
      <c r="BJ85" s="146">
        <v>797</v>
      </c>
      <c r="BK85" s="143">
        <v>778</v>
      </c>
      <c r="BL85" s="143">
        <v>742</v>
      </c>
      <c r="BM85" s="143">
        <v>732</v>
      </c>
      <c r="BN85" s="143">
        <v>753</v>
      </c>
      <c r="BO85" s="143">
        <v>780</v>
      </c>
      <c r="BP85" s="143">
        <v>748</v>
      </c>
      <c r="BQ85" s="517">
        <v>701</v>
      </c>
      <c r="BS85" s="705"/>
      <c r="BT85" s="201" t="s">
        <v>73</v>
      </c>
      <c r="BU85" s="143">
        <v>263</v>
      </c>
      <c r="BV85" s="146">
        <v>262</v>
      </c>
      <c r="BW85" s="146">
        <v>264</v>
      </c>
      <c r="BX85" s="143">
        <v>262</v>
      </c>
      <c r="BY85" s="146">
        <v>251</v>
      </c>
      <c r="BZ85" s="146">
        <v>290</v>
      </c>
      <c r="CA85" s="146">
        <v>222</v>
      </c>
      <c r="CB85" s="143">
        <v>261</v>
      </c>
      <c r="CC85" s="143">
        <v>206</v>
      </c>
      <c r="CD85" s="143">
        <v>177</v>
      </c>
      <c r="CE85" s="143">
        <v>208</v>
      </c>
      <c r="CF85" s="143">
        <v>147</v>
      </c>
      <c r="CG85" s="143">
        <v>139</v>
      </c>
      <c r="CH85" s="517">
        <v>128</v>
      </c>
    </row>
    <row r="86" spans="2:86">
      <c r="B86" s="201" t="s">
        <v>74</v>
      </c>
      <c r="C86" s="143">
        <f t="shared" si="134"/>
        <v>2397.4</v>
      </c>
      <c r="D86" s="143">
        <f t="shared" si="134"/>
        <v>2380.4</v>
      </c>
      <c r="E86" s="143">
        <f t="shared" si="134"/>
        <v>2594.1999999999998</v>
      </c>
      <c r="F86" s="143">
        <f t="shared" si="134"/>
        <v>2658.6</v>
      </c>
      <c r="G86" s="143">
        <f t="shared" si="134"/>
        <v>2851.6</v>
      </c>
      <c r="H86" s="143">
        <f t="shared" si="134"/>
        <v>3016</v>
      </c>
      <c r="I86" s="143">
        <f t="shared" si="134"/>
        <v>2877.4</v>
      </c>
      <c r="J86" s="143">
        <f t="shared" si="134"/>
        <v>3314.2</v>
      </c>
      <c r="K86" s="143">
        <f t="shared" si="134"/>
        <v>3156</v>
      </c>
      <c r="L86" s="143">
        <f t="shared" si="134"/>
        <v>3035.4</v>
      </c>
      <c r="M86" s="143">
        <f t="shared" si="134"/>
        <v>2982.2</v>
      </c>
      <c r="N86" s="143">
        <f t="shared" si="134"/>
        <v>3131</v>
      </c>
      <c r="O86" s="143">
        <f t="shared" si="134"/>
        <v>3261</v>
      </c>
      <c r="P86" s="143">
        <f t="shared" si="134"/>
        <v>3195.2</v>
      </c>
      <c r="Q86" s="202"/>
      <c r="R86" s="219">
        <v>310.44500246509631</v>
      </c>
      <c r="S86" s="143"/>
      <c r="T86" s="129"/>
      <c r="U86" s="129"/>
      <c r="V86" s="201" t="s">
        <v>74</v>
      </c>
      <c r="W86" s="143">
        <v>1646</v>
      </c>
      <c r="X86" s="143">
        <v>1636</v>
      </c>
      <c r="Y86" s="143">
        <v>1748</v>
      </c>
      <c r="Z86" s="143">
        <v>1803</v>
      </c>
      <c r="AA86" s="143">
        <v>1921</v>
      </c>
      <c r="AB86" s="143">
        <v>2015</v>
      </c>
      <c r="AC86" s="143">
        <v>1942</v>
      </c>
      <c r="AD86" s="143">
        <v>2196</v>
      </c>
      <c r="AE86" s="505">
        <v>2075</v>
      </c>
      <c r="AF86" s="143">
        <v>2014</v>
      </c>
      <c r="AG86" s="143">
        <v>2021</v>
      </c>
      <c r="AH86" s="143">
        <v>2128</v>
      </c>
      <c r="AI86" s="143">
        <v>2249</v>
      </c>
      <c r="AJ86" s="143">
        <v>2251</v>
      </c>
      <c r="AL86" s="201" t="s">
        <v>71</v>
      </c>
      <c r="AM86" s="143">
        <v>1623</v>
      </c>
      <c r="AN86" s="143">
        <v>1715</v>
      </c>
      <c r="AO86" s="143">
        <v>1698</v>
      </c>
      <c r="AP86" s="143">
        <v>1693</v>
      </c>
      <c r="AQ86" s="143">
        <v>1878</v>
      </c>
      <c r="AR86" s="143">
        <v>1873</v>
      </c>
      <c r="AS86" s="143">
        <v>2028</v>
      </c>
      <c r="AT86" s="143">
        <v>2146</v>
      </c>
      <c r="AU86" s="143">
        <v>2314</v>
      </c>
      <c r="AV86" s="143">
        <v>2321</v>
      </c>
      <c r="AW86" s="143">
        <v>2229</v>
      </c>
      <c r="AX86" s="143">
        <v>2320</v>
      </c>
      <c r="AY86" s="143">
        <v>2326</v>
      </c>
      <c r="AZ86" s="143">
        <v>2442</v>
      </c>
      <c r="BB86" s="681"/>
      <c r="BC86" s="201" t="s">
        <v>74</v>
      </c>
      <c r="BD86" s="143">
        <v>628</v>
      </c>
      <c r="BE86" s="146">
        <v>618</v>
      </c>
      <c r="BF86" s="146">
        <v>689</v>
      </c>
      <c r="BG86" s="143">
        <v>712</v>
      </c>
      <c r="BH86" s="146">
        <v>787</v>
      </c>
      <c r="BI86" s="146">
        <v>815</v>
      </c>
      <c r="BJ86" s="146">
        <v>773</v>
      </c>
      <c r="BK86" s="143">
        <v>949</v>
      </c>
      <c r="BL86" s="143">
        <v>875</v>
      </c>
      <c r="BM86" s="143">
        <v>883</v>
      </c>
      <c r="BN86" s="143">
        <v>849</v>
      </c>
      <c r="BO86" s="143">
        <v>905</v>
      </c>
      <c r="BP86" s="143">
        <v>940</v>
      </c>
      <c r="BQ86" s="517">
        <v>924</v>
      </c>
      <c r="BS86" s="705"/>
      <c r="BT86" s="201" t="s">
        <v>74</v>
      </c>
      <c r="BU86" s="143">
        <v>385</v>
      </c>
      <c r="BV86" s="146">
        <v>367</v>
      </c>
      <c r="BW86" s="146">
        <v>425</v>
      </c>
      <c r="BX86" s="143">
        <v>402</v>
      </c>
      <c r="BY86" s="146">
        <v>440</v>
      </c>
      <c r="BZ86" s="146">
        <v>463</v>
      </c>
      <c r="CA86" s="146">
        <v>399</v>
      </c>
      <c r="CB86" s="143">
        <v>451</v>
      </c>
      <c r="CC86" s="143">
        <v>487</v>
      </c>
      <c r="CD86" s="143">
        <v>380</v>
      </c>
      <c r="CE86" s="143">
        <v>359</v>
      </c>
      <c r="CF86" s="143">
        <v>356</v>
      </c>
      <c r="CG86" s="143">
        <v>340</v>
      </c>
      <c r="CH86" s="517">
        <v>285</v>
      </c>
    </row>
    <row r="87" spans="2:86">
      <c r="B87" s="201" t="s">
        <v>10</v>
      </c>
      <c r="C87" s="143">
        <f t="shared" ref="C87:P87" si="135">W87+BD90*$T$6+BD97*$T$8</f>
        <v>2446.8000000000002</v>
      </c>
      <c r="D87" s="143">
        <f t="shared" si="135"/>
        <v>2589.8000000000002</v>
      </c>
      <c r="E87" s="143">
        <f t="shared" si="135"/>
        <v>2573</v>
      </c>
      <c r="F87" s="143">
        <f t="shared" si="135"/>
        <v>2573.4</v>
      </c>
      <c r="G87" s="143">
        <f t="shared" si="135"/>
        <v>2882.6</v>
      </c>
      <c r="H87" s="143">
        <f t="shared" si="135"/>
        <v>2856.4</v>
      </c>
      <c r="I87" s="143">
        <f t="shared" si="135"/>
        <v>3113.2</v>
      </c>
      <c r="J87" s="143">
        <f t="shared" si="135"/>
        <v>3341.6</v>
      </c>
      <c r="K87" s="143">
        <f t="shared" si="135"/>
        <v>3623.6</v>
      </c>
      <c r="L87" s="143">
        <f t="shared" si="135"/>
        <v>3633.8</v>
      </c>
      <c r="M87" s="143">
        <f t="shared" si="135"/>
        <v>3497</v>
      </c>
      <c r="N87" s="143">
        <f t="shared" si="135"/>
        <v>3725.6</v>
      </c>
      <c r="O87" s="143">
        <f t="shared" si="135"/>
        <v>3668.4</v>
      </c>
      <c r="P87" s="143">
        <f t="shared" si="135"/>
        <v>3803.4</v>
      </c>
      <c r="Q87" s="143"/>
      <c r="R87" s="219">
        <v>443.94243921181294</v>
      </c>
      <c r="S87" s="143"/>
      <c r="T87" s="129"/>
      <c r="U87" s="129"/>
      <c r="V87" s="201" t="s">
        <v>10</v>
      </c>
      <c r="W87" s="143">
        <v>1627</v>
      </c>
      <c r="X87" s="143">
        <v>1715</v>
      </c>
      <c r="Y87" s="143">
        <v>1698</v>
      </c>
      <c r="Z87" s="143">
        <v>1693</v>
      </c>
      <c r="AA87" s="143">
        <v>1878</v>
      </c>
      <c r="AB87" s="143">
        <v>1873</v>
      </c>
      <c r="AC87" s="143">
        <v>2028</v>
      </c>
      <c r="AD87" s="143">
        <v>2146</v>
      </c>
      <c r="AE87" s="505">
        <v>2314</v>
      </c>
      <c r="AF87" s="143">
        <v>2321</v>
      </c>
      <c r="AG87" s="143">
        <v>2229</v>
      </c>
      <c r="AH87" s="143">
        <v>2379.5</v>
      </c>
      <c r="AI87" s="143">
        <v>2375</v>
      </c>
      <c r="AJ87" s="143">
        <v>2515</v>
      </c>
      <c r="AL87" s="201" t="s">
        <v>128</v>
      </c>
      <c r="AM87" s="143">
        <v>537</v>
      </c>
      <c r="AN87" s="143">
        <v>506</v>
      </c>
      <c r="AO87" s="143">
        <v>496</v>
      </c>
      <c r="AP87" s="143">
        <v>527</v>
      </c>
      <c r="AQ87" s="143">
        <v>559</v>
      </c>
      <c r="AR87" s="143">
        <v>648</v>
      </c>
      <c r="AS87" s="143">
        <v>624</v>
      </c>
      <c r="AT87" s="143">
        <v>608</v>
      </c>
      <c r="AU87" s="143">
        <v>574</v>
      </c>
      <c r="AV87" s="143">
        <v>644</v>
      </c>
      <c r="AW87" s="143">
        <v>582</v>
      </c>
      <c r="AX87" s="143">
        <v>609</v>
      </c>
      <c r="AY87" s="143">
        <v>713</v>
      </c>
      <c r="AZ87" s="143">
        <v>627</v>
      </c>
      <c r="BB87" s="681"/>
      <c r="BC87" s="201" t="s">
        <v>36</v>
      </c>
      <c r="BD87" s="143">
        <v>1</v>
      </c>
      <c r="BE87" s="146">
        <v>0</v>
      </c>
      <c r="BF87" s="146">
        <v>0</v>
      </c>
      <c r="BG87" s="143">
        <v>0</v>
      </c>
      <c r="BH87" s="146">
        <v>0</v>
      </c>
      <c r="BI87" s="146">
        <v>0</v>
      </c>
      <c r="BJ87" s="146">
        <v>0</v>
      </c>
      <c r="BK87" s="146">
        <v>0</v>
      </c>
      <c r="BL87" s="143">
        <v>0</v>
      </c>
      <c r="BM87" s="143">
        <v>0</v>
      </c>
      <c r="BN87" s="146">
        <v>0</v>
      </c>
      <c r="BO87" s="146">
        <v>0</v>
      </c>
      <c r="BP87" s="146">
        <v>0</v>
      </c>
      <c r="BQ87" s="545">
        <v>0</v>
      </c>
      <c r="BS87" s="705"/>
      <c r="BT87" s="201" t="s">
        <v>36</v>
      </c>
      <c r="BU87" s="143">
        <v>4</v>
      </c>
      <c r="BV87" s="146">
        <v>0</v>
      </c>
      <c r="BW87" s="146">
        <v>0</v>
      </c>
      <c r="BX87" s="143">
        <v>0</v>
      </c>
      <c r="BY87" s="146">
        <v>0</v>
      </c>
      <c r="BZ87" s="146">
        <v>0</v>
      </c>
      <c r="CA87" s="146">
        <v>0</v>
      </c>
      <c r="CB87" s="146">
        <v>0</v>
      </c>
      <c r="CC87" s="143">
        <v>0</v>
      </c>
      <c r="CD87" s="143">
        <v>0</v>
      </c>
      <c r="CE87" s="146">
        <v>0</v>
      </c>
      <c r="CF87" s="146">
        <v>0</v>
      </c>
      <c r="CG87" s="146">
        <v>0</v>
      </c>
      <c r="CH87" s="545">
        <v>0</v>
      </c>
    </row>
    <row r="88" spans="2:86">
      <c r="B88" s="201" t="s">
        <v>11</v>
      </c>
      <c r="C88" s="143">
        <f t="shared" ref="C88:C89" si="136">W88</f>
        <v>546</v>
      </c>
      <c r="D88" s="143">
        <f t="shared" ref="D88:D89" si="137">X88</f>
        <v>523</v>
      </c>
      <c r="E88" s="143">
        <f t="shared" ref="E88:E89" si="138">Y88</f>
        <v>506</v>
      </c>
      <c r="F88" s="143">
        <f>Z88</f>
        <v>530</v>
      </c>
      <c r="G88" s="143">
        <f t="shared" ref="G88:G89" si="139">AA88</f>
        <v>577</v>
      </c>
      <c r="H88" s="143">
        <f t="shared" ref="H88:H89" si="140">AB88</f>
        <v>655</v>
      </c>
      <c r="I88" s="143">
        <f t="shared" ref="I88:I89" si="141">AC88</f>
        <v>630</v>
      </c>
      <c r="J88" s="143">
        <f t="shared" ref="J88:J89" si="142">AD88</f>
        <v>609</v>
      </c>
      <c r="K88" s="143">
        <f t="shared" ref="K88:K89" si="143">AE88</f>
        <v>576</v>
      </c>
      <c r="L88" s="143">
        <f t="shared" ref="L88:P92" si="144">AF88</f>
        <v>647</v>
      </c>
      <c r="M88" s="143">
        <f t="shared" si="144"/>
        <v>585</v>
      </c>
      <c r="N88" s="143">
        <f t="shared" si="144"/>
        <v>611</v>
      </c>
      <c r="O88" s="143">
        <f t="shared" si="144"/>
        <v>714</v>
      </c>
      <c r="P88" s="143">
        <f t="shared" si="144"/>
        <v>635</v>
      </c>
      <c r="Q88" s="143"/>
      <c r="R88" s="219">
        <v>53.604415241035255</v>
      </c>
      <c r="S88" s="143"/>
      <c r="T88" s="129"/>
      <c r="U88" s="129"/>
      <c r="V88" s="201" t="s">
        <v>11</v>
      </c>
      <c r="W88" s="143">
        <v>546</v>
      </c>
      <c r="X88" s="143">
        <v>523</v>
      </c>
      <c r="Y88" s="143">
        <v>506</v>
      </c>
      <c r="Z88" s="143">
        <v>530</v>
      </c>
      <c r="AA88" s="143">
        <v>577</v>
      </c>
      <c r="AB88" s="143">
        <v>655</v>
      </c>
      <c r="AC88" s="143">
        <v>630</v>
      </c>
      <c r="AD88" s="143">
        <v>609</v>
      </c>
      <c r="AE88" s="505">
        <v>576</v>
      </c>
      <c r="AF88" s="143">
        <v>647</v>
      </c>
      <c r="AG88" s="143">
        <v>585</v>
      </c>
      <c r="AH88" s="143">
        <v>611</v>
      </c>
      <c r="AI88" s="143">
        <v>714</v>
      </c>
      <c r="AJ88" s="143">
        <v>635</v>
      </c>
      <c r="AL88" s="201" t="s">
        <v>129</v>
      </c>
      <c r="AM88" s="143">
        <v>9</v>
      </c>
      <c r="AN88" s="143">
        <v>17</v>
      </c>
      <c r="AO88" s="143">
        <v>10</v>
      </c>
      <c r="AP88" s="143">
        <v>3</v>
      </c>
      <c r="AQ88" s="143">
        <v>18</v>
      </c>
      <c r="AR88" s="143">
        <v>7</v>
      </c>
      <c r="AS88" s="143">
        <v>6</v>
      </c>
      <c r="AT88" s="143">
        <v>1</v>
      </c>
      <c r="AU88" s="143">
        <v>2</v>
      </c>
      <c r="AV88" s="143">
        <v>3</v>
      </c>
      <c r="AW88" s="143">
        <v>3</v>
      </c>
      <c r="AX88" s="143">
        <v>2</v>
      </c>
      <c r="AY88" s="143">
        <v>1</v>
      </c>
      <c r="AZ88" s="143">
        <v>8</v>
      </c>
      <c r="BB88" s="681"/>
      <c r="BC88" s="141" t="s">
        <v>149</v>
      </c>
      <c r="BD88" s="143">
        <v>0</v>
      </c>
      <c r="BE88" s="146">
        <v>0</v>
      </c>
      <c r="BF88" s="146">
        <v>0</v>
      </c>
      <c r="BG88" s="143">
        <v>0</v>
      </c>
      <c r="BH88" s="146">
        <v>0</v>
      </c>
      <c r="BI88" s="146">
        <v>0</v>
      </c>
      <c r="BJ88" s="146">
        <v>0</v>
      </c>
      <c r="BK88" s="146">
        <v>0</v>
      </c>
      <c r="BL88" s="143">
        <v>0</v>
      </c>
      <c r="BM88" s="146">
        <v>0</v>
      </c>
      <c r="BN88" s="143">
        <v>0</v>
      </c>
      <c r="BO88" s="146">
        <v>54</v>
      </c>
      <c r="BP88" s="146">
        <v>44</v>
      </c>
      <c r="BQ88" s="545">
        <v>68</v>
      </c>
      <c r="BS88" s="705"/>
      <c r="BT88" s="141" t="s">
        <v>149</v>
      </c>
      <c r="BU88" s="143">
        <v>0</v>
      </c>
      <c r="BV88" s="146">
        <v>0</v>
      </c>
      <c r="BW88" s="146">
        <v>0</v>
      </c>
      <c r="BX88" s="143">
        <v>0</v>
      </c>
      <c r="BY88" s="146">
        <v>0</v>
      </c>
      <c r="BZ88" s="146">
        <v>0</v>
      </c>
      <c r="CA88" s="146">
        <v>0</v>
      </c>
      <c r="CB88" s="146">
        <v>0</v>
      </c>
      <c r="CC88" s="143">
        <v>0</v>
      </c>
      <c r="CD88" s="146">
        <v>0</v>
      </c>
      <c r="CE88" s="143">
        <v>0</v>
      </c>
      <c r="CF88" s="146">
        <v>42</v>
      </c>
      <c r="CG88" s="146">
        <v>32</v>
      </c>
      <c r="CH88" s="545">
        <v>43</v>
      </c>
    </row>
    <row r="89" spans="2:86">
      <c r="B89" s="201" t="s">
        <v>12</v>
      </c>
      <c r="C89" s="143">
        <f t="shared" si="136"/>
        <v>37</v>
      </c>
      <c r="D89" s="143">
        <f t="shared" si="137"/>
        <v>50</v>
      </c>
      <c r="E89" s="143">
        <f t="shared" si="138"/>
        <v>54</v>
      </c>
      <c r="F89" s="143">
        <f t="shared" ref="F89" si="145">Z89</f>
        <v>69</v>
      </c>
      <c r="G89" s="143">
        <f t="shared" si="139"/>
        <v>75</v>
      </c>
      <c r="H89" s="143">
        <f t="shared" si="140"/>
        <v>57</v>
      </c>
      <c r="I89" s="143">
        <f t="shared" si="141"/>
        <v>79</v>
      </c>
      <c r="J89" s="143">
        <f t="shared" si="142"/>
        <v>83</v>
      </c>
      <c r="K89" s="143">
        <f t="shared" si="143"/>
        <v>86</v>
      </c>
      <c r="L89" s="143">
        <f t="shared" si="144"/>
        <v>114</v>
      </c>
      <c r="M89" s="143">
        <f t="shared" si="144"/>
        <v>122</v>
      </c>
      <c r="N89" s="143">
        <f t="shared" si="144"/>
        <v>127</v>
      </c>
      <c r="O89" s="143">
        <f t="shared" si="144"/>
        <v>145</v>
      </c>
      <c r="P89" s="143">
        <f t="shared" si="144"/>
        <v>151</v>
      </c>
      <c r="Q89" s="143"/>
      <c r="R89" s="219">
        <v>22.061530117177078</v>
      </c>
      <c r="S89" s="143"/>
      <c r="T89" s="129"/>
      <c r="U89" s="129"/>
      <c r="V89" s="201" t="s">
        <v>12</v>
      </c>
      <c r="W89" s="143">
        <v>37</v>
      </c>
      <c r="X89" s="143">
        <v>50</v>
      </c>
      <c r="Y89" s="143">
        <v>54</v>
      </c>
      <c r="Z89" s="143">
        <v>69</v>
      </c>
      <c r="AA89" s="143">
        <v>75</v>
      </c>
      <c r="AB89" s="143">
        <v>57</v>
      </c>
      <c r="AC89" s="143">
        <v>79</v>
      </c>
      <c r="AD89" s="143">
        <v>83</v>
      </c>
      <c r="AE89" s="505">
        <v>86</v>
      </c>
      <c r="AF89" s="143">
        <v>114</v>
      </c>
      <c r="AG89" s="143">
        <v>122</v>
      </c>
      <c r="AH89" s="143">
        <v>127</v>
      </c>
      <c r="AI89" s="143">
        <v>145</v>
      </c>
      <c r="AJ89" s="143">
        <v>151</v>
      </c>
      <c r="AL89" s="201" t="s">
        <v>130</v>
      </c>
      <c r="AM89" s="143">
        <v>0</v>
      </c>
      <c r="AN89" s="143">
        <v>0</v>
      </c>
      <c r="AO89" s="143">
        <v>0</v>
      </c>
      <c r="AP89" s="143">
        <v>0</v>
      </c>
      <c r="AQ89" s="143">
        <v>0</v>
      </c>
      <c r="AR89" s="143">
        <v>0</v>
      </c>
      <c r="AS89" s="143">
        <v>0</v>
      </c>
      <c r="AT89" s="143">
        <v>0</v>
      </c>
      <c r="AU89" s="143">
        <v>0</v>
      </c>
      <c r="AV89" s="143">
        <v>0</v>
      </c>
      <c r="AW89" s="143">
        <v>0</v>
      </c>
      <c r="AX89" s="143">
        <v>0</v>
      </c>
      <c r="AY89" s="143">
        <v>0</v>
      </c>
      <c r="AZ89" s="143">
        <v>0</v>
      </c>
      <c r="BB89" s="681"/>
      <c r="BC89" s="201" t="s">
        <v>71</v>
      </c>
      <c r="BD89" s="143">
        <v>600</v>
      </c>
      <c r="BE89" s="146">
        <v>591</v>
      </c>
      <c r="BF89" s="146">
        <v>635</v>
      </c>
      <c r="BG89" s="143">
        <v>633</v>
      </c>
      <c r="BH89" s="146">
        <v>732</v>
      </c>
      <c r="BI89" s="146">
        <v>658</v>
      </c>
      <c r="BJ89" s="146">
        <v>759</v>
      </c>
      <c r="BK89" s="146">
        <v>807</v>
      </c>
      <c r="BL89" s="143">
        <v>902</v>
      </c>
      <c r="BM89" s="143">
        <v>901</v>
      </c>
      <c r="BN89" s="146">
        <v>860</v>
      </c>
      <c r="BO89" s="146">
        <v>910</v>
      </c>
      <c r="BP89" s="146">
        <v>896</v>
      </c>
      <c r="BQ89" s="545">
        <v>949</v>
      </c>
      <c r="BS89" s="705"/>
      <c r="BT89" s="201" t="s">
        <v>71</v>
      </c>
      <c r="BU89" s="143">
        <v>713</v>
      </c>
      <c r="BV89" s="146">
        <v>764</v>
      </c>
      <c r="BW89" s="146">
        <v>687</v>
      </c>
      <c r="BX89" s="143">
        <v>691</v>
      </c>
      <c r="BY89" s="146">
        <v>754</v>
      </c>
      <c r="BZ89" s="146">
        <v>767</v>
      </c>
      <c r="CA89" s="146">
        <v>762</v>
      </c>
      <c r="CB89" s="146">
        <v>860</v>
      </c>
      <c r="CC89" s="143">
        <v>886</v>
      </c>
      <c r="CD89" s="143">
        <v>874</v>
      </c>
      <c r="CE89" s="146">
        <v>850</v>
      </c>
      <c r="CF89" s="146">
        <v>871</v>
      </c>
      <c r="CG89" s="146">
        <v>789</v>
      </c>
      <c r="CH89" s="545">
        <v>740</v>
      </c>
    </row>
    <row r="90" spans="2:86">
      <c r="B90" s="201" t="s">
        <v>151</v>
      </c>
      <c r="C90" s="210"/>
      <c r="D90" s="210"/>
      <c r="E90" s="210"/>
      <c r="F90" s="210">
        <f t="shared" ref="F90:F92" si="146">Z90</f>
        <v>20082056.25</v>
      </c>
      <c r="G90" s="210">
        <f t="shared" ref="G90:G92" si="147">AA90</f>
        <v>21215712.510000002</v>
      </c>
      <c r="H90" s="210">
        <f t="shared" ref="H90:H92" si="148">AB90</f>
        <v>22883113.969999999</v>
      </c>
      <c r="I90" s="210">
        <f t="shared" ref="I90:I92" si="149">AC90</f>
        <v>24085480</v>
      </c>
      <c r="J90" s="210">
        <f t="shared" ref="J90:J92" si="150">AD90</f>
        <v>23159718</v>
      </c>
      <c r="K90" s="210">
        <f t="shared" ref="K90:K92" si="151">AE90</f>
        <v>24113659.810000002</v>
      </c>
      <c r="L90" s="210">
        <f>AF90</f>
        <v>21227021.160000004</v>
      </c>
      <c r="M90" s="210">
        <f>AG90</f>
        <v>19312236.77</v>
      </c>
      <c r="N90" s="210">
        <f>AH90</f>
        <v>18800634.850000001</v>
      </c>
      <c r="O90" s="210">
        <f>AI90</f>
        <v>21211566.390000001</v>
      </c>
      <c r="P90" s="532">
        <f>AJ90</f>
        <v>0</v>
      </c>
      <c r="Q90" s="210"/>
      <c r="R90" s="219">
        <v>1488531.9371117868</v>
      </c>
      <c r="S90" s="143"/>
      <c r="T90" s="129"/>
      <c r="U90" s="129"/>
      <c r="V90" s="201" t="s">
        <v>151</v>
      </c>
      <c r="W90" s="210"/>
      <c r="X90" s="210"/>
      <c r="Y90" s="210"/>
      <c r="Z90" s="210">
        <v>20082056.25</v>
      </c>
      <c r="AA90" s="210">
        <v>21215712.510000002</v>
      </c>
      <c r="AB90" s="210">
        <v>22883113.969999999</v>
      </c>
      <c r="AC90" s="210">
        <v>24085480</v>
      </c>
      <c r="AD90" s="210">
        <v>23159718</v>
      </c>
      <c r="AE90" s="506">
        <v>24113659.810000002</v>
      </c>
      <c r="AF90" s="210">
        <v>21227021.160000004</v>
      </c>
      <c r="AG90" s="210">
        <v>19312236.77</v>
      </c>
      <c r="AH90" s="210">
        <v>18800634.850000001</v>
      </c>
      <c r="AI90" s="210">
        <v>21211566.390000001</v>
      </c>
      <c r="AJ90" s="211"/>
      <c r="AL90" s="201" t="s">
        <v>152</v>
      </c>
      <c r="AM90" s="143">
        <v>0</v>
      </c>
      <c r="AN90" s="143">
        <v>0</v>
      </c>
      <c r="AO90" s="143">
        <v>0</v>
      </c>
      <c r="AP90" s="143">
        <v>0</v>
      </c>
      <c r="AQ90" s="143">
        <v>0</v>
      </c>
      <c r="AR90" s="143">
        <v>0</v>
      </c>
      <c r="AS90" s="143">
        <v>0</v>
      </c>
      <c r="AT90" s="143">
        <v>0</v>
      </c>
      <c r="AU90" s="143">
        <v>0</v>
      </c>
      <c r="AV90" s="143">
        <v>0</v>
      </c>
      <c r="AW90" s="143">
        <v>0</v>
      </c>
      <c r="AX90" s="143">
        <v>0</v>
      </c>
      <c r="AY90" s="143">
        <v>0</v>
      </c>
      <c r="AZ90" s="143">
        <v>0</v>
      </c>
      <c r="BB90" s="682"/>
      <c r="BC90" s="206" t="s">
        <v>53</v>
      </c>
      <c r="BD90" s="207">
        <f>BD87+BD89+$T$11*BD88</f>
        <v>601</v>
      </c>
      <c r="BE90" s="208">
        <f t="shared" ref="BE90" si="152">BE87+BE89+$T$11*BE88</f>
        <v>591</v>
      </c>
      <c r="BF90" s="208">
        <v>635</v>
      </c>
      <c r="BG90" s="207">
        <v>633</v>
      </c>
      <c r="BH90" s="208">
        <v>732</v>
      </c>
      <c r="BI90" s="208">
        <v>658</v>
      </c>
      <c r="BJ90" s="208">
        <v>759</v>
      </c>
      <c r="BK90" s="209">
        <v>807</v>
      </c>
      <c r="BL90" s="209">
        <v>902</v>
      </c>
      <c r="BM90" s="209">
        <v>901</v>
      </c>
      <c r="BN90" s="208">
        <v>860</v>
      </c>
      <c r="BO90" s="463">
        <v>937</v>
      </c>
      <c r="BP90" s="463">
        <v>918</v>
      </c>
      <c r="BQ90" s="441">
        <v>983</v>
      </c>
      <c r="BS90" s="706"/>
      <c r="BT90" s="133" t="s">
        <v>53</v>
      </c>
      <c r="BU90" s="209">
        <f t="shared" ref="BU90" si="153">BU87+BU89+$T$11*BU88</f>
        <v>717</v>
      </c>
      <c r="BV90" s="209">
        <f t="shared" ref="BV90" si="154">BV87+BV89+$T$11*BV88</f>
        <v>764</v>
      </c>
      <c r="BW90" s="209">
        <v>687</v>
      </c>
      <c r="BX90" s="209">
        <v>691</v>
      </c>
      <c r="BY90" s="209">
        <v>754</v>
      </c>
      <c r="BZ90" s="209">
        <v>767</v>
      </c>
      <c r="CA90" s="209">
        <v>762</v>
      </c>
      <c r="CB90" s="209">
        <v>860</v>
      </c>
      <c r="CC90" s="209">
        <v>886</v>
      </c>
      <c r="CD90" s="209">
        <v>874</v>
      </c>
      <c r="CE90" s="209">
        <v>850</v>
      </c>
      <c r="CF90" s="209">
        <v>892</v>
      </c>
      <c r="CG90" s="209">
        <v>805</v>
      </c>
      <c r="CH90" s="441">
        <v>761.5</v>
      </c>
    </row>
    <row r="91" spans="2:86" ht="18" customHeight="1">
      <c r="B91" s="201" t="s">
        <v>16</v>
      </c>
      <c r="C91" s="214">
        <f t="shared" ref="C91:C92" si="155">W91</f>
        <v>18.351486805051643</v>
      </c>
      <c r="D91" s="214">
        <f t="shared" ref="D91:D92" si="156">X91</f>
        <v>19.248251944466269</v>
      </c>
      <c r="E91" s="214">
        <f t="shared" ref="E91:E92" si="157">Y91</f>
        <v>18.541031222019203</v>
      </c>
      <c r="F91" s="214">
        <f t="shared" si="146"/>
        <v>17.808118314066625</v>
      </c>
      <c r="G91" s="214">
        <f t="shared" si="147"/>
        <v>19.098952506864638</v>
      </c>
      <c r="H91" s="214">
        <f t="shared" si="148"/>
        <v>18.005460278397294</v>
      </c>
      <c r="I91" s="214">
        <f t="shared" si="149"/>
        <v>18.605618382987053</v>
      </c>
      <c r="J91" s="214">
        <f t="shared" si="150"/>
        <v>19.254637951196461</v>
      </c>
      <c r="K91" s="214">
        <f t="shared" si="151"/>
        <v>21.447704613635452</v>
      </c>
      <c r="L91" s="214">
        <f t="shared" ref="L91:P92" si="158">AF91</f>
        <v>22.413643255144709</v>
      </c>
      <c r="M91" s="214">
        <f t="shared" si="158"/>
        <v>21.736798478716661</v>
      </c>
      <c r="N91" s="214">
        <f t="shared" si="158"/>
        <v>23.119075301760851</v>
      </c>
      <c r="O91" s="214">
        <f t="shared" si="158"/>
        <v>23.29207775140733</v>
      </c>
      <c r="P91" s="214">
        <f t="shared" si="158"/>
        <v>24.278717749045907</v>
      </c>
      <c r="Q91" s="214"/>
      <c r="R91" s="419">
        <v>1.4984035618691831</v>
      </c>
      <c r="S91" s="143"/>
      <c r="T91" s="129"/>
      <c r="U91" s="129"/>
      <c r="V91" s="201" t="s">
        <v>16</v>
      </c>
      <c r="W91" s="214">
        <v>18.351486805051643</v>
      </c>
      <c r="X91" s="214">
        <v>19.248251944466269</v>
      </c>
      <c r="Y91" s="214">
        <v>18.541031222019203</v>
      </c>
      <c r="Z91" s="214">
        <v>17.808118314066625</v>
      </c>
      <c r="AA91" s="214">
        <v>19.098952506864638</v>
      </c>
      <c r="AB91" s="214">
        <v>18.005460278397294</v>
      </c>
      <c r="AC91" s="214">
        <v>18.605618382987053</v>
      </c>
      <c r="AD91" s="214">
        <v>19.254637951196461</v>
      </c>
      <c r="AE91" s="507">
        <v>21.447704613635452</v>
      </c>
      <c r="AF91" s="214">
        <v>22.413643255144709</v>
      </c>
      <c r="AG91" s="214">
        <v>21.736798478716661</v>
      </c>
      <c r="AH91" s="214">
        <v>23.119075301760851</v>
      </c>
      <c r="AI91" s="214">
        <v>23.29207775140733</v>
      </c>
      <c r="AJ91" s="214">
        <v>24.278717749045907</v>
      </c>
      <c r="AK91" s="165"/>
      <c r="AL91" s="212" t="s">
        <v>131</v>
      </c>
      <c r="AM91" s="213">
        <v>37</v>
      </c>
      <c r="AN91" s="213">
        <v>50</v>
      </c>
      <c r="AO91" s="213">
        <v>54</v>
      </c>
      <c r="AP91" s="213">
        <v>69</v>
      </c>
      <c r="AQ91" s="213">
        <v>75</v>
      </c>
      <c r="AR91" s="213">
        <v>57</v>
      </c>
      <c r="AS91" s="213">
        <v>79</v>
      </c>
      <c r="AT91" s="213">
        <v>83</v>
      </c>
      <c r="AU91" s="213">
        <v>86</v>
      </c>
      <c r="AV91" s="213">
        <v>114</v>
      </c>
      <c r="AW91" s="213">
        <v>122</v>
      </c>
      <c r="AX91" s="213">
        <v>127</v>
      </c>
      <c r="AY91" s="213">
        <v>145</v>
      </c>
      <c r="AZ91" s="213">
        <v>151</v>
      </c>
      <c r="BB91" s="683" t="s">
        <v>100</v>
      </c>
      <c r="BC91" s="201" t="s">
        <v>72</v>
      </c>
      <c r="BD91" s="143">
        <v>144</v>
      </c>
      <c r="BE91" s="146">
        <v>124</v>
      </c>
      <c r="BF91" s="146">
        <v>118</v>
      </c>
      <c r="BG91" s="143">
        <v>117</v>
      </c>
      <c r="BH91" s="146">
        <v>128</v>
      </c>
      <c r="BI91" s="146">
        <v>145</v>
      </c>
      <c r="BJ91" s="146">
        <v>146</v>
      </c>
      <c r="BK91" s="142">
        <v>151</v>
      </c>
      <c r="BL91" s="142">
        <v>105</v>
      </c>
      <c r="BM91" s="142">
        <v>83</v>
      </c>
      <c r="BN91" s="142">
        <v>89</v>
      </c>
      <c r="BO91" s="142">
        <v>59</v>
      </c>
      <c r="BP91" s="142">
        <v>59</v>
      </c>
      <c r="BQ91" s="517">
        <v>47</v>
      </c>
      <c r="BS91" s="707" t="s">
        <v>52</v>
      </c>
      <c r="BT91" s="201" t="s">
        <v>72</v>
      </c>
      <c r="BU91" s="143">
        <v>903</v>
      </c>
      <c r="BV91" s="146">
        <v>869</v>
      </c>
      <c r="BW91" s="146">
        <v>918</v>
      </c>
      <c r="BX91" s="143">
        <v>980</v>
      </c>
      <c r="BY91" s="146">
        <v>1004</v>
      </c>
      <c r="BZ91" s="146">
        <v>1127</v>
      </c>
      <c r="CA91" s="146">
        <v>961</v>
      </c>
      <c r="CB91" s="143">
        <v>962</v>
      </c>
      <c r="CC91" s="143">
        <v>824</v>
      </c>
      <c r="CD91" s="143">
        <v>805</v>
      </c>
      <c r="CE91" s="143">
        <v>847</v>
      </c>
      <c r="CF91" s="143">
        <v>843</v>
      </c>
      <c r="CG91" s="143">
        <v>766</v>
      </c>
      <c r="CH91" s="517">
        <v>750</v>
      </c>
    </row>
    <row r="92" spans="2:86">
      <c r="B92" s="215" t="s">
        <v>17</v>
      </c>
      <c r="C92" s="216">
        <f t="shared" si="155"/>
        <v>0.42847025495750707</v>
      </c>
      <c r="D92" s="216">
        <f t="shared" si="156"/>
        <v>0.46201657458563539</v>
      </c>
      <c r="E92" s="216">
        <f t="shared" si="157"/>
        <v>0.42702702702702705</v>
      </c>
      <c r="F92" s="216">
        <f t="shared" si="146"/>
        <v>0.47233468286099867</v>
      </c>
      <c r="G92" s="216">
        <f t="shared" si="147"/>
        <v>0.47974683544303798</v>
      </c>
      <c r="H92" s="216">
        <f t="shared" si="148"/>
        <v>0.45144005358338912</v>
      </c>
      <c r="I92" s="216">
        <f t="shared" si="149"/>
        <v>0.52076677316293929</v>
      </c>
      <c r="J92" s="216">
        <f t="shared" si="150"/>
        <v>0.51895043731778423</v>
      </c>
      <c r="K92" s="216">
        <f t="shared" si="151"/>
        <v>0.52601456815816861</v>
      </c>
      <c r="L92" s="216">
        <f t="shared" si="158"/>
        <v>0.5430634347601857</v>
      </c>
      <c r="M92" s="216">
        <f t="shared" si="144"/>
        <v>0.52188883423512056</v>
      </c>
      <c r="N92" s="216">
        <f t="shared" si="144"/>
        <v>0.50097276264591439</v>
      </c>
      <c r="O92" s="216">
        <f t="shared" si="144"/>
        <v>0.49595815501664287</v>
      </c>
      <c r="P92" s="216">
        <f t="shared" si="144"/>
        <v>0.54710500490677139</v>
      </c>
      <c r="Q92" s="217"/>
      <c r="R92" s="420">
        <v>4.0013866672790996</v>
      </c>
      <c r="S92" s="218"/>
      <c r="T92" s="129"/>
      <c r="U92" s="129"/>
      <c r="V92" s="215" t="s">
        <v>17</v>
      </c>
      <c r="W92" s="216">
        <v>0.42847025495750707</v>
      </c>
      <c r="X92" s="216">
        <v>0.46201657458563539</v>
      </c>
      <c r="Y92" s="216">
        <v>0.42702702702702705</v>
      </c>
      <c r="Z92" s="216">
        <v>0.47233468286099867</v>
      </c>
      <c r="AA92" s="216">
        <v>0.47974683544303798</v>
      </c>
      <c r="AB92" s="216">
        <v>0.45144005358338912</v>
      </c>
      <c r="AC92" s="216">
        <v>0.52076677316293929</v>
      </c>
      <c r="AD92" s="216">
        <v>0.51895043731778423</v>
      </c>
      <c r="AE92" s="508">
        <v>0.52601456815816861</v>
      </c>
      <c r="AF92" s="216">
        <v>0.5430634347601857</v>
      </c>
      <c r="AG92" s="216">
        <v>0.52188883423512056</v>
      </c>
      <c r="AH92" s="216">
        <v>0.50097276264591439</v>
      </c>
      <c r="AI92" s="216">
        <v>0.49595815501664287</v>
      </c>
      <c r="AJ92" s="216">
        <v>0.54710500490677139</v>
      </c>
      <c r="AU92" s="385"/>
      <c r="BB92" s="681"/>
      <c r="BC92" s="201" t="s">
        <v>73</v>
      </c>
      <c r="BD92" s="143">
        <v>183</v>
      </c>
      <c r="BE92" s="146">
        <v>175</v>
      </c>
      <c r="BF92" s="146">
        <v>177</v>
      </c>
      <c r="BG92" s="143">
        <v>157</v>
      </c>
      <c r="BH92" s="146">
        <v>149</v>
      </c>
      <c r="BI92" s="146">
        <v>207</v>
      </c>
      <c r="BJ92" s="146">
        <v>178</v>
      </c>
      <c r="BK92" s="143">
        <v>221</v>
      </c>
      <c r="BL92" s="143">
        <v>176</v>
      </c>
      <c r="BM92" s="143">
        <v>150</v>
      </c>
      <c r="BN92" s="143">
        <v>160</v>
      </c>
      <c r="BO92" s="143">
        <v>109</v>
      </c>
      <c r="BP92" s="143">
        <v>103</v>
      </c>
      <c r="BQ92" s="517">
        <v>93</v>
      </c>
      <c r="BS92" s="708"/>
      <c r="BT92" s="201" t="s">
        <v>73</v>
      </c>
      <c r="BU92" s="143">
        <v>772</v>
      </c>
      <c r="BV92" s="146">
        <v>707</v>
      </c>
      <c r="BW92" s="146">
        <v>854</v>
      </c>
      <c r="BX92" s="143">
        <v>799</v>
      </c>
      <c r="BY92" s="146">
        <v>842</v>
      </c>
      <c r="BZ92" s="146">
        <v>958</v>
      </c>
      <c r="CA92" s="146">
        <v>931</v>
      </c>
      <c r="CB92" s="143">
        <v>959</v>
      </c>
      <c r="CC92" s="143">
        <v>888</v>
      </c>
      <c r="CD92" s="143">
        <v>855</v>
      </c>
      <c r="CE92" s="143">
        <v>865</v>
      </c>
      <c r="CF92" s="143">
        <v>851</v>
      </c>
      <c r="CG92" s="143">
        <v>815</v>
      </c>
      <c r="CH92" s="517">
        <v>759</v>
      </c>
    </row>
    <row r="93" spans="2:86">
      <c r="G93" s="129"/>
      <c r="H93" s="129"/>
      <c r="I93" s="129"/>
      <c r="J93" s="129"/>
      <c r="K93" s="129"/>
      <c r="L93" s="129"/>
      <c r="M93" s="129"/>
      <c r="N93" s="129"/>
      <c r="O93" s="129"/>
      <c r="P93" s="129"/>
      <c r="Q93" s="165"/>
      <c r="R93" s="99"/>
      <c r="S93" s="385"/>
      <c r="T93" s="129"/>
      <c r="U93" s="129"/>
      <c r="AE93" s="301"/>
      <c r="AF93" s="385"/>
      <c r="AJ93" s="165"/>
      <c r="AU93" s="385"/>
      <c r="BB93" s="681"/>
      <c r="BC93" s="201" t="s">
        <v>74</v>
      </c>
      <c r="BD93" s="143">
        <v>249</v>
      </c>
      <c r="BE93" s="146">
        <v>250</v>
      </c>
      <c r="BF93" s="146">
        <v>295</v>
      </c>
      <c r="BG93" s="143">
        <v>286</v>
      </c>
      <c r="BH93" s="146">
        <v>301</v>
      </c>
      <c r="BI93" s="146">
        <v>349</v>
      </c>
      <c r="BJ93" s="146">
        <v>317</v>
      </c>
      <c r="BK93" s="143">
        <v>359</v>
      </c>
      <c r="BL93" s="143">
        <v>381</v>
      </c>
      <c r="BM93" s="143">
        <v>315</v>
      </c>
      <c r="BN93" s="143">
        <v>282</v>
      </c>
      <c r="BO93" s="143">
        <v>279</v>
      </c>
      <c r="BP93" s="143">
        <v>260</v>
      </c>
      <c r="BQ93" s="517">
        <v>205</v>
      </c>
      <c r="BS93" s="708"/>
      <c r="BT93" s="201" t="s">
        <v>74</v>
      </c>
      <c r="BU93" s="143">
        <v>741</v>
      </c>
      <c r="BV93" s="146">
        <v>751</v>
      </c>
      <c r="BW93" s="146">
        <v>854</v>
      </c>
      <c r="BX93" s="143">
        <v>882</v>
      </c>
      <c r="BY93" s="146">
        <v>949</v>
      </c>
      <c r="BZ93" s="146">
        <v>1050</v>
      </c>
      <c r="CA93" s="146">
        <v>1008</v>
      </c>
      <c r="CB93" s="143">
        <v>1216</v>
      </c>
      <c r="CC93" s="143">
        <v>1150</v>
      </c>
      <c r="CD93" s="143">
        <v>1133</v>
      </c>
      <c r="CE93" s="143">
        <v>1054</v>
      </c>
      <c r="CF93" s="143">
        <v>1107</v>
      </c>
      <c r="CG93" s="143">
        <v>1120</v>
      </c>
      <c r="CH93" s="517">
        <v>1049</v>
      </c>
    </row>
    <row r="94" spans="2:86" ht="18" customHeight="1">
      <c r="G94" s="129"/>
      <c r="H94" s="129"/>
      <c r="I94" s="129"/>
      <c r="J94" s="129"/>
      <c r="K94" s="129"/>
      <c r="L94" s="129"/>
      <c r="M94" s="129"/>
      <c r="N94" s="129"/>
      <c r="O94" s="129"/>
      <c r="P94" s="129"/>
      <c r="Q94" s="165"/>
      <c r="R94" s="99"/>
      <c r="S94" s="385"/>
      <c r="T94" s="129"/>
      <c r="U94" s="129"/>
      <c r="AE94" s="301"/>
      <c r="AF94" s="385"/>
      <c r="AJ94" s="165"/>
      <c r="AU94" s="385"/>
      <c r="BB94" s="681"/>
      <c r="BC94" s="201" t="s">
        <v>36</v>
      </c>
      <c r="BD94" s="143">
        <v>3</v>
      </c>
      <c r="BE94" s="146">
        <v>0</v>
      </c>
      <c r="BF94" s="146">
        <v>0</v>
      </c>
      <c r="BG94" s="143">
        <v>0</v>
      </c>
      <c r="BH94" s="146">
        <v>0</v>
      </c>
      <c r="BI94" s="146">
        <v>0</v>
      </c>
      <c r="BJ94" s="146">
        <v>0</v>
      </c>
      <c r="BK94" s="146">
        <v>0</v>
      </c>
      <c r="BL94" s="143">
        <v>0</v>
      </c>
      <c r="BM94" s="143">
        <v>0</v>
      </c>
      <c r="BN94" s="146">
        <v>0</v>
      </c>
      <c r="BO94" s="146">
        <v>0</v>
      </c>
      <c r="BP94" s="146">
        <v>0</v>
      </c>
      <c r="BQ94" s="545">
        <v>0</v>
      </c>
      <c r="BS94" s="708"/>
      <c r="BT94" s="201" t="s">
        <v>36</v>
      </c>
      <c r="BU94" s="143">
        <v>3</v>
      </c>
      <c r="BV94" s="146">
        <v>0</v>
      </c>
      <c r="BW94" s="146">
        <v>0</v>
      </c>
      <c r="BX94" s="143">
        <v>0</v>
      </c>
      <c r="BY94" s="146">
        <v>0</v>
      </c>
      <c r="BZ94" s="146">
        <v>0</v>
      </c>
      <c r="CA94" s="146">
        <v>0</v>
      </c>
      <c r="CB94" s="146">
        <v>0</v>
      </c>
      <c r="CC94" s="143">
        <v>0</v>
      </c>
      <c r="CD94" s="143">
        <v>0</v>
      </c>
      <c r="CE94" s="146">
        <v>0</v>
      </c>
      <c r="CF94" s="146">
        <v>0</v>
      </c>
      <c r="CG94" s="146">
        <v>0</v>
      </c>
      <c r="CH94" s="545">
        <v>0</v>
      </c>
    </row>
    <row r="95" spans="2:86">
      <c r="G95" s="129"/>
      <c r="H95" s="129"/>
      <c r="I95" s="129"/>
      <c r="J95" s="129"/>
      <c r="K95" s="129"/>
      <c r="L95" s="129"/>
      <c r="M95" s="129"/>
      <c r="N95" s="129"/>
      <c r="O95" s="129"/>
      <c r="P95" s="129"/>
      <c r="Q95" s="165"/>
      <c r="R95" s="99"/>
      <c r="S95" s="385"/>
      <c r="T95" s="129"/>
      <c r="U95" s="129"/>
      <c r="AE95" s="301"/>
      <c r="AF95" s="385"/>
      <c r="AJ95" s="165"/>
      <c r="AU95" s="385"/>
      <c r="BB95" s="681"/>
      <c r="BC95" s="141" t="s">
        <v>149</v>
      </c>
      <c r="BD95" s="143">
        <v>0</v>
      </c>
      <c r="BE95" s="146">
        <v>0</v>
      </c>
      <c r="BF95" s="146">
        <v>0</v>
      </c>
      <c r="BG95" s="143">
        <v>0</v>
      </c>
      <c r="BH95" s="146">
        <v>0</v>
      </c>
      <c r="BI95" s="146">
        <v>0</v>
      </c>
      <c r="BJ95" s="146">
        <v>0</v>
      </c>
      <c r="BK95" s="146">
        <v>0</v>
      </c>
      <c r="BL95" s="143">
        <v>0</v>
      </c>
      <c r="BM95" s="146">
        <v>0</v>
      </c>
      <c r="BN95" s="143">
        <v>0</v>
      </c>
      <c r="BO95" s="146">
        <v>39</v>
      </c>
      <c r="BP95" s="146">
        <v>30</v>
      </c>
      <c r="BQ95" s="545">
        <v>34</v>
      </c>
      <c r="BS95" s="708"/>
      <c r="BT95" s="141" t="s">
        <v>149</v>
      </c>
      <c r="BU95" s="143">
        <v>0</v>
      </c>
      <c r="BV95" s="146">
        <v>0</v>
      </c>
      <c r="BW95" s="146">
        <v>0</v>
      </c>
      <c r="BX95" s="143">
        <v>0</v>
      </c>
      <c r="BY95" s="146">
        <v>0</v>
      </c>
      <c r="BZ95" s="146">
        <v>0</v>
      </c>
      <c r="CA95" s="146">
        <v>0</v>
      </c>
      <c r="CB95" s="146">
        <v>0</v>
      </c>
      <c r="CC95" s="143">
        <v>0</v>
      </c>
      <c r="CD95" s="146">
        <v>0</v>
      </c>
      <c r="CE95" s="143">
        <v>0</v>
      </c>
      <c r="CF95" s="146">
        <v>90</v>
      </c>
      <c r="CG95" s="146">
        <v>72</v>
      </c>
      <c r="CH95" s="545">
        <v>93</v>
      </c>
    </row>
    <row r="96" spans="2:86">
      <c r="G96" s="129"/>
      <c r="H96" s="129"/>
      <c r="I96" s="129"/>
      <c r="J96" s="129"/>
      <c r="K96" s="129"/>
      <c r="L96" s="129"/>
      <c r="M96" s="129"/>
      <c r="N96" s="129"/>
      <c r="O96" s="129"/>
      <c r="P96" s="129"/>
      <c r="Q96" s="165"/>
      <c r="R96" s="99"/>
      <c r="S96" s="385"/>
      <c r="T96" s="129"/>
      <c r="U96" s="129"/>
      <c r="AE96" s="301"/>
      <c r="AF96" s="385"/>
      <c r="AJ96" s="165"/>
      <c r="AL96" s="165"/>
      <c r="AM96" s="165"/>
      <c r="AN96" s="165"/>
      <c r="AO96" s="165"/>
      <c r="AP96" s="165"/>
      <c r="AQ96" s="165"/>
      <c r="AR96" s="165"/>
      <c r="AS96" s="165"/>
      <c r="AT96" s="165"/>
      <c r="AU96" s="327"/>
      <c r="AV96" s="327"/>
      <c r="AW96" s="327"/>
      <c r="AX96" s="327"/>
      <c r="AY96" s="165"/>
      <c r="AZ96" s="165"/>
      <c r="BB96" s="681"/>
      <c r="BC96" s="201" t="s">
        <v>71</v>
      </c>
      <c r="BD96" s="143">
        <v>336</v>
      </c>
      <c r="BE96" s="146">
        <v>402</v>
      </c>
      <c r="BF96" s="146">
        <v>367</v>
      </c>
      <c r="BG96" s="143">
        <v>374</v>
      </c>
      <c r="BH96" s="146">
        <v>419</v>
      </c>
      <c r="BI96" s="146">
        <v>457</v>
      </c>
      <c r="BJ96" s="146">
        <v>478</v>
      </c>
      <c r="BK96" s="146">
        <v>550</v>
      </c>
      <c r="BL96" s="143">
        <v>588</v>
      </c>
      <c r="BM96" s="143">
        <v>592</v>
      </c>
      <c r="BN96" s="146">
        <v>580</v>
      </c>
      <c r="BO96" s="146">
        <v>577</v>
      </c>
      <c r="BP96" s="146">
        <v>544</v>
      </c>
      <c r="BQ96" s="545">
        <v>485</v>
      </c>
      <c r="BS96" s="708"/>
      <c r="BT96" s="201" t="s">
        <v>71</v>
      </c>
      <c r="BU96" s="143">
        <v>559</v>
      </c>
      <c r="BV96" s="146">
        <v>631</v>
      </c>
      <c r="BW96" s="146">
        <v>682</v>
      </c>
      <c r="BX96" s="143">
        <v>690</v>
      </c>
      <c r="BY96" s="146">
        <v>816</v>
      </c>
      <c r="BZ96" s="146">
        <v>805</v>
      </c>
      <c r="CA96" s="146">
        <v>953</v>
      </c>
      <c r="CB96" s="146">
        <v>1047</v>
      </c>
      <c r="CC96" s="143">
        <v>1192</v>
      </c>
      <c r="CD96" s="143">
        <v>1211</v>
      </c>
      <c r="CE96" s="146">
        <v>1170</v>
      </c>
      <c r="CF96" s="146">
        <v>1193</v>
      </c>
      <c r="CG96" s="146">
        <v>1195</v>
      </c>
      <c r="CH96" s="545">
        <v>1179</v>
      </c>
    </row>
    <row r="97" spans="2:87">
      <c r="G97" s="129"/>
      <c r="H97" s="129"/>
      <c r="I97" s="129"/>
      <c r="J97" s="129"/>
      <c r="K97" s="129"/>
      <c r="L97" s="129"/>
      <c r="M97" s="129"/>
      <c r="N97" s="129"/>
      <c r="O97" s="129"/>
      <c r="P97" s="129"/>
      <c r="Q97" s="165"/>
      <c r="R97" s="99"/>
      <c r="S97" s="385"/>
      <c r="T97" s="129"/>
      <c r="U97" s="129"/>
      <c r="AE97" s="301"/>
      <c r="AF97" s="385"/>
      <c r="AJ97" s="165"/>
      <c r="AL97" s="165"/>
      <c r="AM97" s="165"/>
      <c r="AN97" s="165"/>
      <c r="AO97" s="165"/>
      <c r="AP97" s="165"/>
      <c r="AQ97" s="165"/>
      <c r="AR97" s="165"/>
      <c r="AS97" s="165"/>
      <c r="AT97" s="165"/>
      <c r="AU97" s="327"/>
      <c r="AV97" s="327"/>
      <c r="AW97" s="327"/>
      <c r="AX97" s="327"/>
      <c r="AY97" s="165"/>
      <c r="AZ97" s="165"/>
      <c r="BB97" s="682"/>
      <c r="BC97" s="222" t="s">
        <v>53</v>
      </c>
      <c r="BD97" s="207">
        <f>BD94+BD96+$T$11*BD95</f>
        <v>339</v>
      </c>
      <c r="BE97" s="208">
        <f t="shared" ref="BE97" si="159">BE94+BE96+$T$11*BE95</f>
        <v>402</v>
      </c>
      <c r="BF97" s="208">
        <v>367</v>
      </c>
      <c r="BG97" s="207">
        <v>374</v>
      </c>
      <c r="BH97" s="208">
        <v>419</v>
      </c>
      <c r="BI97" s="208">
        <v>457</v>
      </c>
      <c r="BJ97" s="208">
        <v>478</v>
      </c>
      <c r="BK97" s="209">
        <v>550</v>
      </c>
      <c r="BL97" s="209">
        <v>588</v>
      </c>
      <c r="BM97" s="209">
        <v>592</v>
      </c>
      <c r="BN97" s="208">
        <v>580</v>
      </c>
      <c r="BO97" s="463">
        <v>596.5</v>
      </c>
      <c r="BP97" s="463">
        <v>559</v>
      </c>
      <c r="BQ97" s="441">
        <v>502</v>
      </c>
      <c r="BS97" s="709"/>
      <c r="BT97" s="133" t="s">
        <v>53</v>
      </c>
      <c r="BU97" s="209">
        <f t="shared" ref="BU97" si="160">BU94+BU96+$T$11*BU95</f>
        <v>562</v>
      </c>
      <c r="BV97" s="209">
        <f t="shared" ref="BV97" si="161">BV94+BV96+$T$11*BV95</f>
        <v>631</v>
      </c>
      <c r="BW97" s="209">
        <v>682</v>
      </c>
      <c r="BX97" s="209">
        <v>690</v>
      </c>
      <c r="BY97" s="209">
        <v>816</v>
      </c>
      <c r="BZ97" s="209">
        <v>805</v>
      </c>
      <c r="CA97" s="209">
        <v>953</v>
      </c>
      <c r="CB97" s="209">
        <v>1047</v>
      </c>
      <c r="CC97" s="209">
        <v>1192</v>
      </c>
      <c r="CD97" s="209">
        <v>1211</v>
      </c>
      <c r="CE97" s="209">
        <v>1170</v>
      </c>
      <c r="CF97" s="209">
        <v>1238</v>
      </c>
      <c r="CG97" s="209">
        <v>1231</v>
      </c>
      <c r="CH97" s="441">
        <v>1225.5</v>
      </c>
    </row>
    <row r="98" spans="2:87">
      <c r="B98" s="201"/>
      <c r="C98" s="201"/>
      <c r="D98" s="201"/>
      <c r="E98" s="201"/>
      <c r="F98" s="210"/>
      <c r="G98" s="210"/>
      <c r="H98" s="210"/>
      <c r="I98" s="210"/>
      <c r="J98" s="210"/>
      <c r="K98" s="210"/>
      <c r="L98" s="210"/>
      <c r="M98" s="210"/>
      <c r="N98" s="210"/>
      <c r="O98" s="210"/>
      <c r="P98" s="210"/>
      <c r="Q98" s="210"/>
      <c r="R98" s="229"/>
      <c r="S98" s="210"/>
      <c r="T98" s="203"/>
      <c r="U98" s="136"/>
      <c r="V98" s="201"/>
      <c r="W98" s="201"/>
      <c r="X98" s="201"/>
      <c r="Y98" s="201"/>
      <c r="Z98" s="210"/>
      <c r="AA98" s="210"/>
      <c r="AB98" s="210"/>
      <c r="AC98" s="210"/>
      <c r="AD98" s="210"/>
      <c r="AE98" s="506"/>
      <c r="AF98" s="210"/>
      <c r="AG98" s="210"/>
      <c r="AH98" s="210"/>
      <c r="AI98" s="210"/>
      <c r="AJ98" s="210"/>
      <c r="AL98" s="165"/>
      <c r="AM98" s="165"/>
      <c r="AN98" s="165"/>
      <c r="AO98" s="165"/>
      <c r="AP98" s="165"/>
      <c r="AQ98" s="165"/>
      <c r="AR98" s="165"/>
      <c r="AS98" s="165"/>
      <c r="AT98" s="165"/>
      <c r="AU98" s="327"/>
      <c r="AV98" s="327"/>
      <c r="AW98" s="327"/>
      <c r="AX98" s="327"/>
      <c r="AY98" s="165"/>
      <c r="AZ98" s="165"/>
      <c r="BB98" s="440"/>
      <c r="BC98" s="223"/>
      <c r="BD98" s="223"/>
      <c r="BE98" s="223"/>
      <c r="BF98" s="223"/>
      <c r="BG98" s="223"/>
      <c r="BH98" s="223"/>
      <c r="BI98" s="223"/>
      <c r="BJ98" s="223"/>
      <c r="BK98" s="388"/>
      <c r="BL98" s="388"/>
      <c r="BM98" s="388"/>
      <c r="BN98" s="388"/>
      <c r="BO98" s="327"/>
      <c r="BP98" s="327"/>
      <c r="BS98" s="439"/>
      <c r="CC98" s="385"/>
      <c r="CE98" s="327"/>
      <c r="CF98" s="327"/>
      <c r="CG98" s="327"/>
    </row>
    <row r="99" spans="2:87">
      <c r="B99" s="133" t="s">
        <v>6</v>
      </c>
      <c r="C99" s="133" t="s">
        <v>121</v>
      </c>
      <c r="D99" s="133" t="s">
        <v>120</v>
      </c>
      <c r="E99" s="133" t="s">
        <v>119</v>
      </c>
      <c r="F99" s="133" t="s">
        <v>49</v>
      </c>
      <c r="G99" s="133" t="s">
        <v>48</v>
      </c>
      <c r="H99" s="133" t="s">
        <v>47</v>
      </c>
      <c r="I99" s="133" t="s">
        <v>46</v>
      </c>
      <c r="J99" s="133" t="s">
        <v>45</v>
      </c>
      <c r="K99" s="133" t="s">
        <v>44</v>
      </c>
      <c r="L99" s="133" t="s">
        <v>43</v>
      </c>
      <c r="M99" s="133" t="s">
        <v>96</v>
      </c>
      <c r="N99" s="133" t="s">
        <v>69</v>
      </c>
      <c r="O99" s="133" t="s">
        <v>77</v>
      </c>
      <c r="P99" s="133" t="s">
        <v>148</v>
      </c>
      <c r="Q99" s="135"/>
      <c r="R99" s="92" t="s">
        <v>110</v>
      </c>
      <c r="S99" s="135"/>
      <c r="T99" s="129"/>
      <c r="U99" s="129"/>
      <c r="V99" s="133" t="s">
        <v>6</v>
      </c>
      <c r="W99" s="133" t="s">
        <v>121</v>
      </c>
      <c r="X99" s="133" t="s">
        <v>120</v>
      </c>
      <c r="Y99" s="133" t="s">
        <v>119</v>
      </c>
      <c r="Z99" s="133" t="s">
        <v>49</v>
      </c>
      <c r="AA99" s="133" t="s">
        <v>48</v>
      </c>
      <c r="AB99" s="133" t="s">
        <v>47</v>
      </c>
      <c r="AC99" s="133" t="s">
        <v>46</v>
      </c>
      <c r="AD99" s="133" t="s">
        <v>45</v>
      </c>
      <c r="AE99" s="206" t="s">
        <v>44</v>
      </c>
      <c r="AF99" s="133" t="s">
        <v>43</v>
      </c>
      <c r="AG99" s="133" t="s">
        <v>96</v>
      </c>
      <c r="AH99" s="133" t="s">
        <v>69</v>
      </c>
      <c r="AI99" s="133" t="s">
        <v>77</v>
      </c>
      <c r="AJ99" s="133" t="s">
        <v>148</v>
      </c>
      <c r="AL99" s="133" t="s">
        <v>6</v>
      </c>
      <c r="AM99" s="133" t="s">
        <v>121</v>
      </c>
      <c r="AN99" s="133" t="s">
        <v>120</v>
      </c>
      <c r="AO99" s="133" t="s">
        <v>119</v>
      </c>
      <c r="AP99" s="133" t="s">
        <v>49</v>
      </c>
      <c r="AQ99" s="133" t="s">
        <v>48</v>
      </c>
      <c r="AR99" s="133" t="s">
        <v>47</v>
      </c>
      <c r="AS99" s="133" t="s">
        <v>46</v>
      </c>
      <c r="AT99" s="133" t="s">
        <v>45</v>
      </c>
      <c r="AU99" s="133" t="s">
        <v>44</v>
      </c>
      <c r="AV99" s="133" t="s">
        <v>43</v>
      </c>
      <c r="AW99" s="133" t="s">
        <v>96</v>
      </c>
      <c r="AX99" s="135" t="s">
        <v>69</v>
      </c>
      <c r="AY99" s="135" t="s">
        <v>77</v>
      </c>
      <c r="AZ99" s="135" t="s">
        <v>148</v>
      </c>
      <c r="BB99" s="233"/>
      <c r="BC99" s="133" t="s">
        <v>6</v>
      </c>
      <c r="BD99" s="133" t="s">
        <v>121</v>
      </c>
      <c r="BE99" s="133" t="s">
        <v>120</v>
      </c>
      <c r="BF99" s="133" t="s">
        <v>119</v>
      </c>
      <c r="BG99" s="133" t="s">
        <v>49</v>
      </c>
      <c r="BH99" s="133" t="s">
        <v>48</v>
      </c>
      <c r="BI99" s="133" t="s">
        <v>47</v>
      </c>
      <c r="BJ99" s="133" t="s">
        <v>46</v>
      </c>
      <c r="BK99" s="133" t="s">
        <v>45</v>
      </c>
      <c r="BL99" s="133" t="s">
        <v>44</v>
      </c>
      <c r="BM99" s="133" t="s">
        <v>43</v>
      </c>
      <c r="BN99" s="133" t="s">
        <v>96</v>
      </c>
      <c r="BO99" s="135" t="s">
        <v>69</v>
      </c>
      <c r="BP99" s="135" t="s">
        <v>77</v>
      </c>
      <c r="BQ99" s="135" t="s">
        <v>148</v>
      </c>
      <c r="BS99" s="439"/>
      <c r="BT99" s="133" t="s">
        <v>6</v>
      </c>
      <c r="BU99" s="133" t="s">
        <v>121</v>
      </c>
      <c r="BV99" s="133" t="s">
        <v>120</v>
      </c>
      <c r="BW99" s="133" t="s">
        <v>119</v>
      </c>
      <c r="BX99" s="133" t="s">
        <v>49</v>
      </c>
      <c r="BY99" s="133" t="s">
        <v>48</v>
      </c>
      <c r="BZ99" s="133" t="s">
        <v>47</v>
      </c>
      <c r="CA99" s="133" t="s">
        <v>46</v>
      </c>
      <c r="CB99" s="133" t="s">
        <v>45</v>
      </c>
      <c r="CC99" s="133" t="s">
        <v>44</v>
      </c>
      <c r="CD99" s="133" t="s">
        <v>43</v>
      </c>
      <c r="CE99" s="133" t="s">
        <v>96</v>
      </c>
      <c r="CF99" s="133" t="s">
        <v>69</v>
      </c>
      <c r="CG99" s="133" t="s">
        <v>77</v>
      </c>
      <c r="CH99" s="133" t="s">
        <v>148</v>
      </c>
    </row>
    <row r="100" spans="2:87" ht="18" customHeight="1">
      <c r="B100" s="201" t="s">
        <v>72</v>
      </c>
      <c r="C100" s="143">
        <f t="shared" ref="C100:P102" si="162">W100+BD100*$T$6+BD107*$T$8</f>
        <v>2093.8000000000002</v>
      </c>
      <c r="D100" s="143">
        <f t="shared" si="162"/>
        <v>1907.2</v>
      </c>
      <c r="E100" s="143">
        <f t="shared" si="162"/>
        <v>1894.8000000000002</v>
      </c>
      <c r="F100" s="143">
        <f t="shared" si="162"/>
        <v>2026.6</v>
      </c>
      <c r="G100" s="143">
        <f t="shared" si="162"/>
        <v>1710.2</v>
      </c>
      <c r="H100" s="143">
        <f t="shared" si="162"/>
        <v>1690.6</v>
      </c>
      <c r="I100" s="143">
        <f t="shared" si="162"/>
        <v>1451.2</v>
      </c>
      <c r="J100" s="143">
        <f t="shared" si="162"/>
        <v>1477</v>
      </c>
      <c r="K100" s="143">
        <f t="shared" si="162"/>
        <v>1393.6</v>
      </c>
      <c r="L100" s="143">
        <f t="shared" si="162"/>
        <v>1521.2</v>
      </c>
      <c r="M100" s="143">
        <f t="shared" si="162"/>
        <v>1637.2</v>
      </c>
      <c r="N100" s="143">
        <f t="shared" si="162"/>
        <v>1742.4</v>
      </c>
      <c r="O100" s="143">
        <f t="shared" si="162"/>
        <v>1506.4</v>
      </c>
      <c r="P100" s="143">
        <f t="shared" si="162"/>
        <v>1416.4</v>
      </c>
      <c r="Q100" s="202"/>
      <c r="R100" s="219">
        <v>255.43131627373623</v>
      </c>
      <c r="S100" s="143"/>
      <c r="T100" s="129"/>
      <c r="U100" s="129"/>
      <c r="V100" s="201" t="s">
        <v>72</v>
      </c>
      <c r="W100" s="143">
        <v>1376</v>
      </c>
      <c r="X100" s="143">
        <v>1266</v>
      </c>
      <c r="Y100" s="143">
        <v>1251</v>
      </c>
      <c r="Z100" s="143">
        <v>1316</v>
      </c>
      <c r="AA100" s="143">
        <v>1099</v>
      </c>
      <c r="AB100" s="143">
        <v>1076</v>
      </c>
      <c r="AC100" s="143">
        <v>932</v>
      </c>
      <c r="AD100" s="143">
        <v>946</v>
      </c>
      <c r="AE100" s="505">
        <v>914</v>
      </c>
      <c r="AF100" s="143">
        <v>1018</v>
      </c>
      <c r="AG100" s="143">
        <v>1120</v>
      </c>
      <c r="AH100" s="143">
        <v>1236</v>
      </c>
      <c r="AI100" s="143">
        <v>1087</v>
      </c>
      <c r="AJ100" s="143">
        <v>1066</v>
      </c>
      <c r="AL100" s="201" t="s">
        <v>127</v>
      </c>
      <c r="AM100" s="143">
        <v>132</v>
      </c>
      <c r="AN100" s="143">
        <v>89</v>
      </c>
      <c r="AO100" s="143">
        <v>114</v>
      </c>
      <c r="AP100" s="143">
        <v>149</v>
      </c>
      <c r="AQ100" s="143">
        <v>112</v>
      </c>
      <c r="AR100" s="143">
        <v>114</v>
      </c>
      <c r="AS100" s="143">
        <v>115</v>
      </c>
      <c r="AT100" s="143">
        <v>139</v>
      </c>
      <c r="AU100" s="143">
        <v>128</v>
      </c>
      <c r="AV100" s="143">
        <v>104</v>
      </c>
      <c r="AW100" s="143">
        <v>116</v>
      </c>
      <c r="AX100" s="142">
        <v>101</v>
      </c>
      <c r="AY100" s="142">
        <v>108</v>
      </c>
      <c r="AZ100" s="142">
        <v>67</v>
      </c>
      <c r="BB100" s="683" t="s">
        <v>99</v>
      </c>
      <c r="BC100" s="201" t="s">
        <v>72</v>
      </c>
      <c r="BD100" s="143">
        <v>756</v>
      </c>
      <c r="BE100" s="146">
        <v>679</v>
      </c>
      <c r="BF100" s="146">
        <v>691</v>
      </c>
      <c r="BG100" s="143">
        <v>767</v>
      </c>
      <c r="BH100" s="146">
        <v>664</v>
      </c>
      <c r="BI100" s="146">
        <v>637</v>
      </c>
      <c r="BJ100" s="146">
        <v>549</v>
      </c>
      <c r="BK100" s="142">
        <v>550</v>
      </c>
      <c r="BL100" s="142">
        <v>502</v>
      </c>
      <c r="BM100" s="142">
        <v>569</v>
      </c>
      <c r="BN100" s="142">
        <v>589</v>
      </c>
      <c r="BO100" s="142">
        <v>573</v>
      </c>
      <c r="BP100" s="142">
        <v>478</v>
      </c>
      <c r="BQ100" s="516">
        <v>398</v>
      </c>
      <c r="BS100" s="704" t="s">
        <v>51</v>
      </c>
      <c r="BT100" s="204" t="s">
        <v>72</v>
      </c>
      <c r="BU100" s="142">
        <v>141</v>
      </c>
      <c r="BV100" s="180">
        <v>131</v>
      </c>
      <c r="BW100" s="180">
        <v>117</v>
      </c>
      <c r="BX100" s="142">
        <v>122</v>
      </c>
      <c r="BY100" s="180">
        <v>99</v>
      </c>
      <c r="BZ100" s="180">
        <v>125</v>
      </c>
      <c r="CA100" s="180">
        <v>93</v>
      </c>
      <c r="CB100" s="142">
        <v>104</v>
      </c>
      <c r="CC100" s="142">
        <v>95</v>
      </c>
      <c r="CD100" s="142">
        <v>91</v>
      </c>
      <c r="CE100" s="143">
        <v>128</v>
      </c>
      <c r="CF100" s="143">
        <v>120</v>
      </c>
      <c r="CG100" s="143">
        <v>87</v>
      </c>
      <c r="CH100" s="516">
        <v>49</v>
      </c>
    </row>
    <row r="101" spans="2:87">
      <c r="B101" s="201" t="s">
        <v>73</v>
      </c>
      <c r="C101" s="143">
        <f t="shared" si="162"/>
        <v>1832.8</v>
      </c>
      <c r="D101" s="143">
        <f t="shared" si="162"/>
        <v>1619.6</v>
      </c>
      <c r="E101" s="143">
        <f t="shared" si="162"/>
        <v>1801</v>
      </c>
      <c r="F101" s="143">
        <f t="shared" si="162"/>
        <v>1681.8</v>
      </c>
      <c r="G101" s="143">
        <f t="shared" si="162"/>
        <v>1499.2</v>
      </c>
      <c r="H101" s="143">
        <f t="shared" si="162"/>
        <v>1530.6</v>
      </c>
      <c r="I101" s="143">
        <f t="shared" si="162"/>
        <v>1241</v>
      </c>
      <c r="J101" s="143">
        <f t="shared" si="162"/>
        <v>1421.4</v>
      </c>
      <c r="K101" s="143">
        <f t="shared" si="162"/>
        <v>1341.8</v>
      </c>
      <c r="L101" s="143">
        <f t="shared" si="162"/>
        <v>1303.2</v>
      </c>
      <c r="M101" s="143">
        <f t="shared" si="162"/>
        <v>1398.8</v>
      </c>
      <c r="N101" s="143">
        <f t="shared" si="162"/>
        <v>1575.4</v>
      </c>
      <c r="O101" s="143">
        <f t="shared" si="162"/>
        <v>1594.8</v>
      </c>
      <c r="P101" s="143">
        <f t="shared" si="162"/>
        <v>1311.6</v>
      </c>
      <c r="Q101" s="202"/>
      <c r="R101" s="219">
        <v>208.30928394523906</v>
      </c>
      <c r="S101" s="143"/>
      <c r="T101" s="129"/>
      <c r="U101" s="129"/>
      <c r="V101" s="201" t="s">
        <v>73</v>
      </c>
      <c r="W101" s="143">
        <v>1209</v>
      </c>
      <c r="X101" s="143">
        <v>1085</v>
      </c>
      <c r="Y101" s="143">
        <v>1164</v>
      </c>
      <c r="Z101" s="143">
        <v>1102</v>
      </c>
      <c r="AA101" s="143">
        <v>969</v>
      </c>
      <c r="AB101" s="143">
        <v>966</v>
      </c>
      <c r="AC101" s="143">
        <v>791</v>
      </c>
      <c r="AD101" s="143">
        <v>895</v>
      </c>
      <c r="AE101" s="505">
        <v>854</v>
      </c>
      <c r="AF101" s="143">
        <v>833</v>
      </c>
      <c r="AG101" s="143">
        <v>918</v>
      </c>
      <c r="AH101" s="143">
        <v>1044</v>
      </c>
      <c r="AI101" s="143">
        <v>1081</v>
      </c>
      <c r="AJ101" s="143">
        <v>932</v>
      </c>
      <c r="AL101" s="141" t="s">
        <v>149</v>
      </c>
      <c r="AM101" s="143">
        <v>0</v>
      </c>
      <c r="AN101" s="146">
        <v>0</v>
      </c>
      <c r="AO101" s="146">
        <v>0</v>
      </c>
      <c r="AP101" s="143">
        <v>0</v>
      </c>
      <c r="AQ101" s="146">
        <v>0</v>
      </c>
      <c r="AR101" s="146">
        <v>0</v>
      </c>
      <c r="AS101" s="146">
        <v>0</v>
      </c>
      <c r="AT101" s="146">
        <v>0</v>
      </c>
      <c r="AU101" s="143">
        <v>0</v>
      </c>
      <c r="AV101" s="146">
        <v>0</v>
      </c>
      <c r="AW101" s="143">
        <v>0</v>
      </c>
      <c r="AX101" s="143">
        <v>24</v>
      </c>
      <c r="AY101" s="143">
        <v>28</v>
      </c>
      <c r="AZ101" s="143">
        <v>20</v>
      </c>
      <c r="BB101" s="681"/>
      <c r="BC101" s="201" t="s">
        <v>73</v>
      </c>
      <c r="BD101" s="143">
        <v>601</v>
      </c>
      <c r="BE101" s="146">
        <v>527</v>
      </c>
      <c r="BF101" s="146">
        <v>575</v>
      </c>
      <c r="BG101" s="143">
        <v>561</v>
      </c>
      <c r="BH101" s="146">
        <v>529</v>
      </c>
      <c r="BI101" s="146">
        <v>522</v>
      </c>
      <c r="BJ101" s="146">
        <v>395</v>
      </c>
      <c r="BK101" s="143">
        <v>503</v>
      </c>
      <c r="BL101" s="143">
        <v>451</v>
      </c>
      <c r="BM101" s="143">
        <v>459</v>
      </c>
      <c r="BN101" s="143">
        <v>451</v>
      </c>
      <c r="BO101" s="143">
        <v>558</v>
      </c>
      <c r="BP101" s="143">
        <v>531</v>
      </c>
      <c r="BQ101" s="517">
        <v>402</v>
      </c>
      <c r="BS101" s="705"/>
      <c r="BT101" s="201" t="s">
        <v>73</v>
      </c>
      <c r="BU101" s="143">
        <v>192</v>
      </c>
      <c r="BV101" s="146">
        <v>162</v>
      </c>
      <c r="BW101" s="146">
        <v>223</v>
      </c>
      <c r="BX101" s="143">
        <v>170</v>
      </c>
      <c r="BY101" s="146">
        <v>146</v>
      </c>
      <c r="BZ101" s="146">
        <v>170</v>
      </c>
      <c r="CA101" s="146">
        <v>158</v>
      </c>
      <c r="CB101" s="143">
        <v>153</v>
      </c>
      <c r="CC101" s="143">
        <v>152</v>
      </c>
      <c r="CD101" s="143">
        <v>131</v>
      </c>
      <c r="CE101" s="143">
        <v>173</v>
      </c>
      <c r="CF101" s="143">
        <v>185</v>
      </c>
      <c r="CG101" s="143">
        <v>182</v>
      </c>
      <c r="CH101" s="517">
        <v>128</v>
      </c>
    </row>
    <row r="102" spans="2:87">
      <c r="B102" s="201" t="s">
        <v>74</v>
      </c>
      <c r="C102" s="143">
        <f t="shared" si="162"/>
        <v>1709.6</v>
      </c>
      <c r="D102" s="143">
        <f t="shared" si="162"/>
        <v>1686.6</v>
      </c>
      <c r="E102" s="143">
        <f t="shared" si="162"/>
        <v>1695.2</v>
      </c>
      <c r="F102" s="143">
        <f t="shared" si="162"/>
        <v>1811.8</v>
      </c>
      <c r="G102" s="143">
        <f t="shared" si="162"/>
        <v>1516</v>
      </c>
      <c r="H102" s="143">
        <f t="shared" si="162"/>
        <v>1588.6</v>
      </c>
      <c r="I102" s="143">
        <f t="shared" si="162"/>
        <v>1475.6</v>
      </c>
      <c r="J102" s="143">
        <f t="shared" si="162"/>
        <v>1509.8</v>
      </c>
      <c r="K102" s="143">
        <f t="shared" si="162"/>
        <v>1474.8</v>
      </c>
      <c r="L102" s="143">
        <f t="shared" si="162"/>
        <v>1594.4</v>
      </c>
      <c r="M102" s="143">
        <f t="shared" si="162"/>
        <v>1484</v>
      </c>
      <c r="N102" s="143">
        <f t="shared" si="162"/>
        <v>1514.6</v>
      </c>
      <c r="O102" s="143">
        <f t="shared" si="162"/>
        <v>1653</v>
      </c>
      <c r="P102" s="143">
        <f t="shared" si="162"/>
        <v>1581.4</v>
      </c>
      <c r="Q102" s="202"/>
      <c r="R102" s="219">
        <v>115.92865430465793</v>
      </c>
      <c r="S102" s="143"/>
      <c r="T102" s="129"/>
      <c r="U102" s="129"/>
      <c r="V102" s="201" t="s">
        <v>74</v>
      </c>
      <c r="W102" s="143">
        <v>1139</v>
      </c>
      <c r="X102" s="143">
        <v>1145</v>
      </c>
      <c r="Y102" s="143">
        <v>1111</v>
      </c>
      <c r="Z102" s="143">
        <v>1157</v>
      </c>
      <c r="AA102" s="143">
        <v>993</v>
      </c>
      <c r="AB102" s="143">
        <v>995</v>
      </c>
      <c r="AC102" s="143">
        <v>918</v>
      </c>
      <c r="AD102" s="143">
        <v>929</v>
      </c>
      <c r="AE102" s="505">
        <v>918</v>
      </c>
      <c r="AF102" s="143">
        <v>985</v>
      </c>
      <c r="AG102" s="143">
        <v>928</v>
      </c>
      <c r="AH102" s="143">
        <v>966</v>
      </c>
      <c r="AI102" s="143">
        <v>1059</v>
      </c>
      <c r="AJ102" s="143">
        <v>1044</v>
      </c>
      <c r="AL102" s="201" t="s">
        <v>71</v>
      </c>
      <c r="AM102" s="143">
        <v>988</v>
      </c>
      <c r="AN102" s="143">
        <v>1020</v>
      </c>
      <c r="AO102" s="143">
        <v>991</v>
      </c>
      <c r="AP102" s="143">
        <v>995</v>
      </c>
      <c r="AQ102" s="143">
        <v>948</v>
      </c>
      <c r="AR102" s="143">
        <v>984</v>
      </c>
      <c r="AS102" s="143">
        <v>966</v>
      </c>
      <c r="AT102" s="143">
        <v>959</v>
      </c>
      <c r="AU102" s="143">
        <v>938</v>
      </c>
      <c r="AV102" s="143">
        <v>812</v>
      </c>
      <c r="AW102" s="143">
        <v>872</v>
      </c>
      <c r="AX102" s="143">
        <v>924</v>
      </c>
      <c r="AY102" s="143">
        <v>1065</v>
      </c>
      <c r="AZ102" s="143">
        <v>1082</v>
      </c>
      <c r="BB102" s="681"/>
      <c r="BC102" s="201" t="s">
        <v>74</v>
      </c>
      <c r="BD102" s="143">
        <v>492</v>
      </c>
      <c r="BE102" s="146">
        <v>447</v>
      </c>
      <c r="BF102" s="146">
        <v>484</v>
      </c>
      <c r="BG102" s="143">
        <v>506</v>
      </c>
      <c r="BH102" s="146">
        <v>425</v>
      </c>
      <c r="BI102" s="146">
        <v>482</v>
      </c>
      <c r="BJ102" s="146">
        <v>467</v>
      </c>
      <c r="BK102" s="143">
        <v>431</v>
      </c>
      <c r="BL102" s="143">
        <v>431</v>
      </c>
      <c r="BM102" s="143">
        <v>503</v>
      </c>
      <c r="BN102" s="143">
        <v>455</v>
      </c>
      <c r="BO102" s="143">
        <v>447</v>
      </c>
      <c r="BP102" s="143">
        <v>550</v>
      </c>
      <c r="BQ102" s="517">
        <v>518</v>
      </c>
      <c r="BS102" s="705"/>
      <c r="BT102" s="201" t="s">
        <v>74</v>
      </c>
      <c r="BU102" s="143">
        <v>261</v>
      </c>
      <c r="BV102" s="146">
        <v>256</v>
      </c>
      <c r="BW102" s="146">
        <v>263</v>
      </c>
      <c r="BX102" s="143">
        <v>335</v>
      </c>
      <c r="BY102" s="146">
        <v>225</v>
      </c>
      <c r="BZ102" s="146">
        <v>251</v>
      </c>
      <c r="CA102" s="146">
        <v>229</v>
      </c>
      <c r="CB102" s="143">
        <v>287</v>
      </c>
      <c r="CC102" s="143">
        <v>250</v>
      </c>
      <c r="CD102" s="143">
        <v>258</v>
      </c>
      <c r="CE102" s="143">
        <v>252</v>
      </c>
      <c r="CF102" s="143">
        <v>264</v>
      </c>
      <c r="CG102" s="143">
        <v>278</v>
      </c>
      <c r="CH102" s="517">
        <v>239</v>
      </c>
      <c r="CI102" s="129" t="s">
        <v>14</v>
      </c>
    </row>
    <row r="103" spans="2:87">
      <c r="B103" s="201" t="s">
        <v>10</v>
      </c>
      <c r="C103" s="143">
        <f t="shared" ref="C103:P103" si="163">W103+BD106*$T$6+BD113*$T$8</f>
        <v>1688.6</v>
      </c>
      <c r="D103" s="143">
        <f t="shared" si="163"/>
        <v>1705.2</v>
      </c>
      <c r="E103" s="143">
        <f t="shared" si="163"/>
        <v>1718</v>
      </c>
      <c r="F103" s="143">
        <f t="shared" si="163"/>
        <v>1818.8</v>
      </c>
      <c r="G103" s="143">
        <f t="shared" si="163"/>
        <v>1694.8</v>
      </c>
      <c r="H103" s="143">
        <f t="shared" si="163"/>
        <v>1762.6</v>
      </c>
      <c r="I103" s="143">
        <f t="shared" si="163"/>
        <v>1780.8</v>
      </c>
      <c r="J103" s="143">
        <f t="shared" si="163"/>
        <v>1861.6</v>
      </c>
      <c r="K103" s="143">
        <f t="shared" si="163"/>
        <v>1837.2</v>
      </c>
      <c r="L103" s="143">
        <f t="shared" si="163"/>
        <v>1542.8</v>
      </c>
      <c r="M103" s="143">
        <f t="shared" si="163"/>
        <v>1666.4</v>
      </c>
      <c r="N103" s="143">
        <f t="shared" si="163"/>
        <v>1759.7</v>
      </c>
      <c r="O103" s="143">
        <f t="shared" si="163"/>
        <v>1969.2</v>
      </c>
      <c r="P103" s="143">
        <f t="shared" si="163"/>
        <v>1923.3</v>
      </c>
      <c r="Q103" s="143"/>
      <c r="R103" s="219">
        <v>93.119192436360819</v>
      </c>
      <c r="S103" s="143"/>
      <c r="T103" s="129"/>
      <c r="U103" s="129"/>
      <c r="V103" s="201" t="s">
        <v>10</v>
      </c>
      <c r="W103" s="143">
        <v>1120</v>
      </c>
      <c r="X103" s="143">
        <v>1109</v>
      </c>
      <c r="Y103" s="143">
        <v>1105</v>
      </c>
      <c r="Z103" s="143">
        <v>1144</v>
      </c>
      <c r="AA103" s="143">
        <v>1060</v>
      </c>
      <c r="AB103" s="143">
        <v>1098</v>
      </c>
      <c r="AC103" s="143">
        <v>1081</v>
      </c>
      <c r="AD103" s="143">
        <v>1098</v>
      </c>
      <c r="AE103" s="505">
        <v>1066</v>
      </c>
      <c r="AF103" s="143">
        <v>916</v>
      </c>
      <c r="AG103" s="143">
        <v>988</v>
      </c>
      <c r="AH103" s="143">
        <v>1037</v>
      </c>
      <c r="AI103" s="143">
        <v>1187</v>
      </c>
      <c r="AJ103" s="143">
        <v>1159</v>
      </c>
      <c r="AL103" s="201" t="s">
        <v>128</v>
      </c>
      <c r="AM103" s="143">
        <v>396</v>
      </c>
      <c r="AN103" s="143">
        <v>382</v>
      </c>
      <c r="AO103" s="143">
        <v>336</v>
      </c>
      <c r="AP103" s="143">
        <v>414</v>
      </c>
      <c r="AQ103" s="143">
        <v>401</v>
      </c>
      <c r="AR103" s="143">
        <v>370</v>
      </c>
      <c r="AS103" s="143">
        <v>365</v>
      </c>
      <c r="AT103" s="143">
        <v>404</v>
      </c>
      <c r="AU103" s="143">
        <v>397</v>
      </c>
      <c r="AV103" s="143">
        <v>476</v>
      </c>
      <c r="AW103" s="143">
        <v>408</v>
      </c>
      <c r="AX103" s="143">
        <v>461</v>
      </c>
      <c r="AY103" s="143">
        <v>439</v>
      </c>
      <c r="AZ103" s="143">
        <v>376</v>
      </c>
      <c r="BB103" s="681"/>
      <c r="BC103" s="201" t="s">
        <v>36</v>
      </c>
      <c r="BD103" s="143">
        <v>67</v>
      </c>
      <c r="BE103" s="146">
        <v>47</v>
      </c>
      <c r="BF103" s="146">
        <v>55</v>
      </c>
      <c r="BG103" s="143">
        <v>70</v>
      </c>
      <c r="BH103" s="146">
        <v>53</v>
      </c>
      <c r="BI103" s="146">
        <v>48</v>
      </c>
      <c r="BJ103" s="146">
        <v>54</v>
      </c>
      <c r="BK103" s="146">
        <v>66</v>
      </c>
      <c r="BL103" s="143">
        <v>43</v>
      </c>
      <c r="BM103" s="143">
        <v>42</v>
      </c>
      <c r="BN103" s="146">
        <v>36</v>
      </c>
      <c r="BO103" s="146">
        <v>42</v>
      </c>
      <c r="BP103" s="146">
        <v>35</v>
      </c>
      <c r="BQ103" s="545">
        <v>32</v>
      </c>
      <c r="BS103" s="705"/>
      <c r="BT103" s="201" t="s">
        <v>36</v>
      </c>
      <c r="BU103" s="143">
        <v>102</v>
      </c>
      <c r="BV103" s="146">
        <v>71</v>
      </c>
      <c r="BW103" s="146">
        <v>85</v>
      </c>
      <c r="BX103" s="143">
        <v>118</v>
      </c>
      <c r="BY103" s="146">
        <v>85</v>
      </c>
      <c r="BZ103" s="146">
        <v>82</v>
      </c>
      <c r="CA103" s="146">
        <v>90</v>
      </c>
      <c r="CB103" s="146">
        <v>112</v>
      </c>
      <c r="CC103" s="143">
        <v>111</v>
      </c>
      <c r="CD103" s="143">
        <v>92</v>
      </c>
      <c r="CE103" s="146">
        <v>98</v>
      </c>
      <c r="CF103" s="146">
        <v>74</v>
      </c>
      <c r="CG103" s="146">
        <v>80</v>
      </c>
      <c r="CH103" s="545">
        <v>39</v>
      </c>
    </row>
    <row r="104" spans="2:87">
      <c r="B104" s="201" t="s">
        <v>11</v>
      </c>
      <c r="C104" s="143">
        <f t="shared" ref="C104:C105" si="164">W104</f>
        <v>462</v>
      </c>
      <c r="D104" s="143">
        <f t="shared" ref="D104:D105" si="165">X104</f>
        <v>436</v>
      </c>
      <c r="E104" s="143">
        <f t="shared" ref="E104:E105" si="166">Y104</f>
        <v>371</v>
      </c>
      <c r="F104" s="143">
        <f>Z104</f>
        <v>444</v>
      </c>
      <c r="G104" s="143">
        <f t="shared" ref="G104:G105" si="167">AA104</f>
        <v>426</v>
      </c>
      <c r="H104" s="143">
        <f t="shared" ref="H104:H105" si="168">AB104</f>
        <v>393</v>
      </c>
      <c r="I104" s="143">
        <f t="shared" ref="I104:I105" si="169">AC104</f>
        <v>377</v>
      </c>
      <c r="J104" s="143">
        <f t="shared" ref="J104:J105" si="170">AD104</f>
        <v>434</v>
      </c>
      <c r="K104" s="143">
        <f t="shared" ref="K104:K105" si="171">AE104</f>
        <v>417</v>
      </c>
      <c r="L104" s="143">
        <f t="shared" ref="L104:P108" si="172">AF104</f>
        <v>486</v>
      </c>
      <c r="M104" s="143">
        <f t="shared" si="172"/>
        <v>416</v>
      </c>
      <c r="N104" s="143">
        <f t="shared" si="172"/>
        <v>467</v>
      </c>
      <c r="O104" s="143">
        <f t="shared" si="172"/>
        <v>441</v>
      </c>
      <c r="P104" s="143">
        <f t="shared" si="172"/>
        <v>380</v>
      </c>
      <c r="Q104" s="143"/>
      <c r="R104" s="219">
        <v>36.454537897679259</v>
      </c>
      <c r="S104" s="143"/>
      <c r="T104" s="129"/>
      <c r="U104" s="129"/>
      <c r="V104" s="201" t="s">
        <v>11</v>
      </c>
      <c r="W104" s="143">
        <v>462</v>
      </c>
      <c r="X104" s="143">
        <v>436</v>
      </c>
      <c r="Y104" s="143">
        <v>371</v>
      </c>
      <c r="Z104" s="143">
        <v>444</v>
      </c>
      <c r="AA104" s="143">
        <v>426</v>
      </c>
      <c r="AB104" s="143">
        <v>393</v>
      </c>
      <c r="AC104" s="143">
        <v>377</v>
      </c>
      <c r="AD104" s="143">
        <v>434</v>
      </c>
      <c r="AE104" s="505">
        <v>417</v>
      </c>
      <c r="AF104" s="143">
        <v>486</v>
      </c>
      <c r="AG104" s="143">
        <v>416</v>
      </c>
      <c r="AH104" s="143">
        <v>467</v>
      </c>
      <c r="AI104" s="143">
        <v>441</v>
      </c>
      <c r="AJ104" s="143">
        <v>380</v>
      </c>
      <c r="AL104" s="201" t="s">
        <v>129</v>
      </c>
      <c r="AM104" s="143">
        <v>66</v>
      </c>
      <c r="AN104" s="143">
        <v>54</v>
      </c>
      <c r="AO104" s="143">
        <v>35</v>
      </c>
      <c r="AP104" s="143">
        <v>30</v>
      </c>
      <c r="AQ104" s="143">
        <v>25</v>
      </c>
      <c r="AR104" s="143">
        <v>23</v>
      </c>
      <c r="AS104" s="143">
        <v>12</v>
      </c>
      <c r="AT104" s="143">
        <v>30</v>
      </c>
      <c r="AU104" s="143">
        <v>20</v>
      </c>
      <c r="AV104" s="143">
        <v>10</v>
      </c>
      <c r="AW104" s="143">
        <v>8</v>
      </c>
      <c r="AX104" s="143">
        <v>6</v>
      </c>
      <c r="AY104" s="143">
        <v>2</v>
      </c>
      <c r="AZ104" s="143">
        <v>4</v>
      </c>
      <c r="BB104" s="681"/>
      <c r="BC104" s="141" t="s">
        <v>149</v>
      </c>
      <c r="BD104" s="143">
        <v>0</v>
      </c>
      <c r="BE104" s="146">
        <v>0</v>
      </c>
      <c r="BF104" s="146">
        <v>0</v>
      </c>
      <c r="BG104" s="143">
        <v>0</v>
      </c>
      <c r="BH104" s="146">
        <v>0</v>
      </c>
      <c r="BI104" s="146">
        <v>0</v>
      </c>
      <c r="BJ104" s="146">
        <v>0</v>
      </c>
      <c r="BK104" s="146">
        <v>0</v>
      </c>
      <c r="BL104" s="143">
        <v>0</v>
      </c>
      <c r="BM104" s="146">
        <v>0</v>
      </c>
      <c r="BN104" s="143">
        <v>0</v>
      </c>
      <c r="BO104" s="146">
        <v>12</v>
      </c>
      <c r="BP104" s="146">
        <v>9</v>
      </c>
      <c r="BQ104" s="545">
        <v>11</v>
      </c>
      <c r="BS104" s="705"/>
      <c r="BT104" s="141" t="s">
        <v>149</v>
      </c>
      <c r="BU104" s="143">
        <v>0</v>
      </c>
      <c r="BV104" s="146">
        <v>0</v>
      </c>
      <c r="BW104" s="146">
        <v>0</v>
      </c>
      <c r="BX104" s="143">
        <v>0</v>
      </c>
      <c r="BY104" s="146">
        <v>0</v>
      </c>
      <c r="BZ104" s="146">
        <v>0</v>
      </c>
      <c r="CA104" s="146">
        <v>0</v>
      </c>
      <c r="CB104" s="146">
        <v>0</v>
      </c>
      <c r="CC104" s="143">
        <v>0</v>
      </c>
      <c r="CD104" s="146">
        <v>0</v>
      </c>
      <c r="CE104" s="143">
        <v>0</v>
      </c>
      <c r="CF104" s="146">
        <v>13</v>
      </c>
      <c r="CG104" s="146">
        <v>18</v>
      </c>
      <c r="CH104" s="545">
        <v>10</v>
      </c>
    </row>
    <row r="105" spans="2:87">
      <c r="B105" s="201" t="s">
        <v>12</v>
      </c>
      <c r="C105" s="143">
        <f t="shared" si="164"/>
        <v>46</v>
      </c>
      <c r="D105" s="143">
        <f t="shared" si="165"/>
        <v>48</v>
      </c>
      <c r="E105" s="143">
        <f t="shared" si="166"/>
        <v>46</v>
      </c>
      <c r="F105" s="143">
        <f t="shared" ref="F105" si="173">Z105</f>
        <v>50</v>
      </c>
      <c r="G105" s="143">
        <f t="shared" si="167"/>
        <v>60</v>
      </c>
      <c r="H105" s="143">
        <f t="shared" si="168"/>
        <v>79</v>
      </c>
      <c r="I105" s="143">
        <f t="shared" si="169"/>
        <v>67</v>
      </c>
      <c r="J105" s="143">
        <f t="shared" si="170"/>
        <v>72</v>
      </c>
      <c r="K105" s="143">
        <f t="shared" si="171"/>
        <v>66</v>
      </c>
      <c r="L105" s="143">
        <f t="shared" si="172"/>
        <v>85</v>
      </c>
      <c r="M105" s="143">
        <f t="shared" si="172"/>
        <v>54</v>
      </c>
      <c r="N105" s="143">
        <f t="shared" si="172"/>
        <v>77</v>
      </c>
      <c r="O105" s="143">
        <f t="shared" si="172"/>
        <v>73</v>
      </c>
      <c r="P105" s="143">
        <f t="shared" si="172"/>
        <v>75</v>
      </c>
      <c r="Q105" s="143"/>
      <c r="R105" s="219">
        <v>14.200547720266135</v>
      </c>
      <c r="S105" s="143"/>
      <c r="T105" s="129"/>
      <c r="U105" s="129"/>
      <c r="V105" s="201" t="s">
        <v>12</v>
      </c>
      <c r="W105" s="143">
        <v>46</v>
      </c>
      <c r="X105" s="143">
        <v>48</v>
      </c>
      <c r="Y105" s="143">
        <v>46</v>
      </c>
      <c r="Z105" s="143">
        <v>50</v>
      </c>
      <c r="AA105" s="143">
        <v>60</v>
      </c>
      <c r="AB105" s="143">
        <v>79</v>
      </c>
      <c r="AC105" s="143">
        <v>67</v>
      </c>
      <c r="AD105" s="143">
        <v>72</v>
      </c>
      <c r="AE105" s="505">
        <v>66</v>
      </c>
      <c r="AF105" s="143">
        <v>85</v>
      </c>
      <c r="AG105" s="143">
        <v>54</v>
      </c>
      <c r="AH105" s="143">
        <v>77</v>
      </c>
      <c r="AI105" s="143">
        <v>73</v>
      </c>
      <c r="AJ105" s="143">
        <v>75</v>
      </c>
      <c r="AL105" s="201" t="s">
        <v>130</v>
      </c>
      <c r="AM105" s="143">
        <v>0</v>
      </c>
      <c r="AN105" s="143">
        <v>0</v>
      </c>
      <c r="AO105" s="143">
        <v>0</v>
      </c>
      <c r="AP105" s="143">
        <v>0</v>
      </c>
      <c r="AQ105" s="143">
        <v>0</v>
      </c>
      <c r="AR105" s="143">
        <v>0</v>
      </c>
      <c r="AS105" s="143">
        <v>0</v>
      </c>
      <c r="AT105" s="143">
        <v>0</v>
      </c>
      <c r="AU105" s="143">
        <v>0</v>
      </c>
      <c r="AV105" s="143">
        <v>0</v>
      </c>
      <c r="AW105" s="143">
        <v>0</v>
      </c>
      <c r="AX105" s="143">
        <v>0</v>
      </c>
      <c r="AY105" s="143">
        <v>0</v>
      </c>
      <c r="AZ105" s="143">
        <v>0</v>
      </c>
      <c r="BB105" s="681"/>
      <c r="BC105" s="201" t="s">
        <v>71</v>
      </c>
      <c r="BD105" s="143">
        <v>355</v>
      </c>
      <c r="BE105" s="146">
        <v>362</v>
      </c>
      <c r="BF105" s="146">
        <v>370</v>
      </c>
      <c r="BG105" s="143">
        <v>376</v>
      </c>
      <c r="BH105" s="146">
        <v>378</v>
      </c>
      <c r="BI105" s="146">
        <v>364</v>
      </c>
      <c r="BJ105" s="146">
        <v>372</v>
      </c>
      <c r="BK105" s="146">
        <v>381</v>
      </c>
      <c r="BL105" s="143">
        <v>356</v>
      </c>
      <c r="BM105" s="143">
        <v>314</v>
      </c>
      <c r="BN105" s="146">
        <v>337</v>
      </c>
      <c r="BO105" s="146">
        <v>361</v>
      </c>
      <c r="BP105" s="146">
        <v>442</v>
      </c>
      <c r="BQ105" s="545">
        <v>506</v>
      </c>
      <c r="BS105" s="705"/>
      <c r="BT105" s="201" t="s">
        <v>71</v>
      </c>
      <c r="BU105" s="143">
        <v>362</v>
      </c>
      <c r="BV105" s="146">
        <v>383</v>
      </c>
      <c r="BW105" s="146">
        <v>402</v>
      </c>
      <c r="BX105" s="143">
        <v>416</v>
      </c>
      <c r="BY105" s="146">
        <v>420</v>
      </c>
      <c r="BZ105" s="146">
        <v>416</v>
      </c>
      <c r="CA105" s="146">
        <v>420</v>
      </c>
      <c r="CB105" s="146">
        <v>434</v>
      </c>
      <c r="CC105" s="143">
        <v>472</v>
      </c>
      <c r="CD105" s="143">
        <v>359</v>
      </c>
      <c r="CE105" s="146">
        <v>394</v>
      </c>
      <c r="CF105" s="146">
        <v>430</v>
      </c>
      <c r="CG105" s="146">
        <v>472</v>
      </c>
      <c r="CH105" s="545">
        <v>493</v>
      </c>
    </row>
    <row r="106" spans="2:87">
      <c r="B106" s="201" t="s">
        <v>151</v>
      </c>
      <c r="C106" s="210"/>
      <c r="D106" s="210"/>
      <c r="E106" s="210"/>
      <c r="F106" s="210">
        <f t="shared" ref="F106:F108" si="174">Z106</f>
        <v>25359974</v>
      </c>
      <c r="G106" s="210">
        <f t="shared" ref="G106:G108" si="175">AA106</f>
        <v>28476463</v>
      </c>
      <c r="H106" s="210">
        <f t="shared" ref="H106:H108" si="176">AB106</f>
        <v>29514410</v>
      </c>
      <c r="I106" s="210">
        <f t="shared" ref="I106:I108" si="177">AC106</f>
        <v>33644726</v>
      </c>
      <c r="J106" s="210">
        <f t="shared" ref="J106:J108" si="178">AD106</f>
        <v>31029229</v>
      </c>
      <c r="K106" s="210">
        <f t="shared" ref="K106:K108" si="179">AE106</f>
        <v>27124264.649999999</v>
      </c>
      <c r="L106" s="210">
        <f>AF106</f>
        <v>33662724.359999999</v>
      </c>
      <c r="M106" s="210">
        <f>AG106</f>
        <v>35273004.649999991</v>
      </c>
      <c r="N106" s="210">
        <f>AH106</f>
        <v>39001830.910000004</v>
      </c>
      <c r="O106" s="210">
        <f>AI106</f>
        <v>33814963.43</v>
      </c>
      <c r="P106" s="532">
        <f>AJ106</f>
        <v>0</v>
      </c>
      <c r="Q106" s="210"/>
      <c r="R106" s="219">
        <v>2887392.3295824509</v>
      </c>
      <c r="S106" s="143"/>
      <c r="T106" s="129"/>
      <c r="U106" s="129"/>
      <c r="V106" s="201" t="s">
        <v>151</v>
      </c>
      <c r="W106" s="210"/>
      <c r="X106" s="210"/>
      <c r="Y106" s="210"/>
      <c r="Z106" s="210">
        <v>25359974</v>
      </c>
      <c r="AA106" s="210">
        <v>28476463</v>
      </c>
      <c r="AB106" s="210">
        <v>29514410</v>
      </c>
      <c r="AC106" s="210">
        <v>33644726</v>
      </c>
      <c r="AD106" s="210">
        <v>31029229</v>
      </c>
      <c r="AE106" s="506">
        <v>27124264.649999999</v>
      </c>
      <c r="AF106" s="210">
        <v>33662724.359999999</v>
      </c>
      <c r="AG106" s="210">
        <v>35273004.649999991</v>
      </c>
      <c r="AH106" s="210">
        <v>39001830.910000004</v>
      </c>
      <c r="AI106" s="210">
        <v>33814963.43</v>
      </c>
      <c r="AJ106" s="210"/>
      <c r="AK106" s="165"/>
      <c r="AL106" s="201" t="s">
        <v>152</v>
      </c>
      <c r="AM106" s="143">
        <v>0</v>
      </c>
      <c r="AN106" s="143">
        <v>0</v>
      </c>
      <c r="AO106" s="143">
        <v>0</v>
      </c>
      <c r="AP106" s="143">
        <v>0</v>
      </c>
      <c r="AQ106" s="143">
        <v>0</v>
      </c>
      <c r="AR106" s="143">
        <v>0</v>
      </c>
      <c r="AS106" s="143">
        <v>0</v>
      </c>
      <c r="AT106" s="143">
        <v>0</v>
      </c>
      <c r="AU106" s="143">
        <v>0</v>
      </c>
      <c r="AV106" s="143">
        <v>0</v>
      </c>
      <c r="AW106" s="143">
        <v>0</v>
      </c>
      <c r="AX106" s="143">
        <v>0</v>
      </c>
      <c r="AY106" s="143">
        <v>0</v>
      </c>
      <c r="AZ106" s="143">
        <v>0</v>
      </c>
      <c r="BB106" s="682"/>
      <c r="BC106" s="206" t="s">
        <v>53</v>
      </c>
      <c r="BD106" s="207">
        <f>BD103+BD105+$T$11*BD104</f>
        <v>422</v>
      </c>
      <c r="BE106" s="208">
        <f t="shared" ref="BE106" si="180">BE103+BE105+$T$11*BE104</f>
        <v>409</v>
      </c>
      <c r="BF106" s="208">
        <v>425</v>
      </c>
      <c r="BG106" s="207">
        <v>446</v>
      </c>
      <c r="BH106" s="208">
        <v>431</v>
      </c>
      <c r="BI106" s="208">
        <v>412</v>
      </c>
      <c r="BJ106" s="208">
        <v>426</v>
      </c>
      <c r="BK106" s="209">
        <v>447</v>
      </c>
      <c r="BL106" s="209">
        <v>399</v>
      </c>
      <c r="BM106" s="209">
        <v>356</v>
      </c>
      <c r="BN106" s="208">
        <v>373</v>
      </c>
      <c r="BO106" s="463">
        <v>409</v>
      </c>
      <c r="BP106" s="463">
        <v>481.5</v>
      </c>
      <c r="BQ106" s="441">
        <v>543.5</v>
      </c>
      <c r="BS106" s="706"/>
      <c r="BT106" s="133" t="s">
        <v>53</v>
      </c>
      <c r="BU106" s="209">
        <f t="shared" ref="BU106" si="181">BU103+BU105+$T$11*BU104</f>
        <v>464</v>
      </c>
      <c r="BV106" s="209">
        <f t="shared" ref="BV106" si="182">BV103+BV105+$T$11*BV104</f>
        <v>454</v>
      </c>
      <c r="BW106" s="209">
        <v>487</v>
      </c>
      <c r="BX106" s="209">
        <v>534</v>
      </c>
      <c r="BY106" s="209">
        <v>505</v>
      </c>
      <c r="BZ106" s="209">
        <v>498</v>
      </c>
      <c r="CA106" s="209">
        <v>510</v>
      </c>
      <c r="CB106" s="209">
        <v>546</v>
      </c>
      <c r="CC106" s="209">
        <v>583</v>
      </c>
      <c r="CD106" s="209">
        <v>451</v>
      </c>
      <c r="CE106" s="209">
        <v>492</v>
      </c>
      <c r="CF106" s="209">
        <v>510.5</v>
      </c>
      <c r="CG106" s="209">
        <v>561</v>
      </c>
      <c r="CH106" s="441">
        <v>537</v>
      </c>
    </row>
    <row r="107" spans="2:87" ht="18" customHeight="1">
      <c r="B107" s="201" t="s">
        <v>16</v>
      </c>
      <c r="C107" s="214">
        <f t="shared" ref="C107:C108" si="183">W107</f>
        <v>16.590462459141047</v>
      </c>
      <c r="D107" s="214">
        <f t="shared" ref="D107:D108" si="184">X107</f>
        <v>16.965314676756449</v>
      </c>
      <c r="E107" s="214">
        <f t="shared" ref="E107:E108" si="185">Y107</f>
        <v>17.089214463197617</v>
      </c>
      <c r="F107" s="214">
        <f t="shared" si="174"/>
        <v>17.857142857142858</v>
      </c>
      <c r="G107" s="214">
        <f t="shared" si="175"/>
        <v>18.43617200136822</v>
      </c>
      <c r="H107" s="214">
        <f t="shared" si="176"/>
        <v>18.323922899340804</v>
      </c>
      <c r="I107" s="214">
        <f t="shared" si="177"/>
        <v>17.94061837876114</v>
      </c>
      <c r="J107" s="214">
        <f t="shared" si="178"/>
        <v>17.80473171285411</v>
      </c>
      <c r="K107" s="214">
        <f t="shared" si="179"/>
        <v>18.275434455880085</v>
      </c>
      <c r="L107" s="214">
        <f t="shared" ref="L107:P108" si="186">AF107</f>
        <v>15.416982243541193</v>
      </c>
      <c r="M107" s="214">
        <f t="shared" si="186"/>
        <v>15.793091321792229</v>
      </c>
      <c r="N107" s="214">
        <f t="shared" si="186"/>
        <v>16.174903163750749</v>
      </c>
      <c r="O107" s="214">
        <f t="shared" si="186"/>
        <v>19.268854907308206</v>
      </c>
      <c r="P107" s="214">
        <f t="shared" si="186"/>
        <v>19.401710832482383</v>
      </c>
      <c r="Q107" s="214"/>
      <c r="R107" s="419">
        <v>0.95353010681765982</v>
      </c>
      <c r="S107" s="143"/>
      <c r="T107" s="129"/>
      <c r="U107" s="129"/>
      <c r="V107" s="201" t="s">
        <v>16</v>
      </c>
      <c r="W107" s="214">
        <v>16.590462459141047</v>
      </c>
      <c r="X107" s="214">
        <v>16.965314676756449</v>
      </c>
      <c r="Y107" s="214">
        <v>17.089214463197617</v>
      </c>
      <c r="Z107" s="214">
        <v>17.857142857142858</v>
      </c>
      <c r="AA107" s="214">
        <v>18.43617200136822</v>
      </c>
      <c r="AB107" s="214">
        <v>18.323922899340804</v>
      </c>
      <c r="AC107" s="214">
        <v>17.94061837876114</v>
      </c>
      <c r="AD107" s="214">
        <v>17.80473171285411</v>
      </c>
      <c r="AE107" s="507">
        <v>18.275434455880085</v>
      </c>
      <c r="AF107" s="214">
        <v>15.416982243541193</v>
      </c>
      <c r="AG107" s="214">
        <v>15.793091321792229</v>
      </c>
      <c r="AH107" s="214">
        <v>16.174903163750749</v>
      </c>
      <c r="AI107" s="214">
        <v>19.268854907308206</v>
      </c>
      <c r="AJ107" s="214">
        <v>19.401710832482383</v>
      </c>
      <c r="AL107" s="212" t="s">
        <v>131</v>
      </c>
      <c r="AM107" s="213">
        <v>46</v>
      </c>
      <c r="AN107" s="213">
        <v>48</v>
      </c>
      <c r="AO107" s="213">
        <v>46</v>
      </c>
      <c r="AP107" s="213">
        <v>50</v>
      </c>
      <c r="AQ107" s="213">
        <v>60</v>
      </c>
      <c r="AR107" s="213">
        <v>79</v>
      </c>
      <c r="AS107" s="213">
        <v>67</v>
      </c>
      <c r="AT107" s="213">
        <v>72</v>
      </c>
      <c r="AU107" s="213">
        <v>66</v>
      </c>
      <c r="AV107" s="213">
        <v>85</v>
      </c>
      <c r="AW107" s="213">
        <v>54</v>
      </c>
      <c r="AX107" s="213">
        <v>77</v>
      </c>
      <c r="AY107" s="213">
        <v>73</v>
      </c>
      <c r="AZ107" s="213">
        <v>75</v>
      </c>
      <c r="BB107" s="683" t="s">
        <v>100</v>
      </c>
      <c r="BC107" s="201" t="s">
        <v>72</v>
      </c>
      <c r="BD107" s="143">
        <v>113</v>
      </c>
      <c r="BE107" s="146">
        <v>98</v>
      </c>
      <c r="BF107" s="146">
        <v>91</v>
      </c>
      <c r="BG107" s="143">
        <v>97</v>
      </c>
      <c r="BH107" s="146">
        <v>80</v>
      </c>
      <c r="BI107" s="146">
        <v>105</v>
      </c>
      <c r="BJ107" s="146">
        <v>80</v>
      </c>
      <c r="BK107" s="142">
        <v>91</v>
      </c>
      <c r="BL107" s="142">
        <v>78</v>
      </c>
      <c r="BM107" s="142">
        <v>48</v>
      </c>
      <c r="BN107" s="142">
        <v>46</v>
      </c>
      <c r="BO107" s="142">
        <v>48</v>
      </c>
      <c r="BP107" s="142">
        <v>37</v>
      </c>
      <c r="BQ107" s="517">
        <v>32</v>
      </c>
      <c r="BS107" s="707" t="s">
        <v>52</v>
      </c>
      <c r="BT107" s="201" t="s">
        <v>72</v>
      </c>
      <c r="BU107" s="143">
        <v>841</v>
      </c>
      <c r="BV107" s="146">
        <v>744</v>
      </c>
      <c r="BW107" s="146">
        <v>756</v>
      </c>
      <c r="BX107" s="143">
        <v>839</v>
      </c>
      <c r="BY107" s="146">
        <v>725</v>
      </c>
      <c r="BZ107" s="146">
        <v>722</v>
      </c>
      <c r="CA107" s="146">
        <v>616</v>
      </c>
      <c r="CB107" s="143">
        <v>628</v>
      </c>
      <c r="CC107" s="143">
        <v>563</v>
      </c>
      <c r="CD107" s="143">
        <v>574</v>
      </c>
      <c r="CE107" s="143">
        <v>553</v>
      </c>
      <c r="CF107" s="143">
        <v>549</v>
      </c>
      <c r="CG107" s="143">
        <v>465</v>
      </c>
      <c r="CH107" s="517">
        <v>413</v>
      </c>
    </row>
    <row r="108" spans="2:87" ht="18" customHeight="1">
      <c r="B108" s="215" t="s">
        <v>17</v>
      </c>
      <c r="C108" s="216">
        <f t="shared" si="183"/>
        <v>0.46199261992619928</v>
      </c>
      <c r="D108" s="216">
        <f t="shared" si="184"/>
        <v>0.43317230273752011</v>
      </c>
      <c r="E108" s="216">
        <f t="shared" si="185"/>
        <v>0.42619047619047618</v>
      </c>
      <c r="F108" s="216">
        <f t="shared" si="174"/>
        <v>0.39127105666156203</v>
      </c>
      <c r="G108" s="216">
        <f t="shared" si="175"/>
        <v>0.42722602739726029</v>
      </c>
      <c r="H108" s="216">
        <f t="shared" si="176"/>
        <v>0.37968359700249793</v>
      </c>
      <c r="I108" s="216">
        <f t="shared" si="177"/>
        <v>0.43061396131202689</v>
      </c>
      <c r="J108" s="216">
        <f t="shared" si="178"/>
        <v>0.43127147766323026</v>
      </c>
      <c r="K108" s="216">
        <f t="shared" si="179"/>
        <v>0.40163934426229508</v>
      </c>
      <c r="L108" s="216">
        <f t="shared" si="186"/>
        <v>0.4095796676441838</v>
      </c>
      <c r="M108" s="216">
        <f t="shared" si="172"/>
        <v>0.34176245210727968</v>
      </c>
      <c r="N108" s="216">
        <f t="shared" si="172"/>
        <v>0.33950617283950618</v>
      </c>
      <c r="O108" s="216">
        <f t="shared" si="172"/>
        <v>0.33018056749785041</v>
      </c>
      <c r="P108" s="216">
        <f t="shared" si="172"/>
        <v>0.36465517241379308</v>
      </c>
      <c r="Q108" s="217"/>
      <c r="R108" s="420">
        <v>2.5029614809059666</v>
      </c>
      <c r="S108" s="218"/>
      <c r="T108" s="129"/>
      <c r="U108" s="129"/>
      <c r="V108" s="215" t="s">
        <v>17</v>
      </c>
      <c r="W108" s="216">
        <v>0.46199261992619928</v>
      </c>
      <c r="X108" s="216">
        <v>0.43317230273752011</v>
      </c>
      <c r="Y108" s="216">
        <v>0.42619047619047618</v>
      </c>
      <c r="Z108" s="216">
        <v>0.39127105666156203</v>
      </c>
      <c r="AA108" s="216">
        <v>0.42722602739726029</v>
      </c>
      <c r="AB108" s="216">
        <v>0.37968359700249793</v>
      </c>
      <c r="AC108" s="216">
        <v>0.43061396131202689</v>
      </c>
      <c r="AD108" s="216">
        <v>0.43127147766323026</v>
      </c>
      <c r="AE108" s="508">
        <v>0.40163934426229508</v>
      </c>
      <c r="AF108" s="216">
        <v>0.4095796676441838</v>
      </c>
      <c r="AG108" s="216">
        <v>0.34176245210727968</v>
      </c>
      <c r="AH108" s="216">
        <v>0.33950617283950618</v>
      </c>
      <c r="AI108" s="216">
        <v>0.33018056749785041</v>
      </c>
      <c r="AJ108" s="216">
        <v>0.36465517241379308</v>
      </c>
      <c r="AU108" s="385"/>
      <c r="BB108" s="681"/>
      <c r="BC108" s="201" t="s">
        <v>73</v>
      </c>
      <c r="BD108" s="143">
        <v>143</v>
      </c>
      <c r="BE108" s="146">
        <v>113</v>
      </c>
      <c r="BF108" s="146">
        <v>177</v>
      </c>
      <c r="BG108" s="143">
        <v>131</v>
      </c>
      <c r="BH108" s="146">
        <v>107</v>
      </c>
      <c r="BI108" s="146">
        <v>147</v>
      </c>
      <c r="BJ108" s="146">
        <v>134</v>
      </c>
      <c r="BK108" s="143">
        <v>124</v>
      </c>
      <c r="BL108" s="143">
        <v>127</v>
      </c>
      <c r="BM108" s="143">
        <v>103</v>
      </c>
      <c r="BN108" s="143">
        <v>120</v>
      </c>
      <c r="BO108" s="143">
        <v>85</v>
      </c>
      <c r="BP108" s="143">
        <v>89</v>
      </c>
      <c r="BQ108" s="517">
        <v>58</v>
      </c>
      <c r="BS108" s="708"/>
      <c r="BT108" s="201" t="s">
        <v>73</v>
      </c>
      <c r="BU108" s="143">
        <v>695</v>
      </c>
      <c r="BV108" s="146">
        <v>591</v>
      </c>
      <c r="BW108" s="146">
        <v>706</v>
      </c>
      <c r="BX108" s="143">
        <v>653</v>
      </c>
      <c r="BY108" s="146">
        <v>597</v>
      </c>
      <c r="BZ108" s="146">
        <v>646</v>
      </c>
      <c r="CA108" s="146">
        <v>505</v>
      </c>
      <c r="CB108" s="143">
        <v>598</v>
      </c>
      <c r="CC108" s="143">
        <v>553</v>
      </c>
      <c r="CD108" s="143">
        <v>534</v>
      </c>
      <c r="CE108" s="143">
        <v>518</v>
      </c>
      <c r="CF108" s="143">
        <v>543</v>
      </c>
      <c r="CG108" s="143">
        <v>527</v>
      </c>
      <c r="CH108" s="517">
        <v>390</v>
      </c>
    </row>
    <row r="109" spans="2:87">
      <c r="G109" s="129"/>
      <c r="H109" s="129"/>
      <c r="I109" s="129"/>
      <c r="J109" s="129"/>
      <c r="K109" s="129"/>
      <c r="L109" s="129"/>
      <c r="M109" s="129"/>
      <c r="N109" s="129"/>
      <c r="O109" s="129"/>
      <c r="P109" s="129"/>
      <c r="Q109" s="165"/>
      <c r="R109" s="99"/>
      <c r="S109" s="385"/>
      <c r="T109" s="129"/>
      <c r="U109" s="129"/>
      <c r="AE109" s="301"/>
      <c r="AF109" s="385"/>
      <c r="AJ109" s="165"/>
      <c r="AU109" s="385"/>
      <c r="BB109" s="681"/>
      <c r="BC109" s="201" t="s">
        <v>74</v>
      </c>
      <c r="BD109" s="143">
        <v>177</v>
      </c>
      <c r="BE109" s="146">
        <v>184</v>
      </c>
      <c r="BF109" s="146">
        <v>197</v>
      </c>
      <c r="BG109" s="143">
        <v>250</v>
      </c>
      <c r="BH109" s="146">
        <v>183</v>
      </c>
      <c r="BI109" s="146">
        <v>208</v>
      </c>
      <c r="BJ109" s="146">
        <v>184</v>
      </c>
      <c r="BK109" s="143">
        <v>236</v>
      </c>
      <c r="BL109" s="143">
        <v>212</v>
      </c>
      <c r="BM109" s="143">
        <v>207</v>
      </c>
      <c r="BN109" s="143">
        <v>192</v>
      </c>
      <c r="BO109" s="143">
        <v>191</v>
      </c>
      <c r="BP109" s="143">
        <v>154</v>
      </c>
      <c r="BQ109" s="517">
        <v>123</v>
      </c>
      <c r="BS109" s="708"/>
      <c r="BT109" s="201" t="s">
        <v>74</v>
      </c>
      <c r="BU109" s="143">
        <v>585</v>
      </c>
      <c r="BV109" s="146">
        <v>559</v>
      </c>
      <c r="BW109" s="146">
        <v>615</v>
      </c>
      <c r="BX109" s="143">
        <v>671</v>
      </c>
      <c r="BY109" s="146">
        <v>566</v>
      </c>
      <c r="BZ109" s="146">
        <v>647</v>
      </c>
      <c r="CA109" s="146">
        <v>606</v>
      </c>
      <c r="CB109" s="143">
        <v>616</v>
      </c>
      <c r="CC109" s="143">
        <v>605</v>
      </c>
      <c r="CD109" s="143">
        <v>659</v>
      </c>
      <c r="CE109" s="143">
        <v>587</v>
      </c>
      <c r="CF109" s="143">
        <v>565</v>
      </c>
      <c r="CG109" s="143">
        <v>580</v>
      </c>
      <c r="CH109" s="517">
        <v>525</v>
      </c>
    </row>
    <row r="110" spans="2:87">
      <c r="G110" s="129"/>
      <c r="H110" s="129"/>
      <c r="I110" s="129"/>
      <c r="J110" s="129"/>
      <c r="K110" s="129"/>
      <c r="L110" s="129"/>
      <c r="M110" s="129"/>
      <c r="N110" s="129"/>
      <c r="O110" s="129"/>
      <c r="P110" s="129"/>
      <c r="Q110" s="165"/>
      <c r="R110" s="99"/>
      <c r="S110" s="385"/>
      <c r="T110" s="129"/>
      <c r="U110" s="129"/>
      <c r="AE110" s="301"/>
      <c r="AF110" s="385"/>
      <c r="AJ110" s="165"/>
      <c r="AU110" s="385"/>
      <c r="BB110" s="681"/>
      <c r="BC110" s="201" t="s">
        <v>36</v>
      </c>
      <c r="BD110" s="143">
        <v>46</v>
      </c>
      <c r="BE110" s="146">
        <v>36</v>
      </c>
      <c r="BF110" s="146">
        <v>44</v>
      </c>
      <c r="BG110" s="143">
        <v>66</v>
      </c>
      <c r="BH110" s="146">
        <v>41</v>
      </c>
      <c r="BI110" s="146">
        <v>52</v>
      </c>
      <c r="BJ110" s="146">
        <v>55</v>
      </c>
      <c r="BK110" s="146">
        <v>66</v>
      </c>
      <c r="BL110" s="143">
        <v>79</v>
      </c>
      <c r="BM110" s="143">
        <v>60</v>
      </c>
      <c r="BN110" s="146">
        <v>77</v>
      </c>
      <c r="BO110" s="146">
        <v>55</v>
      </c>
      <c r="BP110" s="146">
        <v>62</v>
      </c>
      <c r="BQ110" s="545">
        <v>26</v>
      </c>
      <c r="BS110" s="708"/>
      <c r="BT110" s="201" t="s">
        <v>36</v>
      </c>
      <c r="BU110" s="143">
        <v>57</v>
      </c>
      <c r="BV110" s="146">
        <v>48</v>
      </c>
      <c r="BW110" s="146">
        <v>58</v>
      </c>
      <c r="BX110" s="143">
        <v>84</v>
      </c>
      <c r="BY110" s="146">
        <v>50</v>
      </c>
      <c r="BZ110" s="146">
        <v>70</v>
      </c>
      <c r="CA110" s="146">
        <v>74</v>
      </c>
      <c r="CB110" s="146">
        <v>86</v>
      </c>
      <c r="CC110" s="143">
        <v>90</v>
      </c>
      <c r="CD110" s="143">
        <v>70</v>
      </c>
      <c r="CE110" s="146">
        <v>92</v>
      </c>
      <c r="CF110" s="146">
        <v>78</v>
      </c>
      <c r="CG110" s="146">
        <v>79</v>
      </c>
      <c r="CH110" s="545">
        <v>45</v>
      </c>
    </row>
    <row r="111" spans="2:87">
      <c r="G111" s="129"/>
      <c r="H111" s="129"/>
      <c r="I111" s="129"/>
      <c r="J111" s="129"/>
      <c r="K111" s="129"/>
      <c r="L111" s="129"/>
      <c r="M111" s="129"/>
      <c r="N111" s="129"/>
      <c r="O111" s="129"/>
      <c r="P111" s="129"/>
      <c r="Q111" s="165"/>
      <c r="R111" s="99"/>
      <c r="S111" s="385"/>
      <c r="T111" s="129"/>
      <c r="U111" s="129"/>
      <c r="AE111" s="301"/>
      <c r="AF111" s="385"/>
      <c r="AJ111" s="165"/>
      <c r="AL111" s="165"/>
      <c r="AM111" s="165"/>
      <c r="AN111" s="165"/>
      <c r="AO111" s="165"/>
      <c r="AP111" s="165"/>
      <c r="AQ111" s="165"/>
      <c r="AR111" s="165"/>
      <c r="AS111" s="165"/>
      <c r="AT111" s="165"/>
      <c r="AU111" s="327"/>
      <c r="AV111" s="327"/>
      <c r="AW111" s="327"/>
      <c r="AX111" s="327"/>
      <c r="AY111" s="165"/>
      <c r="AZ111" s="165"/>
      <c r="BB111" s="681"/>
      <c r="BC111" s="141" t="s">
        <v>149</v>
      </c>
      <c r="BD111" s="143">
        <v>0</v>
      </c>
      <c r="BE111" s="146">
        <v>0</v>
      </c>
      <c r="BF111" s="146">
        <v>0</v>
      </c>
      <c r="BG111" s="143">
        <v>0</v>
      </c>
      <c r="BH111" s="146">
        <v>0</v>
      </c>
      <c r="BI111" s="146">
        <v>0</v>
      </c>
      <c r="BJ111" s="146">
        <v>0</v>
      </c>
      <c r="BK111" s="146">
        <v>0</v>
      </c>
      <c r="BL111" s="143">
        <v>0</v>
      </c>
      <c r="BM111" s="146">
        <v>0</v>
      </c>
      <c r="BN111" s="143">
        <v>0</v>
      </c>
      <c r="BO111" s="146">
        <v>9</v>
      </c>
      <c r="BP111" s="146">
        <v>18</v>
      </c>
      <c r="BQ111" s="545">
        <v>7</v>
      </c>
      <c r="BS111" s="708"/>
      <c r="BT111" s="141" t="s">
        <v>149</v>
      </c>
      <c r="BU111" s="143">
        <v>0</v>
      </c>
      <c r="BV111" s="146">
        <v>0</v>
      </c>
      <c r="BW111" s="146">
        <v>0</v>
      </c>
      <c r="BX111" s="143">
        <v>0</v>
      </c>
      <c r="BY111" s="146">
        <v>0</v>
      </c>
      <c r="BZ111" s="146">
        <v>0</v>
      </c>
      <c r="CA111" s="146">
        <v>0</v>
      </c>
      <c r="CB111" s="146">
        <v>0</v>
      </c>
      <c r="CC111" s="143">
        <v>0</v>
      </c>
      <c r="CD111" s="146">
        <v>0</v>
      </c>
      <c r="CE111" s="143">
        <v>0</v>
      </c>
      <c r="CF111" s="146">
        <v>17</v>
      </c>
      <c r="CG111" s="146">
        <v>27</v>
      </c>
      <c r="CH111" s="545">
        <v>15</v>
      </c>
    </row>
    <row r="112" spans="2:87">
      <c r="G112" s="129"/>
      <c r="H112" s="129"/>
      <c r="I112" s="129"/>
      <c r="J112" s="129"/>
      <c r="K112" s="129"/>
      <c r="L112" s="129"/>
      <c r="M112" s="129"/>
      <c r="N112" s="129"/>
      <c r="O112" s="129"/>
      <c r="P112" s="129"/>
      <c r="Q112" s="165"/>
      <c r="R112" s="99"/>
      <c r="S112" s="385"/>
      <c r="T112" s="129"/>
      <c r="U112" s="129"/>
      <c r="AE112" s="301"/>
      <c r="AF112" s="385"/>
      <c r="AJ112" s="165"/>
      <c r="AL112" s="165"/>
      <c r="AM112" s="165"/>
      <c r="AN112" s="165"/>
      <c r="AO112" s="165"/>
      <c r="AP112" s="165"/>
      <c r="AQ112" s="165"/>
      <c r="AR112" s="165"/>
      <c r="AS112" s="165"/>
      <c r="AT112" s="165"/>
      <c r="AU112" s="327"/>
      <c r="AV112" s="327"/>
      <c r="AW112" s="327"/>
      <c r="AX112" s="327"/>
      <c r="AY112" s="165"/>
      <c r="AZ112" s="165"/>
      <c r="BB112" s="681"/>
      <c r="BC112" s="201" t="s">
        <v>71</v>
      </c>
      <c r="BD112" s="143">
        <v>185</v>
      </c>
      <c r="BE112" s="146">
        <v>233</v>
      </c>
      <c r="BF112" s="146">
        <v>229</v>
      </c>
      <c r="BG112" s="143">
        <v>252</v>
      </c>
      <c r="BH112" s="146">
        <v>249</v>
      </c>
      <c r="BI112" s="146">
        <v>283</v>
      </c>
      <c r="BJ112" s="146">
        <v>304</v>
      </c>
      <c r="BK112" s="146">
        <v>340</v>
      </c>
      <c r="BL112" s="143">
        <v>373</v>
      </c>
      <c r="BM112" s="143">
        <v>282</v>
      </c>
      <c r="BN112" s="146">
        <v>303</v>
      </c>
      <c r="BO112" s="146">
        <v>336</v>
      </c>
      <c r="BP112" s="146">
        <v>326</v>
      </c>
      <c r="BQ112" s="545">
        <v>300</v>
      </c>
      <c r="BS112" s="708"/>
      <c r="BT112" s="201" t="s">
        <v>71</v>
      </c>
      <c r="BU112" s="143">
        <v>363</v>
      </c>
      <c r="BV112" s="146">
        <v>445</v>
      </c>
      <c r="BW112" s="146">
        <v>426</v>
      </c>
      <c r="BX112" s="143">
        <v>464</v>
      </c>
      <c r="BY112" s="146">
        <v>456</v>
      </c>
      <c r="BZ112" s="146">
        <v>514</v>
      </c>
      <c r="CA112" s="146">
        <v>560</v>
      </c>
      <c r="CB112" s="146">
        <v>627</v>
      </c>
      <c r="CC112" s="143">
        <v>630</v>
      </c>
      <c r="CD112" s="143">
        <v>519</v>
      </c>
      <c r="CE112" s="146">
        <v>549</v>
      </c>
      <c r="CF112" s="146">
        <v>603</v>
      </c>
      <c r="CG112" s="146">
        <v>622</v>
      </c>
      <c r="CH112" s="545">
        <v>613</v>
      </c>
    </row>
    <row r="113" spans="2:86">
      <c r="G113" s="129"/>
      <c r="H113" s="129"/>
      <c r="I113" s="129"/>
      <c r="J113" s="129"/>
      <c r="K113" s="129"/>
      <c r="L113" s="129"/>
      <c r="M113" s="129"/>
      <c r="N113" s="129"/>
      <c r="O113" s="129"/>
      <c r="P113" s="129"/>
      <c r="Q113" s="165"/>
      <c r="R113" s="99"/>
      <c r="S113" s="385"/>
      <c r="T113" s="129"/>
      <c r="U113" s="129"/>
      <c r="AE113" s="301"/>
      <c r="AF113" s="385"/>
      <c r="AJ113" s="165"/>
      <c r="AL113" s="165"/>
      <c r="AM113" s="165"/>
      <c r="AN113" s="165"/>
      <c r="AO113" s="165"/>
      <c r="AP113" s="165"/>
      <c r="AQ113" s="165"/>
      <c r="AR113" s="165"/>
      <c r="AS113" s="165"/>
      <c r="AT113" s="165"/>
      <c r="AU113" s="327"/>
      <c r="AV113" s="327"/>
      <c r="AW113" s="327"/>
      <c r="AX113" s="327"/>
      <c r="AY113" s="165"/>
      <c r="AZ113" s="165"/>
      <c r="BB113" s="682"/>
      <c r="BC113" s="222" t="s">
        <v>53</v>
      </c>
      <c r="BD113" s="207">
        <f>BD110+BD112+$T$11*BD111</f>
        <v>231</v>
      </c>
      <c r="BE113" s="208">
        <f t="shared" ref="BE113" si="187">BE110+BE112+$T$11*BE111</f>
        <v>269</v>
      </c>
      <c r="BF113" s="208">
        <v>273</v>
      </c>
      <c r="BG113" s="207">
        <v>318</v>
      </c>
      <c r="BH113" s="208">
        <v>290</v>
      </c>
      <c r="BI113" s="208">
        <v>335</v>
      </c>
      <c r="BJ113" s="208">
        <v>359</v>
      </c>
      <c r="BK113" s="209">
        <v>406</v>
      </c>
      <c r="BL113" s="209">
        <v>452</v>
      </c>
      <c r="BM113" s="209">
        <v>342</v>
      </c>
      <c r="BN113" s="208">
        <v>380</v>
      </c>
      <c r="BO113" s="463">
        <v>395.5</v>
      </c>
      <c r="BP113" s="463">
        <v>397</v>
      </c>
      <c r="BQ113" s="441">
        <v>329.5</v>
      </c>
      <c r="BS113" s="709"/>
      <c r="BT113" s="133" t="s">
        <v>53</v>
      </c>
      <c r="BU113" s="209">
        <f t="shared" ref="BU113" si="188">BU110+BU112+$T$11*BU111</f>
        <v>420</v>
      </c>
      <c r="BV113" s="209">
        <f t="shared" ref="BV113" si="189">BV110+BV112+$T$11*BV111</f>
        <v>493</v>
      </c>
      <c r="BW113" s="209">
        <v>484</v>
      </c>
      <c r="BX113" s="209">
        <v>548</v>
      </c>
      <c r="BY113" s="209">
        <v>506</v>
      </c>
      <c r="BZ113" s="209">
        <v>584</v>
      </c>
      <c r="CA113" s="209">
        <v>634</v>
      </c>
      <c r="CB113" s="209">
        <v>713</v>
      </c>
      <c r="CC113" s="209">
        <v>720</v>
      </c>
      <c r="CD113" s="209">
        <v>589</v>
      </c>
      <c r="CE113" s="209">
        <v>641</v>
      </c>
      <c r="CF113" s="209">
        <v>689.5</v>
      </c>
      <c r="CG113" s="209">
        <v>714.5</v>
      </c>
      <c r="CH113" s="441">
        <v>665.5</v>
      </c>
    </row>
    <row r="114" spans="2:86">
      <c r="B114" s="201"/>
      <c r="C114" s="201"/>
      <c r="D114" s="201"/>
      <c r="E114" s="201"/>
      <c r="F114" s="210"/>
      <c r="G114" s="210"/>
      <c r="H114" s="210"/>
      <c r="I114" s="210"/>
      <c r="J114" s="210"/>
      <c r="K114" s="210"/>
      <c r="L114" s="210"/>
      <c r="M114" s="210"/>
      <c r="N114" s="210"/>
      <c r="O114" s="210"/>
      <c r="P114" s="210"/>
      <c r="Q114" s="210"/>
      <c r="R114" s="229"/>
      <c r="S114" s="210"/>
      <c r="T114" s="203"/>
      <c r="U114" s="136"/>
      <c r="V114" s="201"/>
      <c r="W114" s="201"/>
      <c r="X114" s="201"/>
      <c r="Y114" s="201"/>
      <c r="Z114" s="210"/>
      <c r="AA114" s="210"/>
      <c r="AB114" s="210"/>
      <c r="AC114" s="210"/>
      <c r="AD114" s="210"/>
      <c r="AE114" s="506"/>
      <c r="AF114" s="210"/>
      <c r="AG114" s="210"/>
      <c r="AH114" s="210"/>
      <c r="AI114" s="210"/>
      <c r="AJ114" s="210"/>
      <c r="AL114" s="165"/>
      <c r="AM114" s="165"/>
      <c r="AN114" s="165"/>
      <c r="AO114" s="165"/>
      <c r="AP114" s="165"/>
      <c r="AQ114" s="165"/>
      <c r="AR114" s="165"/>
      <c r="AS114" s="165"/>
      <c r="AT114" s="165"/>
      <c r="AU114" s="327"/>
      <c r="AV114" s="327"/>
      <c r="AW114" s="327"/>
      <c r="AX114" s="327"/>
      <c r="AY114" s="165"/>
      <c r="AZ114" s="165"/>
      <c r="BB114" s="440"/>
      <c r="BC114" s="223"/>
      <c r="BD114" s="223"/>
      <c r="BE114" s="223"/>
      <c r="BF114" s="223"/>
      <c r="BG114" s="223"/>
      <c r="BH114" s="223"/>
      <c r="BI114" s="223"/>
      <c r="BJ114" s="223"/>
      <c r="BK114" s="388"/>
      <c r="BL114" s="388"/>
      <c r="BM114" s="388"/>
      <c r="BN114" s="388"/>
      <c r="BO114" s="327"/>
      <c r="BP114" s="327"/>
      <c r="BS114" s="439"/>
      <c r="CC114" s="385"/>
      <c r="CE114" s="327"/>
      <c r="CF114" s="327"/>
      <c r="CG114" s="327"/>
    </row>
    <row r="115" spans="2:86">
      <c r="B115" s="133" t="s">
        <v>7</v>
      </c>
      <c r="C115" s="133" t="s">
        <v>121</v>
      </c>
      <c r="D115" s="133" t="s">
        <v>120</v>
      </c>
      <c r="E115" s="133" t="s">
        <v>119</v>
      </c>
      <c r="F115" s="133" t="s">
        <v>49</v>
      </c>
      <c r="G115" s="133" t="s">
        <v>48</v>
      </c>
      <c r="H115" s="133" t="s">
        <v>47</v>
      </c>
      <c r="I115" s="133" t="s">
        <v>46</v>
      </c>
      <c r="J115" s="133" t="s">
        <v>45</v>
      </c>
      <c r="K115" s="133" t="s">
        <v>44</v>
      </c>
      <c r="L115" s="133" t="s">
        <v>43</v>
      </c>
      <c r="M115" s="133" t="s">
        <v>96</v>
      </c>
      <c r="N115" s="133" t="s">
        <v>69</v>
      </c>
      <c r="O115" s="133" t="s">
        <v>77</v>
      </c>
      <c r="P115" s="133" t="s">
        <v>148</v>
      </c>
      <c r="Q115" s="135"/>
      <c r="R115" s="92" t="s">
        <v>110</v>
      </c>
      <c r="S115" s="135"/>
      <c r="T115" s="129"/>
      <c r="U115" s="129"/>
      <c r="V115" s="133" t="s">
        <v>7</v>
      </c>
      <c r="W115" s="133" t="s">
        <v>121</v>
      </c>
      <c r="X115" s="133" t="s">
        <v>120</v>
      </c>
      <c r="Y115" s="133" t="s">
        <v>119</v>
      </c>
      <c r="Z115" s="133" t="s">
        <v>49</v>
      </c>
      <c r="AA115" s="133" t="s">
        <v>48</v>
      </c>
      <c r="AB115" s="133" t="s">
        <v>47</v>
      </c>
      <c r="AC115" s="133" t="s">
        <v>46</v>
      </c>
      <c r="AD115" s="133" t="s">
        <v>45</v>
      </c>
      <c r="AE115" s="206" t="s">
        <v>44</v>
      </c>
      <c r="AF115" s="133" t="s">
        <v>43</v>
      </c>
      <c r="AG115" s="133" t="s">
        <v>96</v>
      </c>
      <c r="AH115" s="133" t="s">
        <v>69</v>
      </c>
      <c r="AI115" s="133" t="s">
        <v>77</v>
      </c>
      <c r="AJ115" s="133" t="s">
        <v>148</v>
      </c>
      <c r="AL115" s="133" t="s">
        <v>7</v>
      </c>
      <c r="AM115" s="133" t="s">
        <v>121</v>
      </c>
      <c r="AN115" s="133" t="s">
        <v>120</v>
      </c>
      <c r="AO115" s="133" t="s">
        <v>119</v>
      </c>
      <c r="AP115" s="133" t="s">
        <v>49</v>
      </c>
      <c r="AQ115" s="133" t="s">
        <v>48</v>
      </c>
      <c r="AR115" s="133" t="s">
        <v>47</v>
      </c>
      <c r="AS115" s="133" t="s">
        <v>46</v>
      </c>
      <c r="AT115" s="133" t="s">
        <v>45</v>
      </c>
      <c r="AU115" s="133" t="s">
        <v>44</v>
      </c>
      <c r="AV115" s="133" t="s">
        <v>43</v>
      </c>
      <c r="AW115" s="133" t="s">
        <v>96</v>
      </c>
      <c r="AX115" s="135" t="s">
        <v>69</v>
      </c>
      <c r="AY115" s="135" t="s">
        <v>77</v>
      </c>
      <c r="AZ115" s="135" t="s">
        <v>148</v>
      </c>
      <c r="BB115" s="233"/>
      <c r="BC115" s="133" t="s">
        <v>7</v>
      </c>
      <c r="BD115" s="133" t="s">
        <v>121</v>
      </c>
      <c r="BE115" s="133" t="s">
        <v>120</v>
      </c>
      <c r="BF115" s="133" t="s">
        <v>119</v>
      </c>
      <c r="BG115" s="133" t="s">
        <v>49</v>
      </c>
      <c r="BH115" s="133" t="s">
        <v>48</v>
      </c>
      <c r="BI115" s="133" t="s">
        <v>47</v>
      </c>
      <c r="BJ115" s="133" t="s">
        <v>46</v>
      </c>
      <c r="BK115" s="133" t="s">
        <v>45</v>
      </c>
      <c r="BL115" s="133" t="s">
        <v>44</v>
      </c>
      <c r="BM115" s="133" t="s">
        <v>43</v>
      </c>
      <c r="BN115" s="133" t="s">
        <v>96</v>
      </c>
      <c r="BO115" s="135" t="s">
        <v>69</v>
      </c>
      <c r="BP115" s="135" t="s">
        <v>77</v>
      </c>
      <c r="BQ115" s="135" t="s">
        <v>148</v>
      </c>
      <c r="BS115" s="439"/>
      <c r="BT115" s="133" t="s">
        <v>7</v>
      </c>
      <c r="BU115" s="133" t="s">
        <v>121</v>
      </c>
      <c r="BV115" s="133" t="s">
        <v>120</v>
      </c>
      <c r="BW115" s="133" t="s">
        <v>119</v>
      </c>
      <c r="BX115" s="133" t="s">
        <v>49</v>
      </c>
      <c r="BY115" s="133" t="s">
        <v>48</v>
      </c>
      <c r="BZ115" s="133" t="s">
        <v>47</v>
      </c>
      <c r="CA115" s="133" t="s">
        <v>46</v>
      </c>
      <c r="CB115" s="133" t="s">
        <v>45</v>
      </c>
      <c r="CC115" s="133" t="s">
        <v>44</v>
      </c>
      <c r="CD115" s="133" t="s">
        <v>43</v>
      </c>
      <c r="CE115" s="133" t="s">
        <v>96</v>
      </c>
      <c r="CF115" s="133" t="s">
        <v>69</v>
      </c>
      <c r="CG115" s="133" t="s">
        <v>77</v>
      </c>
      <c r="CH115" s="133" t="s">
        <v>148</v>
      </c>
    </row>
    <row r="116" spans="2:86">
      <c r="B116" s="201" t="s">
        <v>72</v>
      </c>
      <c r="C116" s="143">
        <f t="shared" ref="C116:P118" si="190">W116+BD116*$T$6+BD123*$T$8</f>
        <v>4598.8</v>
      </c>
      <c r="D116" s="143">
        <f t="shared" si="190"/>
        <v>3684.6000000000004</v>
      </c>
      <c r="E116" s="143">
        <f t="shared" si="190"/>
        <v>3911</v>
      </c>
      <c r="F116" s="143">
        <f t="shared" si="190"/>
        <v>3853.8</v>
      </c>
      <c r="G116" s="143">
        <f t="shared" si="190"/>
        <v>3911</v>
      </c>
      <c r="H116" s="143">
        <f t="shared" si="190"/>
        <v>3885</v>
      </c>
      <c r="I116" s="143">
        <f t="shared" si="190"/>
        <v>3282.8</v>
      </c>
      <c r="J116" s="143">
        <f t="shared" si="190"/>
        <v>3333.8</v>
      </c>
      <c r="K116" s="143">
        <f t="shared" si="190"/>
        <v>3394.8</v>
      </c>
      <c r="L116" s="143">
        <f t="shared" si="190"/>
        <v>3060.6</v>
      </c>
      <c r="M116" s="143">
        <f t="shared" si="190"/>
        <v>3162.6</v>
      </c>
      <c r="N116" s="143">
        <f t="shared" si="190"/>
        <v>3135.2</v>
      </c>
      <c r="O116" s="143">
        <f t="shared" si="190"/>
        <v>3167.4</v>
      </c>
      <c r="P116" s="143">
        <f t="shared" si="190"/>
        <v>3577.2</v>
      </c>
      <c r="Q116" s="202"/>
      <c r="R116" s="219">
        <v>454.21046712338534</v>
      </c>
      <c r="S116" s="143"/>
      <c r="T116" s="129"/>
      <c r="U116" s="129"/>
      <c r="V116" s="201" t="s">
        <v>72</v>
      </c>
      <c r="W116" s="143">
        <v>3021</v>
      </c>
      <c r="X116" s="143">
        <v>2454</v>
      </c>
      <c r="Y116" s="143">
        <v>2613</v>
      </c>
      <c r="Z116" s="143">
        <v>2540</v>
      </c>
      <c r="AA116" s="143">
        <v>2579</v>
      </c>
      <c r="AB116" s="143">
        <v>2557</v>
      </c>
      <c r="AC116" s="143">
        <v>2197</v>
      </c>
      <c r="AD116" s="143">
        <v>2220</v>
      </c>
      <c r="AE116" s="505">
        <v>2297</v>
      </c>
      <c r="AF116" s="143">
        <v>2084</v>
      </c>
      <c r="AG116" s="143">
        <v>2180</v>
      </c>
      <c r="AH116" s="143">
        <v>2164</v>
      </c>
      <c r="AI116" s="143">
        <v>2203</v>
      </c>
      <c r="AJ116" s="143">
        <v>2491</v>
      </c>
      <c r="AL116" s="201" t="s">
        <v>127</v>
      </c>
      <c r="AM116" s="143">
        <v>0</v>
      </c>
      <c r="AN116" s="143">
        <v>0</v>
      </c>
      <c r="AO116" s="143">
        <v>0</v>
      </c>
      <c r="AP116" s="143">
        <v>0</v>
      </c>
      <c r="AQ116" s="143">
        <v>0</v>
      </c>
      <c r="AR116" s="143">
        <v>0</v>
      </c>
      <c r="AS116" s="143">
        <v>0</v>
      </c>
      <c r="AT116" s="143">
        <v>0</v>
      </c>
      <c r="AU116" s="143">
        <v>0</v>
      </c>
      <c r="AV116" s="143">
        <v>0</v>
      </c>
      <c r="AW116" s="143">
        <v>0</v>
      </c>
      <c r="AX116" s="142">
        <v>0</v>
      </c>
      <c r="AY116" s="142">
        <v>0</v>
      </c>
      <c r="AZ116" s="142">
        <v>0</v>
      </c>
      <c r="BB116" s="683" t="s">
        <v>99</v>
      </c>
      <c r="BC116" s="201" t="s">
        <v>72</v>
      </c>
      <c r="BD116" s="143">
        <v>1661</v>
      </c>
      <c r="BE116" s="146">
        <v>1282</v>
      </c>
      <c r="BF116" s="146">
        <v>1330</v>
      </c>
      <c r="BG116" s="143">
        <v>1391</v>
      </c>
      <c r="BH116" s="146">
        <v>1435</v>
      </c>
      <c r="BI116" s="146">
        <v>1410</v>
      </c>
      <c r="BJ116" s="146">
        <v>1186</v>
      </c>
      <c r="BK116" s="142">
        <v>1201</v>
      </c>
      <c r="BL116" s="142">
        <v>1211</v>
      </c>
      <c r="BM116" s="142">
        <v>1097</v>
      </c>
      <c r="BN116" s="142">
        <v>1122</v>
      </c>
      <c r="BO116" s="142">
        <v>1084</v>
      </c>
      <c r="BP116" s="142">
        <v>1078</v>
      </c>
      <c r="BQ116" s="516">
        <v>1239</v>
      </c>
      <c r="BS116" s="704" t="s">
        <v>51</v>
      </c>
      <c r="BT116" s="204" t="s">
        <v>72</v>
      </c>
      <c r="BU116" s="142">
        <v>333</v>
      </c>
      <c r="BV116" s="180">
        <v>276</v>
      </c>
      <c r="BW116" s="180">
        <v>299</v>
      </c>
      <c r="BX116" s="142">
        <v>254</v>
      </c>
      <c r="BY116" s="180">
        <v>237</v>
      </c>
      <c r="BZ116" s="180">
        <v>250</v>
      </c>
      <c r="CA116" s="180">
        <v>180</v>
      </c>
      <c r="CB116" s="142">
        <v>181</v>
      </c>
      <c r="CC116" s="142">
        <v>168</v>
      </c>
      <c r="CD116" s="142">
        <v>132</v>
      </c>
      <c r="CE116" s="143">
        <v>128</v>
      </c>
      <c r="CF116" s="143">
        <v>131</v>
      </c>
      <c r="CG116" s="143">
        <v>129</v>
      </c>
      <c r="CH116" s="516">
        <v>138</v>
      </c>
    </row>
    <row r="117" spans="2:86">
      <c r="B117" s="201" t="s">
        <v>73</v>
      </c>
      <c r="C117" s="143">
        <f t="shared" si="190"/>
        <v>3903</v>
      </c>
      <c r="D117" s="143">
        <f t="shared" si="190"/>
        <v>3410.4</v>
      </c>
      <c r="E117" s="143">
        <f t="shared" si="190"/>
        <v>3500.6</v>
      </c>
      <c r="F117" s="143">
        <f t="shared" si="190"/>
        <v>3776.2</v>
      </c>
      <c r="G117" s="143">
        <f t="shared" si="190"/>
        <v>3756.4</v>
      </c>
      <c r="H117" s="143">
        <f t="shared" si="190"/>
        <v>4016.6000000000004</v>
      </c>
      <c r="I117" s="143">
        <f t="shared" si="190"/>
        <v>3519</v>
      </c>
      <c r="J117" s="143">
        <f t="shared" si="190"/>
        <v>3654.8</v>
      </c>
      <c r="K117" s="143">
        <f t="shared" si="190"/>
        <v>3748.4</v>
      </c>
      <c r="L117" s="143">
        <f t="shared" si="190"/>
        <v>3813</v>
      </c>
      <c r="M117" s="143">
        <f t="shared" si="190"/>
        <v>3649.6</v>
      </c>
      <c r="N117" s="143">
        <f t="shared" si="190"/>
        <v>3581.2</v>
      </c>
      <c r="O117" s="143">
        <f t="shared" si="190"/>
        <v>3621.6</v>
      </c>
      <c r="P117" s="143">
        <f t="shared" si="190"/>
        <v>3633.6</v>
      </c>
      <c r="Q117" s="202"/>
      <c r="R117" s="219">
        <v>186.34588627961006</v>
      </c>
      <c r="S117" s="143"/>
      <c r="T117" s="129"/>
      <c r="U117" s="129"/>
      <c r="V117" s="201" t="s">
        <v>73</v>
      </c>
      <c r="W117" s="143">
        <v>2623</v>
      </c>
      <c r="X117" s="143">
        <v>2280</v>
      </c>
      <c r="Y117" s="143">
        <v>2324</v>
      </c>
      <c r="Z117" s="143">
        <v>2497</v>
      </c>
      <c r="AA117" s="143">
        <v>2461</v>
      </c>
      <c r="AB117" s="143">
        <v>2598</v>
      </c>
      <c r="AC117" s="143">
        <v>2304</v>
      </c>
      <c r="AD117" s="143">
        <v>2377</v>
      </c>
      <c r="AE117" s="505">
        <v>2459</v>
      </c>
      <c r="AF117" s="143">
        <v>2492</v>
      </c>
      <c r="AG117" s="143">
        <v>2414</v>
      </c>
      <c r="AH117" s="143">
        <v>2395</v>
      </c>
      <c r="AI117" s="143">
        <v>2449</v>
      </c>
      <c r="AJ117" s="143">
        <v>2491</v>
      </c>
      <c r="AL117" s="141" t="s">
        <v>149</v>
      </c>
      <c r="AM117" s="143">
        <v>0</v>
      </c>
      <c r="AN117" s="146">
        <v>0</v>
      </c>
      <c r="AO117" s="146">
        <v>0</v>
      </c>
      <c r="AP117" s="143">
        <v>0</v>
      </c>
      <c r="AQ117" s="146">
        <v>0</v>
      </c>
      <c r="AR117" s="146">
        <v>0</v>
      </c>
      <c r="AS117" s="146">
        <v>0</v>
      </c>
      <c r="AT117" s="146">
        <v>0</v>
      </c>
      <c r="AU117" s="143">
        <v>0</v>
      </c>
      <c r="AV117" s="146">
        <v>0</v>
      </c>
      <c r="AW117" s="143">
        <v>0</v>
      </c>
      <c r="AX117" s="143">
        <v>104</v>
      </c>
      <c r="AY117" s="143">
        <v>133</v>
      </c>
      <c r="AZ117" s="143">
        <v>143</v>
      </c>
      <c r="BB117" s="681"/>
      <c r="BC117" s="201" t="s">
        <v>73</v>
      </c>
      <c r="BD117" s="143">
        <v>1230</v>
      </c>
      <c r="BE117" s="146">
        <v>1058</v>
      </c>
      <c r="BF117" s="146">
        <v>1082</v>
      </c>
      <c r="BG117" s="143">
        <v>1199</v>
      </c>
      <c r="BH117" s="146">
        <v>1193</v>
      </c>
      <c r="BI117" s="146">
        <v>1317</v>
      </c>
      <c r="BJ117" s="146">
        <v>1110</v>
      </c>
      <c r="BK117" s="143">
        <v>1206</v>
      </c>
      <c r="BL117" s="143">
        <v>1248</v>
      </c>
      <c r="BM117" s="143">
        <v>1295</v>
      </c>
      <c r="BN117" s="143">
        <v>1247</v>
      </c>
      <c r="BO117" s="143">
        <v>1189</v>
      </c>
      <c r="BP117" s="143">
        <v>1177</v>
      </c>
      <c r="BQ117" s="517">
        <v>1142</v>
      </c>
      <c r="BS117" s="705"/>
      <c r="BT117" s="201" t="s">
        <v>73</v>
      </c>
      <c r="BU117" s="143">
        <v>441</v>
      </c>
      <c r="BV117" s="146">
        <v>411</v>
      </c>
      <c r="BW117" s="146">
        <v>435</v>
      </c>
      <c r="BX117" s="143">
        <v>432</v>
      </c>
      <c r="BY117" s="146">
        <v>450</v>
      </c>
      <c r="BZ117" s="146">
        <v>469</v>
      </c>
      <c r="CA117" s="146">
        <v>409</v>
      </c>
      <c r="CB117" s="143">
        <v>394</v>
      </c>
      <c r="CC117" s="143">
        <v>366</v>
      </c>
      <c r="CD117" s="143">
        <v>354</v>
      </c>
      <c r="CE117" s="143">
        <v>313</v>
      </c>
      <c r="CF117" s="143">
        <v>299</v>
      </c>
      <c r="CG117" s="143">
        <v>287</v>
      </c>
      <c r="CH117" s="517">
        <v>286</v>
      </c>
    </row>
    <row r="118" spans="2:86">
      <c r="B118" s="201" t="s">
        <v>74</v>
      </c>
      <c r="C118" s="143">
        <f t="shared" si="190"/>
        <v>3935.2</v>
      </c>
      <c r="D118" s="143">
        <f t="shared" si="190"/>
        <v>3436.4</v>
      </c>
      <c r="E118" s="143">
        <f t="shared" si="190"/>
        <v>3787.8</v>
      </c>
      <c r="F118" s="143">
        <f t="shared" si="190"/>
        <v>3842.8</v>
      </c>
      <c r="G118" s="143">
        <f t="shared" si="190"/>
        <v>4185.2</v>
      </c>
      <c r="H118" s="143">
        <f t="shared" si="190"/>
        <v>4244.8</v>
      </c>
      <c r="I118" s="143">
        <f t="shared" si="190"/>
        <v>4193.6000000000004</v>
      </c>
      <c r="J118" s="143">
        <f t="shared" si="190"/>
        <v>4131.2</v>
      </c>
      <c r="K118" s="143">
        <f t="shared" si="190"/>
        <v>4357.6000000000004</v>
      </c>
      <c r="L118" s="143">
        <f t="shared" si="190"/>
        <v>4374.6000000000004</v>
      </c>
      <c r="M118" s="143">
        <f t="shared" si="190"/>
        <v>4409.8</v>
      </c>
      <c r="N118" s="143">
        <f t="shared" si="190"/>
        <v>4341.2</v>
      </c>
      <c r="O118" s="143">
        <f t="shared" si="190"/>
        <v>4327.3999999999996</v>
      </c>
      <c r="P118" s="143">
        <f t="shared" si="190"/>
        <v>4230</v>
      </c>
      <c r="Q118" s="202"/>
      <c r="R118" s="219">
        <v>289.02944794220844</v>
      </c>
      <c r="S118" s="143"/>
      <c r="T118" s="129"/>
      <c r="U118" s="129"/>
      <c r="V118" s="201" t="s">
        <v>74</v>
      </c>
      <c r="W118" s="143">
        <v>2593</v>
      </c>
      <c r="X118" s="143">
        <v>2266</v>
      </c>
      <c r="Y118" s="143">
        <v>2487</v>
      </c>
      <c r="Z118" s="143">
        <v>2501</v>
      </c>
      <c r="AA118" s="143">
        <v>2707</v>
      </c>
      <c r="AB118" s="143">
        <v>2721</v>
      </c>
      <c r="AC118" s="143">
        <v>2652</v>
      </c>
      <c r="AD118" s="143">
        <v>2624</v>
      </c>
      <c r="AE118" s="505">
        <v>2785</v>
      </c>
      <c r="AF118" s="143">
        <v>2773</v>
      </c>
      <c r="AG118" s="143">
        <v>2824</v>
      </c>
      <c r="AH118" s="143">
        <v>2774</v>
      </c>
      <c r="AI118" s="143">
        <v>2835</v>
      </c>
      <c r="AJ118" s="143">
        <v>2779</v>
      </c>
      <c r="AL118" s="201" t="s">
        <v>71</v>
      </c>
      <c r="AM118" s="143">
        <v>2294</v>
      </c>
      <c r="AN118" s="143">
        <v>2218</v>
      </c>
      <c r="AO118" s="143">
        <v>2441</v>
      </c>
      <c r="AP118" s="143">
        <v>2454</v>
      </c>
      <c r="AQ118" s="143">
        <v>2590</v>
      </c>
      <c r="AR118" s="143">
        <v>2562</v>
      </c>
      <c r="AS118" s="143">
        <v>2678</v>
      </c>
      <c r="AT118" s="143">
        <v>2724</v>
      </c>
      <c r="AU118" s="143">
        <v>2887</v>
      </c>
      <c r="AV118" s="143">
        <v>2991</v>
      </c>
      <c r="AW118" s="143">
        <v>2898</v>
      </c>
      <c r="AX118" s="143">
        <v>3038</v>
      </c>
      <c r="AY118" s="143">
        <v>3101</v>
      </c>
      <c r="AZ118" s="143">
        <v>3136</v>
      </c>
      <c r="BB118" s="681"/>
      <c r="BC118" s="201" t="s">
        <v>74</v>
      </c>
      <c r="BD118" s="143">
        <v>1034</v>
      </c>
      <c r="BE118" s="146">
        <v>903</v>
      </c>
      <c r="BF118" s="146">
        <v>1021</v>
      </c>
      <c r="BG118" s="143">
        <v>1046</v>
      </c>
      <c r="BH118" s="146">
        <v>1114</v>
      </c>
      <c r="BI118" s="146">
        <v>1161</v>
      </c>
      <c r="BJ118" s="146">
        <v>1182</v>
      </c>
      <c r="BK118" s="143">
        <v>1159</v>
      </c>
      <c r="BL118" s="143">
        <v>1227</v>
      </c>
      <c r="BM118" s="143">
        <v>1317</v>
      </c>
      <c r="BN118" s="143">
        <v>1306</v>
      </c>
      <c r="BO118" s="143">
        <v>1299</v>
      </c>
      <c r="BP118" s="143">
        <v>1298</v>
      </c>
      <c r="BQ118" s="517">
        <v>1230</v>
      </c>
      <c r="BS118" s="705"/>
      <c r="BT118" s="201" t="s">
        <v>74</v>
      </c>
      <c r="BU118" s="143">
        <v>796</v>
      </c>
      <c r="BV118" s="146">
        <v>673</v>
      </c>
      <c r="BW118" s="146">
        <v>725</v>
      </c>
      <c r="BX118" s="143">
        <v>742</v>
      </c>
      <c r="BY118" s="146">
        <v>785</v>
      </c>
      <c r="BZ118" s="146">
        <v>789</v>
      </c>
      <c r="CA118" s="146">
        <v>799</v>
      </c>
      <c r="CB118" s="143">
        <v>758</v>
      </c>
      <c r="CC118" s="143">
        <v>761</v>
      </c>
      <c r="CD118" s="143">
        <v>696</v>
      </c>
      <c r="CE118" s="143">
        <v>672</v>
      </c>
      <c r="CF118" s="143">
        <v>650</v>
      </c>
      <c r="CG118" s="143">
        <v>579</v>
      </c>
      <c r="CH118" s="517">
        <v>602</v>
      </c>
    </row>
    <row r="119" spans="2:86">
      <c r="B119" s="201" t="s">
        <v>10</v>
      </c>
      <c r="C119" s="143">
        <f t="shared" ref="C119:P119" si="191">W119+BD122*$T$6+BD129*$T$8</f>
        <v>3497.6</v>
      </c>
      <c r="D119" s="143">
        <f t="shared" si="191"/>
        <v>3455.6</v>
      </c>
      <c r="E119" s="143">
        <f t="shared" si="191"/>
        <v>3801.2</v>
      </c>
      <c r="F119" s="143">
        <f t="shared" si="191"/>
        <v>3885</v>
      </c>
      <c r="G119" s="143">
        <f t="shared" si="191"/>
        <v>4151.3999999999996</v>
      </c>
      <c r="H119" s="143">
        <f t="shared" si="191"/>
        <v>4080</v>
      </c>
      <c r="I119" s="143">
        <f t="shared" si="191"/>
        <v>4286</v>
      </c>
      <c r="J119" s="143">
        <f t="shared" si="191"/>
        <v>4448.3999999999996</v>
      </c>
      <c r="K119" s="143">
        <f t="shared" si="191"/>
        <v>4705</v>
      </c>
      <c r="L119" s="143">
        <f t="shared" si="191"/>
        <v>4874.3999999999996</v>
      </c>
      <c r="M119" s="143">
        <f t="shared" si="191"/>
        <v>4769</v>
      </c>
      <c r="N119" s="143">
        <f t="shared" si="191"/>
        <v>5036.3999999999996</v>
      </c>
      <c r="O119" s="143">
        <f t="shared" si="191"/>
        <v>5177.6000000000004</v>
      </c>
      <c r="P119" s="143">
        <f t="shared" si="191"/>
        <v>5157.2</v>
      </c>
      <c r="Q119" s="143"/>
      <c r="R119" s="219">
        <v>475.2783624127818</v>
      </c>
      <c r="S119" s="143"/>
      <c r="T119" s="129"/>
      <c r="U119" s="129"/>
      <c r="V119" s="201" t="s">
        <v>10</v>
      </c>
      <c r="W119" s="143">
        <v>2294</v>
      </c>
      <c r="X119" s="143">
        <v>2218</v>
      </c>
      <c r="Y119" s="143">
        <v>2441</v>
      </c>
      <c r="Z119" s="143">
        <v>2454</v>
      </c>
      <c r="AA119" s="143">
        <v>2590</v>
      </c>
      <c r="AB119" s="143">
        <v>2562</v>
      </c>
      <c r="AC119" s="143">
        <v>2678</v>
      </c>
      <c r="AD119" s="143">
        <v>2724</v>
      </c>
      <c r="AE119" s="505">
        <v>2887</v>
      </c>
      <c r="AF119" s="143">
        <v>2991</v>
      </c>
      <c r="AG119" s="143">
        <v>2898</v>
      </c>
      <c r="AH119" s="143">
        <v>3090</v>
      </c>
      <c r="AI119" s="143">
        <v>3167.5</v>
      </c>
      <c r="AJ119" s="143">
        <v>3207.5</v>
      </c>
      <c r="AL119" s="201" t="s">
        <v>128</v>
      </c>
      <c r="AM119" s="143">
        <v>889</v>
      </c>
      <c r="AN119" s="143">
        <v>823</v>
      </c>
      <c r="AO119" s="143">
        <v>849</v>
      </c>
      <c r="AP119" s="143">
        <v>874</v>
      </c>
      <c r="AQ119" s="143">
        <v>862</v>
      </c>
      <c r="AR119" s="143">
        <v>810</v>
      </c>
      <c r="AS119" s="143">
        <v>1023</v>
      </c>
      <c r="AT119" s="143">
        <v>998</v>
      </c>
      <c r="AU119" s="143">
        <v>1047</v>
      </c>
      <c r="AV119" s="143">
        <v>1060</v>
      </c>
      <c r="AW119" s="143">
        <v>915</v>
      </c>
      <c r="AX119" s="143">
        <v>931</v>
      </c>
      <c r="AY119" s="143">
        <v>963</v>
      </c>
      <c r="AZ119" s="143">
        <v>913</v>
      </c>
      <c r="BB119" s="681"/>
      <c r="BC119" s="201" t="s">
        <v>36</v>
      </c>
      <c r="BD119" s="152">
        <v>0</v>
      </c>
      <c r="BE119" s="152">
        <v>0</v>
      </c>
      <c r="BF119" s="152">
        <v>0</v>
      </c>
      <c r="BG119" s="152">
        <v>0</v>
      </c>
      <c r="BH119" s="152">
        <v>0</v>
      </c>
      <c r="BI119" s="152">
        <v>0</v>
      </c>
      <c r="BJ119" s="152">
        <v>0</v>
      </c>
      <c r="BK119" s="146">
        <v>0</v>
      </c>
      <c r="BL119" s="143">
        <v>0</v>
      </c>
      <c r="BM119" s="143">
        <v>0</v>
      </c>
      <c r="BN119" s="146">
        <v>0</v>
      </c>
      <c r="BO119" s="146">
        <v>0</v>
      </c>
      <c r="BP119" s="146">
        <v>0</v>
      </c>
      <c r="BQ119" s="545">
        <v>0</v>
      </c>
      <c r="BS119" s="705"/>
      <c r="BT119" s="201" t="s">
        <v>36</v>
      </c>
      <c r="BU119" s="143">
        <v>0</v>
      </c>
      <c r="BV119" s="146">
        <v>0</v>
      </c>
      <c r="BW119" s="146">
        <v>0</v>
      </c>
      <c r="BX119" s="143">
        <v>0</v>
      </c>
      <c r="BY119" s="146">
        <v>0</v>
      </c>
      <c r="BZ119" s="146">
        <v>0</v>
      </c>
      <c r="CA119" s="146">
        <v>0</v>
      </c>
      <c r="CB119" s="146">
        <v>0</v>
      </c>
      <c r="CC119" s="143">
        <v>0</v>
      </c>
      <c r="CD119" s="143">
        <v>0</v>
      </c>
      <c r="CE119" s="146">
        <v>0</v>
      </c>
      <c r="CF119" s="146">
        <v>0</v>
      </c>
      <c r="CG119" s="146">
        <v>0</v>
      </c>
      <c r="CH119" s="545">
        <v>0</v>
      </c>
    </row>
    <row r="120" spans="2:86">
      <c r="B120" s="201" t="s">
        <v>11</v>
      </c>
      <c r="C120" s="143">
        <f t="shared" ref="C120:C121" si="192">W120</f>
        <v>903</v>
      </c>
      <c r="D120" s="143">
        <f t="shared" ref="D120:D121" si="193">X120</f>
        <v>842</v>
      </c>
      <c r="E120" s="143">
        <f t="shared" ref="E120:E121" si="194">Y120</f>
        <v>867</v>
      </c>
      <c r="F120" s="143">
        <f>Z120</f>
        <v>886</v>
      </c>
      <c r="G120" s="143">
        <f t="shared" ref="G120:G121" si="195">AA120</f>
        <v>872</v>
      </c>
      <c r="H120" s="143">
        <f t="shared" ref="H120:H121" si="196">AB120</f>
        <v>823</v>
      </c>
      <c r="I120" s="143">
        <f t="shared" ref="I120:I121" si="197">AC120</f>
        <v>1042</v>
      </c>
      <c r="J120" s="143">
        <f t="shared" ref="J120:J121" si="198">AD120</f>
        <v>1009</v>
      </c>
      <c r="K120" s="143">
        <f t="shared" ref="K120:K121" si="199">AE120</f>
        <v>1064</v>
      </c>
      <c r="L120" s="143">
        <f t="shared" ref="L120:P124" si="200">AF120</f>
        <v>1071</v>
      </c>
      <c r="M120" s="143">
        <f t="shared" si="200"/>
        <v>929</v>
      </c>
      <c r="N120" s="143">
        <f t="shared" si="200"/>
        <v>938</v>
      </c>
      <c r="O120" s="143">
        <f t="shared" si="200"/>
        <v>972</v>
      </c>
      <c r="P120" s="143">
        <f t="shared" si="200"/>
        <v>937</v>
      </c>
      <c r="Q120" s="143"/>
      <c r="R120" s="219">
        <v>97.290458593498968</v>
      </c>
      <c r="S120" s="143"/>
      <c r="T120" s="129"/>
      <c r="U120" s="129"/>
      <c r="V120" s="201" t="s">
        <v>11</v>
      </c>
      <c r="W120" s="143">
        <v>903</v>
      </c>
      <c r="X120" s="143">
        <v>842</v>
      </c>
      <c r="Y120" s="143">
        <v>867</v>
      </c>
      <c r="Z120" s="143">
        <v>886</v>
      </c>
      <c r="AA120" s="143">
        <v>872</v>
      </c>
      <c r="AB120" s="143">
        <v>823</v>
      </c>
      <c r="AC120" s="143">
        <v>1042</v>
      </c>
      <c r="AD120" s="143">
        <v>1009</v>
      </c>
      <c r="AE120" s="505">
        <v>1064</v>
      </c>
      <c r="AF120" s="143">
        <v>1071</v>
      </c>
      <c r="AG120" s="143">
        <v>929</v>
      </c>
      <c r="AH120" s="143">
        <v>938</v>
      </c>
      <c r="AI120" s="143">
        <v>972</v>
      </c>
      <c r="AJ120" s="143">
        <v>937</v>
      </c>
      <c r="AL120" s="201" t="s">
        <v>129</v>
      </c>
      <c r="AM120" s="143">
        <v>14</v>
      </c>
      <c r="AN120" s="143">
        <v>19</v>
      </c>
      <c r="AO120" s="143">
        <v>18</v>
      </c>
      <c r="AP120" s="143">
        <v>12</v>
      </c>
      <c r="AQ120" s="143">
        <v>10</v>
      </c>
      <c r="AR120" s="143">
        <v>13</v>
      </c>
      <c r="AS120" s="143">
        <v>19</v>
      </c>
      <c r="AT120" s="143">
        <v>11</v>
      </c>
      <c r="AU120" s="143">
        <v>17</v>
      </c>
      <c r="AV120" s="143">
        <v>11</v>
      </c>
      <c r="AW120" s="143">
        <v>14</v>
      </c>
      <c r="AX120" s="143">
        <v>7</v>
      </c>
      <c r="AY120" s="143">
        <v>9</v>
      </c>
      <c r="AZ120" s="143">
        <v>24</v>
      </c>
      <c r="BB120" s="681"/>
      <c r="BC120" s="141" t="s">
        <v>149</v>
      </c>
      <c r="BD120" s="143">
        <v>0</v>
      </c>
      <c r="BE120" s="146">
        <v>0</v>
      </c>
      <c r="BF120" s="146">
        <v>0</v>
      </c>
      <c r="BG120" s="143">
        <v>0</v>
      </c>
      <c r="BH120" s="146">
        <v>0</v>
      </c>
      <c r="BI120" s="146">
        <v>0</v>
      </c>
      <c r="BJ120" s="146">
        <v>0</v>
      </c>
      <c r="BK120" s="146">
        <v>0</v>
      </c>
      <c r="BL120" s="143">
        <v>0</v>
      </c>
      <c r="BM120" s="146">
        <v>0</v>
      </c>
      <c r="BN120" s="143">
        <v>0</v>
      </c>
      <c r="BO120" s="146">
        <v>39</v>
      </c>
      <c r="BP120" s="146">
        <v>49</v>
      </c>
      <c r="BQ120" s="545">
        <v>57</v>
      </c>
      <c r="BS120" s="705"/>
      <c r="BT120" s="141" t="s">
        <v>149</v>
      </c>
      <c r="BU120" s="143">
        <v>0</v>
      </c>
      <c r="BV120" s="146">
        <v>0</v>
      </c>
      <c r="BW120" s="146">
        <v>0</v>
      </c>
      <c r="BX120" s="143">
        <v>0</v>
      </c>
      <c r="BY120" s="146">
        <v>0</v>
      </c>
      <c r="BZ120" s="146">
        <v>0</v>
      </c>
      <c r="CA120" s="146">
        <v>0</v>
      </c>
      <c r="CB120" s="146">
        <v>0</v>
      </c>
      <c r="CC120" s="143">
        <v>0</v>
      </c>
      <c r="CD120" s="146">
        <v>0</v>
      </c>
      <c r="CE120" s="143">
        <v>0</v>
      </c>
      <c r="CF120" s="146">
        <v>57</v>
      </c>
      <c r="CG120" s="146">
        <v>79</v>
      </c>
      <c r="CH120" s="545">
        <v>69</v>
      </c>
    </row>
    <row r="121" spans="2:86">
      <c r="B121" s="201" t="s">
        <v>12</v>
      </c>
      <c r="C121" s="143">
        <f t="shared" si="192"/>
        <v>269</v>
      </c>
      <c r="D121" s="143">
        <f t="shared" si="193"/>
        <v>213</v>
      </c>
      <c r="E121" s="143">
        <f t="shared" si="194"/>
        <v>225</v>
      </c>
      <c r="F121" s="143">
        <f t="shared" ref="F121" si="201">Z121</f>
        <v>233</v>
      </c>
      <c r="G121" s="143">
        <f t="shared" si="195"/>
        <v>253</v>
      </c>
      <c r="H121" s="143">
        <f t="shared" si="196"/>
        <v>252</v>
      </c>
      <c r="I121" s="143">
        <f t="shared" si="197"/>
        <v>256</v>
      </c>
      <c r="J121" s="143">
        <f t="shared" si="198"/>
        <v>271</v>
      </c>
      <c r="K121" s="143">
        <f t="shared" si="199"/>
        <v>259</v>
      </c>
      <c r="L121" s="143">
        <f t="shared" si="200"/>
        <v>260</v>
      </c>
      <c r="M121" s="143">
        <f t="shared" si="200"/>
        <v>247</v>
      </c>
      <c r="N121" s="143">
        <f t="shared" si="200"/>
        <v>260</v>
      </c>
      <c r="O121" s="143">
        <f t="shared" si="200"/>
        <v>263</v>
      </c>
      <c r="P121" s="143">
        <f t="shared" si="200"/>
        <v>264</v>
      </c>
      <c r="Q121" s="143"/>
      <c r="R121" s="219">
        <v>19.168550632046578</v>
      </c>
      <c r="S121" s="143"/>
      <c r="T121" s="129"/>
      <c r="U121" s="129"/>
      <c r="V121" s="201" t="s">
        <v>12</v>
      </c>
      <c r="W121" s="143">
        <v>269</v>
      </c>
      <c r="X121" s="143">
        <v>213</v>
      </c>
      <c r="Y121" s="143">
        <v>225</v>
      </c>
      <c r="Z121" s="143">
        <v>233</v>
      </c>
      <c r="AA121" s="143">
        <v>253</v>
      </c>
      <c r="AB121" s="143">
        <v>252</v>
      </c>
      <c r="AC121" s="143">
        <v>256</v>
      </c>
      <c r="AD121" s="143">
        <v>271</v>
      </c>
      <c r="AE121" s="505">
        <v>259</v>
      </c>
      <c r="AF121" s="143">
        <v>260</v>
      </c>
      <c r="AG121" s="143">
        <v>247</v>
      </c>
      <c r="AH121" s="143">
        <v>260</v>
      </c>
      <c r="AI121" s="143">
        <v>263</v>
      </c>
      <c r="AJ121" s="143">
        <v>264</v>
      </c>
      <c r="AK121" s="165"/>
      <c r="AL121" s="201" t="s">
        <v>130</v>
      </c>
      <c r="AM121" s="143">
        <v>160</v>
      </c>
      <c r="AN121" s="143">
        <v>125</v>
      </c>
      <c r="AO121" s="143">
        <v>113</v>
      </c>
      <c r="AP121" s="143">
        <v>126</v>
      </c>
      <c r="AQ121" s="143">
        <v>121</v>
      </c>
      <c r="AR121" s="143">
        <v>127</v>
      </c>
      <c r="AS121" s="143">
        <v>128</v>
      </c>
      <c r="AT121" s="143">
        <v>135</v>
      </c>
      <c r="AU121" s="143">
        <v>124</v>
      </c>
      <c r="AV121" s="143">
        <v>130</v>
      </c>
      <c r="AW121" s="143">
        <v>109</v>
      </c>
      <c r="AX121" s="143">
        <v>100</v>
      </c>
      <c r="AY121" s="143">
        <v>101</v>
      </c>
      <c r="AZ121" s="143">
        <v>106</v>
      </c>
      <c r="BB121" s="681"/>
      <c r="BC121" s="201" t="s">
        <v>71</v>
      </c>
      <c r="BD121" s="143">
        <v>877</v>
      </c>
      <c r="BE121" s="146">
        <v>882</v>
      </c>
      <c r="BF121" s="146">
        <v>954</v>
      </c>
      <c r="BG121" s="143">
        <v>960</v>
      </c>
      <c r="BH121" s="146">
        <v>1033</v>
      </c>
      <c r="BI121" s="146">
        <v>950</v>
      </c>
      <c r="BJ121" s="146">
        <v>955</v>
      </c>
      <c r="BK121" s="146">
        <v>1048</v>
      </c>
      <c r="BL121" s="143">
        <v>1095</v>
      </c>
      <c r="BM121" s="143">
        <v>1158</v>
      </c>
      <c r="BN121" s="146">
        <v>1155</v>
      </c>
      <c r="BO121" s="146">
        <v>1161</v>
      </c>
      <c r="BP121" s="146">
        <v>1205</v>
      </c>
      <c r="BQ121" s="545">
        <v>1248</v>
      </c>
      <c r="BS121" s="705"/>
      <c r="BT121" s="201" t="s">
        <v>71</v>
      </c>
      <c r="BU121" s="143">
        <v>1124</v>
      </c>
      <c r="BV121" s="146">
        <v>1117</v>
      </c>
      <c r="BW121" s="146">
        <v>1188</v>
      </c>
      <c r="BX121" s="143">
        <v>1209</v>
      </c>
      <c r="BY121" s="146">
        <v>1290</v>
      </c>
      <c r="BZ121" s="146">
        <v>1212</v>
      </c>
      <c r="CA121" s="146">
        <v>1258</v>
      </c>
      <c r="CB121" s="146">
        <v>1281</v>
      </c>
      <c r="CC121" s="143">
        <v>1376</v>
      </c>
      <c r="CD121" s="143">
        <v>1374</v>
      </c>
      <c r="CE121" s="146">
        <v>1310</v>
      </c>
      <c r="CF121" s="146">
        <v>1340</v>
      </c>
      <c r="CG121" s="146">
        <v>1344</v>
      </c>
      <c r="CH121" s="545">
        <v>1245</v>
      </c>
    </row>
    <row r="122" spans="2:86" ht="18" customHeight="1">
      <c r="B122" s="201" t="s">
        <v>151</v>
      </c>
      <c r="C122" s="210"/>
      <c r="D122" s="210"/>
      <c r="E122" s="210"/>
      <c r="F122" s="210">
        <f t="shared" ref="F122:F124" si="202">Z122</f>
        <v>59102164</v>
      </c>
      <c r="G122" s="210">
        <f t="shared" ref="G122:G124" si="203">AA122</f>
        <v>58424588</v>
      </c>
      <c r="H122" s="210">
        <f t="shared" ref="H122:H124" si="204">AB122</f>
        <v>68999975</v>
      </c>
      <c r="I122" s="210">
        <f t="shared" ref="I122:I124" si="205">AC122</f>
        <v>62442725</v>
      </c>
      <c r="J122" s="210">
        <f t="shared" ref="J122:J124" si="206">AD122</f>
        <v>55561194</v>
      </c>
      <c r="K122" s="210">
        <f t="shared" ref="K122:K124" si="207">AE122</f>
        <v>39479900.878076926</v>
      </c>
      <c r="L122" s="210">
        <f>AF122</f>
        <v>45114431.600807697</v>
      </c>
      <c r="M122" s="210">
        <f>AG122</f>
        <v>40136381.617384613</v>
      </c>
      <c r="N122" s="210">
        <f>AH122</f>
        <v>42963872.901179492</v>
      </c>
      <c r="O122" s="210">
        <f>AI122</f>
        <v>42576359.800269231</v>
      </c>
      <c r="P122" s="532">
        <f>AJ122</f>
        <v>0</v>
      </c>
      <c r="Q122" s="210"/>
      <c r="R122" s="219">
        <v>5383981.2653059205</v>
      </c>
      <c r="S122" s="143"/>
      <c r="T122" s="129"/>
      <c r="U122" s="129"/>
      <c r="V122" s="201" t="s">
        <v>151</v>
      </c>
      <c r="W122" s="210"/>
      <c r="X122" s="210"/>
      <c r="Y122" s="210"/>
      <c r="Z122" s="210">
        <v>59102164</v>
      </c>
      <c r="AA122" s="210">
        <v>58424588</v>
      </c>
      <c r="AB122" s="210">
        <v>68999975</v>
      </c>
      <c r="AC122" s="210">
        <v>62442725</v>
      </c>
      <c r="AD122" s="210">
        <v>55561194</v>
      </c>
      <c r="AE122" s="506">
        <v>39479900.878076926</v>
      </c>
      <c r="AF122" s="210">
        <v>45114431.600807697</v>
      </c>
      <c r="AG122" s="210">
        <v>40136381.617384613</v>
      </c>
      <c r="AH122" s="210">
        <v>42963872.901179492</v>
      </c>
      <c r="AI122" s="210">
        <v>42576359.800269231</v>
      </c>
      <c r="AJ122" s="210"/>
      <c r="AL122" s="201" t="s">
        <v>152</v>
      </c>
      <c r="AM122" s="143">
        <v>0</v>
      </c>
      <c r="AN122" s="143">
        <v>0</v>
      </c>
      <c r="AO122" s="143">
        <v>0</v>
      </c>
      <c r="AP122" s="143">
        <v>0</v>
      </c>
      <c r="AQ122" s="143">
        <v>0</v>
      </c>
      <c r="AR122" s="143">
        <v>0</v>
      </c>
      <c r="AS122" s="143">
        <v>0</v>
      </c>
      <c r="AT122" s="143">
        <v>0</v>
      </c>
      <c r="AU122" s="143">
        <v>0</v>
      </c>
      <c r="AV122" s="143">
        <v>0</v>
      </c>
      <c r="AW122" s="143">
        <v>0</v>
      </c>
      <c r="AX122" s="143">
        <v>0</v>
      </c>
      <c r="AY122" s="143">
        <v>0</v>
      </c>
      <c r="AZ122" s="143">
        <v>0</v>
      </c>
      <c r="BB122" s="682"/>
      <c r="BC122" s="206" t="s">
        <v>53</v>
      </c>
      <c r="BD122" s="207">
        <f>BD119+BD121+$T$11*BD120</f>
        <v>877</v>
      </c>
      <c r="BE122" s="208">
        <f t="shared" ref="BE122" si="208">BE119+BE121+$T$11*BE120</f>
        <v>882</v>
      </c>
      <c r="BF122" s="208">
        <v>954</v>
      </c>
      <c r="BG122" s="207">
        <v>960</v>
      </c>
      <c r="BH122" s="208">
        <v>1033</v>
      </c>
      <c r="BI122" s="208">
        <v>950</v>
      </c>
      <c r="BJ122" s="208">
        <v>955</v>
      </c>
      <c r="BK122" s="209">
        <v>1048</v>
      </c>
      <c r="BL122" s="209">
        <v>1095</v>
      </c>
      <c r="BM122" s="209">
        <v>1158</v>
      </c>
      <c r="BN122" s="208">
        <v>1155</v>
      </c>
      <c r="BO122" s="463">
        <v>1180.5</v>
      </c>
      <c r="BP122" s="463">
        <v>1229.5</v>
      </c>
      <c r="BQ122" s="441">
        <v>1276.5</v>
      </c>
      <c r="BS122" s="706"/>
      <c r="BT122" s="133" t="s">
        <v>53</v>
      </c>
      <c r="BU122" s="209">
        <f t="shared" ref="BU122" si="209">BU119+BU121+$T$11*BU120</f>
        <v>1124</v>
      </c>
      <c r="BV122" s="209">
        <f t="shared" ref="BV122" si="210">BV119+BV121+$T$11*BV120</f>
        <v>1117</v>
      </c>
      <c r="BW122" s="209">
        <v>1188</v>
      </c>
      <c r="BX122" s="209">
        <v>1209</v>
      </c>
      <c r="BY122" s="209">
        <v>1290</v>
      </c>
      <c r="BZ122" s="209">
        <v>1212</v>
      </c>
      <c r="CA122" s="209">
        <v>1258</v>
      </c>
      <c r="CB122" s="209">
        <v>1281</v>
      </c>
      <c r="CC122" s="209">
        <v>1376</v>
      </c>
      <c r="CD122" s="209">
        <v>1374</v>
      </c>
      <c r="CE122" s="209">
        <v>1310</v>
      </c>
      <c r="CF122" s="209">
        <v>1368.5</v>
      </c>
      <c r="CG122" s="209">
        <v>1383.5</v>
      </c>
      <c r="CH122" s="441">
        <v>1279.5</v>
      </c>
    </row>
    <row r="123" spans="2:86" ht="18" customHeight="1">
      <c r="B123" s="201" t="s">
        <v>16</v>
      </c>
      <c r="C123" s="214">
        <f t="shared" ref="C123:C124" si="211">W123</f>
        <v>16.930763950905213</v>
      </c>
      <c r="D123" s="214">
        <f t="shared" ref="D123:D124" si="212">X123</f>
        <v>16.902267098494953</v>
      </c>
      <c r="E123" s="214">
        <f t="shared" ref="E123:E124" si="213">Y123</f>
        <v>18.587568183606493</v>
      </c>
      <c r="F123" s="214">
        <f t="shared" si="202"/>
        <v>18.773907278012953</v>
      </c>
      <c r="G123" s="214">
        <f t="shared" si="203"/>
        <v>19.530611783217751</v>
      </c>
      <c r="H123" s="214">
        <f t="shared" si="204"/>
        <v>18.573831342071685</v>
      </c>
      <c r="I123" s="214">
        <f t="shared" si="205"/>
        <v>18.327109476762622</v>
      </c>
      <c r="J123" s="214">
        <f t="shared" si="206"/>
        <v>18.261534129761472</v>
      </c>
      <c r="K123" s="214">
        <f t="shared" si="207"/>
        <v>20.001847532389551</v>
      </c>
      <c r="L123" s="214">
        <f t="shared" ref="L123:P124" si="214">AF123</f>
        <v>21.617988247793747</v>
      </c>
      <c r="M123" s="214">
        <f t="shared" si="214"/>
        <v>21.001420385919818</v>
      </c>
      <c r="N123" s="214">
        <f t="shared" si="214"/>
        <v>22.8371247394794</v>
      </c>
      <c r="O123" s="214">
        <f t="shared" si="214"/>
        <v>22.781159423764326</v>
      </c>
      <c r="P123" s="214">
        <f t="shared" si="214"/>
        <v>23.607066541383819</v>
      </c>
      <c r="Q123" s="214"/>
      <c r="R123" s="419">
        <v>1.3984511709788969</v>
      </c>
      <c r="S123" s="143"/>
      <c r="T123" s="129"/>
      <c r="U123" s="129"/>
      <c r="V123" s="201" t="s">
        <v>16</v>
      </c>
      <c r="W123" s="214">
        <v>16.930763950905213</v>
      </c>
      <c r="X123" s="214">
        <v>16.902267098494953</v>
      </c>
      <c r="Y123" s="214">
        <v>18.587568183606493</v>
      </c>
      <c r="Z123" s="214">
        <v>18.773907278012953</v>
      </c>
      <c r="AA123" s="214">
        <v>19.530611783217751</v>
      </c>
      <c r="AB123" s="214">
        <v>18.573831342071685</v>
      </c>
      <c r="AC123" s="214">
        <v>18.327109476762622</v>
      </c>
      <c r="AD123" s="214">
        <v>18.261534129761472</v>
      </c>
      <c r="AE123" s="507">
        <v>20.001847532389551</v>
      </c>
      <c r="AF123" s="214">
        <v>21.617988247793747</v>
      </c>
      <c r="AG123" s="214">
        <v>21.001420385919818</v>
      </c>
      <c r="AH123" s="214">
        <v>22.8371247394794</v>
      </c>
      <c r="AI123" s="214">
        <v>22.781159423764326</v>
      </c>
      <c r="AJ123" s="214">
        <v>23.607066541383819</v>
      </c>
      <c r="AL123" s="212" t="s">
        <v>131</v>
      </c>
      <c r="AM123" s="213">
        <v>109</v>
      </c>
      <c r="AN123" s="213">
        <v>88</v>
      </c>
      <c r="AO123" s="213">
        <v>112</v>
      </c>
      <c r="AP123" s="213">
        <v>107</v>
      </c>
      <c r="AQ123" s="213">
        <v>132</v>
      </c>
      <c r="AR123" s="213">
        <v>125</v>
      </c>
      <c r="AS123" s="213">
        <v>128</v>
      </c>
      <c r="AT123" s="213">
        <v>136</v>
      </c>
      <c r="AU123" s="213">
        <v>135</v>
      </c>
      <c r="AV123" s="213">
        <v>130</v>
      </c>
      <c r="AW123" s="213">
        <v>138</v>
      </c>
      <c r="AX123" s="213">
        <v>160</v>
      </c>
      <c r="AY123" s="213">
        <v>162</v>
      </c>
      <c r="AZ123" s="213">
        <v>158</v>
      </c>
      <c r="BB123" s="683" t="s">
        <v>100</v>
      </c>
      <c r="BC123" s="201" t="s">
        <v>72</v>
      </c>
      <c r="BD123" s="143">
        <v>249</v>
      </c>
      <c r="BE123" s="146">
        <v>205</v>
      </c>
      <c r="BF123" s="146">
        <v>234</v>
      </c>
      <c r="BG123" s="143">
        <v>201</v>
      </c>
      <c r="BH123" s="146">
        <v>184</v>
      </c>
      <c r="BI123" s="146">
        <v>200</v>
      </c>
      <c r="BJ123" s="146">
        <v>137</v>
      </c>
      <c r="BK123" s="142">
        <v>153</v>
      </c>
      <c r="BL123" s="142">
        <v>129</v>
      </c>
      <c r="BM123" s="142">
        <v>99</v>
      </c>
      <c r="BN123" s="142">
        <v>85</v>
      </c>
      <c r="BO123" s="142">
        <v>104</v>
      </c>
      <c r="BP123" s="142">
        <v>102</v>
      </c>
      <c r="BQ123" s="517">
        <v>95</v>
      </c>
      <c r="BS123" s="707" t="s">
        <v>52</v>
      </c>
      <c r="BT123" s="201" t="s">
        <v>72</v>
      </c>
      <c r="BU123" s="143">
        <v>1826</v>
      </c>
      <c r="BV123" s="146">
        <v>1416</v>
      </c>
      <c r="BW123" s="146">
        <v>1499</v>
      </c>
      <c r="BX123" s="143">
        <v>1539</v>
      </c>
      <c r="BY123" s="146">
        <v>1566</v>
      </c>
      <c r="BZ123" s="146">
        <v>1560</v>
      </c>
      <c r="CA123" s="146">
        <v>1280</v>
      </c>
      <c r="CB123" s="143">
        <v>1326</v>
      </c>
      <c r="CC123" s="143">
        <v>1301</v>
      </c>
      <c r="CD123" s="143">
        <v>1163</v>
      </c>
      <c r="CE123" s="143">
        <v>1164</v>
      </c>
      <c r="CF123" s="143">
        <v>1161</v>
      </c>
      <c r="CG123" s="143">
        <v>1153</v>
      </c>
      <c r="CH123" s="517">
        <v>1291</v>
      </c>
    </row>
    <row r="124" spans="2:86">
      <c r="B124" s="215" t="s">
        <v>17</v>
      </c>
      <c r="C124" s="216">
        <f t="shared" si="211"/>
        <v>0.37840845854201449</v>
      </c>
      <c r="D124" s="216">
        <f t="shared" si="212"/>
        <v>0.37651122625215888</v>
      </c>
      <c r="E124" s="216">
        <f t="shared" si="213"/>
        <v>0.3952</v>
      </c>
      <c r="F124" s="216">
        <f t="shared" si="202"/>
        <v>0.42177650429799429</v>
      </c>
      <c r="G124" s="216">
        <f t="shared" si="203"/>
        <v>0.41546391752577322</v>
      </c>
      <c r="H124" s="216">
        <f t="shared" si="204"/>
        <v>0.40779092702169623</v>
      </c>
      <c r="I124" s="216">
        <f t="shared" si="205"/>
        <v>0.47050147492625366</v>
      </c>
      <c r="J124" s="216">
        <f t="shared" si="206"/>
        <v>0.47472315840154067</v>
      </c>
      <c r="K124" s="216">
        <f t="shared" si="207"/>
        <v>0.51110014800197334</v>
      </c>
      <c r="L124" s="216">
        <f t="shared" si="214"/>
        <v>0.49243951612903225</v>
      </c>
      <c r="M124" s="216">
        <f t="shared" si="200"/>
        <v>0.49414414414414415</v>
      </c>
      <c r="N124" s="216">
        <f t="shared" si="200"/>
        <v>0.47394747811588162</v>
      </c>
      <c r="O124" s="216">
        <f t="shared" si="200"/>
        <v>0.48281374900079937</v>
      </c>
      <c r="P124" s="216">
        <f t="shared" si="200"/>
        <v>0.53190519598906105</v>
      </c>
      <c r="Q124" s="217"/>
      <c r="R124" s="420">
        <v>4.646028739447094</v>
      </c>
      <c r="S124" s="218"/>
      <c r="T124" s="129"/>
      <c r="U124" s="129"/>
      <c r="V124" s="215" t="s">
        <v>17</v>
      </c>
      <c r="W124" s="216">
        <v>0.37840845854201449</v>
      </c>
      <c r="X124" s="216">
        <v>0.37651122625215888</v>
      </c>
      <c r="Y124" s="216">
        <v>0.3952</v>
      </c>
      <c r="Z124" s="216">
        <v>0.42177650429799429</v>
      </c>
      <c r="AA124" s="216">
        <v>0.41546391752577322</v>
      </c>
      <c r="AB124" s="216">
        <v>0.40779092702169623</v>
      </c>
      <c r="AC124" s="216">
        <v>0.47050147492625366</v>
      </c>
      <c r="AD124" s="216">
        <v>0.47472315840154067</v>
      </c>
      <c r="AE124" s="508">
        <v>0.51110014800197334</v>
      </c>
      <c r="AF124" s="216">
        <v>0.49243951612903225</v>
      </c>
      <c r="AG124" s="216">
        <v>0.49414414414414415</v>
      </c>
      <c r="AH124" s="216">
        <v>0.47394747811588162</v>
      </c>
      <c r="AI124" s="216">
        <v>0.48281374900079937</v>
      </c>
      <c r="AJ124" s="216">
        <v>0.53190519598906105</v>
      </c>
      <c r="AU124" s="385"/>
      <c r="BB124" s="681"/>
      <c r="BC124" s="201" t="s">
        <v>73</v>
      </c>
      <c r="BD124" s="143">
        <v>296</v>
      </c>
      <c r="BE124" s="146">
        <v>284</v>
      </c>
      <c r="BF124" s="146">
        <v>311</v>
      </c>
      <c r="BG124" s="143">
        <v>320</v>
      </c>
      <c r="BH124" s="146">
        <v>341</v>
      </c>
      <c r="BI124" s="146">
        <v>365</v>
      </c>
      <c r="BJ124" s="146">
        <v>327</v>
      </c>
      <c r="BK124" s="143">
        <v>313</v>
      </c>
      <c r="BL124" s="143">
        <v>291</v>
      </c>
      <c r="BM124" s="143">
        <v>285</v>
      </c>
      <c r="BN124" s="143">
        <v>238</v>
      </c>
      <c r="BO124" s="143">
        <v>235</v>
      </c>
      <c r="BP124" s="143">
        <v>231</v>
      </c>
      <c r="BQ124" s="517">
        <v>229</v>
      </c>
      <c r="BS124" s="708"/>
      <c r="BT124" s="201" t="s">
        <v>73</v>
      </c>
      <c r="BU124" s="143">
        <v>1381</v>
      </c>
      <c r="BV124" s="146">
        <v>1215</v>
      </c>
      <c r="BW124" s="146">
        <v>1269</v>
      </c>
      <c r="BX124" s="143">
        <v>1407</v>
      </c>
      <c r="BY124" s="146">
        <v>1425</v>
      </c>
      <c r="BZ124" s="146">
        <v>1578</v>
      </c>
      <c r="CA124" s="146">
        <v>1355</v>
      </c>
      <c r="CB124" s="143">
        <v>1438</v>
      </c>
      <c r="CC124" s="143">
        <v>1464</v>
      </c>
      <c r="CD124" s="143">
        <v>1511</v>
      </c>
      <c r="CE124" s="143">
        <v>1410</v>
      </c>
      <c r="CF124" s="143">
        <v>1360</v>
      </c>
      <c r="CG124" s="143">
        <v>1352</v>
      </c>
      <c r="CH124" s="517">
        <v>1314</v>
      </c>
    </row>
    <row r="125" spans="2:86">
      <c r="G125" s="129"/>
      <c r="H125" s="129"/>
      <c r="I125" s="129"/>
      <c r="J125" s="129"/>
      <c r="K125" s="129"/>
      <c r="L125" s="129"/>
      <c r="M125" s="129"/>
      <c r="N125" s="129"/>
      <c r="O125" s="129"/>
      <c r="P125" s="129"/>
      <c r="Q125" s="165"/>
      <c r="R125" s="99"/>
      <c r="S125" s="385"/>
      <c r="T125" s="129"/>
      <c r="U125" s="129"/>
      <c r="AE125" s="301"/>
      <c r="AF125" s="385"/>
      <c r="AJ125" s="165"/>
      <c r="AU125" s="385"/>
      <c r="BB125" s="681"/>
      <c r="BC125" s="201" t="s">
        <v>74</v>
      </c>
      <c r="BD125" s="143">
        <v>515</v>
      </c>
      <c r="BE125" s="146">
        <v>448</v>
      </c>
      <c r="BF125" s="146">
        <v>484</v>
      </c>
      <c r="BG125" s="143">
        <v>505</v>
      </c>
      <c r="BH125" s="146">
        <v>587</v>
      </c>
      <c r="BI125" s="146">
        <v>595</v>
      </c>
      <c r="BJ125" s="146">
        <v>596</v>
      </c>
      <c r="BK125" s="143">
        <v>580</v>
      </c>
      <c r="BL125" s="143">
        <v>591</v>
      </c>
      <c r="BM125" s="143">
        <v>548</v>
      </c>
      <c r="BN125" s="143">
        <v>541</v>
      </c>
      <c r="BO125" s="143">
        <v>528</v>
      </c>
      <c r="BP125" s="143">
        <v>454</v>
      </c>
      <c r="BQ125" s="517">
        <v>467</v>
      </c>
      <c r="BS125" s="708"/>
      <c r="BT125" s="201" t="s">
        <v>74</v>
      </c>
      <c r="BU125" s="143">
        <v>1268</v>
      </c>
      <c r="BV125" s="146">
        <v>1126</v>
      </c>
      <c r="BW125" s="146">
        <v>1264</v>
      </c>
      <c r="BX125" s="143">
        <v>1314</v>
      </c>
      <c r="BY125" s="146">
        <v>1503</v>
      </c>
      <c r="BZ125" s="146">
        <v>1562</v>
      </c>
      <c r="CA125" s="146">
        <v>1575</v>
      </c>
      <c r="CB125" s="143">
        <v>1561</v>
      </c>
      <c r="CC125" s="143">
        <v>1648</v>
      </c>
      <c r="CD125" s="143">
        <v>1717</v>
      </c>
      <c r="CE125" s="143">
        <v>1716</v>
      </c>
      <c r="CF125" s="143">
        <v>1705</v>
      </c>
      <c r="CG125" s="143">
        <v>1627</v>
      </c>
      <c r="CH125" s="517">
        <v>1562</v>
      </c>
    </row>
    <row r="126" spans="2:86">
      <c r="F126" s="195"/>
      <c r="K126" s="195" t="s">
        <v>14</v>
      </c>
      <c r="R126" s="421"/>
      <c r="S126" s="386"/>
      <c r="T126" s="129"/>
      <c r="U126" s="129"/>
      <c r="Z126" s="195"/>
      <c r="AA126" s="195"/>
      <c r="AB126" s="195"/>
      <c r="AC126" s="195"/>
      <c r="AD126" s="386"/>
      <c r="AE126" s="237"/>
      <c r="AF126" s="386"/>
      <c r="AG126" s="386"/>
      <c r="AH126" s="195"/>
      <c r="AI126" s="196"/>
      <c r="AJ126" s="196"/>
      <c r="AU126" s="385"/>
      <c r="BB126" s="681"/>
      <c r="BC126" s="201" t="s">
        <v>36</v>
      </c>
      <c r="BD126" s="143">
        <v>0</v>
      </c>
      <c r="BE126" s="146">
        <v>0</v>
      </c>
      <c r="BF126" s="146">
        <v>0</v>
      </c>
      <c r="BG126" s="143">
        <v>0</v>
      </c>
      <c r="BH126" s="146">
        <v>0</v>
      </c>
      <c r="BI126" s="146">
        <v>0</v>
      </c>
      <c r="BJ126" s="146">
        <v>0</v>
      </c>
      <c r="BK126" s="146">
        <v>0</v>
      </c>
      <c r="BL126" s="143">
        <v>0</v>
      </c>
      <c r="BM126" s="143">
        <v>0</v>
      </c>
      <c r="BN126" s="146">
        <v>0</v>
      </c>
      <c r="BO126" s="146">
        <v>0</v>
      </c>
      <c r="BP126" s="146">
        <v>0</v>
      </c>
      <c r="BQ126" s="545">
        <v>0</v>
      </c>
      <c r="BS126" s="708"/>
      <c r="BT126" s="201" t="s">
        <v>36</v>
      </c>
      <c r="BU126" s="143">
        <v>0</v>
      </c>
      <c r="BV126" s="146">
        <v>0</v>
      </c>
      <c r="BW126" s="146">
        <v>0</v>
      </c>
      <c r="BX126" s="143">
        <v>0</v>
      </c>
      <c r="BY126" s="146">
        <v>0</v>
      </c>
      <c r="BZ126" s="146">
        <v>0</v>
      </c>
      <c r="CA126" s="146">
        <v>0</v>
      </c>
      <c r="CB126" s="146">
        <v>0</v>
      </c>
      <c r="CC126" s="143">
        <v>0</v>
      </c>
      <c r="CD126" s="143">
        <v>0</v>
      </c>
      <c r="CE126" s="146">
        <v>0</v>
      </c>
      <c r="CF126" s="146">
        <v>0</v>
      </c>
      <c r="CG126" s="146">
        <v>0</v>
      </c>
      <c r="CH126" s="545">
        <v>0</v>
      </c>
    </row>
    <row r="127" spans="2:86">
      <c r="F127" s="195"/>
      <c r="R127" s="421"/>
      <c r="S127" s="386"/>
      <c r="T127" s="129"/>
      <c r="U127" s="129"/>
      <c r="Z127" s="195"/>
      <c r="AA127" s="195"/>
      <c r="AB127" s="195"/>
      <c r="AC127" s="195"/>
      <c r="AD127" s="386"/>
      <c r="AE127" s="237"/>
      <c r="AF127" s="386"/>
      <c r="AG127" s="386"/>
      <c r="AH127" s="195"/>
      <c r="AI127" s="196"/>
      <c r="AJ127" s="196"/>
      <c r="AU127" s="385"/>
      <c r="BB127" s="681"/>
      <c r="BC127" s="141" t="s">
        <v>149</v>
      </c>
      <c r="BD127" s="143">
        <v>0</v>
      </c>
      <c r="BE127" s="146">
        <v>0</v>
      </c>
      <c r="BF127" s="146">
        <v>0</v>
      </c>
      <c r="BG127" s="143">
        <v>0</v>
      </c>
      <c r="BH127" s="146">
        <v>0</v>
      </c>
      <c r="BI127" s="146">
        <v>0</v>
      </c>
      <c r="BJ127" s="146">
        <v>0</v>
      </c>
      <c r="BK127" s="146">
        <v>0</v>
      </c>
      <c r="BL127" s="143">
        <v>0</v>
      </c>
      <c r="BM127" s="146">
        <v>0</v>
      </c>
      <c r="BN127" s="143">
        <v>0</v>
      </c>
      <c r="BO127" s="146">
        <v>54</v>
      </c>
      <c r="BP127" s="146">
        <v>69</v>
      </c>
      <c r="BQ127" s="545">
        <v>63</v>
      </c>
      <c r="BS127" s="708"/>
      <c r="BT127" s="141" t="s">
        <v>149</v>
      </c>
      <c r="BU127" s="143">
        <v>0</v>
      </c>
      <c r="BV127" s="146">
        <v>0</v>
      </c>
      <c r="BW127" s="146">
        <v>0</v>
      </c>
      <c r="BX127" s="143">
        <v>0</v>
      </c>
      <c r="BY127" s="146">
        <v>0</v>
      </c>
      <c r="BZ127" s="146">
        <v>0</v>
      </c>
      <c r="CA127" s="146">
        <v>0</v>
      </c>
      <c r="CB127" s="146">
        <v>0</v>
      </c>
      <c r="CC127" s="143">
        <v>0</v>
      </c>
      <c r="CD127" s="146">
        <v>0</v>
      </c>
      <c r="CE127" s="143">
        <v>0</v>
      </c>
      <c r="CF127" s="146">
        <v>90</v>
      </c>
      <c r="CG127" s="146">
        <v>108</v>
      </c>
      <c r="CH127" s="545">
        <v>114</v>
      </c>
    </row>
    <row r="128" spans="2:86">
      <c r="F128" s="195"/>
      <c r="R128" s="421"/>
      <c r="S128" s="386"/>
      <c r="T128" s="129"/>
      <c r="U128" s="129"/>
      <c r="Z128" s="195"/>
      <c r="AA128" s="195"/>
      <c r="AB128" s="195"/>
      <c r="AC128" s="195"/>
      <c r="AD128" s="386"/>
      <c r="AE128" s="237"/>
      <c r="AF128" s="386"/>
      <c r="AG128" s="386"/>
      <c r="AH128" s="195"/>
      <c r="AI128" s="196"/>
      <c r="AJ128" s="196"/>
      <c r="AL128" s="165"/>
      <c r="AM128" s="165"/>
      <c r="AN128" s="165"/>
      <c r="AO128" s="165"/>
      <c r="AP128" s="165"/>
      <c r="AQ128" s="165"/>
      <c r="AR128" s="165"/>
      <c r="AS128" s="165"/>
      <c r="AT128" s="165"/>
      <c r="AU128" s="327"/>
      <c r="AV128" s="327"/>
      <c r="AW128" s="327"/>
      <c r="AX128" s="327"/>
      <c r="AY128" s="165"/>
      <c r="AZ128" s="165"/>
      <c r="BB128" s="681"/>
      <c r="BC128" s="201" t="s">
        <v>71</v>
      </c>
      <c r="BD128" s="143">
        <v>502</v>
      </c>
      <c r="BE128" s="146">
        <v>532</v>
      </c>
      <c r="BF128" s="146">
        <v>597</v>
      </c>
      <c r="BG128" s="143">
        <v>663</v>
      </c>
      <c r="BH128" s="146">
        <v>735</v>
      </c>
      <c r="BI128" s="146">
        <v>758</v>
      </c>
      <c r="BJ128" s="146">
        <v>844</v>
      </c>
      <c r="BK128" s="146">
        <v>886</v>
      </c>
      <c r="BL128" s="143">
        <v>942</v>
      </c>
      <c r="BM128" s="143">
        <v>957</v>
      </c>
      <c r="BN128" s="146">
        <v>947</v>
      </c>
      <c r="BO128" s="146">
        <v>975</v>
      </c>
      <c r="BP128" s="146">
        <v>992</v>
      </c>
      <c r="BQ128" s="545">
        <v>897</v>
      </c>
      <c r="BS128" s="708"/>
      <c r="BT128" s="201" t="s">
        <v>71</v>
      </c>
      <c r="BU128" s="143">
        <v>757</v>
      </c>
      <c r="BV128" s="146">
        <v>829</v>
      </c>
      <c r="BW128" s="146">
        <v>960</v>
      </c>
      <c r="BX128" s="143">
        <v>1077</v>
      </c>
      <c r="BY128" s="146">
        <v>1213</v>
      </c>
      <c r="BZ128" s="146">
        <v>1254</v>
      </c>
      <c r="CA128" s="146">
        <v>1385</v>
      </c>
      <c r="CB128" s="146">
        <v>1539</v>
      </c>
      <c r="CC128" s="143">
        <v>1603</v>
      </c>
      <c r="CD128" s="143">
        <v>1698</v>
      </c>
      <c r="CE128" s="146">
        <v>1739</v>
      </c>
      <c r="CF128" s="146">
        <v>1771</v>
      </c>
      <c r="CG128" s="146">
        <v>1845</v>
      </c>
      <c r="CH128" s="545">
        <v>1797</v>
      </c>
    </row>
    <row r="129" spans="2:86">
      <c r="F129" s="195"/>
      <c r="R129" s="421"/>
      <c r="S129" s="386"/>
      <c r="T129" s="129"/>
      <c r="U129" s="129"/>
      <c r="Z129" s="195"/>
      <c r="AA129" s="195"/>
      <c r="AB129" s="195"/>
      <c r="AC129" s="195"/>
      <c r="AD129" s="386"/>
      <c r="AE129" s="237"/>
      <c r="AF129" s="386"/>
      <c r="AG129" s="386"/>
      <c r="AH129" s="195"/>
      <c r="AI129" s="196"/>
      <c r="AJ129" s="196"/>
      <c r="AL129" s="165"/>
      <c r="AM129" s="165"/>
      <c r="AN129" s="165"/>
      <c r="AO129" s="165"/>
      <c r="AP129" s="165"/>
      <c r="AQ129" s="165"/>
      <c r="AR129" s="165"/>
      <c r="AS129" s="165"/>
      <c r="AT129" s="165"/>
      <c r="AU129" s="327"/>
      <c r="AV129" s="327"/>
      <c r="AW129" s="327"/>
      <c r="AX129" s="327"/>
      <c r="AY129" s="165"/>
      <c r="AZ129" s="165"/>
      <c r="BB129" s="682"/>
      <c r="BC129" s="222" t="s">
        <v>53</v>
      </c>
      <c r="BD129" s="207">
        <f>BD126+BD128+$T$11*BD127</f>
        <v>502</v>
      </c>
      <c r="BE129" s="208">
        <f t="shared" ref="BE129" si="215">BE126+BE128+$T$11*BE127</f>
        <v>532</v>
      </c>
      <c r="BF129" s="208">
        <v>597</v>
      </c>
      <c r="BG129" s="207">
        <v>663</v>
      </c>
      <c r="BH129" s="208">
        <v>735</v>
      </c>
      <c r="BI129" s="208">
        <v>758</v>
      </c>
      <c r="BJ129" s="208">
        <v>844</v>
      </c>
      <c r="BK129" s="209">
        <v>886</v>
      </c>
      <c r="BL129" s="209">
        <v>942</v>
      </c>
      <c r="BM129" s="209">
        <v>957</v>
      </c>
      <c r="BN129" s="208">
        <v>947</v>
      </c>
      <c r="BO129" s="463">
        <v>1002</v>
      </c>
      <c r="BP129" s="463">
        <v>1026.5</v>
      </c>
      <c r="BQ129" s="441">
        <v>928.5</v>
      </c>
      <c r="BS129" s="709"/>
      <c r="BT129" s="133" t="s">
        <v>53</v>
      </c>
      <c r="BU129" s="209">
        <f t="shared" ref="BU129" si="216">BU126+BU128+$T$11*BU127</f>
        <v>757</v>
      </c>
      <c r="BV129" s="209">
        <f t="shared" ref="BV129" si="217">BV126+BV128+$T$11*BV127</f>
        <v>829</v>
      </c>
      <c r="BW129" s="209">
        <v>960</v>
      </c>
      <c r="BX129" s="209">
        <v>1077</v>
      </c>
      <c r="BY129" s="209">
        <v>1213</v>
      </c>
      <c r="BZ129" s="209">
        <v>1254</v>
      </c>
      <c r="CA129" s="209">
        <v>1385</v>
      </c>
      <c r="CB129" s="209">
        <v>1539</v>
      </c>
      <c r="CC129" s="209">
        <v>1603</v>
      </c>
      <c r="CD129" s="209">
        <v>1698</v>
      </c>
      <c r="CE129" s="209">
        <v>1739</v>
      </c>
      <c r="CF129" s="209">
        <v>1816</v>
      </c>
      <c r="CG129" s="209">
        <v>1899</v>
      </c>
      <c r="CH129" s="441">
        <v>1854</v>
      </c>
    </row>
    <row r="130" spans="2:86">
      <c r="B130" s="201"/>
      <c r="C130" s="201"/>
      <c r="D130" s="201"/>
      <c r="E130" s="201"/>
      <c r="F130" s="210"/>
      <c r="G130" s="210"/>
      <c r="H130" s="210"/>
      <c r="I130" s="210"/>
      <c r="J130" s="210"/>
      <c r="K130" s="210"/>
      <c r="L130" s="210"/>
      <c r="M130" s="210"/>
      <c r="N130" s="210"/>
      <c r="O130" s="210"/>
      <c r="P130" s="210"/>
      <c r="Q130" s="210"/>
      <c r="R130" s="229"/>
      <c r="S130" s="210"/>
      <c r="T130" s="203"/>
      <c r="U130" s="136"/>
      <c r="V130" s="201"/>
      <c r="W130" s="201"/>
      <c r="X130" s="201"/>
      <c r="Y130" s="201"/>
      <c r="Z130" s="210"/>
      <c r="AA130" s="210"/>
      <c r="AB130" s="210"/>
      <c r="AC130" s="210"/>
      <c r="AD130" s="210"/>
      <c r="AE130" s="506"/>
      <c r="AF130" s="210"/>
      <c r="AG130" s="210"/>
      <c r="AH130" s="210"/>
      <c r="AI130" s="210"/>
      <c r="AJ130" s="210"/>
      <c r="AL130" s="165"/>
      <c r="AM130" s="165"/>
      <c r="AN130" s="165"/>
      <c r="AO130" s="165"/>
      <c r="AP130" s="165"/>
      <c r="AQ130" s="165"/>
      <c r="AR130" s="165"/>
      <c r="AS130" s="165"/>
      <c r="AT130" s="165"/>
      <c r="AU130" s="327"/>
      <c r="AV130" s="327"/>
      <c r="AW130" s="327"/>
      <c r="AX130" s="327"/>
      <c r="AY130" s="165"/>
      <c r="AZ130" s="165"/>
      <c r="BB130" s="440"/>
      <c r="BC130" s="223"/>
      <c r="BD130" s="223"/>
      <c r="BE130" s="223"/>
      <c r="BF130" s="223"/>
      <c r="BG130" s="223"/>
      <c r="BH130" s="223"/>
      <c r="BI130" s="223"/>
      <c r="BJ130" s="223"/>
      <c r="BK130" s="388"/>
      <c r="BL130" s="388"/>
      <c r="BM130" s="388"/>
      <c r="BN130" s="388"/>
      <c r="BO130" s="327"/>
      <c r="BP130" s="327"/>
      <c r="BS130" s="439"/>
      <c r="CC130" s="385"/>
      <c r="CE130" s="327"/>
      <c r="CF130" s="327"/>
      <c r="CG130" s="327"/>
    </row>
    <row r="131" spans="2:86">
      <c r="B131" s="133" t="s">
        <v>8</v>
      </c>
      <c r="C131" s="133" t="s">
        <v>121</v>
      </c>
      <c r="D131" s="133" t="s">
        <v>120</v>
      </c>
      <c r="E131" s="133" t="s">
        <v>119</v>
      </c>
      <c r="F131" s="133" t="s">
        <v>49</v>
      </c>
      <c r="G131" s="133" t="s">
        <v>48</v>
      </c>
      <c r="H131" s="133" t="s">
        <v>47</v>
      </c>
      <c r="I131" s="133" t="s">
        <v>46</v>
      </c>
      <c r="J131" s="133" t="s">
        <v>45</v>
      </c>
      <c r="K131" s="133" t="s">
        <v>44</v>
      </c>
      <c r="L131" s="133" t="s">
        <v>43</v>
      </c>
      <c r="M131" s="133" t="s">
        <v>96</v>
      </c>
      <c r="N131" s="133" t="s">
        <v>69</v>
      </c>
      <c r="O131" s="133" t="s">
        <v>77</v>
      </c>
      <c r="P131" s="133" t="s">
        <v>148</v>
      </c>
      <c r="Q131" s="135"/>
      <c r="R131" s="92" t="s">
        <v>110</v>
      </c>
      <c r="S131" s="135"/>
      <c r="T131" s="129"/>
      <c r="U131" s="129"/>
      <c r="V131" s="133" t="s">
        <v>8</v>
      </c>
      <c r="W131" s="133" t="s">
        <v>121</v>
      </c>
      <c r="X131" s="133" t="s">
        <v>120</v>
      </c>
      <c r="Y131" s="133" t="s">
        <v>119</v>
      </c>
      <c r="Z131" s="133" t="s">
        <v>49</v>
      </c>
      <c r="AA131" s="133" t="s">
        <v>48</v>
      </c>
      <c r="AB131" s="133" t="s">
        <v>47</v>
      </c>
      <c r="AC131" s="133" t="s">
        <v>46</v>
      </c>
      <c r="AD131" s="133" t="s">
        <v>45</v>
      </c>
      <c r="AE131" s="206" t="s">
        <v>44</v>
      </c>
      <c r="AF131" s="133" t="s">
        <v>43</v>
      </c>
      <c r="AG131" s="133" t="s">
        <v>96</v>
      </c>
      <c r="AH131" s="133" t="s">
        <v>69</v>
      </c>
      <c r="AI131" s="133" t="s">
        <v>77</v>
      </c>
      <c r="AJ131" s="133" t="s">
        <v>148</v>
      </c>
      <c r="AL131" s="133" t="s">
        <v>8</v>
      </c>
      <c r="AM131" s="133" t="s">
        <v>121</v>
      </c>
      <c r="AN131" s="133" t="s">
        <v>120</v>
      </c>
      <c r="AO131" s="133" t="s">
        <v>119</v>
      </c>
      <c r="AP131" s="133" t="s">
        <v>49</v>
      </c>
      <c r="AQ131" s="133" t="s">
        <v>48</v>
      </c>
      <c r="AR131" s="133" t="s">
        <v>47</v>
      </c>
      <c r="AS131" s="133" t="s">
        <v>46</v>
      </c>
      <c r="AT131" s="133" t="s">
        <v>45</v>
      </c>
      <c r="AU131" s="133" t="s">
        <v>44</v>
      </c>
      <c r="AV131" s="133" t="s">
        <v>43</v>
      </c>
      <c r="AW131" s="133" t="s">
        <v>96</v>
      </c>
      <c r="AX131" s="135" t="s">
        <v>69</v>
      </c>
      <c r="AY131" s="135" t="s">
        <v>77</v>
      </c>
      <c r="AZ131" s="135" t="s">
        <v>148</v>
      </c>
      <c r="BB131" s="233"/>
      <c r="BC131" s="133" t="s">
        <v>8</v>
      </c>
      <c r="BD131" s="133" t="s">
        <v>121</v>
      </c>
      <c r="BE131" s="133" t="s">
        <v>120</v>
      </c>
      <c r="BF131" s="133" t="s">
        <v>119</v>
      </c>
      <c r="BG131" s="133" t="s">
        <v>49</v>
      </c>
      <c r="BH131" s="133" t="s">
        <v>48</v>
      </c>
      <c r="BI131" s="133" t="s">
        <v>47</v>
      </c>
      <c r="BJ131" s="133" t="s">
        <v>46</v>
      </c>
      <c r="BK131" s="133" t="s">
        <v>45</v>
      </c>
      <c r="BL131" s="133" t="s">
        <v>44</v>
      </c>
      <c r="BM131" s="133" t="s">
        <v>43</v>
      </c>
      <c r="BN131" s="133" t="s">
        <v>96</v>
      </c>
      <c r="BO131" s="135" t="s">
        <v>69</v>
      </c>
      <c r="BP131" s="135" t="s">
        <v>77</v>
      </c>
      <c r="BQ131" s="135" t="s">
        <v>148</v>
      </c>
      <c r="BS131" s="439"/>
      <c r="BT131" s="133" t="s">
        <v>8</v>
      </c>
      <c r="BU131" s="133" t="s">
        <v>121</v>
      </c>
      <c r="BV131" s="133" t="s">
        <v>120</v>
      </c>
      <c r="BW131" s="133" t="s">
        <v>119</v>
      </c>
      <c r="BX131" s="133" t="s">
        <v>49</v>
      </c>
      <c r="BY131" s="133" t="s">
        <v>48</v>
      </c>
      <c r="BZ131" s="133" t="s">
        <v>47</v>
      </c>
      <c r="CA131" s="133" t="s">
        <v>46</v>
      </c>
      <c r="CB131" s="133" t="s">
        <v>45</v>
      </c>
      <c r="CC131" s="133" t="s">
        <v>44</v>
      </c>
      <c r="CD131" s="133" t="s">
        <v>43</v>
      </c>
      <c r="CE131" s="133" t="s">
        <v>96</v>
      </c>
      <c r="CF131" s="133" t="s">
        <v>69</v>
      </c>
      <c r="CG131" s="133" t="s">
        <v>77</v>
      </c>
      <c r="CH131" s="133" t="s">
        <v>148</v>
      </c>
    </row>
    <row r="132" spans="2:86">
      <c r="B132" s="201" t="s">
        <v>72</v>
      </c>
      <c r="C132" s="143">
        <f t="shared" ref="C132:P134" si="218">W132+BD132*$T$6+BD139*$T$8</f>
        <v>5010.2</v>
      </c>
      <c r="D132" s="143">
        <f t="shared" si="218"/>
        <v>7534.4</v>
      </c>
      <c r="E132" s="143">
        <f t="shared" si="218"/>
        <v>7754.8</v>
      </c>
      <c r="F132" s="143">
        <f t="shared" si="218"/>
        <v>5635.6</v>
      </c>
      <c r="G132" s="143">
        <f t="shared" si="218"/>
        <v>5776.6</v>
      </c>
      <c r="H132" s="143">
        <f t="shared" si="218"/>
        <v>5084.6000000000004</v>
      </c>
      <c r="I132" s="143">
        <f t="shared" si="218"/>
        <v>4987.2</v>
      </c>
      <c r="J132" s="143">
        <f t="shared" si="218"/>
        <v>4641.3999999999996</v>
      </c>
      <c r="K132" s="143">
        <f t="shared" si="218"/>
        <v>4590.8</v>
      </c>
      <c r="L132" s="143">
        <f t="shared" si="218"/>
        <v>4598.6000000000004</v>
      </c>
      <c r="M132" s="143">
        <f t="shared" si="218"/>
        <v>4952.6000000000004</v>
      </c>
      <c r="N132" s="143">
        <f t="shared" si="218"/>
        <v>5199.8</v>
      </c>
      <c r="O132" s="143">
        <f t="shared" si="218"/>
        <v>5135.2</v>
      </c>
      <c r="P132" s="143">
        <f t="shared" si="218"/>
        <v>5623.4</v>
      </c>
      <c r="Q132" s="202"/>
      <c r="R132" s="219">
        <v>1182.8854102480882</v>
      </c>
      <c r="S132" s="143"/>
      <c r="T132" s="129"/>
      <c r="U132" s="129"/>
      <c r="V132" s="201" t="s">
        <v>72</v>
      </c>
      <c r="W132" s="143">
        <v>3992</v>
      </c>
      <c r="X132" s="143">
        <v>5773</v>
      </c>
      <c r="Y132" s="143">
        <v>5943</v>
      </c>
      <c r="Z132" s="143">
        <v>4402</v>
      </c>
      <c r="AA132" s="143">
        <v>4472</v>
      </c>
      <c r="AB132" s="143">
        <v>3916</v>
      </c>
      <c r="AC132" s="143">
        <v>3858</v>
      </c>
      <c r="AD132" s="143">
        <v>3571</v>
      </c>
      <c r="AE132" s="505">
        <v>3552</v>
      </c>
      <c r="AF132" s="143">
        <v>3543</v>
      </c>
      <c r="AG132" s="143">
        <v>3881</v>
      </c>
      <c r="AH132" s="143">
        <v>4146</v>
      </c>
      <c r="AI132" s="143">
        <v>4156</v>
      </c>
      <c r="AJ132" s="143">
        <v>4581</v>
      </c>
      <c r="AL132" s="201" t="s">
        <v>127</v>
      </c>
      <c r="AM132" s="143">
        <v>0</v>
      </c>
      <c r="AN132" s="143">
        <v>0</v>
      </c>
      <c r="AO132" s="143">
        <v>0</v>
      </c>
      <c r="AP132" s="143">
        <v>0</v>
      </c>
      <c r="AQ132" s="143">
        <v>0</v>
      </c>
      <c r="AR132" s="143">
        <v>0</v>
      </c>
      <c r="AS132" s="143">
        <v>0</v>
      </c>
      <c r="AT132" s="143">
        <v>0</v>
      </c>
      <c r="AU132" s="143">
        <v>0</v>
      </c>
      <c r="AV132" s="143">
        <v>0</v>
      </c>
      <c r="AW132" s="143">
        <v>0</v>
      </c>
      <c r="AX132" s="142">
        <v>0</v>
      </c>
      <c r="AY132" s="142">
        <v>0</v>
      </c>
      <c r="AZ132" s="142">
        <v>0</v>
      </c>
      <c r="BB132" s="683" t="s">
        <v>99</v>
      </c>
      <c r="BC132" s="201" t="s">
        <v>72</v>
      </c>
      <c r="BD132" s="143">
        <v>1214</v>
      </c>
      <c r="BE132" s="146">
        <v>1853</v>
      </c>
      <c r="BF132" s="146">
        <v>1951</v>
      </c>
      <c r="BG132" s="143">
        <v>1462</v>
      </c>
      <c r="BH132" s="146">
        <v>1597</v>
      </c>
      <c r="BI132" s="146">
        <v>1422</v>
      </c>
      <c r="BJ132" s="146">
        <v>1374</v>
      </c>
      <c r="BK132" s="142">
        <v>1308</v>
      </c>
      <c r="BL132" s="142">
        <v>1281</v>
      </c>
      <c r="BM132" s="142">
        <v>1282</v>
      </c>
      <c r="BN132" s="142">
        <v>1297</v>
      </c>
      <c r="BO132" s="142">
        <v>1286</v>
      </c>
      <c r="BP132" s="142">
        <v>1204</v>
      </c>
      <c r="BQ132" s="516">
        <v>1233</v>
      </c>
      <c r="BS132" s="704" t="s">
        <v>51</v>
      </c>
      <c r="BT132" s="204" t="s">
        <v>72</v>
      </c>
      <c r="BU132" s="142">
        <v>80</v>
      </c>
      <c r="BV132" s="180">
        <v>474</v>
      </c>
      <c r="BW132" s="180">
        <v>423</v>
      </c>
      <c r="BX132" s="142">
        <v>100</v>
      </c>
      <c r="BY132" s="180">
        <v>51</v>
      </c>
      <c r="BZ132" s="180">
        <v>54</v>
      </c>
      <c r="CA132" s="180">
        <v>41</v>
      </c>
      <c r="CB132" s="142">
        <v>35</v>
      </c>
      <c r="CC132" s="142">
        <v>26</v>
      </c>
      <c r="CD132" s="142">
        <v>48</v>
      </c>
      <c r="CE132" s="143">
        <v>56</v>
      </c>
      <c r="CF132" s="143">
        <v>36</v>
      </c>
      <c r="CG132" s="143">
        <v>28</v>
      </c>
      <c r="CH132" s="516">
        <v>85</v>
      </c>
    </row>
    <row r="133" spans="2:86">
      <c r="B133" s="201" t="s">
        <v>73</v>
      </c>
      <c r="C133" s="143">
        <f t="shared" si="218"/>
        <v>4443.6000000000004</v>
      </c>
      <c r="D133" s="143">
        <f t="shared" si="218"/>
        <v>5324.4</v>
      </c>
      <c r="E133" s="143">
        <f t="shared" si="218"/>
        <v>6311.2</v>
      </c>
      <c r="F133" s="143">
        <f t="shared" si="218"/>
        <v>5793.8</v>
      </c>
      <c r="G133" s="143">
        <f t="shared" si="218"/>
        <v>5841.8</v>
      </c>
      <c r="H133" s="143">
        <f t="shared" si="218"/>
        <v>5967.8</v>
      </c>
      <c r="I133" s="143">
        <f t="shared" si="218"/>
        <v>5265.6</v>
      </c>
      <c r="J133" s="143">
        <f t="shared" si="218"/>
        <v>5246</v>
      </c>
      <c r="K133" s="143">
        <f t="shared" si="218"/>
        <v>5266.6</v>
      </c>
      <c r="L133" s="143">
        <f t="shared" si="218"/>
        <v>5378.2</v>
      </c>
      <c r="M133" s="143">
        <f t="shared" si="218"/>
        <v>5306.6</v>
      </c>
      <c r="N133" s="143">
        <f t="shared" si="218"/>
        <v>5504</v>
      </c>
      <c r="O133" s="143">
        <f t="shared" si="218"/>
        <v>5601</v>
      </c>
      <c r="P133" s="143">
        <f t="shared" si="218"/>
        <v>5913</v>
      </c>
      <c r="Q133" s="202"/>
      <c r="R133" s="219">
        <v>522.65665168976409</v>
      </c>
      <c r="S133" s="143"/>
      <c r="T133" s="129"/>
      <c r="U133" s="129"/>
      <c r="V133" s="201" t="s">
        <v>73</v>
      </c>
      <c r="W133" s="143">
        <v>3528</v>
      </c>
      <c r="X133" s="143">
        <v>4126</v>
      </c>
      <c r="Y133" s="143">
        <v>4897</v>
      </c>
      <c r="Z133" s="143">
        <v>4534</v>
      </c>
      <c r="AA133" s="143">
        <v>4533</v>
      </c>
      <c r="AB133" s="143">
        <v>4601</v>
      </c>
      <c r="AC133" s="143">
        <v>4041</v>
      </c>
      <c r="AD133" s="143">
        <v>4003</v>
      </c>
      <c r="AE133" s="505">
        <v>4019</v>
      </c>
      <c r="AF133" s="143">
        <v>4090</v>
      </c>
      <c r="AG133" s="143">
        <v>4075</v>
      </c>
      <c r="AH133" s="143">
        <v>4245</v>
      </c>
      <c r="AI133" s="143">
        <v>4442</v>
      </c>
      <c r="AJ133" s="143">
        <v>4761</v>
      </c>
      <c r="AL133" s="141" t="s">
        <v>149</v>
      </c>
      <c r="AM133" s="143">
        <v>0</v>
      </c>
      <c r="AN133" s="146">
        <v>0</v>
      </c>
      <c r="AO133" s="146">
        <v>0</v>
      </c>
      <c r="AP133" s="143">
        <v>0</v>
      </c>
      <c r="AQ133" s="146">
        <v>0</v>
      </c>
      <c r="AR133" s="146">
        <v>0</v>
      </c>
      <c r="AS133" s="146">
        <v>0</v>
      </c>
      <c r="AT133" s="146">
        <v>0</v>
      </c>
      <c r="AU133" s="143">
        <v>0</v>
      </c>
      <c r="AV133" s="146">
        <v>0</v>
      </c>
      <c r="AW133" s="143">
        <v>0</v>
      </c>
      <c r="AX133" s="143">
        <v>130</v>
      </c>
      <c r="AY133" s="143">
        <v>87</v>
      </c>
      <c r="AZ133" s="143">
        <v>98</v>
      </c>
      <c r="BB133" s="681"/>
      <c r="BC133" s="201" t="s">
        <v>73</v>
      </c>
      <c r="BD133" s="143">
        <v>987</v>
      </c>
      <c r="BE133" s="146">
        <v>1163</v>
      </c>
      <c r="BF133" s="146">
        <v>1374</v>
      </c>
      <c r="BG133" s="143">
        <v>1406</v>
      </c>
      <c r="BH133" s="146">
        <v>1496</v>
      </c>
      <c r="BI133" s="146">
        <v>1576</v>
      </c>
      <c r="BJ133" s="146">
        <v>1407</v>
      </c>
      <c r="BK133" s="143">
        <v>1420</v>
      </c>
      <c r="BL133" s="143">
        <v>1437</v>
      </c>
      <c r="BM133" s="143">
        <v>1489</v>
      </c>
      <c r="BN133" s="143">
        <v>1412</v>
      </c>
      <c r="BO133" s="143">
        <v>1475</v>
      </c>
      <c r="BP133" s="143">
        <v>1340</v>
      </c>
      <c r="BQ133" s="517">
        <v>1325</v>
      </c>
      <c r="BS133" s="705"/>
      <c r="BT133" s="201" t="s">
        <v>73</v>
      </c>
      <c r="BU133" s="143">
        <v>189</v>
      </c>
      <c r="BV133" s="146">
        <v>434</v>
      </c>
      <c r="BW133" s="146">
        <v>488</v>
      </c>
      <c r="BX133" s="143">
        <v>193</v>
      </c>
      <c r="BY133" s="146">
        <v>136</v>
      </c>
      <c r="BZ133" s="146">
        <v>140</v>
      </c>
      <c r="CA133" s="146">
        <v>128</v>
      </c>
      <c r="CB133" s="143">
        <v>133</v>
      </c>
      <c r="CC133" s="143">
        <v>127</v>
      </c>
      <c r="CD133" s="143">
        <v>117</v>
      </c>
      <c r="CE133" s="143">
        <v>125</v>
      </c>
      <c r="CF133" s="143">
        <v>99</v>
      </c>
      <c r="CG133" s="143">
        <v>105</v>
      </c>
      <c r="CH133" s="517">
        <v>121</v>
      </c>
    </row>
    <row r="134" spans="2:86">
      <c r="B134" s="201" t="s">
        <v>74</v>
      </c>
      <c r="C134" s="143">
        <f t="shared" si="218"/>
        <v>4613</v>
      </c>
      <c r="D134" s="143">
        <f t="shared" si="218"/>
        <v>3856</v>
      </c>
      <c r="E134" s="143">
        <f t="shared" si="218"/>
        <v>4142</v>
      </c>
      <c r="F134" s="143">
        <f t="shared" si="218"/>
        <v>5676.6</v>
      </c>
      <c r="G134" s="143">
        <f t="shared" si="218"/>
        <v>5604.6</v>
      </c>
      <c r="H134" s="143">
        <f t="shared" si="218"/>
        <v>5962.6</v>
      </c>
      <c r="I134" s="143">
        <f t="shared" si="218"/>
        <v>5937.4</v>
      </c>
      <c r="J134" s="143">
        <f t="shared" si="218"/>
        <v>5422.2</v>
      </c>
      <c r="K134" s="143">
        <f t="shared" si="218"/>
        <v>5583</v>
      </c>
      <c r="L134" s="143">
        <f t="shared" si="218"/>
        <v>5680.6</v>
      </c>
      <c r="M134" s="143">
        <f t="shared" si="218"/>
        <v>5799.6</v>
      </c>
      <c r="N134" s="143">
        <f t="shared" si="218"/>
        <v>5900.4</v>
      </c>
      <c r="O134" s="143">
        <f t="shared" si="218"/>
        <v>5976.6</v>
      </c>
      <c r="P134" s="143">
        <f t="shared" si="218"/>
        <v>6015.2</v>
      </c>
      <c r="Q134" s="202"/>
      <c r="R134" s="219">
        <v>754.16011857194223</v>
      </c>
      <c r="S134" s="143"/>
      <c r="T134" s="129"/>
      <c r="U134" s="129"/>
      <c r="V134" s="201" t="s">
        <v>74</v>
      </c>
      <c r="W134" s="143">
        <v>3664</v>
      </c>
      <c r="X134" s="143">
        <v>3075</v>
      </c>
      <c r="Y134" s="143">
        <v>3285</v>
      </c>
      <c r="Z134" s="143">
        <v>4437</v>
      </c>
      <c r="AA134" s="143">
        <v>4327</v>
      </c>
      <c r="AB134" s="143">
        <v>4539</v>
      </c>
      <c r="AC134" s="143">
        <v>4478</v>
      </c>
      <c r="AD134" s="143">
        <v>4078</v>
      </c>
      <c r="AE134" s="505">
        <v>4175</v>
      </c>
      <c r="AF134" s="143">
        <v>4193</v>
      </c>
      <c r="AG134" s="143">
        <v>4305</v>
      </c>
      <c r="AH134" s="143">
        <v>4407</v>
      </c>
      <c r="AI134" s="143">
        <v>4512</v>
      </c>
      <c r="AJ134" s="143">
        <v>4699</v>
      </c>
      <c r="AL134" s="201" t="s">
        <v>71</v>
      </c>
      <c r="AM134" s="143">
        <v>3762</v>
      </c>
      <c r="AN134" s="143">
        <v>3680</v>
      </c>
      <c r="AO134" s="143">
        <v>3496</v>
      </c>
      <c r="AP134" s="143">
        <v>3624</v>
      </c>
      <c r="AQ134" s="143">
        <v>4107</v>
      </c>
      <c r="AR134" s="143">
        <v>4108</v>
      </c>
      <c r="AS134" s="143">
        <v>4332</v>
      </c>
      <c r="AT134" s="143">
        <v>4539</v>
      </c>
      <c r="AU134" s="143">
        <v>4407</v>
      </c>
      <c r="AV134" s="143">
        <v>4372</v>
      </c>
      <c r="AW134" s="143">
        <v>4445</v>
      </c>
      <c r="AX134" s="143">
        <v>4504</v>
      </c>
      <c r="AY134" s="143">
        <v>4652</v>
      </c>
      <c r="AZ134" s="143">
        <v>4723</v>
      </c>
      <c r="BB134" s="681"/>
      <c r="BC134" s="201" t="s">
        <v>74</v>
      </c>
      <c r="BD134" s="143">
        <v>910</v>
      </c>
      <c r="BE134" s="146">
        <v>790</v>
      </c>
      <c r="BF134" s="146">
        <v>860</v>
      </c>
      <c r="BG134" s="143">
        <v>1247</v>
      </c>
      <c r="BH134" s="146">
        <v>1277</v>
      </c>
      <c r="BI134" s="146">
        <v>1477</v>
      </c>
      <c r="BJ134" s="146">
        <v>1518</v>
      </c>
      <c r="BK134" s="143">
        <v>1389</v>
      </c>
      <c r="BL134" s="143">
        <v>1455</v>
      </c>
      <c r="BM134" s="143">
        <v>1527</v>
      </c>
      <c r="BN134" s="143">
        <v>1542</v>
      </c>
      <c r="BO134" s="143">
        <v>1578</v>
      </c>
      <c r="BP134" s="143">
        <v>1562</v>
      </c>
      <c r="BQ134" s="517">
        <v>1409</v>
      </c>
      <c r="BS134" s="705"/>
      <c r="BT134" s="201" t="s">
        <v>74</v>
      </c>
      <c r="BU134" s="143">
        <v>350</v>
      </c>
      <c r="BV134" s="146">
        <v>273</v>
      </c>
      <c r="BW134" s="146">
        <v>280</v>
      </c>
      <c r="BX134" s="143">
        <v>344</v>
      </c>
      <c r="BY134" s="146">
        <v>323</v>
      </c>
      <c r="BZ134" s="146">
        <v>323</v>
      </c>
      <c r="CA134" s="146">
        <v>308</v>
      </c>
      <c r="CB134" s="143">
        <v>282</v>
      </c>
      <c r="CC134" s="143">
        <v>301</v>
      </c>
      <c r="CD134" s="143">
        <v>313</v>
      </c>
      <c r="CE134" s="143">
        <v>319</v>
      </c>
      <c r="CF134" s="143">
        <v>288</v>
      </c>
      <c r="CG134" s="143">
        <v>265</v>
      </c>
      <c r="CH134" s="517">
        <v>252</v>
      </c>
    </row>
    <row r="135" spans="2:86">
      <c r="B135" s="201" t="s">
        <v>10</v>
      </c>
      <c r="C135" s="143">
        <f t="shared" ref="C135:P135" si="219">W135+BD138*$T$6+BD145*$T$8</f>
        <v>4799.6000000000004</v>
      </c>
      <c r="D135" s="143">
        <f t="shared" si="219"/>
        <v>4767.8</v>
      </c>
      <c r="E135" s="143">
        <f t="shared" si="219"/>
        <v>4575.6000000000004</v>
      </c>
      <c r="F135" s="143">
        <f t="shared" si="219"/>
        <v>4676.8</v>
      </c>
      <c r="G135" s="143">
        <f t="shared" si="219"/>
        <v>5341</v>
      </c>
      <c r="H135" s="143">
        <f t="shared" si="219"/>
        <v>5407.8</v>
      </c>
      <c r="I135" s="143">
        <f t="shared" si="219"/>
        <v>5713</v>
      </c>
      <c r="J135" s="143">
        <f t="shared" si="219"/>
        <v>6119.2</v>
      </c>
      <c r="K135" s="143">
        <f t="shared" si="219"/>
        <v>6016.6</v>
      </c>
      <c r="L135" s="143">
        <f t="shared" si="219"/>
        <v>6029.2</v>
      </c>
      <c r="M135" s="143">
        <f t="shared" si="219"/>
        <v>6132.2</v>
      </c>
      <c r="N135" s="143">
        <f t="shared" si="219"/>
        <v>6344.3</v>
      </c>
      <c r="O135" s="143">
        <f t="shared" si="219"/>
        <v>6422.9</v>
      </c>
      <c r="P135" s="143">
        <f t="shared" si="219"/>
        <v>6410.4</v>
      </c>
      <c r="Q135" s="143"/>
      <c r="R135" s="219">
        <v>607.40910211597418</v>
      </c>
      <c r="S135" s="143"/>
      <c r="T135" s="129" t="s">
        <v>14</v>
      </c>
      <c r="U135" s="129"/>
      <c r="V135" s="201" t="s">
        <v>10</v>
      </c>
      <c r="W135" s="143">
        <v>3762</v>
      </c>
      <c r="X135" s="143">
        <v>3680</v>
      </c>
      <c r="Y135" s="143">
        <v>3496</v>
      </c>
      <c r="Z135" s="143">
        <v>3624</v>
      </c>
      <c r="AA135" s="143">
        <v>4107</v>
      </c>
      <c r="AB135" s="143">
        <v>4108</v>
      </c>
      <c r="AC135" s="143">
        <v>4332</v>
      </c>
      <c r="AD135" s="143">
        <v>4539</v>
      </c>
      <c r="AE135" s="505">
        <v>4407</v>
      </c>
      <c r="AF135" s="143">
        <v>4372</v>
      </c>
      <c r="AG135" s="143">
        <v>4445</v>
      </c>
      <c r="AH135" s="143">
        <v>4569</v>
      </c>
      <c r="AI135" s="143">
        <v>4695.5</v>
      </c>
      <c r="AJ135" s="143">
        <v>4772</v>
      </c>
      <c r="AL135" s="201" t="s">
        <v>128</v>
      </c>
      <c r="AM135" s="143">
        <v>1553</v>
      </c>
      <c r="AN135" s="143">
        <v>1573</v>
      </c>
      <c r="AO135" s="143">
        <v>1490</v>
      </c>
      <c r="AP135" s="143">
        <v>1492</v>
      </c>
      <c r="AQ135" s="143">
        <v>1628</v>
      </c>
      <c r="AR135" s="143">
        <v>1561</v>
      </c>
      <c r="AS135" s="143">
        <v>1499</v>
      </c>
      <c r="AT135" s="143">
        <v>1572</v>
      </c>
      <c r="AU135" s="143">
        <v>1578</v>
      </c>
      <c r="AV135" s="143">
        <v>1571</v>
      </c>
      <c r="AW135" s="143">
        <v>1531</v>
      </c>
      <c r="AX135" s="143">
        <v>1462</v>
      </c>
      <c r="AY135" s="143">
        <v>1529</v>
      </c>
      <c r="AZ135" s="143">
        <v>1539</v>
      </c>
      <c r="BB135" s="681"/>
      <c r="BC135" s="201" t="s">
        <v>36</v>
      </c>
      <c r="BD135" s="152">
        <v>0</v>
      </c>
      <c r="BE135" s="152">
        <v>0</v>
      </c>
      <c r="BF135" s="152">
        <v>0</v>
      </c>
      <c r="BG135" s="152">
        <v>0</v>
      </c>
      <c r="BH135" s="152">
        <v>0</v>
      </c>
      <c r="BI135" s="152">
        <v>0</v>
      </c>
      <c r="BJ135" s="152">
        <v>0</v>
      </c>
      <c r="BK135" s="146">
        <v>0</v>
      </c>
      <c r="BL135" s="143">
        <v>0</v>
      </c>
      <c r="BM135" s="143">
        <v>0</v>
      </c>
      <c r="BN135" s="146">
        <v>0</v>
      </c>
      <c r="BO135" s="146">
        <v>0</v>
      </c>
      <c r="BP135" s="146">
        <v>0</v>
      </c>
      <c r="BQ135" s="545">
        <v>0</v>
      </c>
      <c r="BS135" s="705"/>
      <c r="BT135" s="201" t="s">
        <v>36</v>
      </c>
      <c r="BU135" s="143">
        <v>0</v>
      </c>
      <c r="BV135" s="146">
        <v>0</v>
      </c>
      <c r="BW135" s="146">
        <v>0</v>
      </c>
      <c r="BX135" s="143">
        <v>0</v>
      </c>
      <c r="BY135" s="146">
        <v>0</v>
      </c>
      <c r="BZ135" s="146">
        <v>0</v>
      </c>
      <c r="CA135" s="146">
        <v>0</v>
      </c>
      <c r="CB135" s="146">
        <v>0</v>
      </c>
      <c r="CC135" s="143">
        <v>0</v>
      </c>
      <c r="CD135" s="143">
        <v>0</v>
      </c>
      <c r="CE135" s="146">
        <v>0</v>
      </c>
      <c r="CF135" s="146">
        <v>0</v>
      </c>
      <c r="CG135" s="146">
        <v>0</v>
      </c>
      <c r="CH135" s="545">
        <v>0</v>
      </c>
    </row>
    <row r="136" spans="2:86" ht="18" customHeight="1">
      <c r="B136" s="201" t="s">
        <v>11</v>
      </c>
      <c r="C136" s="143">
        <f t="shared" ref="C136:C137" si="220">W136</f>
        <v>1565</v>
      </c>
      <c r="D136" s="143">
        <f t="shared" ref="D136:D137" si="221">X136</f>
        <v>1579</v>
      </c>
      <c r="E136" s="143">
        <f t="shared" ref="E136:E137" si="222">Y136</f>
        <v>1503</v>
      </c>
      <c r="F136" s="143">
        <f>Z136</f>
        <v>1502</v>
      </c>
      <c r="G136" s="143">
        <f t="shared" ref="G136:G137" si="223">AA136</f>
        <v>1645</v>
      </c>
      <c r="H136" s="143">
        <f t="shared" ref="H136:H137" si="224">AB136</f>
        <v>1573</v>
      </c>
      <c r="I136" s="143">
        <f t="shared" ref="I136:I137" si="225">AC136</f>
        <v>1515</v>
      </c>
      <c r="J136" s="143">
        <f t="shared" ref="J136:J137" si="226">AD136</f>
        <v>1583</v>
      </c>
      <c r="K136" s="143">
        <f t="shared" ref="K136:K137" si="227">AE136</f>
        <v>1607</v>
      </c>
      <c r="L136" s="143">
        <f t="shared" ref="L136:P140" si="228">AF136</f>
        <v>1579</v>
      </c>
      <c r="M136" s="143">
        <f t="shared" si="228"/>
        <v>1552</v>
      </c>
      <c r="N136" s="143">
        <f t="shared" si="228"/>
        <v>1473</v>
      </c>
      <c r="O136" s="143">
        <f t="shared" si="228"/>
        <v>1545</v>
      </c>
      <c r="P136" s="143">
        <f t="shared" si="228"/>
        <v>1553</v>
      </c>
      <c r="Q136" s="143"/>
      <c r="R136" s="219">
        <v>46.256410967081692</v>
      </c>
      <c r="S136" s="143"/>
      <c r="T136" s="129"/>
      <c r="U136" s="129"/>
      <c r="V136" s="201" t="s">
        <v>11</v>
      </c>
      <c r="W136" s="143">
        <v>1565</v>
      </c>
      <c r="X136" s="143">
        <v>1579</v>
      </c>
      <c r="Y136" s="143">
        <v>1503</v>
      </c>
      <c r="Z136" s="143">
        <v>1502</v>
      </c>
      <c r="AA136" s="143">
        <v>1645</v>
      </c>
      <c r="AB136" s="143">
        <v>1573</v>
      </c>
      <c r="AC136" s="143">
        <v>1515</v>
      </c>
      <c r="AD136" s="143">
        <v>1583</v>
      </c>
      <c r="AE136" s="505">
        <v>1607</v>
      </c>
      <c r="AF136" s="143">
        <v>1579</v>
      </c>
      <c r="AG136" s="143">
        <v>1552</v>
      </c>
      <c r="AH136" s="143">
        <v>1473</v>
      </c>
      <c r="AI136" s="143">
        <v>1545</v>
      </c>
      <c r="AJ136" s="143">
        <v>1553</v>
      </c>
      <c r="AK136" s="165"/>
      <c r="AL136" s="201" t="s">
        <v>129</v>
      </c>
      <c r="AM136" s="143">
        <v>12</v>
      </c>
      <c r="AN136" s="143">
        <v>6</v>
      </c>
      <c r="AO136" s="143">
        <v>13</v>
      </c>
      <c r="AP136" s="143">
        <v>10</v>
      </c>
      <c r="AQ136" s="143">
        <v>17</v>
      </c>
      <c r="AR136" s="143">
        <v>12</v>
      </c>
      <c r="AS136" s="143">
        <v>16</v>
      </c>
      <c r="AT136" s="143">
        <v>11</v>
      </c>
      <c r="AU136" s="143">
        <v>29</v>
      </c>
      <c r="AV136" s="143">
        <v>8</v>
      </c>
      <c r="AW136" s="143">
        <v>21</v>
      </c>
      <c r="AX136" s="143">
        <v>11</v>
      </c>
      <c r="AY136" s="143">
        <v>16</v>
      </c>
      <c r="AZ136" s="143">
        <v>14</v>
      </c>
      <c r="BB136" s="681"/>
      <c r="BC136" s="141" t="s">
        <v>149</v>
      </c>
      <c r="BD136" s="143">
        <v>0</v>
      </c>
      <c r="BE136" s="146">
        <v>0</v>
      </c>
      <c r="BF136" s="146">
        <v>0</v>
      </c>
      <c r="BG136" s="143">
        <v>0</v>
      </c>
      <c r="BH136" s="146">
        <v>0</v>
      </c>
      <c r="BI136" s="146">
        <v>0</v>
      </c>
      <c r="BJ136" s="146">
        <v>0</v>
      </c>
      <c r="BK136" s="146">
        <v>0</v>
      </c>
      <c r="BL136" s="143">
        <v>0</v>
      </c>
      <c r="BM136" s="146">
        <v>0</v>
      </c>
      <c r="BN136" s="143">
        <v>0</v>
      </c>
      <c r="BO136" s="146">
        <v>52</v>
      </c>
      <c r="BP136" s="146">
        <v>46</v>
      </c>
      <c r="BQ136" s="545">
        <v>42</v>
      </c>
      <c r="BS136" s="705"/>
      <c r="BT136" s="141" t="s">
        <v>149</v>
      </c>
      <c r="BU136" s="143">
        <v>0</v>
      </c>
      <c r="BV136" s="146">
        <v>0</v>
      </c>
      <c r="BW136" s="146">
        <v>0</v>
      </c>
      <c r="BX136" s="143">
        <v>0</v>
      </c>
      <c r="BY136" s="146">
        <v>0</v>
      </c>
      <c r="BZ136" s="146">
        <v>0</v>
      </c>
      <c r="CA136" s="146">
        <v>0</v>
      </c>
      <c r="CB136" s="146">
        <v>0</v>
      </c>
      <c r="CC136" s="143">
        <v>0</v>
      </c>
      <c r="CD136" s="146">
        <v>0</v>
      </c>
      <c r="CE136" s="143">
        <v>0</v>
      </c>
      <c r="CF136" s="146">
        <v>39</v>
      </c>
      <c r="CG136" s="146">
        <v>28</v>
      </c>
      <c r="CH136" s="545">
        <v>17</v>
      </c>
    </row>
    <row r="137" spans="2:86">
      <c r="B137" s="201" t="s">
        <v>12</v>
      </c>
      <c r="C137" s="143">
        <f t="shared" si="220"/>
        <v>426</v>
      </c>
      <c r="D137" s="143">
        <f t="shared" si="221"/>
        <v>448</v>
      </c>
      <c r="E137" s="143">
        <f t="shared" si="222"/>
        <v>457</v>
      </c>
      <c r="F137" s="143">
        <f t="shared" ref="F137" si="229">Z137</f>
        <v>462</v>
      </c>
      <c r="G137" s="143">
        <f t="shared" si="223"/>
        <v>477</v>
      </c>
      <c r="H137" s="143">
        <f t="shared" si="224"/>
        <v>492</v>
      </c>
      <c r="I137" s="143">
        <f t="shared" si="225"/>
        <v>481</v>
      </c>
      <c r="J137" s="143">
        <f t="shared" si="226"/>
        <v>571</v>
      </c>
      <c r="K137" s="143">
        <f t="shared" si="227"/>
        <v>565</v>
      </c>
      <c r="L137" s="143">
        <f t="shared" si="228"/>
        <v>549</v>
      </c>
      <c r="M137" s="143">
        <f t="shared" si="228"/>
        <v>572</v>
      </c>
      <c r="N137" s="143">
        <f t="shared" si="228"/>
        <v>593</v>
      </c>
      <c r="O137" s="143">
        <f t="shared" si="228"/>
        <v>562</v>
      </c>
      <c r="P137" s="143">
        <f t="shared" si="228"/>
        <v>594</v>
      </c>
      <c r="Q137" s="143"/>
      <c r="R137" s="219">
        <v>51.181159728078761</v>
      </c>
      <c r="S137" s="143"/>
      <c r="T137" s="129"/>
      <c r="U137" s="129"/>
      <c r="V137" s="201" t="s">
        <v>12</v>
      </c>
      <c r="W137" s="143">
        <v>426</v>
      </c>
      <c r="X137" s="143">
        <v>448</v>
      </c>
      <c r="Y137" s="143">
        <v>457</v>
      </c>
      <c r="Z137" s="143">
        <v>462</v>
      </c>
      <c r="AA137" s="143">
        <v>477</v>
      </c>
      <c r="AB137" s="143">
        <v>492</v>
      </c>
      <c r="AC137" s="143">
        <v>481</v>
      </c>
      <c r="AD137" s="143">
        <v>571</v>
      </c>
      <c r="AE137" s="505">
        <v>565</v>
      </c>
      <c r="AF137" s="143">
        <v>549</v>
      </c>
      <c r="AG137" s="143">
        <v>572</v>
      </c>
      <c r="AH137" s="143">
        <v>593</v>
      </c>
      <c r="AI137" s="143">
        <v>562</v>
      </c>
      <c r="AJ137" s="143">
        <v>594</v>
      </c>
      <c r="AL137" s="201" t="s">
        <v>130</v>
      </c>
      <c r="AM137" s="143">
        <v>136</v>
      </c>
      <c r="AN137" s="143">
        <v>212</v>
      </c>
      <c r="AO137" s="143">
        <v>211</v>
      </c>
      <c r="AP137" s="143">
        <v>212</v>
      </c>
      <c r="AQ137" s="143">
        <v>139</v>
      </c>
      <c r="AR137" s="143">
        <v>166</v>
      </c>
      <c r="AS137" s="143">
        <v>147</v>
      </c>
      <c r="AT137" s="143">
        <v>155</v>
      </c>
      <c r="AU137" s="143">
        <v>167</v>
      </c>
      <c r="AV137" s="143">
        <v>152</v>
      </c>
      <c r="AW137" s="143">
        <v>128</v>
      </c>
      <c r="AX137" s="143">
        <v>157</v>
      </c>
      <c r="AY137" s="143">
        <v>100</v>
      </c>
      <c r="AZ137" s="143">
        <v>114</v>
      </c>
      <c r="BB137" s="681"/>
      <c r="BC137" s="201" t="s">
        <v>71</v>
      </c>
      <c r="BD137" s="143">
        <v>867</v>
      </c>
      <c r="BE137" s="146">
        <v>906</v>
      </c>
      <c r="BF137" s="146">
        <v>927</v>
      </c>
      <c r="BG137" s="143">
        <v>891</v>
      </c>
      <c r="BH137" s="146">
        <v>1025</v>
      </c>
      <c r="BI137" s="146">
        <v>1096</v>
      </c>
      <c r="BJ137" s="146">
        <v>1185</v>
      </c>
      <c r="BK137" s="146">
        <v>1349</v>
      </c>
      <c r="BL137" s="143">
        <v>1387</v>
      </c>
      <c r="BM137" s="143">
        <v>1449</v>
      </c>
      <c r="BN137" s="146">
        <v>1479</v>
      </c>
      <c r="BO137" s="146">
        <v>1560</v>
      </c>
      <c r="BP137" s="146">
        <v>1560</v>
      </c>
      <c r="BQ137" s="545">
        <v>1497</v>
      </c>
      <c r="BS137" s="705"/>
      <c r="BT137" s="201" t="s">
        <v>71</v>
      </c>
      <c r="BU137" s="143">
        <v>748</v>
      </c>
      <c r="BV137" s="146">
        <v>727</v>
      </c>
      <c r="BW137" s="146">
        <v>684</v>
      </c>
      <c r="BX137" s="143">
        <v>599</v>
      </c>
      <c r="BY137" s="146">
        <v>704</v>
      </c>
      <c r="BZ137" s="146">
        <v>673</v>
      </c>
      <c r="CA137" s="146">
        <v>679</v>
      </c>
      <c r="CB137" s="146">
        <v>743</v>
      </c>
      <c r="CC137" s="143">
        <v>733</v>
      </c>
      <c r="CD137" s="143">
        <v>729</v>
      </c>
      <c r="CE137" s="146">
        <v>733</v>
      </c>
      <c r="CF137" s="146">
        <v>686</v>
      </c>
      <c r="CG137" s="146">
        <v>635</v>
      </c>
      <c r="CH137" s="545">
        <v>574</v>
      </c>
    </row>
    <row r="138" spans="2:86">
      <c r="B138" s="201" t="s">
        <v>151</v>
      </c>
      <c r="C138" s="210"/>
      <c r="D138" s="210"/>
      <c r="E138" s="210"/>
      <c r="F138" s="210">
        <f t="shared" ref="F138:F140" si="230">Z138</f>
        <v>105081863.73999994</v>
      </c>
      <c r="G138" s="210">
        <f t="shared" ref="G138:G140" si="231">AA138</f>
        <v>141229902.21000004</v>
      </c>
      <c r="H138" s="210">
        <f t="shared" ref="H138:H140" si="232">AB138</f>
        <v>132545115.68000001</v>
      </c>
      <c r="I138" s="210">
        <f t="shared" ref="I138:I140" si="233">AC138</f>
        <v>151215597.03</v>
      </c>
      <c r="J138" s="210">
        <f t="shared" ref="J138:J140" si="234">AD138</f>
        <v>149350434.41999999</v>
      </c>
      <c r="K138" s="210">
        <f t="shared" ref="K138:K140" si="235">AE138</f>
        <v>196904913.67000002</v>
      </c>
      <c r="L138" s="210">
        <f>AF138</f>
        <v>181567902.84999999</v>
      </c>
      <c r="M138" s="210">
        <f>AG138</f>
        <v>171511653.19999999</v>
      </c>
      <c r="N138" s="210">
        <f>AH138</f>
        <v>194342554.73999998</v>
      </c>
      <c r="O138" s="210">
        <f>AI138</f>
        <v>207218245.46000001</v>
      </c>
      <c r="P138" s="532">
        <f>AJ138</f>
        <v>0</v>
      </c>
      <c r="Q138" s="210"/>
      <c r="R138" s="219">
        <v>16968844.860317394</v>
      </c>
      <c r="S138" s="143"/>
      <c r="T138" s="129"/>
      <c r="U138" s="129"/>
      <c r="V138" s="201" t="s">
        <v>151</v>
      </c>
      <c r="W138" s="210"/>
      <c r="X138" s="210"/>
      <c r="Y138" s="210"/>
      <c r="Z138" s="210">
        <v>105081863.73999994</v>
      </c>
      <c r="AA138" s="210">
        <v>141229902.21000004</v>
      </c>
      <c r="AB138" s="210">
        <v>132545115.68000001</v>
      </c>
      <c r="AC138" s="210">
        <v>151215597.03</v>
      </c>
      <c r="AD138" s="210">
        <v>149350434.41999999</v>
      </c>
      <c r="AE138" s="506">
        <v>196904913.67000002</v>
      </c>
      <c r="AF138" s="210">
        <v>181567902.84999999</v>
      </c>
      <c r="AG138" s="210">
        <v>171511653.19999999</v>
      </c>
      <c r="AH138" s="210">
        <v>194342554.73999998</v>
      </c>
      <c r="AI138" s="210">
        <v>207218245.46000001</v>
      </c>
      <c r="AJ138" s="211"/>
      <c r="AL138" s="201" t="s">
        <v>152</v>
      </c>
      <c r="AM138" s="224">
        <v>62</v>
      </c>
      <c r="AN138" s="230">
        <v>0</v>
      </c>
      <c r="AO138" s="230">
        <v>0</v>
      </c>
      <c r="AP138" s="230">
        <v>0</v>
      </c>
      <c r="AQ138" s="224">
        <v>61</v>
      </c>
      <c r="AR138" s="224">
        <v>68</v>
      </c>
      <c r="AS138" s="224">
        <v>64</v>
      </c>
      <c r="AT138" s="224">
        <v>97</v>
      </c>
      <c r="AU138" s="194">
        <v>79</v>
      </c>
      <c r="AV138" s="194">
        <v>80</v>
      </c>
      <c r="AW138" s="143">
        <v>91</v>
      </c>
      <c r="AX138" s="143">
        <v>80</v>
      </c>
      <c r="AY138" s="143">
        <v>81</v>
      </c>
      <c r="AZ138" s="143">
        <v>87</v>
      </c>
      <c r="BB138" s="682"/>
      <c r="BC138" s="206" t="s">
        <v>53</v>
      </c>
      <c r="BD138" s="207">
        <f>BD135+BD137+$T$11*BD136</f>
        <v>867</v>
      </c>
      <c r="BE138" s="208">
        <f t="shared" ref="BE138" si="236">BE135+BE137+$T$11*BE136</f>
        <v>906</v>
      </c>
      <c r="BF138" s="208">
        <v>927</v>
      </c>
      <c r="BG138" s="207">
        <v>891</v>
      </c>
      <c r="BH138" s="208">
        <v>1025</v>
      </c>
      <c r="BI138" s="208">
        <v>1096</v>
      </c>
      <c r="BJ138" s="208">
        <v>1185</v>
      </c>
      <c r="BK138" s="209">
        <v>1349</v>
      </c>
      <c r="BL138" s="209">
        <v>1387</v>
      </c>
      <c r="BM138" s="209">
        <v>1449</v>
      </c>
      <c r="BN138" s="208">
        <v>1479</v>
      </c>
      <c r="BO138" s="463">
        <v>1586</v>
      </c>
      <c r="BP138" s="463">
        <v>1583</v>
      </c>
      <c r="BQ138" s="441">
        <v>1518</v>
      </c>
      <c r="BS138" s="706"/>
      <c r="BT138" s="133" t="s">
        <v>53</v>
      </c>
      <c r="BU138" s="209">
        <f t="shared" ref="BU138" si="237">BU135+BU137+$T$11*BU136</f>
        <v>748</v>
      </c>
      <c r="BV138" s="209">
        <f t="shared" ref="BV138" si="238">BV135+BV137+$T$11*BV136</f>
        <v>727</v>
      </c>
      <c r="BW138" s="209">
        <v>684</v>
      </c>
      <c r="BX138" s="209">
        <v>599</v>
      </c>
      <c r="BY138" s="209">
        <v>704</v>
      </c>
      <c r="BZ138" s="209">
        <v>673</v>
      </c>
      <c r="CA138" s="209">
        <v>679</v>
      </c>
      <c r="CB138" s="209">
        <v>743</v>
      </c>
      <c r="CC138" s="209">
        <v>733</v>
      </c>
      <c r="CD138" s="209">
        <v>729</v>
      </c>
      <c r="CE138" s="209">
        <v>733</v>
      </c>
      <c r="CF138" s="209">
        <v>705.5</v>
      </c>
      <c r="CG138" s="209">
        <v>649</v>
      </c>
      <c r="CH138" s="441">
        <v>582.5</v>
      </c>
    </row>
    <row r="139" spans="2:86" ht="18" customHeight="1">
      <c r="B139" s="201" t="s">
        <v>16</v>
      </c>
      <c r="C139" s="214">
        <f t="shared" ref="C139:C140" si="239">W139</f>
        <v>20.37824154156721</v>
      </c>
      <c r="D139" s="214">
        <f t="shared" ref="D139:D140" si="240">X139</f>
        <v>19.486811982271238</v>
      </c>
      <c r="E139" s="214">
        <f t="shared" ref="E139:E140" si="241">Y139</f>
        <v>18.004130238115266</v>
      </c>
      <c r="F139" s="214">
        <f t="shared" si="230"/>
        <v>18.156706808932057</v>
      </c>
      <c r="G139" s="214">
        <f t="shared" si="231"/>
        <v>20.047674446984548</v>
      </c>
      <c r="H139" s="214">
        <f t="shared" si="232"/>
        <v>20.47301910582544</v>
      </c>
      <c r="I139" s="214">
        <f t="shared" si="233"/>
        <v>22.096092157502493</v>
      </c>
      <c r="J139" s="214">
        <f t="shared" si="234"/>
        <v>23.607427055702917</v>
      </c>
      <c r="K139" s="214">
        <f t="shared" si="235"/>
        <v>22.972068980496068</v>
      </c>
      <c r="L139" s="214">
        <f t="shared" ref="L139:P140" si="242">AF139</f>
        <v>22.538560941409365</v>
      </c>
      <c r="M139" s="214">
        <f t="shared" si="242"/>
        <v>22.545102885806983</v>
      </c>
      <c r="N139" s="214">
        <f t="shared" si="242"/>
        <v>22.608403061956626</v>
      </c>
      <c r="O139" s="214">
        <f t="shared" si="242"/>
        <v>22.83673916039135</v>
      </c>
      <c r="P139" s="214">
        <f t="shared" si="242"/>
        <v>22.866379585734549</v>
      </c>
      <c r="Q139" s="214"/>
      <c r="R139" s="419">
        <v>1.9628605635914893</v>
      </c>
      <c r="S139" s="143"/>
      <c r="T139" s="129"/>
      <c r="U139" s="129"/>
      <c r="V139" s="201" t="s">
        <v>16</v>
      </c>
      <c r="W139" s="214">
        <v>20.37824154156721</v>
      </c>
      <c r="X139" s="214">
        <v>19.486811982271238</v>
      </c>
      <c r="Y139" s="214">
        <v>18.004130238115266</v>
      </c>
      <c r="Z139" s="214">
        <v>18.156706808932057</v>
      </c>
      <c r="AA139" s="214">
        <v>20.047674446984548</v>
      </c>
      <c r="AB139" s="214">
        <v>20.47301910582544</v>
      </c>
      <c r="AC139" s="214">
        <v>22.096092157502493</v>
      </c>
      <c r="AD139" s="214">
        <v>23.607427055702917</v>
      </c>
      <c r="AE139" s="507">
        <v>22.972068980496068</v>
      </c>
      <c r="AF139" s="214">
        <v>22.538560941409365</v>
      </c>
      <c r="AG139" s="214">
        <v>22.545102885806983</v>
      </c>
      <c r="AH139" s="214">
        <v>22.608403061956626</v>
      </c>
      <c r="AI139" s="214">
        <v>22.83673916039135</v>
      </c>
      <c r="AJ139" s="214">
        <v>22.866379585734549</v>
      </c>
      <c r="AL139" s="212" t="s">
        <v>131</v>
      </c>
      <c r="AM139" s="213">
        <v>228</v>
      </c>
      <c r="AN139" s="213">
        <v>236</v>
      </c>
      <c r="AO139" s="213">
        <v>246</v>
      </c>
      <c r="AP139" s="213">
        <v>250</v>
      </c>
      <c r="AQ139" s="213">
        <v>277</v>
      </c>
      <c r="AR139" s="213">
        <v>258</v>
      </c>
      <c r="AS139" s="213">
        <v>270</v>
      </c>
      <c r="AT139" s="213">
        <v>319</v>
      </c>
      <c r="AU139" s="213">
        <v>319</v>
      </c>
      <c r="AV139" s="213">
        <v>317</v>
      </c>
      <c r="AW139" s="213">
        <v>353</v>
      </c>
      <c r="AX139" s="213">
        <v>356</v>
      </c>
      <c r="AY139" s="213">
        <v>381</v>
      </c>
      <c r="AZ139" s="213">
        <v>393</v>
      </c>
      <c r="BB139" s="683" t="s">
        <v>100</v>
      </c>
      <c r="BC139" s="201" t="s">
        <v>72</v>
      </c>
      <c r="BD139" s="143">
        <v>47</v>
      </c>
      <c r="BE139" s="146">
        <v>279</v>
      </c>
      <c r="BF139" s="146">
        <v>251</v>
      </c>
      <c r="BG139" s="143">
        <v>64</v>
      </c>
      <c r="BH139" s="146">
        <v>27</v>
      </c>
      <c r="BI139" s="146">
        <v>31</v>
      </c>
      <c r="BJ139" s="146">
        <v>30</v>
      </c>
      <c r="BK139" s="142">
        <v>24</v>
      </c>
      <c r="BL139" s="142">
        <v>14</v>
      </c>
      <c r="BM139" s="142">
        <v>30</v>
      </c>
      <c r="BN139" s="142">
        <v>34</v>
      </c>
      <c r="BO139" s="142">
        <v>25</v>
      </c>
      <c r="BP139" s="142">
        <v>16</v>
      </c>
      <c r="BQ139" s="517">
        <v>56</v>
      </c>
      <c r="BS139" s="707" t="s">
        <v>52</v>
      </c>
      <c r="BT139" s="201" t="s">
        <v>72</v>
      </c>
      <c r="BU139" s="143">
        <v>1228</v>
      </c>
      <c r="BV139" s="146">
        <v>1937</v>
      </c>
      <c r="BW139" s="146">
        <v>2030</v>
      </c>
      <c r="BX139" s="143">
        <v>1490</v>
      </c>
      <c r="BY139" s="146">
        <v>1600</v>
      </c>
      <c r="BZ139" s="146">
        <v>1430</v>
      </c>
      <c r="CA139" s="146">
        <v>1393</v>
      </c>
      <c r="CB139" s="143">
        <v>1321</v>
      </c>
      <c r="CC139" s="143">
        <v>1283</v>
      </c>
      <c r="CD139" s="143">
        <v>1294</v>
      </c>
      <c r="CE139" s="143">
        <v>1309</v>
      </c>
      <c r="CF139" s="143">
        <v>1300</v>
      </c>
      <c r="CG139" s="143">
        <v>1208</v>
      </c>
      <c r="CH139" s="517">
        <v>1260</v>
      </c>
    </row>
    <row r="140" spans="2:86">
      <c r="B140" s="215" t="s">
        <v>17</v>
      </c>
      <c r="C140" s="216">
        <f t="shared" si="239"/>
        <v>0.63978093104306699</v>
      </c>
      <c r="D140" s="216">
        <f t="shared" si="240"/>
        <v>0.66981896784652795</v>
      </c>
      <c r="E140" s="216">
        <f t="shared" si="241"/>
        <v>0.63750641354540794</v>
      </c>
      <c r="F140" s="216">
        <f t="shared" si="230"/>
        <v>0.64183617372182522</v>
      </c>
      <c r="G140" s="216">
        <f t="shared" si="231"/>
        <v>0.6610937942759989</v>
      </c>
      <c r="H140" s="216">
        <f t="shared" si="232"/>
        <v>0.66537761601455869</v>
      </c>
      <c r="I140" s="216">
        <f t="shared" si="233"/>
        <v>0.73886401131275037</v>
      </c>
      <c r="J140" s="216">
        <f t="shared" si="234"/>
        <v>0.7572884569803271</v>
      </c>
      <c r="K140" s="216">
        <f t="shared" si="235"/>
        <v>0.7723389517432464</v>
      </c>
      <c r="L140" s="216">
        <f t="shared" si="242"/>
        <v>0.79295573536411235</v>
      </c>
      <c r="M140" s="216">
        <f t="shared" si="228"/>
        <v>0.79502433747971879</v>
      </c>
      <c r="N140" s="216">
        <f t="shared" si="228"/>
        <v>0.79956479690522242</v>
      </c>
      <c r="O140" s="216">
        <f t="shared" si="228"/>
        <v>0.79702002931118709</v>
      </c>
      <c r="P140" s="216">
        <f t="shared" si="228"/>
        <v>0.82223847841989761</v>
      </c>
      <c r="Q140" s="217"/>
      <c r="R140" s="420">
        <v>5.8805443802717905</v>
      </c>
      <c r="S140" s="218"/>
      <c r="T140" s="129"/>
      <c r="U140" s="129"/>
      <c r="V140" s="215" t="s">
        <v>17</v>
      </c>
      <c r="W140" s="216">
        <v>0.63978093104306699</v>
      </c>
      <c r="X140" s="216">
        <v>0.66981896784652795</v>
      </c>
      <c r="Y140" s="216">
        <v>0.63750641354540794</v>
      </c>
      <c r="Z140" s="216">
        <v>0.64183617372182522</v>
      </c>
      <c r="AA140" s="216">
        <v>0.6610937942759989</v>
      </c>
      <c r="AB140" s="216">
        <v>0.66537761601455869</v>
      </c>
      <c r="AC140" s="216">
        <v>0.73886401131275037</v>
      </c>
      <c r="AD140" s="216">
        <v>0.7572884569803271</v>
      </c>
      <c r="AE140" s="508">
        <v>0.7723389517432464</v>
      </c>
      <c r="AF140" s="216">
        <v>0.79295573536411235</v>
      </c>
      <c r="AG140" s="216">
        <v>0.79502433747971879</v>
      </c>
      <c r="AH140" s="216">
        <v>0.79956479690522242</v>
      </c>
      <c r="AI140" s="216">
        <v>0.79702002931118709</v>
      </c>
      <c r="AJ140" s="216">
        <v>0.82223847841989761</v>
      </c>
      <c r="BB140" s="681"/>
      <c r="BC140" s="201" t="s">
        <v>73</v>
      </c>
      <c r="BD140" s="143">
        <v>126</v>
      </c>
      <c r="BE140" s="146">
        <v>268</v>
      </c>
      <c r="BF140" s="146">
        <v>315</v>
      </c>
      <c r="BG140" s="143">
        <v>135</v>
      </c>
      <c r="BH140" s="146">
        <v>112</v>
      </c>
      <c r="BI140" s="146">
        <v>106</v>
      </c>
      <c r="BJ140" s="146">
        <v>99</v>
      </c>
      <c r="BK140" s="143">
        <v>107</v>
      </c>
      <c r="BL140" s="143">
        <v>98</v>
      </c>
      <c r="BM140" s="143">
        <v>97</v>
      </c>
      <c r="BN140" s="143">
        <v>102</v>
      </c>
      <c r="BO140" s="143">
        <v>79</v>
      </c>
      <c r="BP140" s="143">
        <v>87</v>
      </c>
      <c r="BQ140" s="517">
        <v>92</v>
      </c>
      <c r="BS140" s="708"/>
      <c r="BT140" s="201" t="s">
        <v>73</v>
      </c>
      <c r="BU140" s="143">
        <v>1050</v>
      </c>
      <c r="BV140" s="146">
        <v>1265</v>
      </c>
      <c r="BW140" s="146">
        <v>1516</v>
      </c>
      <c r="BX140" s="143">
        <v>1483</v>
      </c>
      <c r="BY140" s="146">
        <v>1584</v>
      </c>
      <c r="BZ140" s="146">
        <v>1648</v>
      </c>
      <c r="CA140" s="146">
        <v>1477</v>
      </c>
      <c r="CB140" s="143">
        <v>1501</v>
      </c>
      <c r="CC140" s="143">
        <v>1506</v>
      </c>
      <c r="CD140" s="143">
        <v>1566</v>
      </c>
      <c r="CE140" s="143">
        <v>1491</v>
      </c>
      <c r="CF140" s="143">
        <v>1534</v>
      </c>
      <c r="CG140" s="143">
        <v>1409</v>
      </c>
      <c r="CH140" s="517">
        <v>1388</v>
      </c>
    </row>
    <row r="141" spans="2:86">
      <c r="F141" s="195"/>
      <c r="R141" s="421"/>
      <c r="S141" s="386"/>
      <c r="T141" s="129"/>
      <c r="U141" s="129"/>
      <c r="Z141" s="195"/>
      <c r="AA141" s="195"/>
      <c r="AB141" s="195"/>
      <c r="AC141" s="195"/>
      <c r="AD141" s="386"/>
      <c r="AE141" s="509"/>
      <c r="AF141" s="195"/>
      <c r="AG141" s="386"/>
      <c r="AH141" s="195"/>
      <c r="AI141" s="196"/>
      <c r="AJ141" s="196"/>
      <c r="BB141" s="681"/>
      <c r="BC141" s="201" t="s">
        <v>74</v>
      </c>
      <c r="BD141" s="143">
        <v>221</v>
      </c>
      <c r="BE141" s="146">
        <v>149</v>
      </c>
      <c r="BF141" s="146">
        <v>169</v>
      </c>
      <c r="BG141" s="143">
        <v>242</v>
      </c>
      <c r="BH141" s="146">
        <v>256</v>
      </c>
      <c r="BI141" s="146">
        <v>242</v>
      </c>
      <c r="BJ141" s="146">
        <v>245</v>
      </c>
      <c r="BK141" s="143">
        <v>233</v>
      </c>
      <c r="BL141" s="143">
        <v>244</v>
      </c>
      <c r="BM141" s="143">
        <v>266</v>
      </c>
      <c r="BN141" s="143">
        <v>261</v>
      </c>
      <c r="BO141" s="143">
        <v>231</v>
      </c>
      <c r="BP141" s="143">
        <v>215</v>
      </c>
      <c r="BQ141" s="517">
        <v>189</v>
      </c>
      <c r="BS141" s="708"/>
      <c r="BT141" s="201" t="s">
        <v>74</v>
      </c>
      <c r="BU141" s="143">
        <v>1002</v>
      </c>
      <c r="BV141" s="146">
        <v>815</v>
      </c>
      <c r="BW141" s="146">
        <v>918</v>
      </c>
      <c r="BX141" s="143">
        <v>1387</v>
      </c>
      <c r="BY141" s="146">
        <v>1466</v>
      </c>
      <c r="BZ141" s="146">
        <v>1638</v>
      </c>
      <c r="CA141" s="146">
        <v>1700</v>
      </c>
      <c r="CB141" s="143">
        <v>1573</v>
      </c>
      <c r="CC141" s="143">
        <v>1642</v>
      </c>
      <c r="CD141" s="143">
        <v>1746</v>
      </c>
      <c r="CE141" s="143">
        <v>1745</v>
      </c>
      <c r="CF141" s="143">
        <v>1752</v>
      </c>
      <c r="CG141" s="143">
        <v>1727</v>
      </c>
      <c r="CH141" s="517">
        <v>1535</v>
      </c>
    </row>
    <row r="142" spans="2:86">
      <c r="F142" s="195"/>
      <c r="R142" s="421"/>
      <c r="S142" s="386"/>
      <c r="T142" s="129"/>
      <c r="U142" s="129"/>
      <c r="Z142" s="195"/>
      <c r="AA142" s="195"/>
      <c r="AB142" s="195"/>
      <c r="AC142" s="195"/>
      <c r="AD142" s="386"/>
      <c r="AE142" s="509"/>
      <c r="AF142" s="195"/>
      <c r="AG142" s="386"/>
      <c r="AH142" s="195"/>
      <c r="AI142" s="196"/>
      <c r="AJ142" s="196"/>
      <c r="BB142" s="681"/>
      <c r="BC142" s="201" t="s">
        <v>36</v>
      </c>
      <c r="BD142" s="143">
        <v>0</v>
      </c>
      <c r="BE142" s="146">
        <v>0</v>
      </c>
      <c r="BF142" s="146">
        <v>0</v>
      </c>
      <c r="BG142" s="143">
        <v>0</v>
      </c>
      <c r="BH142" s="146">
        <v>0</v>
      </c>
      <c r="BI142" s="146">
        <v>0</v>
      </c>
      <c r="BJ142" s="146">
        <v>0</v>
      </c>
      <c r="BK142" s="146">
        <v>0</v>
      </c>
      <c r="BL142" s="143">
        <v>0</v>
      </c>
      <c r="BM142" s="143">
        <v>0</v>
      </c>
      <c r="BN142" s="146">
        <v>0</v>
      </c>
      <c r="BO142" s="146">
        <v>0</v>
      </c>
      <c r="BP142" s="146">
        <v>0</v>
      </c>
      <c r="BQ142" s="545">
        <v>0</v>
      </c>
      <c r="BS142" s="708"/>
      <c r="BT142" s="201" t="s">
        <v>36</v>
      </c>
      <c r="BU142" s="143">
        <v>0</v>
      </c>
      <c r="BV142" s="146">
        <v>0</v>
      </c>
      <c r="BW142" s="146">
        <v>0</v>
      </c>
      <c r="BX142" s="143">
        <v>0</v>
      </c>
      <c r="BY142" s="146">
        <v>0</v>
      </c>
      <c r="BZ142" s="146">
        <v>0</v>
      </c>
      <c r="CA142" s="146">
        <v>0</v>
      </c>
      <c r="CB142" s="146">
        <v>0</v>
      </c>
      <c r="CC142" s="143">
        <v>0</v>
      </c>
      <c r="CD142" s="143">
        <v>0</v>
      </c>
      <c r="CE142" s="146">
        <v>0</v>
      </c>
      <c r="CF142" s="146">
        <v>0</v>
      </c>
      <c r="CG142" s="146">
        <v>0</v>
      </c>
      <c r="CH142" s="545">
        <v>0</v>
      </c>
    </row>
    <row r="143" spans="2:86">
      <c r="F143" s="195"/>
      <c r="R143" s="421"/>
      <c r="S143" s="386"/>
      <c r="T143" s="129"/>
      <c r="U143" s="129"/>
      <c r="Z143" s="195"/>
      <c r="AA143" s="195"/>
      <c r="AB143" s="195"/>
      <c r="AC143" s="195"/>
      <c r="AD143" s="386"/>
      <c r="AE143" s="509"/>
      <c r="AF143" s="195"/>
      <c r="AG143" s="386"/>
      <c r="AH143" s="195"/>
      <c r="AI143" s="196"/>
      <c r="AJ143" s="196"/>
      <c r="AZ143" s="129" t="s">
        <v>14</v>
      </c>
      <c r="BB143" s="681"/>
      <c r="BC143" s="141" t="s">
        <v>149</v>
      </c>
      <c r="BD143" s="143">
        <v>0</v>
      </c>
      <c r="BE143" s="146">
        <v>0</v>
      </c>
      <c r="BF143" s="146">
        <v>0</v>
      </c>
      <c r="BG143" s="143">
        <v>0</v>
      </c>
      <c r="BH143" s="146">
        <v>0</v>
      </c>
      <c r="BI143" s="146">
        <v>0</v>
      </c>
      <c r="BJ143" s="146">
        <v>0</v>
      </c>
      <c r="BK143" s="146">
        <v>0</v>
      </c>
      <c r="BL143" s="143">
        <v>0</v>
      </c>
      <c r="BM143" s="146">
        <v>0</v>
      </c>
      <c r="BN143" s="143">
        <v>0</v>
      </c>
      <c r="BO143" s="146">
        <v>35</v>
      </c>
      <c r="BP143" s="146">
        <v>20</v>
      </c>
      <c r="BQ143" s="545">
        <v>14</v>
      </c>
      <c r="BS143" s="708"/>
      <c r="BT143" s="141" t="s">
        <v>149</v>
      </c>
      <c r="BU143" s="143">
        <v>0</v>
      </c>
      <c r="BV143" s="146">
        <v>0</v>
      </c>
      <c r="BW143" s="146">
        <v>0</v>
      </c>
      <c r="BX143" s="143">
        <v>0</v>
      </c>
      <c r="BY143" s="146">
        <v>0</v>
      </c>
      <c r="BZ143" s="146">
        <v>0</v>
      </c>
      <c r="CA143" s="146">
        <v>0</v>
      </c>
      <c r="CB143" s="146">
        <v>0</v>
      </c>
      <c r="CC143" s="143">
        <v>0</v>
      </c>
      <c r="CD143" s="146">
        <v>0</v>
      </c>
      <c r="CE143" s="143">
        <v>0</v>
      </c>
      <c r="CF143" s="146">
        <v>83</v>
      </c>
      <c r="CG143" s="146">
        <v>58</v>
      </c>
      <c r="CH143" s="545">
        <v>53</v>
      </c>
    </row>
    <row r="144" spans="2:86">
      <c r="F144" s="195"/>
      <c r="G144" s="195" t="s">
        <v>14</v>
      </c>
      <c r="R144" s="421"/>
      <c r="S144" s="386"/>
      <c r="T144" s="129"/>
      <c r="U144" s="129"/>
      <c r="Z144" s="195"/>
      <c r="AA144" s="195"/>
      <c r="AB144" s="195"/>
      <c r="AC144" s="195"/>
      <c r="AD144" s="386"/>
      <c r="AE144" s="509"/>
      <c r="AF144" s="195"/>
      <c r="AG144" s="386"/>
      <c r="AH144" s="195"/>
      <c r="AI144" s="196"/>
      <c r="AJ144" s="196"/>
      <c r="AL144" s="165"/>
      <c r="AM144" s="165"/>
      <c r="AN144" s="165"/>
      <c r="AO144" s="165"/>
      <c r="AP144" s="165"/>
      <c r="AQ144" s="165"/>
      <c r="AR144" s="165"/>
      <c r="AS144" s="165" t="s">
        <v>14</v>
      </c>
      <c r="AT144" s="165"/>
      <c r="AU144" s="418"/>
      <c r="AV144" s="327"/>
      <c r="AW144" s="327"/>
      <c r="AX144" s="327"/>
      <c r="AY144" s="165"/>
      <c r="AZ144" s="165"/>
      <c r="BB144" s="681"/>
      <c r="BC144" s="201" t="s">
        <v>71</v>
      </c>
      <c r="BD144" s="143">
        <v>344</v>
      </c>
      <c r="BE144" s="146">
        <v>363</v>
      </c>
      <c r="BF144" s="146">
        <v>338</v>
      </c>
      <c r="BG144" s="143">
        <v>340</v>
      </c>
      <c r="BH144" s="146">
        <v>414</v>
      </c>
      <c r="BI144" s="146">
        <v>423</v>
      </c>
      <c r="BJ144" s="146">
        <v>433</v>
      </c>
      <c r="BK144" s="146">
        <v>501</v>
      </c>
      <c r="BL144" s="143">
        <v>500</v>
      </c>
      <c r="BM144" s="143">
        <v>498</v>
      </c>
      <c r="BN144" s="146">
        <v>504</v>
      </c>
      <c r="BO144" s="146">
        <v>489</v>
      </c>
      <c r="BP144" s="146">
        <v>451</v>
      </c>
      <c r="BQ144" s="545">
        <v>417</v>
      </c>
      <c r="BS144" s="708"/>
      <c r="BT144" s="201" t="s">
        <v>71</v>
      </c>
      <c r="BU144" s="143">
        <v>807</v>
      </c>
      <c r="BV144" s="146">
        <v>905</v>
      </c>
      <c r="BW144" s="146">
        <v>919</v>
      </c>
      <c r="BX144" s="143">
        <v>972</v>
      </c>
      <c r="BY144" s="146">
        <v>1149</v>
      </c>
      <c r="BZ144" s="146">
        <v>1269</v>
      </c>
      <c r="CA144" s="146">
        <v>1372</v>
      </c>
      <c r="CB144" s="146">
        <v>1608</v>
      </c>
      <c r="CC144" s="143">
        <v>1654</v>
      </c>
      <c r="CD144" s="143">
        <v>1716</v>
      </c>
      <c r="CE144" s="146">
        <v>1754</v>
      </c>
      <c r="CF144" s="146">
        <v>1852</v>
      </c>
      <c r="CG144" s="146">
        <v>1827</v>
      </c>
      <c r="CH144" s="545">
        <v>1757</v>
      </c>
    </row>
    <row r="145" spans="2:86" ht="18.75" thickBot="1">
      <c r="F145" s="195"/>
      <c r="R145" s="421"/>
      <c r="S145" s="386"/>
      <c r="T145" s="129"/>
      <c r="U145" s="129"/>
      <c r="Z145" s="195"/>
      <c r="AA145" s="195"/>
      <c r="AB145" s="195"/>
      <c r="AC145" s="195"/>
      <c r="AD145" s="386"/>
      <c r="AE145" s="509"/>
      <c r="AF145" s="195"/>
      <c r="AG145" s="386"/>
      <c r="AH145" s="195"/>
      <c r="AI145" s="196"/>
      <c r="AJ145" s="196"/>
      <c r="AL145" s="165"/>
      <c r="AM145" s="165"/>
      <c r="AN145" s="165"/>
      <c r="AO145" s="165"/>
      <c r="AP145" s="165"/>
      <c r="AQ145" s="165"/>
      <c r="AR145" s="165"/>
      <c r="AS145" s="165"/>
      <c r="AT145" s="165"/>
      <c r="AU145" s="418"/>
      <c r="AV145" s="327"/>
      <c r="AW145" s="327"/>
      <c r="AX145" s="327"/>
      <c r="AY145" s="165"/>
      <c r="AZ145" s="165"/>
      <c r="BB145" s="682"/>
      <c r="BC145" s="222" t="s">
        <v>53</v>
      </c>
      <c r="BD145" s="207">
        <f>BD142+BD144+$T$11*BD143</f>
        <v>344</v>
      </c>
      <c r="BE145" s="208">
        <f t="shared" ref="BE145" si="243">BE142+BE144+$T$11*BE143</f>
        <v>363</v>
      </c>
      <c r="BF145" s="208">
        <v>338</v>
      </c>
      <c r="BG145" s="207">
        <v>340</v>
      </c>
      <c r="BH145" s="208">
        <v>414</v>
      </c>
      <c r="BI145" s="208">
        <v>423</v>
      </c>
      <c r="BJ145" s="208">
        <v>433</v>
      </c>
      <c r="BK145" s="209">
        <v>501</v>
      </c>
      <c r="BL145" s="209">
        <v>500</v>
      </c>
      <c r="BM145" s="209">
        <v>498</v>
      </c>
      <c r="BN145" s="208">
        <v>504</v>
      </c>
      <c r="BO145" s="463">
        <v>506.5</v>
      </c>
      <c r="BP145" s="463">
        <v>461</v>
      </c>
      <c r="BQ145" s="441">
        <v>424</v>
      </c>
      <c r="BS145" s="709"/>
      <c r="BT145" s="133" t="s">
        <v>53</v>
      </c>
      <c r="BU145" s="209">
        <f t="shared" ref="BU145" si="244">BU142+BU144+$T$11*BU143</f>
        <v>807</v>
      </c>
      <c r="BV145" s="209">
        <f t="shared" ref="BV145" si="245">BV142+BV144+$T$11*BV143</f>
        <v>905</v>
      </c>
      <c r="BW145" s="209">
        <v>919</v>
      </c>
      <c r="BX145" s="209">
        <v>972</v>
      </c>
      <c r="BY145" s="209">
        <v>1149</v>
      </c>
      <c r="BZ145" s="209">
        <v>1269</v>
      </c>
      <c r="CA145" s="209">
        <v>1372</v>
      </c>
      <c r="CB145" s="209">
        <v>1608</v>
      </c>
      <c r="CC145" s="209">
        <v>1654</v>
      </c>
      <c r="CD145" s="209">
        <v>1716</v>
      </c>
      <c r="CE145" s="209">
        <v>1754</v>
      </c>
      <c r="CF145" s="209">
        <v>1893.5</v>
      </c>
      <c r="CG145" s="209">
        <v>1856</v>
      </c>
      <c r="CH145" s="441">
        <v>1783.5</v>
      </c>
    </row>
    <row r="146" spans="2:86">
      <c r="B146" s="201"/>
      <c r="C146" s="201"/>
      <c r="D146" s="201"/>
      <c r="E146" s="201"/>
      <c r="F146" s="210"/>
      <c r="G146" s="210"/>
      <c r="H146" s="210"/>
      <c r="I146" s="210"/>
      <c r="J146" s="210"/>
      <c r="K146" s="210"/>
      <c r="L146" s="210"/>
      <c r="M146" s="210"/>
      <c r="N146" s="210"/>
      <c r="O146" s="210"/>
      <c r="P146" s="210"/>
      <c r="Q146" s="210"/>
      <c r="R146" s="231"/>
      <c r="S146" s="700" t="s">
        <v>137</v>
      </c>
      <c r="T146" s="714" t="s">
        <v>113</v>
      </c>
      <c r="U146" s="136"/>
      <c r="V146" s="201"/>
      <c r="W146" s="201"/>
      <c r="X146" s="201"/>
      <c r="Y146" s="201"/>
      <c r="Z146" s="210"/>
      <c r="AA146" s="210"/>
      <c r="AB146" s="210"/>
      <c r="AC146" s="210"/>
      <c r="AD146" s="210"/>
      <c r="AE146" s="506"/>
      <c r="AF146" s="210"/>
      <c r="AG146" s="210"/>
      <c r="AH146" s="210"/>
      <c r="AI146" s="210"/>
      <c r="AJ146" s="210"/>
      <c r="AL146" s="165"/>
      <c r="AM146" s="165"/>
      <c r="AN146" s="165"/>
      <c r="AO146" s="165"/>
      <c r="AP146" s="165"/>
      <c r="AQ146" s="165"/>
      <c r="AR146" s="165"/>
      <c r="AS146" s="165"/>
      <c r="AT146" s="165"/>
      <c r="AU146" s="418"/>
      <c r="AV146" s="327"/>
      <c r="AW146" s="327"/>
      <c r="AX146" s="327"/>
      <c r="AY146" s="165"/>
      <c r="AZ146" s="165"/>
      <c r="BB146" s="440"/>
      <c r="BC146" s="223"/>
      <c r="BD146" s="223"/>
      <c r="BE146" s="223"/>
      <c r="BF146" s="223"/>
      <c r="BG146" s="223"/>
      <c r="BH146" s="223"/>
      <c r="BI146" s="223"/>
      <c r="BJ146" s="223"/>
      <c r="BK146" s="388"/>
      <c r="BL146" s="388"/>
      <c r="BM146" s="223"/>
      <c r="BN146" s="388"/>
      <c r="BO146" s="327"/>
      <c r="BP146" s="327"/>
      <c r="BS146" s="439"/>
      <c r="CE146" s="165"/>
      <c r="CF146" s="327"/>
      <c r="CG146" s="327"/>
    </row>
    <row r="147" spans="2:86">
      <c r="B147" s="133" t="s">
        <v>50</v>
      </c>
      <c r="C147" s="133" t="s">
        <v>121</v>
      </c>
      <c r="D147" s="133" t="s">
        <v>120</v>
      </c>
      <c r="E147" s="133" t="s">
        <v>119</v>
      </c>
      <c r="F147" s="133" t="s">
        <v>49</v>
      </c>
      <c r="G147" s="133" t="s">
        <v>48</v>
      </c>
      <c r="H147" s="133" t="s">
        <v>47</v>
      </c>
      <c r="I147" s="133" t="s">
        <v>46</v>
      </c>
      <c r="J147" s="133" t="s">
        <v>45</v>
      </c>
      <c r="K147" s="133" t="s">
        <v>44</v>
      </c>
      <c r="L147" s="133" t="s">
        <v>43</v>
      </c>
      <c r="M147" s="133" t="s">
        <v>96</v>
      </c>
      <c r="N147" s="133" t="s">
        <v>69</v>
      </c>
      <c r="O147" s="133" t="s">
        <v>77</v>
      </c>
      <c r="P147" s="133" t="s">
        <v>148</v>
      </c>
      <c r="Q147" s="135"/>
      <c r="R147" s="179" t="s">
        <v>84</v>
      </c>
      <c r="S147" s="701"/>
      <c r="T147" s="715"/>
      <c r="U147" s="129"/>
      <c r="V147" s="133" t="s">
        <v>50</v>
      </c>
      <c r="W147" s="133" t="s">
        <v>121</v>
      </c>
      <c r="X147" s="133" t="s">
        <v>120</v>
      </c>
      <c r="Y147" s="133" t="s">
        <v>119</v>
      </c>
      <c r="Z147" s="133" t="s">
        <v>49</v>
      </c>
      <c r="AA147" s="133" t="s">
        <v>48</v>
      </c>
      <c r="AB147" s="133" t="s">
        <v>47</v>
      </c>
      <c r="AC147" s="133" t="s">
        <v>46</v>
      </c>
      <c r="AD147" s="133" t="s">
        <v>45</v>
      </c>
      <c r="AE147" s="206" t="s">
        <v>44</v>
      </c>
      <c r="AF147" s="133" t="s">
        <v>43</v>
      </c>
      <c r="AG147" s="133" t="s">
        <v>96</v>
      </c>
      <c r="AH147" s="133" t="s">
        <v>69</v>
      </c>
      <c r="AI147" s="133" t="str">
        <f>$AI$3</f>
        <v>2016-17</v>
      </c>
      <c r="AJ147" s="133" t="str">
        <f>AJ115</f>
        <v>2017-18</v>
      </c>
      <c r="AL147" s="133" t="s">
        <v>50</v>
      </c>
      <c r="AM147" s="133" t="s">
        <v>121</v>
      </c>
      <c r="AN147" s="133" t="s">
        <v>120</v>
      </c>
      <c r="AO147" s="133" t="s">
        <v>119</v>
      </c>
      <c r="AP147" s="133" t="s">
        <v>49</v>
      </c>
      <c r="AQ147" s="133" t="s">
        <v>48</v>
      </c>
      <c r="AR147" s="133" t="s">
        <v>47</v>
      </c>
      <c r="AS147" s="133" t="s">
        <v>46</v>
      </c>
      <c r="AT147" s="133" t="s">
        <v>45</v>
      </c>
      <c r="AU147" s="133" t="s">
        <v>44</v>
      </c>
      <c r="AV147" s="133" t="s">
        <v>43</v>
      </c>
      <c r="AW147" s="133" t="s">
        <v>96</v>
      </c>
      <c r="AX147" s="135" t="s">
        <v>69</v>
      </c>
      <c r="AY147" s="135" t="s">
        <v>77</v>
      </c>
      <c r="AZ147" s="135" t="s">
        <v>148</v>
      </c>
      <c r="BB147" s="233"/>
      <c r="BC147" s="133" t="s">
        <v>50</v>
      </c>
      <c r="BD147" s="133" t="s">
        <v>121</v>
      </c>
      <c r="BE147" s="133" t="s">
        <v>120</v>
      </c>
      <c r="BF147" s="133" t="s">
        <v>119</v>
      </c>
      <c r="BG147" s="133" t="s">
        <v>49</v>
      </c>
      <c r="BH147" s="133" t="s">
        <v>48</v>
      </c>
      <c r="BI147" s="133" t="s">
        <v>47</v>
      </c>
      <c r="BJ147" s="133" t="s">
        <v>46</v>
      </c>
      <c r="BK147" s="133" t="s">
        <v>45</v>
      </c>
      <c r="BL147" s="133" t="s">
        <v>44</v>
      </c>
      <c r="BM147" s="133" t="s">
        <v>43</v>
      </c>
      <c r="BN147" s="133" t="s">
        <v>96</v>
      </c>
      <c r="BO147" s="135" t="s">
        <v>69</v>
      </c>
      <c r="BP147" s="135" t="s">
        <v>77</v>
      </c>
      <c r="BQ147" s="135" t="s">
        <v>148</v>
      </c>
      <c r="BS147" s="439"/>
      <c r="BT147" s="133" t="s">
        <v>50</v>
      </c>
      <c r="BU147" s="133" t="s">
        <v>121</v>
      </c>
      <c r="BV147" s="133" t="s">
        <v>120</v>
      </c>
      <c r="BW147" s="133" t="s">
        <v>119</v>
      </c>
      <c r="BX147" s="133" t="s">
        <v>49</v>
      </c>
      <c r="BY147" s="133" t="s">
        <v>48</v>
      </c>
      <c r="BZ147" s="133" t="s">
        <v>47</v>
      </c>
      <c r="CA147" s="133" t="s">
        <v>46</v>
      </c>
      <c r="CB147" s="133" t="s">
        <v>45</v>
      </c>
      <c r="CC147" s="133" t="s">
        <v>44</v>
      </c>
      <c r="CD147" s="133" t="s">
        <v>43</v>
      </c>
      <c r="CE147" s="133" t="s">
        <v>96</v>
      </c>
      <c r="CF147" s="133" t="s">
        <v>69</v>
      </c>
      <c r="CG147" s="133" t="s">
        <v>77</v>
      </c>
      <c r="CH147" s="133" t="s">
        <v>148</v>
      </c>
    </row>
    <row r="148" spans="2:86">
      <c r="B148" s="201" t="s">
        <v>72</v>
      </c>
      <c r="C148" s="143">
        <f t="shared" ref="C148:N148" si="246">SUM(C4,C20,C36,C52,C68,C84,C100,C116,C132)</f>
        <v>26721.599999999999</v>
      </c>
      <c r="D148" s="143">
        <f t="shared" si="246"/>
        <v>28238.400000000001</v>
      </c>
      <c r="E148" s="143">
        <f t="shared" si="246"/>
        <v>29320.6</v>
      </c>
      <c r="F148" s="143">
        <f t="shared" si="246"/>
        <v>28180.799999999996</v>
      </c>
      <c r="G148" s="143">
        <f t="shared" si="246"/>
        <v>29139.4</v>
      </c>
      <c r="H148" s="143">
        <f t="shared" si="246"/>
        <v>29449.599999999999</v>
      </c>
      <c r="I148" s="143">
        <f t="shared" si="246"/>
        <v>26481.200000000001</v>
      </c>
      <c r="J148" s="143">
        <f t="shared" si="246"/>
        <v>25602.799999999996</v>
      </c>
      <c r="K148" s="143">
        <f t="shared" si="246"/>
        <v>24819.799999999996</v>
      </c>
      <c r="L148" s="143">
        <f t="shared" si="246"/>
        <v>24779.4</v>
      </c>
      <c r="M148" s="143">
        <f t="shared" si="246"/>
        <v>25257.599999999999</v>
      </c>
      <c r="N148" s="143">
        <f t="shared" si="246"/>
        <v>24594.6</v>
      </c>
      <c r="O148" s="143">
        <f t="shared" ref="O148:P148" si="247">SUM(O4,O20,O36,O52,O68,O84,O100,O116,O132)</f>
        <v>23597.399999999998</v>
      </c>
      <c r="P148" s="143">
        <f t="shared" si="247"/>
        <v>24772</v>
      </c>
      <c r="Q148" s="143"/>
      <c r="R148" s="407">
        <f t="shared" ref="R148:R156" si="248">AVERAGE(R4,R20,R36,R52,R68,R84,R100,R116,R132)</f>
        <v>393.44524009673364</v>
      </c>
      <c r="S148" s="422">
        <f t="shared" ref="S148:S156" si="249">R148/$R$151</f>
        <v>0.9899980796087956</v>
      </c>
      <c r="T148" s="428">
        <v>1</v>
      </c>
      <c r="U148" s="129"/>
      <c r="V148" s="201" t="s">
        <v>72</v>
      </c>
      <c r="W148" s="143">
        <f t="shared" ref="W148:AC154" si="250">W4+W20+W36+W52+W68+W84+W100+W116+W132</f>
        <v>18664</v>
      </c>
      <c r="X148" s="143">
        <f t="shared" si="250"/>
        <v>19964</v>
      </c>
      <c r="Y148" s="143">
        <f t="shared" si="250"/>
        <v>20678</v>
      </c>
      <c r="Z148" s="143">
        <f t="shared" si="250"/>
        <v>19682</v>
      </c>
      <c r="AA148" s="143">
        <f t="shared" si="250"/>
        <v>20277</v>
      </c>
      <c r="AB148" s="143">
        <f t="shared" si="250"/>
        <v>20251</v>
      </c>
      <c r="AC148" s="143">
        <f t="shared" si="250"/>
        <v>18340</v>
      </c>
      <c r="AD148" s="143">
        <v>17754</v>
      </c>
      <c r="AE148" s="505">
        <f t="shared" ref="AE148:AH154" si="251">AE4+AE20+AE36+AE52+AE68+AE84+AE100+AE116+AE132</f>
        <v>17543</v>
      </c>
      <c r="AF148" s="143">
        <f t="shared" si="251"/>
        <v>17472</v>
      </c>
      <c r="AG148" s="143">
        <v>18166</v>
      </c>
      <c r="AH148" s="143">
        <f t="shared" si="251"/>
        <v>17781</v>
      </c>
      <c r="AI148" s="143">
        <f t="shared" ref="AI148:AJ148" si="252">AI4+AI20+AI36+AI52+AI68+AI84+AI100+AI116+AI132</f>
        <v>17352</v>
      </c>
      <c r="AJ148" s="143">
        <f t="shared" si="252"/>
        <v>18377</v>
      </c>
      <c r="AL148" s="201" t="s">
        <v>127</v>
      </c>
      <c r="AM148" s="143">
        <f t="shared" ref="AM148:AY148" si="253">AM4+AM20+AM36+AM52+AM68+AM84+AM100+AM116+AM132</f>
        <v>266</v>
      </c>
      <c r="AN148" s="143">
        <f t="shared" si="253"/>
        <v>230</v>
      </c>
      <c r="AO148" s="143">
        <f t="shared" si="253"/>
        <v>245</v>
      </c>
      <c r="AP148" s="143">
        <f t="shared" si="253"/>
        <v>258</v>
      </c>
      <c r="AQ148" s="143">
        <f t="shared" si="253"/>
        <v>270</v>
      </c>
      <c r="AR148" s="143">
        <f t="shared" si="253"/>
        <v>248</v>
      </c>
      <c r="AS148" s="143">
        <f t="shared" si="253"/>
        <v>340</v>
      </c>
      <c r="AT148" s="143">
        <f t="shared" si="253"/>
        <v>380</v>
      </c>
      <c r="AU148" s="143">
        <f t="shared" si="253"/>
        <v>440</v>
      </c>
      <c r="AV148" s="143">
        <f t="shared" si="253"/>
        <v>360</v>
      </c>
      <c r="AW148" s="143">
        <v>414</v>
      </c>
      <c r="AX148" s="142">
        <f t="shared" ref="AX148" si="254">AX4+AX20+AX36+AX52+AX68+AX84+AX100+AX116+AX132</f>
        <v>417</v>
      </c>
      <c r="AY148" s="142">
        <f t="shared" si="253"/>
        <v>430</v>
      </c>
      <c r="AZ148" s="142">
        <f t="shared" ref="AZ148" si="255">AZ4+AZ20+AZ36+AZ52+AZ68+AZ84+AZ100+AZ116+AZ132</f>
        <v>447</v>
      </c>
      <c r="BB148" s="683" t="s">
        <v>99</v>
      </c>
      <c r="BC148" s="201" t="s">
        <v>72</v>
      </c>
      <c r="BD148" s="143">
        <f t="shared" ref="BD148:BM148" si="256">SUM(BD4,BD20,BD36,BD52,BD68,BD84,BD100,BD116,BD132)</f>
        <v>8707</v>
      </c>
      <c r="BE148" s="146">
        <f t="shared" si="256"/>
        <v>8818</v>
      </c>
      <c r="BF148" s="146">
        <f t="shared" si="256"/>
        <v>9257</v>
      </c>
      <c r="BG148" s="143">
        <f t="shared" si="256"/>
        <v>9351</v>
      </c>
      <c r="BH148" s="146">
        <f t="shared" si="256"/>
        <v>9823</v>
      </c>
      <c r="BI148" s="146">
        <f t="shared" si="256"/>
        <v>10042</v>
      </c>
      <c r="BJ148" s="146">
        <f t="shared" si="256"/>
        <v>8889</v>
      </c>
      <c r="BK148" s="146">
        <f t="shared" si="256"/>
        <v>8526</v>
      </c>
      <c r="BL148" s="142">
        <f t="shared" si="256"/>
        <v>8136</v>
      </c>
      <c r="BM148" s="142">
        <f t="shared" si="256"/>
        <v>8308</v>
      </c>
      <c r="BN148" s="180">
        <v>8122</v>
      </c>
      <c r="BO148" s="142">
        <f t="shared" ref="BO148:BP161" si="257">SUM(BO4,BO20,BO36,BO52,BO68,BO84,BO100,BO116,BO132)</f>
        <v>7832</v>
      </c>
      <c r="BP148" s="142">
        <f t="shared" si="257"/>
        <v>7193</v>
      </c>
      <c r="BQ148" s="516">
        <f t="shared" ref="BQ148" si="258">SUM(BQ4,BQ20,BQ36,BQ52,BQ68,BQ84,BQ100,BQ116,BQ132)</f>
        <v>7395</v>
      </c>
      <c r="BS148" s="704" t="s">
        <v>51</v>
      </c>
      <c r="BT148" s="204" t="s">
        <v>72</v>
      </c>
      <c r="BU148" s="142">
        <f t="shared" ref="BU148:CG148" si="259">SUM(BU4,BU20,BU36,BU52,BU68,BU84,BU100,BU116,BU132)</f>
        <v>1545</v>
      </c>
      <c r="BV148" s="180">
        <f t="shared" si="259"/>
        <v>1787</v>
      </c>
      <c r="BW148" s="180">
        <f t="shared" si="259"/>
        <v>1800</v>
      </c>
      <c r="BX148" s="142">
        <f t="shared" si="259"/>
        <v>1415</v>
      </c>
      <c r="BY148" s="180">
        <f t="shared" si="259"/>
        <v>1394</v>
      </c>
      <c r="BZ148" s="180">
        <f t="shared" si="259"/>
        <v>1523</v>
      </c>
      <c r="CA148" s="180">
        <f t="shared" si="259"/>
        <v>1299</v>
      </c>
      <c r="CB148" s="142">
        <f t="shared" si="259"/>
        <v>1233</v>
      </c>
      <c r="CC148" s="142">
        <f t="shared" si="259"/>
        <v>1055</v>
      </c>
      <c r="CD148" s="142">
        <f t="shared" si="259"/>
        <v>947</v>
      </c>
      <c r="CE148" s="142">
        <f t="shared" si="259"/>
        <v>898</v>
      </c>
      <c r="CF148" s="142">
        <f t="shared" ref="CF148" si="260">SUM(CF4,CF20,CF36,CF52,CF68,CF84,CF100,CF116,CF132)</f>
        <v>825</v>
      </c>
      <c r="CG148" s="142">
        <f t="shared" si="259"/>
        <v>754</v>
      </c>
      <c r="CH148" s="516">
        <f t="shared" ref="CH148" si="261">SUM(CH4,CH20,CH36,CH52,CH68,CH84,CH100,CH116,CH132)</f>
        <v>735</v>
      </c>
    </row>
    <row r="149" spans="2:86">
      <c r="B149" s="201" t="s">
        <v>73</v>
      </c>
      <c r="C149" s="143">
        <f t="shared" ref="C149:N149" si="262">SUM(C5,C21,C37,C53,C69,C85,C101,C117,C133)</f>
        <v>23385.799999999996</v>
      </c>
      <c r="D149" s="143">
        <f t="shared" si="262"/>
        <v>23963.800000000003</v>
      </c>
      <c r="E149" s="143">
        <f t="shared" si="262"/>
        <v>26045.8</v>
      </c>
      <c r="F149" s="143">
        <f t="shared" si="262"/>
        <v>25770.199999999997</v>
      </c>
      <c r="G149" s="143">
        <f t="shared" si="262"/>
        <v>26924.2</v>
      </c>
      <c r="H149" s="143">
        <f t="shared" si="262"/>
        <v>28494.2</v>
      </c>
      <c r="I149" s="143">
        <f t="shared" si="262"/>
        <v>26288.400000000001</v>
      </c>
      <c r="J149" s="143">
        <f t="shared" si="262"/>
        <v>26590.6</v>
      </c>
      <c r="K149" s="143">
        <f t="shared" si="262"/>
        <v>26316.800000000003</v>
      </c>
      <c r="L149" s="143">
        <f t="shared" si="262"/>
        <v>26299.200000000001</v>
      </c>
      <c r="M149" s="143">
        <f t="shared" si="262"/>
        <v>26436.400000000001</v>
      </c>
      <c r="N149" s="143">
        <f t="shared" si="262"/>
        <v>26711.200000000001</v>
      </c>
      <c r="O149" s="143">
        <f t="shared" ref="O149:P149" si="263">SUM(O5,O21,O37,O53,O69,O85,O101,O117,O133)</f>
        <v>26049.8</v>
      </c>
      <c r="P149" s="143">
        <f t="shared" si="263"/>
        <v>25612.400000000001</v>
      </c>
      <c r="Q149" s="143"/>
      <c r="R149" s="407">
        <f t="shared" si="248"/>
        <v>264.29064653004485</v>
      </c>
      <c r="S149" s="423">
        <f t="shared" si="249"/>
        <v>0.66501562570430894</v>
      </c>
      <c r="T149" s="429">
        <v>1</v>
      </c>
      <c r="U149" s="129"/>
      <c r="V149" s="201" t="s">
        <v>73</v>
      </c>
      <c r="W149" s="143">
        <f t="shared" si="250"/>
        <v>16545</v>
      </c>
      <c r="X149" s="143">
        <f t="shared" si="250"/>
        <v>16984</v>
      </c>
      <c r="Y149" s="143">
        <f t="shared" si="250"/>
        <v>18379</v>
      </c>
      <c r="Z149" s="143">
        <f t="shared" si="250"/>
        <v>18110</v>
      </c>
      <c r="AA149" s="143">
        <f t="shared" si="250"/>
        <v>18755</v>
      </c>
      <c r="AB149" s="143">
        <f t="shared" si="250"/>
        <v>19642</v>
      </c>
      <c r="AC149" s="143">
        <f t="shared" si="250"/>
        <v>18049</v>
      </c>
      <c r="AD149" s="143">
        <v>18162</v>
      </c>
      <c r="AE149" s="505">
        <f t="shared" si="251"/>
        <v>18114</v>
      </c>
      <c r="AF149" s="143">
        <f t="shared" si="251"/>
        <v>18130</v>
      </c>
      <c r="AG149" s="143">
        <v>18388</v>
      </c>
      <c r="AH149" s="143">
        <f>AH5+AH21+AH37+AH53+AH69+AH85+AH101+AH117+AH133</f>
        <v>18759</v>
      </c>
      <c r="AI149" s="143">
        <f>AI5+AI21+AI37+AI53+AI69+AI85+AI101+AI117+AI133</f>
        <v>18603</v>
      </c>
      <c r="AJ149" s="143">
        <f>AJ5+AJ21+AJ37+AJ53+AJ69+AJ85+AJ101+AJ117+AJ133</f>
        <v>18640</v>
      </c>
      <c r="AL149" s="141" t="s">
        <v>149</v>
      </c>
      <c r="AM149" s="143">
        <f t="shared" ref="AM149:AY149" si="264">AM5+AM21+AM37+AM53+AM69+AM85+AM101+AM117+AM133</f>
        <v>0</v>
      </c>
      <c r="AN149" s="143">
        <f t="shared" si="264"/>
        <v>0</v>
      </c>
      <c r="AO149" s="143">
        <f t="shared" si="264"/>
        <v>0</v>
      </c>
      <c r="AP149" s="143">
        <f t="shared" si="264"/>
        <v>0</v>
      </c>
      <c r="AQ149" s="143">
        <f t="shared" si="264"/>
        <v>0</v>
      </c>
      <c r="AR149" s="143">
        <f t="shared" si="264"/>
        <v>0</v>
      </c>
      <c r="AS149" s="143">
        <f t="shared" si="264"/>
        <v>0</v>
      </c>
      <c r="AT149" s="143">
        <f t="shared" si="264"/>
        <v>0</v>
      </c>
      <c r="AU149" s="143">
        <f t="shared" si="264"/>
        <v>0</v>
      </c>
      <c r="AV149" s="143">
        <f t="shared" si="264"/>
        <v>0</v>
      </c>
      <c r="AW149" s="143">
        <v>0</v>
      </c>
      <c r="AX149" s="143">
        <f t="shared" ref="AX149" si="265">AX5+AX21+AX37+AX53+AX69+AX85+AX101+AX117+AX133</f>
        <v>772</v>
      </c>
      <c r="AY149" s="143">
        <f t="shared" si="264"/>
        <v>688</v>
      </c>
      <c r="AZ149" s="143">
        <f t="shared" ref="AZ149" si="266">AZ5+AZ21+AZ37+AZ53+AZ69+AZ85+AZ101+AZ117+AZ133</f>
        <v>853</v>
      </c>
      <c r="BB149" s="681"/>
      <c r="BC149" s="201" t="s">
        <v>73</v>
      </c>
      <c r="BD149" s="143">
        <f t="shared" ref="BD149:BM149" si="267">SUM(BD5,BD21,BD37,BD53,BD69,BD85,BD101,BD117,BD133)</f>
        <v>6761</v>
      </c>
      <c r="BE149" s="146">
        <f t="shared" si="267"/>
        <v>6781</v>
      </c>
      <c r="BF149" s="146">
        <f t="shared" si="267"/>
        <v>7396</v>
      </c>
      <c r="BG149" s="143">
        <f t="shared" si="267"/>
        <v>7659</v>
      </c>
      <c r="BH149" s="146">
        <f t="shared" si="267"/>
        <v>8309</v>
      </c>
      <c r="BI149" s="146">
        <f t="shared" si="267"/>
        <v>8849</v>
      </c>
      <c r="BJ149" s="146">
        <f t="shared" si="267"/>
        <v>8253</v>
      </c>
      <c r="BK149" s="146">
        <f t="shared" si="267"/>
        <v>8362</v>
      </c>
      <c r="BL149" s="143">
        <f t="shared" si="267"/>
        <v>8301</v>
      </c>
      <c r="BM149" s="143">
        <f t="shared" si="267"/>
        <v>8464</v>
      </c>
      <c r="BN149" s="146">
        <v>8398</v>
      </c>
      <c r="BO149" s="143">
        <f t="shared" si="257"/>
        <v>8534</v>
      </c>
      <c r="BP149" s="143">
        <f t="shared" si="257"/>
        <v>7871</v>
      </c>
      <c r="BQ149" s="517">
        <f t="shared" ref="BQ149" si="268">SUM(BQ5,BQ21,BQ37,BQ53,BQ69,BQ85,BQ101,BQ117,BQ133)</f>
        <v>7448</v>
      </c>
      <c r="BR149" s="129" t="s">
        <v>14</v>
      </c>
      <c r="BS149" s="705"/>
      <c r="BT149" s="201" t="s">
        <v>73</v>
      </c>
      <c r="BU149" s="143">
        <f t="shared" ref="BU149:CG149" si="269">SUM(BU5,BU21,BU37,BU53,BU69,BU85,BU101,BU117,BU133)</f>
        <v>2122</v>
      </c>
      <c r="BV149" s="146">
        <f t="shared" si="269"/>
        <v>2328</v>
      </c>
      <c r="BW149" s="146">
        <f t="shared" si="269"/>
        <v>2558</v>
      </c>
      <c r="BX149" s="143">
        <f t="shared" si="269"/>
        <v>2146</v>
      </c>
      <c r="BY149" s="146">
        <f t="shared" si="269"/>
        <v>2107</v>
      </c>
      <c r="BZ149" s="146">
        <f t="shared" si="269"/>
        <v>2383</v>
      </c>
      <c r="CA149" s="146">
        <f t="shared" si="269"/>
        <v>2114</v>
      </c>
      <c r="CB149" s="143">
        <f t="shared" si="269"/>
        <v>2170</v>
      </c>
      <c r="CC149" s="143">
        <f t="shared" si="269"/>
        <v>1985</v>
      </c>
      <c r="CD149" s="143">
        <f t="shared" si="269"/>
        <v>1780</v>
      </c>
      <c r="CE149" s="143">
        <f t="shared" si="269"/>
        <v>1773</v>
      </c>
      <c r="CF149" s="143">
        <f t="shared" ref="CF149" si="270">SUM(CF5,CF21,CF37,CF53,CF69,CF85,CF101,CF117,CF133)</f>
        <v>1567</v>
      </c>
      <c r="CG149" s="143">
        <f t="shared" si="269"/>
        <v>1606</v>
      </c>
      <c r="CH149" s="517">
        <f t="shared" ref="CH149" si="271">SUM(CH5,CH21,CH37,CH53,CH69,CH85,CH101,CH117,CH133)</f>
        <v>1446</v>
      </c>
    </row>
    <row r="150" spans="2:86">
      <c r="B150" s="201" t="s">
        <v>74</v>
      </c>
      <c r="C150" s="143">
        <f t="shared" ref="C150:N150" si="272">SUM(C6,C22,C38,C54,C70,C86,C102,C118,C134)</f>
        <v>23340</v>
      </c>
      <c r="D150" s="143">
        <f t="shared" si="272"/>
        <v>23071</v>
      </c>
      <c r="E150" s="143">
        <f t="shared" si="272"/>
        <v>24663.200000000001</v>
      </c>
      <c r="F150" s="143">
        <f t="shared" si="272"/>
        <v>26598</v>
      </c>
      <c r="G150" s="143">
        <f t="shared" si="272"/>
        <v>27513.800000000003</v>
      </c>
      <c r="H150" s="143">
        <f t="shared" si="272"/>
        <v>29535.199999999997</v>
      </c>
      <c r="I150" s="143">
        <f t="shared" si="272"/>
        <v>28600.800000000003</v>
      </c>
      <c r="J150" s="143">
        <f t="shared" si="272"/>
        <v>29671.800000000003</v>
      </c>
      <c r="K150" s="143">
        <f t="shared" si="272"/>
        <v>29699</v>
      </c>
      <c r="L150" s="143">
        <f t="shared" si="272"/>
        <v>30087.599999999999</v>
      </c>
      <c r="M150" s="143">
        <f t="shared" si="272"/>
        <v>30026.199999999997</v>
      </c>
      <c r="N150" s="143">
        <f t="shared" si="272"/>
        <v>30493.799999999996</v>
      </c>
      <c r="O150" s="143">
        <f t="shared" ref="O150:P150" si="273">SUM(O6,O22,O38,O54,O70,O86,O102,O118,O134)</f>
        <v>30844.6</v>
      </c>
      <c r="P150" s="143">
        <f t="shared" si="273"/>
        <v>30042.800000000003</v>
      </c>
      <c r="Q150" s="143"/>
      <c r="R150" s="407">
        <f t="shared" si="248"/>
        <v>353.97136901907891</v>
      </c>
      <c r="S150" s="423">
        <f t="shared" si="249"/>
        <v>0.89067280488442657</v>
      </c>
      <c r="T150" s="429">
        <v>1</v>
      </c>
      <c r="U150" s="129"/>
      <c r="V150" s="201" t="s">
        <v>74</v>
      </c>
      <c r="W150" s="143">
        <f t="shared" si="250"/>
        <v>16513</v>
      </c>
      <c r="X150" s="143">
        <f t="shared" si="250"/>
        <v>16233</v>
      </c>
      <c r="Y150" s="143">
        <f t="shared" si="250"/>
        <v>17187</v>
      </c>
      <c r="Z150" s="143">
        <f t="shared" si="250"/>
        <v>18492</v>
      </c>
      <c r="AA150" s="143">
        <f t="shared" si="250"/>
        <v>18937</v>
      </c>
      <c r="AB150" s="143">
        <f t="shared" si="250"/>
        <v>20013</v>
      </c>
      <c r="AC150" s="143">
        <f t="shared" si="250"/>
        <v>19291</v>
      </c>
      <c r="AD150" s="143">
        <v>19840</v>
      </c>
      <c r="AE150" s="505">
        <f t="shared" si="251"/>
        <v>19826</v>
      </c>
      <c r="AF150" s="143">
        <f t="shared" si="251"/>
        <v>20013</v>
      </c>
      <c r="AG150" s="143">
        <v>20184</v>
      </c>
      <c r="AH150" s="143">
        <f t="shared" si="251"/>
        <v>20550</v>
      </c>
      <c r="AI150" s="143">
        <f t="shared" ref="AI150:AJ150" si="274">AI6+AI22+AI38+AI54+AI70+AI86+AI102+AI118+AI134</f>
        <v>21113</v>
      </c>
      <c r="AJ150" s="143">
        <f t="shared" si="274"/>
        <v>20972</v>
      </c>
      <c r="AL150" s="201" t="s">
        <v>71</v>
      </c>
      <c r="AM150" s="143">
        <f t="shared" ref="AM150:AY150" si="275">AM6+AM22+AM38+AM54+AM70+AM86+AM102+AM118+AM134</f>
        <v>16369</v>
      </c>
      <c r="AN150" s="143">
        <f t="shared" si="275"/>
        <v>16505</v>
      </c>
      <c r="AO150" s="143">
        <f t="shared" si="275"/>
        <v>16748</v>
      </c>
      <c r="AP150" s="143">
        <f t="shared" si="275"/>
        <v>17175</v>
      </c>
      <c r="AQ150" s="143">
        <f t="shared" si="275"/>
        <v>18275</v>
      </c>
      <c r="AR150" s="143">
        <f t="shared" si="275"/>
        <v>18133</v>
      </c>
      <c r="AS150" s="143">
        <f t="shared" si="275"/>
        <v>19076</v>
      </c>
      <c r="AT150" s="143">
        <f t="shared" si="275"/>
        <v>19917</v>
      </c>
      <c r="AU150" s="143">
        <f t="shared" si="275"/>
        <v>20833</v>
      </c>
      <c r="AV150" s="143">
        <f t="shared" si="275"/>
        <v>20839</v>
      </c>
      <c r="AW150" s="143">
        <v>20845</v>
      </c>
      <c r="AX150" s="143">
        <f t="shared" ref="AX150" si="276">AX6+AX22+AX38+AX54+AX70+AX86+AX102+AX118+AX134</f>
        <v>21556</v>
      </c>
      <c r="AY150" s="143">
        <f t="shared" si="275"/>
        <v>22183</v>
      </c>
      <c r="AZ150" s="143">
        <f t="shared" ref="AZ150" si="277">AZ6+AZ22+AZ38+AZ54+AZ70+AZ86+AZ102+AZ118+AZ134</f>
        <v>22349</v>
      </c>
      <c r="BB150" s="681"/>
      <c r="BC150" s="201" t="s">
        <v>74</v>
      </c>
      <c r="BD150" s="143">
        <f t="shared" ref="BD150:BM150" si="278">SUM(BD6,BD22,BD38,BD54,BD70,BD86,BD102,BD118,BD134)</f>
        <v>5935</v>
      </c>
      <c r="BE150" s="146">
        <f t="shared" si="278"/>
        <v>5885</v>
      </c>
      <c r="BF150" s="146">
        <f t="shared" si="278"/>
        <v>6439</v>
      </c>
      <c r="BG150" s="143">
        <f t="shared" si="278"/>
        <v>7025</v>
      </c>
      <c r="BH150" s="146">
        <f t="shared" si="278"/>
        <v>7411</v>
      </c>
      <c r="BI150" s="146">
        <f t="shared" si="278"/>
        <v>8224</v>
      </c>
      <c r="BJ150" s="146">
        <f t="shared" si="278"/>
        <v>8041</v>
      </c>
      <c r="BK150" s="146">
        <f t="shared" si="278"/>
        <v>8556</v>
      </c>
      <c r="BL150" s="143">
        <f t="shared" si="278"/>
        <v>8555</v>
      </c>
      <c r="BM150" s="143">
        <f t="shared" si="278"/>
        <v>8927</v>
      </c>
      <c r="BN150" s="146">
        <v>8874</v>
      </c>
      <c r="BO150" s="143">
        <f t="shared" si="257"/>
        <v>9136</v>
      </c>
      <c r="BP150" s="143">
        <f t="shared" si="257"/>
        <v>9147</v>
      </c>
      <c r="BQ150" s="517">
        <f t="shared" ref="BQ150" si="279">SUM(BQ6,BQ22,BQ38,BQ54,BQ70,BQ86,BQ102,BQ118,BQ134)</f>
        <v>8611</v>
      </c>
      <c r="BS150" s="705"/>
      <c r="BT150" s="201" t="s">
        <v>74</v>
      </c>
      <c r="BU150" s="143">
        <f t="shared" ref="BU150:CG150" si="280">SUM(BU6,BU22,BU38,BU54,BU70,BU86,BU102,BU118,BU134)</f>
        <v>3324</v>
      </c>
      <c r="BV150" s="146">
        <f t="shared" si="280"/>
        <v>3325</v>
      </c>
      <c r="BW150" s="146">
        <f t="shared" si="280"/>
        <v>3492</v>
      </c>
      <c r="BX150" s="143">
        <f t="shared" si="280"/>
        <v>3593</v>
      </c>
      <c r="BY150" s="146">
        <f t="shared" si="280"/>
        <v>3703</v>
      </c>
      <c r="BZ150" s="146">
        <f t="shared" si="280"/>
        <v>3927</v>
      </c>
      <c r="CA150" s="146">
        <f t="shared" si="280"/>
        <v>3812</v>
      </c>
      <c r="CB150" s="143">
        <f t="shared" si="280"/>
        <v>3908</v>
      </c>
      <c r="CC150" s="143">
        <f t="shared" si="280"/>
        <v>3888</v>
      </c>
      <c r="CD150" s="143">
        <f t="shared" si="280"/>
        <v>3668</v>
      </c>
      <c r="CE150" s="143">
        <f t="shared" si="280"/>
        <v>3521</v>
      </c>
      <c r="CF150" s="143">
        <f t="shared" ref="CF150" si="281">SUM(CF6,CF22,CF38,CF54,CF70,CF86,CF102,CF118,CF134)</f>
        <v>3388</v>
      </c>
      <c r="CG150" s="143">
        <f t="shared" si="280"/>
        <v>3205</v>
      </c>
      <c r="CH150" s="517">
        <f t="shared" ref="CH150" si="282">SUM(CH6,CH22,CH38,CH54,CH70,CH86,CH102,CH118,CH134)</f>
        <v>3034</v>
      </c>
    </row>
    <row r="151" spans="2:86">
      <c r="B151" s="201" t="s">
        <v>10</v>
      </c>
      <c r="C151" s="143">
        <f t="shared" ref="C151:N151" si="283">SUM(C7,C23,C39,C55,C71,C87,C103,C119,C135)</f>
        <v>23878.800000000003</v>
      </c>
      <c r="D151" s="143">
        <f t="shared" si="283"/>
        <v>24368.999999999996</v>
      </c>
      <c r="E151" s="143">
        <f t="shared" si="283"/>
        <v>24953.599999999999</v>
      </c>
      <c r="F151" s="143">
        <f t="shared" si="283"/>
        <v>25757.399999999998</v>
      </c>
      <c r="G151" s="143">
        <f t="shared" si="283"/>
        <v>27516</v>
      </c>
      <c r="H151" s="143">
        <f t="shared" si="283"/>
        <v>27438.6</v>
      </c>
      <c r="I151" s="143">
        <f t="shared" si="283"/>
        <v>29280.400000000001</v>
      </c>
      <c r="J151" s="143">
        <f t="shared" si="283"/>
        <v>31103.399999999998</v>
      </c>
      <c r="K151" s="143">
        <f t="shared" si="283"/>
        <v>32968.800000000003</v>
      </c>
      <c r="L151" s="143">
        <f t="shared" si="283"/>
        <v>32886.199999999997</v>
      </c>
      <c r="M151" s="143">
        <f t="shared" si="283"/>
        <v>32994.799999999996</v>
      </c>
      <c r="N151" s="143">
        <f t="shared" si="283"/>
        <v>34717.9</v>
      </c>
      <c r="O151" s="143">
        <f t="shared" ref="O151:P151" si="284">SUM(O7,O23,O39,O55,O71,O87,O103,O119,O135)</f>
        <v>35353.800000000003</v>
      </c>
      <c r="P151" s="143">
        <f t="shared" si="284"/>
        <v>35228.400000000001</v>
      </c>
      <c r="Q151" s="143"/>
      <c r="R151" s="407">
        <f t="shared" si="248"/>
        <v>397.42020535252573</v>
      </c>
      <c r="S151" s="423">
        <f t="shared" si="249"/>
        <v>1</v>
      </c>
      <c r="T151" s="429">
        <v>1</v>
      </c>
      <c r="U151" s="129"/>
      <c r="V151" s="201" t="s">
        <v>10</v>
      </c>
      <c r="W151" s="143">
        <f t="shared" si="250"/>
        <v>16635</v>
      </c>
      <c r="X151" s="143">
        <f t="shared" si="250"/>
        <v>16735</v>
      </c>
      <c r="Y151" s="143">
        <f t="shared" si="250"/>
        <v>16993</v>
      </c>
      <c r="Z151" s="143">
        <f t="shared" si="250"/>
        <v>17433</v>
      </c>
      <c r="AA151" s="143">
        <f t="shared" si="250"/>
        <v>18545</v>
      </c>
      <c r="AB151" s="143">
        <f t="shared" si="250"/>
        <v>18381</v>
      </c>
      <c r="AC151" s="143">
        <f t="shared" si="250"/>
        <v>19416</v>
      </c>
      <c r="AD151" s="143">
        <v>20297</v>
      </c>
      <c r="AE151" s="505">
        <f t="shared" si="251"/>
        <v>21273</v>
      </c>
      <c r="AF151" s="143">
        <f t="shared" si="251"/>
        <v>21199</v>
      </c>
      <c r="AG151" s="143">
        <v>21259</v>
      </c>
      <c r="AH151" s="143">
        <f t="shared" si="251"/>
        <v>22359</v>
      </c>
      <c r="AI151" s="143">
        <f t="shared" ref="AI151:AJ151" si="285">AI7+AI23+AI39+AI55+AI71+AI87+AI103+AI119+AI135</f>
        <v>22957</v>
      </c>
      <c r="AJ151" s="143">
        <f t="shared" si="285"/>
        <v>23222.5</v>
      </c>
      <c r="AL151" s="201" t="s">
        <v>128</v>
      </c>
      <c r="AM151" s="143">
        <f t="shared" ref="AM151:AY151" si="286">AM7+AM23+AM39+AM55+AM71+AM87+AM103+AM119+AM135</f>
        <v>5073</v>
      </c>
      <c r="AN151" s="143">
        <f t="shared" si="286"/>
        <v>5071</v>
      </c>
      <c r="AO151" s="143">
        <f t="shared" si="286"/>
        <v>4911</v>
      </c>
      <c r="AP151" s="143">
        <f t="shared" si="286"/>
        <v>5083</v>
      </c>
      <c r="AQ151" s="143">
        <f t="shared" si="286"/>
        <v>5418</v>
      </c>
      <c r="AR151" s="143">
        <f t="shared" si="286"/>
        <v>5341</v>
      </c>
      <c r="AS151" s="143">
        <f t="shared" si="286"/>
        <v>5673</v>
      </c>
      <c r="AT151" s="143">
        <f t="shared" si="286"/>
        <v>5673</v>
      </c>
      <c r="AU151" s="143">
        <f t="shared" si="286"/>
        <v>5635</v>
      </c>
      <c r="AV151" s="143">
        <f t="shared" si="286"/>
        <v>5681</v>
      </c>
      <c r="AW151" s="143">
        <v>5370</v>
      </c>
      <c r="AX151" s="143">
        <f t="shared" ref="AX151" si="287">AX7+AX23+AX39+AX55+AX71+AX87+AX103+AX119+AX135</f>
        <v>5317</v>
      </c>
      <c r="AY151" s="143">
        <f t="shared" si="286"/>
        <v>5613</v>
      </c>
      <c r="AZ151" s="143">
        <f t="shared" ref="AZ151" si="288">AZ7+AZ23+AZ39+AZ55+AZ71+AZ87+AZ103+AZ119+AZ135</f>
        <v>5327</v>
      </c>
      <c r="BB151" s="681"/>
      <c r="BC151" s="201" t="s">
        <v>36</v>
      </c>
      <c r="BD151" s="143">
        <f t="shared" ref="BD151:BM151" si="289">SUM(BD7,BD23,BD39,BD55,BD71,BD87,BD103,BD119,BD135)</f>
        <v>142</v>
      </c>
      <c r="BE151" s="146">
        <f t="shared" si="289"/>
        <v>137</v>
      </c>
      <c r="BF151" s="146">
        <f t="shared" si="289"/>
        <v>126</v>
      </c>
      <c r="BG151" s="143">
        <f t="shared" si="289"/>
        <v>123</v>
      </c>
      <c r="BH151" s="146">
        <f t="shared" si="289"/>
        <v>131</v>
      </c>
      <c r="BI151" s="146">
        <f t="shared" si="289"/>
        <v>119</v>
      </c>
      <c r="BJ151" s="146">
        <f t="shared" si="289"/>
        <v>163</v>
      </c>
      <c r="BK151" s="146">
        <f t="shared" si="289"/>
        <v>176</v>
      </c>
      <c r="BL151" s="143">
        <f t="shared" si="289"/>
        <v>194</v>
      </c>
      <c r="BM151" s="143">
        <f t="shared" si="289"/>
        <v>164</v>
      </c>
      <c r="BN151" s="146">
        <v>169</v>
      </c>
      <c r="BO151" s="143">
        <f t="shared" si="257"/>
        <v>185</v>
      </c>
      <c r="BP151" s="143">
        <f t="shared" si="257"/>
        <v>184</v>
      </c>
      <c r="BQ151" s="517">
        <f t="shared" ref="BQ151" si="290">SUM(BQ7,BQ23,BQ39,BQ55,BQ71,BQ87,BQ103,BQ119,BQ135)</f>
        <v>202</v>
      </c>
      <c r="BS151" s="705"/>
      <c r="BT151" s="201" t="s">
        <v>36</v>
      </c>
      <c r="BU151" s="143">
        <f t="shared" ref="BU151:CG151" si="291">SUM(BU7,BU23,BU39,BU55,BU71,BU87,BU103,BU119,BU135)</f>
        <v>208</v>
      </c>
      <c r="BV151" s="146">
        <f t="shared" si="291"/>
        <v>197</v>
      </c>
      <c r="BW151" s="146">
        <f t="shared" si="291"/>
        <v>190</v>
      </c>
      <c r="BX151" s="143">
        <f t="shared" si="291"/>
        <v>207</v>
      </c>
      <c r="BY151" s="146">
        <f t="shared" si="291"/>
        <v>216</v>
      </c>
      <c r="BZ151" s="146">
        <f t="shared" si="291"/>
        <v>192</v>
      </c>
      <c r="CA151" s="146">
        <f t="shared" si="291"/>
        <v>271</v>
      </c>
      <c r="CB151" s="146">
        <f t="shared" si="291"/>
        <v>294</v>
      </c>
      <c r="CC151" s="143">
        <f t="shared" si="291"/>
        <v>337</v>
      </c>
      <c r="CD151" s="143">
        <f t="shared" si="291"/>
        <v>255</v>
      </c>
      <c r="CE151" s="146">
        <f t="shared" si="291"/>
        <v>286</v>
      </c>
      <c r="CF151" s="146">
        <f t="shared" ref="CF151" si="292">SUM(CF7,CF23,CF39,CF55,CF71,CF87,CF103,CF119,CF135)</f>
        <v>248</v>
      </c>
      <c r="CG151" s="146">
        <f t="shared" si="291"/>
        <v>247</v>
      </c>
      <c r="CH151" s="545">
        <f t="shared" ref="CH151" si="293">SUM(CH7,CH23,CH39,CH55,CH71,CH87,CH103,CH119,CH135)</f>
        <v>212</v>
      </c>
    </row>
    <row r="152" spans="2:86">
      <c r="B152" s="201" t="s">
        <v>11</v>
      </c>
      <c r="C152" s="143">
        <f t="shared" ref="C152:N152" si="294">SUM(C8,C24,C40,C56,C72,C88,C104,C120,C136)</f>
        <v>5437</v>
      </c>
      <c r="D152" s="143">
        <f t="shared" si="294"/>
        <v>5585</v>
      </c>
      <c r="E152" s="143">
        <f t="shared" si="294"/>
        <v>5341</v>
      </c>
      <c r="F152" s="143">
        <f t="shared" si="294"/>
        <v>5496</v>
      </c>
      <c r="G152" s="143">
        <f t="shared" si="294"/>
        <v>5874</v>
      </c>
      <c r="H152" s="143">
        <f t="shared" si="294"/>
        <v>5735</v>
      </c>
      <c r="I152" s="143">
        <f t="shared" si="294"/>
        <v>5990</v>
      </c>
      <c r="J152" s="143">
        <f t="shared" si="294"/>
        <v>5952</v>
      </c>
      <c r="K152" s="143">
        <f t="shared" si="294"/>
        <v>5922</v>
      </c>
      <c r="L152" s="143">
        <f t="shared" si="294"/>
        <v>5849</v>
      </c>
      <c r="M152" s="143">
        <f t="shared" si="294"/>
        <v>5530</v>
      </c>
      <c r="N152" s="143">
        <f t="shared" si="294"/>
        <v>5416</v>
      </c>
      <c r="O152" s="143">
        <f t="shared" ref="O152:P152" si="295">SUM(O8,O24,O40,O56,O72,O88,O104,O120,O136)</f>
        <v>5726</v>
      </c>
      <c r="P152" s="143">
        <f t="shared" si="295"/>
        <v>5498</v>
      </c>
      <c r="Q152" s="143"/>
      <c r="R152" s="407">
        <f t="shared" si="248"/>
        <v>72.160817497668958</v>
      </c>
      <c r="S152" s="423">
        <f t="shared" si="249"/>
        <v>0.18157309700361049</v>
      </c>
      <c r="T152" s="429">
        <v>0.3</v>
      </c>
      <c r="V152" s="201" t="s">
        <v>11</v>
      </c>
      <c r="W152" s="143">
        <f t="shared" si="250"/>
        <v>5437</v>
      </c>
      <c r="X152" s="143">
        <f t="shared" si="250"/>
        <v>5585</v>
      </c>
      <c r="Y152" s="143">
        <f t="shared" si="250"/>
        <v>5341</v>
      </c>
      <c r="Z152" s="143">
        <f t="shared" si="250"/>
        <v>5496</v>
      </c>
      <c r="AA152" s="143">
        <f t="shared" si="250"/>
        <v>5874</v>
      </c>
      <c r="AB152" s="143">
        <f t="shared" si="250"/>
        <v>5735</v>
      </c>
      <c r="AC152" s="143">
        <f t="shared" si="250"/>
        <v>5990</v>
      </c>
      <c r="AD152" s="143">
        <v>5952</v>
      </c>
      <c r="AE152" s="505">
        <f t="shared" si="251"/>
        <v>5922</v>
      </c>
      <c r="AF152" s="143">
        <f t="shared" si="251"/>
        <v>5849</v>
      </c>
      <c r="AG152" s="143">
        <v>5530</v>
      </c>
      <c r="AH152" s="143">
        <f t="shared" si="251"/>
        <v>5416</v>
      </c>
      <c r="AI152" s="143">
        <f t="shared" ref="AI152:AJ152" si="296">AI8+AI24+AI40+AI56+AI72+AI88+AI104+AI120+AI136</f>
        <v>5726</v>
      </c>
      <c r="AJ152" s="143">
        <f t="shared" si="296"/>
        <v>5498</v>
      </c>
      <c r="AL152" s="201" t="s">
        <v>129</v>
      </c>
      <c r="AM152" s="143">
        <f t="shared" ref="AM152:AY152" si="297">AM8+AM24+AM40+AM56+AM72+AM88+AM104+AM120+AM136</f>
        <v>364</v>
      </c>
      <c r="AN152" s="143">
        <f t="shared" si="297"/>
        <v>514</v>
      </c>
      <c r="AO152" s="143">
        <f t="shared" si="297"/>
        <v>430</v>
      </c>
      <c r="AP152" s="143">
        <f t="shared" si="297"/>
        <v>413</v>
      </c>
      <c r="AQ152" s="143">
        <f t="shared" si="297"/>
        <v>456</v>
      </c>
      <c r="AR152" s="143">
        <f t="shared" si="297"/>
        <v>394</v>
      </c>
      <c r="AS152" s="143">
        <f t="shared" si="297"/>
        <v>317</v>
      </c>
      <c r="AT152" s="143">
        <f t="shared" si="297"/>
        <v>279</v>
      </c>
      <c r="AU152" s="143">
        <f t="shared" si="297"/>
        <v>287</v>
      </c>
      <c r="AV152" s="143">
        <f t="shared" si="297"/>
        <v>168</v>
      </c>
      <c r="AW152" s="143">
        <v>160</v>
      </c>
      <c r="AX152" s="143">
        <f t="shared" ref="AX152" si="298">AX8+AX24+AX40+AX56+AX72+AX88+AX104+AX120+AX136</f>
        <v>99</v>
      </c>
      <c r="AY152" s="143">
        <f t="shared" si="297"/>
        <v>113</v>
      </c>
      <c r="AZ152" s="143">
        <f t="shared" ref="AZ152" si="299">AZ8+AZ24+AZ40+AZ56+AZ72+AZ88+AZ104+AZ120+AZ136</f>
        <v>171</v>
      </c>
      <c r="BB152" s="681"/>
      <c r="BC152" s="141" t="s">
        <v>149</v>
      </c>
      <c r="BD152" s="143">
        <f t="shared" ref="BD152:BM152" si="300">SUM(BD8,BD24,BD40,BD56,BD72,BD88,BD104,BD120,BD136)</f>
        <v>0</v>
      </c>
      <c r="BE152" s="146">
        <f t="shared" si="300"/>
        <v>0</v>
      </c>
      <c r="BF152" s="146">
        <f t="shared" si="300"/>
        <v>0</v>
      </c>
      <c r="BG152" s="143">
        <f t="shared" si="300"/>
        <v>0</v>
      </c>
      <c r="BH152" s="146">
        <f t="shared" si="300"/>
        <v>0</v>
      </c>
      <c r="BI152" s="146">
        <f t="shared" si="300"/>
        <v>0</v>
      </c>
      <c r="BJ152" s="146">
        <f t="shared" si="300"/>
        <v>0</v>
      </c>
      <c r="BK152" s="146">
        <f t="shared" si="300"/>
        <v>0</v>
      </c>
      <c r="BL152" s="143">
        <f t="shared" si="300"/>
        <v>0</v>
      </c>
      <c r="BM152" s="143">
        <f t="shared" si="300"/>
        <v>0</v>
      </c>
      <c r="BN152" s="146">
        <v>0</v>
      </c>
      <c r="BO152" s="143">
        <f t="shared" si="257"/>
        <v>347</v>
      </c>
      <c r="BP152" s="143">
        <f t="shared" si="257"/>
        <v>321</v>
      </c>
      <c r="BQ152" s="517">
        <f t="shared" ref="BQ152" si="301">SUM(BQ8,BQ24,BQ40,BQ56,BQ72,BQ88,BQ104,BQ120,BQ136)</f>
        <v>374</v>
      </c>
      <c r="BS152" s="705"/>
      <c r="BT152" s="141" t="s">
        <v>149</v>
      </c>
      <c r="BU152" s="143">
        <f t="shared" ref="BU152:CG152" si="302">SUM(BU8,BU24,BU40,BU56,BU72,BU88,BU104,BU120,BU136)</f>
        <v>0</v>
      </c>
      <c r="BV152" s="146">
        <f t="shared" si="302"/>
        <v>0</v>
      </c>
      <c r="BW152" s="146">
        <f t="shared" si="302"/>
        <v>0</v>
      </c>
      <c r="BX152" s="143">
        <f t="shared" si="302"/>
        <v>0</v>
      </c>
      <c r="BY152" s="146">
        <f t="shared" si="302"/>
        <v>0</v>
      </c>
      <c r="BZ152" s="146">
        <f t="shared" si="302"/>
        <v>0</v>
      </c>
      <c r="CA152" s="146">
        <f t="shared" si="302"/>
        <v>0</v>
      </c>
      <c r="CB152" s="146">
        <f t="shared" si="302"/>
        <v>0</v>
      </c>
      <c r="CC152" s="143">
        <f t="shared" si="302"/>
        <v>0</v>
      </c>
      <c r="CD152" s="146">
        <f t="shared" si="302"/>
        <v>0</v>
      </c>
      <c r="CE152" s="143">
        <f t="shared" si="302"/>
        <v>0</v>
      </c>
      <c r="CF152" s="146">
        <f t="shared" ref="CF152" si="303">SUM(CF8,CF24,CF40,CF56,CF72,CF88,CF104,CF120,CF136)</f>
        <v>287</v>
      </c>
      <c r="CG152" s="146">
        <f t="shared" si="302"/>
        <v>266</v>
      </c>
      <c r="CH152" s="545">
        <f t="shared" ref="CH152" si="304">SUM(CH8,CH24,CH40,CH56,CH72,CH88,CH104,CH120,CH136)</f>
        <v>263</v>
      </c>
    </row>
    <row r="153" spans="2:86">
      <c r="B153" s="201" t="s">
        <v>12</v>
      </c>
      <c r="C153" s="143">
        <f t="shared" ref="C153:N153" si="305">SUM(C9,C25,C41,C57,C73,C89,C105,C121,C137)</f>
        <v>827</v>
      </c>
      <c r="D153" s="143">
        <f t="shared" si="305"/>
        <v>817</v>
      </c>
      <c r="E153" s="143">
        <f t="shared" si="305"/>
        <v>848</v>
      </c>
      <c r="F153" s="143">
        <f t="shared" si="305"/>
        <v>891</v>
      </c>
      <c r="G153" s="143">
        <f t="shared" si="305"/>
        <v>956</v>
      </c>
      <c r="H153" s="143">
        <f t="shared" si="305"/>
        <v>971</v>
      </c>
      <c r="I153" s="143">
        <f t="shared" si="305"/>
        <v>984</v>
      </c>
      <c r="J153" s="143">
        <f t="shared" si="305"/>
        <v>1089</v>
      </c>
      <c r="K153" s="143">
        <f t="shared" si="305"/>
        <v>1079</v>
      </c>
      <c r="L153" s="143">
        <f t="shared" si="305"/>
        <v>1133</v>
      </c>
      <c r="M153" s="143">
        <f t="shared" si="305"/>
        <v>1108</v>
      </c>
      <c r="N153" s="143">
        <f t="shared" si="305"/>
        <v>1146</v>
      </c>
      <c r="O153" s="143">
        <f t="shared" ref="O153:P153" si="306">SUM(O9,O25,O41,O57,O73,O89,O105,O121,O137)</f>
        <v>1220</v>
      </c>
      <c r="P153" s="143">
        <f t="shared" si="306"/>
        <v>1242</v>
      </c>
      <c r="Q153" s="143"/>
      <c r="R153" s="407">
        <f t="shared" si="248"/>
        <v>19.091084011510823</v>
      </c>
      <c r="S153" s="423">
        <f t="shared" si="249"/>
        <v>4.8037527419061039E-2</v>
      </c>
      <c r="T153" s="429">
        <v>0.05</v>
      </c>
      <c r="V153" s="201" t="s">
        <v>12</v>
      </c>
      <c r="W153" s="143">
        <f t="shared" si="250"/>
        <v>827</v>
      </c>
      <c r="X153" s="143">
        <f t="shared" si="250"/>
        <v>817</v>
      </c>
      <c r="Y153" s="143">
        <f t="shared" si="250"/>
        <v>848</v>
      </c>
      <c r="Z153" s="143">
        <f t="shared" si="250"/>
        <v>891</v>
      </c>
      <c r="AA153" s="143">
        <f t="shared" si="250"/>
        <v>956</v>
      </c>
      <c r="AB153" s="143">
        <f t="shared" si="250"/>
        <v>971</v>
      </c>
      <c r="AC153" s="143">
        <f t="shared" si="250"/>
        <v>984</v>
      </c>
      <c r="AD153" s="143">
        <v>1089</v>
      </c>
      <c r="AE153" s="505">
        <f t="shared" si="251"/>
        <v>1079</v>
      </c>
      <c r="AF153" s="143">
        <f t="shared" si="251"/>
        <v>1133</v>
      </c>
      <c r="AG153" s="143">
        <v>1108</v>
      </c>
      <c r="AH153" s="143">
        <f t="shared" si="251"/>
        <v>1146</v>
      </c>
      <c r="AI153" s="143">
        <f>AI9+AI25+AI41+AI57+AI73+AI89+AI105+AI121+AI137</f>
        <v>1220</v>
      </c>
      <c r="AJ153" s="143">
        <f t="shared" ref="AJ153" si="307">AJ9+AJ25+AJ41+AJ57+AJ73+AJ89+AJ105+AJ121+AJ137</f>
        <v>1242</v>
      </c>
      <c r="AL153" s="201" t="s">
        <v>130</v>
      </c>
      <c r="AM153" s="143">
        <f t="shared" ref="AM153:AY153" si="308">AM9+AM25+AM41+AM57+AM73+AM89+AM105+AM121+AM137</f>
        <v>296</v>
      </c>
      <c r="AN153" s="143">
        <f t="shared" si="308"/>
        <v>337</v>
      </c>
      <c r="AO153" s="143">
        <f t="shared" si="308"/>
        <v>324</v>
      </c>
      <c r="AP153" s="143">
        <f t="shared" si="308"/>
        <v>338</v>
      </c>
      <c r="AQ153" s="143">
        <f t="shared" si="308"/>
        <v>260</v>
      </c>
      <c r="AR153" s="143">
        <f t="shared" si="308"/>
        <v>293</v>
      </c>
      <c r="AS153" s="143">
        <f t="shared" si="308"/>
        <v>275</v>
      </c>
      <c r="AT153" s="143">
        <f t="shared" si="308"/>
        <v>290</v>
      </c>
      <c r="AU153" s="143">
        <f t="shared" si="308"/>
        <v>291</v>
      </c>
      <c r="AV153" s="143">
        <f t="shared" si="308"/>
        <v>282</v>
      </c>
      <c r="AW153" s="143">
        <v>237</v>
      </c>
      <c r="AX153" s="143">
        <f t="shared" ref="AX153" si="309">AX9+AX25+AX41+AX57+AX73+AX89+AX105+AX121+AX137</f>
        <v>257</v>
      </c>
      <c r="AY153" s="143">
        <f t="shared" si="308"/>
        <v>201</v>
      </c>
      <c r="AZ153" s="143">
        <f t="shared" ref="AZ153" si="310">AZ9+AZ25+AZ41+AZ57+AZ73+AZ89+AZ105+AZ121+AZ137</f>
        <v>220</v>
      </c>
      <c r="BB153" s="681"/>
      <c r="BC153" s="201" t="s">
        <v>71</v>
      </c>
      <c r="BD153" s="143">
        <f t="shared" ref="BD153:BM153" si="311">SUM(BD9,BD25,BD41,BD57,BD73,BD89,BD105,BD121,BD137)</f>
        <v>5389</v>
      </c>
      <c r="BE153" s="146">
        <f t="shared" si="311"/>
        <v>5493</v>
      </c>
      <c r="BF153" s="146">
        <f t="shared" si="311"/>
        <v>5836</v>
      </c>
      <c r="BG153" s="143">
        <f t="shared" si="311"/>
        <v>6050</v>
      </c>
      <c r="BH153" s="146">
        <f t="shared" si="311"/>
        <v>6404</v>
      </c>
      <c r="BI153" s="146">
        <f t="shared" si="311"/>
        <v>6328</v>
      </c>
      <c r="BJ153" s="146">
        <f t="shared" si="311"/>
        <v>6775</v>
      </c>
      <c r="BK153" s="146">
        <f t="shared" si="311"/>
        <v>7312</v>
      </c>
      <c r="BL153" s="143">
        <f t="shared" si="311"/>
        <v>7892</v>
      </c>
      <c r="BM153" s="143">
        <f t="shared" si="311"/>
        <v>8090</v>
      </c>
      <c r="BN153" s="146">
        <v>8117</v>
      </c>
      <c r="BO153" s="143">
        <f t="shared" si="257"/>
        <v>8562</v>
      </c>
      <c r="BP153" s="143">
        <f t="shared" si="257"/>
        <v>8859</v>
      </c>
      <c r="BQ153" s="517">
        <f t="shared" ref="BQ153" si="312">SUM(BQ9,BQ25,BQ41,BQ57,BQ73,BQ89,BQ105,BQ121,BQ137)</f>
        <v>8739</v>
      </c>
      <c r="BS153" s="705"/>
      <c r="BT153" s="201" t="s">
        <v>71</v>
      </c>
      <c r="BU153" s="143">
        <f t="shared" ref="BU153:CG153" si="313">SUM(BU9,BU25,BU41,BU57,BU73,BU89,BU105,BU121,BU137)</f>
        <v>5854</v>
      </c>
      <c r="BV153" s="146">
        <f t="shared" si="313"/>
        <v>6007</v>
      </c>
      <c r="BW153" s="146">
        <f t="shared" si="313"/>
        <v>5964</v>
      </c>
      <c r="BX153" s="143">
        <f t="shared" si="313"/>
        <v>5966</v>
      </c>
      <c r="BY153" s="146">
        <f t="shared" si="313"/>
        <v>6328</v>
      </c>
      <c r="BZ153" s="146">
        <f t="shared" si="313"/>
        <v>6179</v>
      </c>
      <c r="CA153" s="146">
        <f t="shared" si="313"/>
        <v>6380</v>
      </c>
      <c r="CB153" s="146">
        <f t="shared" si="313"/>
        <v>6806</v>
      </c>
      <c r="CC153" s="143">
        <f t="shared" si="313"/>
        <v>7291</v>
      </c>
      <c r="CD153" s="143">
        <f t="shared" si="313"/>
        <v>6966</v>
      </c>
      <c r="CE153" s="146">
        <f t="shared" si="313"/>
        <v>6894</v>
      </c>
      <c r="CF153" s="146">
        <f t="shared" ref="CF153" si="314">SUM(CF9,CF25,CF41,CF57,CF73,CF89,CF105,CF121,CF137)</f>
        <v>6924</v>
      </c>
      <c r="CG153" s="146">
        <f t="shared" si="313"/>
        <v>6720</v>
      </c>
      <c r="CH153" s="545">
        <f t="shared" ref="CH153" si="315">SUM(CH9,CH25,CH41,CH57,CH73,CH89,CH105,CH121,CH137)</f>
        <v>6381</v>
      </c>
    </row>
    <row r="154" spans="2:86">
      <c r="B154" s="201" t="s">
        <v>151</v>
      </c>
      <c r="C154" s="210">
        <f t="shared" ref="C154:N154" si="316">SUM(C10,C26,C42,C58,C74,C90,C106,C122,C138)</f>
        <v>0</v>
      </c>
      <c r="D154" s="210">
        <f t="shared" si="316"/>
        <v>0</v>
      </c>
      <c r="E154" s="210">
        <f t="shared" si="316"/>
        <v>0</v>
      </c>
      <c r="F154" s="210">
        <f t="shared" si="316"/>
        <v>264730538.24999994</v>
      </c>
      <c r="G154" s="210">
        <f t="shared" si="316"/>
        <v>305221809.19000006</v>
      </c>
      <c r="H154" s="210">
        <f t="shared" si="316"/>
        <v>311336152.52999997</v>
      </c>
      <c r="I154" s="210">
        <f t="shared" si="316"/>
        <v>327621915.53999996</v>
      </c>
      <c r="J154" s="210">
        <f t="shared" si="316"/>
        <v>317425732.54999995</v>
      </c>
      <c r="K154" s="210">
        <f t="shared" si="316"/>
        <v>330336571.86807692</v>
      </c>
      <c r="L154" s="210">
        <f t="shared" si="316"/>
        <v>321788337.86080766</v>
      </c>
      <c r="M154" s="210">
        <f t="shared" si="316"/>
        <v>305727851.43738461</v>
      </c>
      <c r="N154" s="210">
        <f t="shared" si="316"/>
        <v>334489481.86117947</v>
      </c>
      <c r="O154" s="210">
        <f t="shared" ref="O154:P154" si="317">SUM(O10,O26,O42,O58,O74,O90,O106,O122,O138)</f>
        <v>345219034.47626925</v>
      </c>
      <c r="P154" s="532">
        <f t="shared" si="317"/>
        <v>0</v>
      </c>
      <c r="Q154" s="210"/>
      <c r="R154" s="407">
        <f t="shared" si="248"/>
        <v>4220578.6231814753</v>
      </c>
      <c r="S154" s="423">
        <f>R154/$R$151</f>
        <v>10619.939717050051</v>
      </c>
      <c r="T154" s="429">
        <v>20000</v>
      </c>
      <c r="V154" s="201" t="s">
        <v>151</v>
      </c>
      <c r="W154" s="210">
        <f t="shared" si="250"/>
        <v>0</v>
      </c>
      <c r="X154" s="210">
        <f t="shared" si="250"/>
        <v>0</v>
      </c>
      <c r="Y154" s="210">
        <f t="shared" si="250"/>
        <v>0</v>
      </c>
      <c r="Z154" s="210">
        <f t="shared" si="250"/>
        <v>264730538.24999994</v>
      </c>
      <c r="AA154" s="210">
        <f t="shared" si="250"/>
        <v>305221809.19000006</v>
      </c>
      <c r="AB154" s="210">
        <f t="shared" si="250"/>
        <v>311336152.52999997</v>
      </c>
      <c r="AC154" s="210">
        <f t="shared" si="250"/>
        <v>327621915.53999996</v>
      </c>
      <c r="AD154" s="210">
        <v>317425732.54999995</v>
      </c>
      <c r="AE154" s="506">
        <f t="shared" si="251"/>
        <v>330336571.86807692</v>
      </c>
      <c r="AF154" s="210">
        <f t="shared" si="251"/>
        <v>321788337.86080766</v>
      </c>
      <c r="AG154" s="210">
        <f t="shared" si="251"/>
        <v>305727851.43738461</v>
      </c>
      <c r="AH154" s="210">
        <f t="shared" si="251"/>
        <v>334489481.86117947</v>
      </c>
      <c r="AI154" s="210">
        <f t="shared" ref="AI154" si="318">AI10+AI26+AI42+AI58+AI74+AI90+AI106+AI122+AI138</f>
        <v>345219034.47626925</v>
      </c>
      <c r="AJ154" s="210"/>
      <c r="AL154" s="201" t="s">
        <v>152</v>
      </c>
      <c r="AM154" s="143">
        <f t="shared" ref="AM154:AY154" si="319">AM10+AM26+AM42+AM58+AM74+AM90+AM106+AM122+AM138</f>
        <v>62</v>
      </c>
      <c r="AN154" s="143">
        <f t="shared" si="319"/>
        <v>0</v>
      </c>
      <c r="AO154" s="143">
        <f t="shared" si="319"/>
        <v>0</v>
      </c>
      <c r="AP154" s="143">
        <f t="shared" si="319"/>
        <v>0</v>
      </c>
      <c r="AQ154" s="143">
        <f t="shared" si="319"/>
        <v>61</v>
      </c>
      <c r="AR154" s="143">
        <f t="shared" si="319"/>
        <v>68</v>
      </c>
      <c r="AS154" s="143">
        <f t="shared" si="319"/>
        <v>64</v>
      </c>
      <c r="AT154" s="143">
        <f t="shared" si="319"/>
        <v>97</v>
      </c>
      <c r="AU154" s="143">
        <f t="shared" si="319"/>
        <v>79</v>
      </c>
      <c r="AV154" s="143">
        <f t="shared" si="319"/>
        <v>80</v>
      </c>
      <c r="AW154" s="143">
        <v>91</v>
      </c>
      <c r="AX154" s="143">
        <f t="shared" ref="AX154" si="320">AX10+AX26+AX42+AX58+AX74+AX90+AX106+AX122+AX138</f>
        <v>80</v>
      </c>
      <c r="AY154" s="143">
        <f t="shared" si="319"/>
        <v>81</v>
      </c>
      <c r="AZ154" s="143">
        <f t="shared" ref="AZ154" si="321">AZ10+AZ26+AZ42+AZ58+AZ74+AZ90+AZ106+AZ122+AZ138</f>
        <v>87</v>
      </c>
      <c r="BB154" s="682"/>
      <c r="BC154" s="206" t="s">
        <v>53</v>
      </c>
      <c r="BD154" s="207">
        <f t="shared" ref="BD154:BM154" si="322">SUM(BD10,BD26,BD42,BD58,BD74,BD90,BD106,BD122,BD138)</f>
        <v>5531</v>
      </c>
      <c r="BE154" s="208">
        <f t="shared" si="322"/>
        <v>5630</v>
      </c>
      <c r="BF154" s="208">
        <f t="shared" si="322"/>
        <v>5962</v>
      </c>
      <c r="BG154" s="207">
        <f t="shared" si="322"/>
        <v>6173</v>
      </c>
      <c r="BH154" s="208">
        <f t="shared" si="322"/>
        <v>6535</v>
      </c>
      <c r="BI154" s="208">
        <f t="shared" si="322"/>
        <v>6447</v>
      </c>
      <c r="BJ154" s="208">
        <f t="shared" si="322"/>
        <v>6938</v>
      </c>
      <c r="BK154" s="208">
        <f t="shared" si="322"/>
        <v>7488</v>
      </c>
      <c r="BL154" s="209">
        <f t="shared" si="322"/>
        <v>8086</v>
      </c>
      <c r="BM154" s="209">
        <f t="shared" si="322"/>
        <v>8254</v>
      </c>
      <c r="BN154" s="208">
        <v>8286</v>
      </c>
      <c r="BO154" s="209">
        <f t="shared" si="257"/>
        <v>8920.5</v>
      </c>
      <c r="BP154" s="209">
        <f t="shared" si="257"/>
        <v>9203.5</v>
      </c>
      <c r="BQ154" s="441">
        <f t="shared" ref="BQ154" si="323">SUM(BQ10,BQ26,BQ42,BQ58,BQ74,BQ90,BQ106,BQ122,BQ138)</f>
        <v>9128</v>
      </c>
      <c r="BS154" s="706"/>
      <c r="BT154" s="133" t="s">
        <v>53</v>
      </c>
      <c r="BU154" s="209">
        <f t="shared" ref="BU154:CG154" si="324">SUM(BU10,BU26,BU42,BU58,BU74,BU90,BU106,BU122,BU138)</f>
        <v>6062</v>
      </c>
      <c r="BV154" s="209">
        <f t="shared" si="324"/>
        <v>6204</v>
      </c>
      <c r="BW154" s="209">
        <f t="shared" si="324"/>
        <v>6154</v>
      </c>
      <c r="BX154" s="209">
        <f t="shared" si="324"/>
        <v>6173</v>
      </c>
      <c r="BY154" s="209">
        <f t="shared" si="324"/>
        <v>6544</v>
      </c>
      <c r="BZ154" s="209">
        <f t="shared" si="324"/>
        <v>6371</v>
      </c>
      <c r="CA154" s="209">
        <f t="shared" si="324"/>
        <v>6651</v>
      </c>
      <c r="CB154" s="209">
        <f t="shared" si="324"/>
        <v>7100</v>
      </c>
      <c r="CC154" s="209">
        <f t="shared" si="324"/>
        <v>7628</v>
      </c>
      <c r="CD154" s="209">
        <f t="shared" si="324"/>
        <v>7221</v>
      </c>
      <c r="CE154" s="209">
        <f t="shared" si="324"/>
        <v>7180</v>
      </c>
      <c r="CF154" s="209">
        <f t="shared" ref="CF154" si="325">SUM(CF10,CF26,CF42,CF58,CF74,CF90,CF106,CF122,CF138)</f>
        <v>7315.5</v>
      </c>
      <c r="CG154" s="209">
        <f t="shared" si="324"/>
        <v>7100</v>
      </c>
      <c r="CH154" s="518">
        <f t="shared" ref="CH154" si="326">SUM(CH10,CH26,CH42,CH58,CH74,CH90,CH106,CH122,CH138)</f>
        <v>6724.5</v>
      </c>
    </row>
    <row r="155" spans="2:86" ht="18" customHeight="1">
      <c r="B155" s="201" t="s">
        <v>16</v>
      </c>
      <c r="C155" s="214">
        <f t="shared" ref="C155:N155" si="327">AVERAGE(C11,C27,C43,C59,C75,C91,C107,C123,C139)</f>
        <v>17.844621891941514</v>
      </c>
      <c r="D155" s="214">
        <f t="shared" si="327"/>
        <v>17.813527930527929</v>
      </c>
      <c r="E155" s="214">
        <f t="shared" si="327"/>
        <v>17.877946865606649</v>
      </c>
      <c r="F155" s="214">
        <f t="shared" si="327"/>
        <v>18.20000905243862</v>
      </c>
      <c r="G155" s="214">
        <f t="shared" si="327"/>
        <v>18.77005117924935</v>
      </c>
      <c r="H155" s="214">
        <f t="shared" si="327"/>
        <v>17.914148056933549</v>
      </c>
      <c r="I155" s="214">
        <f t="shared" si="327"/>
        <v>18.195333052802319</v>
      </c>
      <c r="J155" s="214">
        <f t="shared" si="327"/>
        <v>18.826784321717</v>
      </c>
      <c r="K155" s="214">
        <f t="shared" si="327"/>
        <v>20.261217463131718</v>
      </c>
      <c r="L155" s="214">
        <f t="shared" si="327"/>
        <v>20.42030867685078</v>
      </c>
      <c r="M155" s="214">
        <f t="shared" si="327"/>
        <v>20.696082703901538</v>
      </c>
      <c r="N155" s="214">
        <f t="shared" si="327"/>
        <v>22.085491972081424</v>
      </c>
      <c r="O155" s="214">
        <f t="shared" ref="O155:P155" si="328">AVERAGE(O11,O27,O43,O59,O75,O91,O107,O123,O139)</f>
        <v>22.96183913927841</v>
      </c>
      <c r="P155" s="214">
        <f t="shared" si="328"/>
        <v>23.373763409200976</v>
      </c>
      <c r="Q155" s="214"/>
      <c r="R155" s="424">
        <f t="shared" si="248"/>
        <v>1.3243142642778798</v>
      </c>
      <c r="S155" s="425">
        <f t="shared" si="249"/>
        <v>3.3322771375027759E-3</v>
      </c>
      <c r="T155" s="429">
        <v>0.02</v>
      </c>
      <c r="V155" s="201" t="s">
        <v>16</v>
      </c>
      <c r="W155" s="214">
        <f t="shared" ref="W155:AC155" si="329">(AM148+AM150)/CL13*100</f>
        <v>18.314359624956559</v>
      </c>
      <c r="X155" s="214">
        <f t="shared" si="329"/>
        <v>18.198841136365434</v>
      </c>
      <c r="Y155" s="214">
        <f t="shared" si="329"/>
        <v>18.161362848561264</v>
      </c>
      <c r="Z155" s="214">
        <f t="shared" si="329"/>
        <v>18.30798754612966</v>
      </c>
      <c r="AA155" s="214">
        <f t="shared" si="329"/>
        <v>19.141585804777499</v>
      </c>
      <c r="AB155" s="214">
        <f t="shared" si="329"/>
        <v>18.312760549937416</v>
      </c>
      <c r="AC155" s="214">
        <f t="shared" si="329"/>
        <v>18.716257766389045</v>
      </c>
      <c r="AD155" s="214">
        <v>19.365192139686606</v>
      </c>
      <c r="AE155" s="507">
        <f>(AU148+AU150+$T$11*AU149)/CT13*100</f>
        <v>20.734686079991263</v>
      </c>
      <c r="AF155" s="214">
        <f>(AV148+AV150+$T$11*AV149)/CU13*100</f>
        <v>21.015034388959052</v>
      </c>
      <c r="AG155" s="214">
        <v>21.225131764747388</v>
      </c>
      <c r="AH155" s="214">
        <f>(AX148+AX150+$T$11*AX149)/CW13*100</f>
        <v>22.482323035959915</v>
      </c>
      <c r="AI155" s="214">
        <f t="shared" ref="AI155:AJ155" si="330">(AY148+AY150+$T$11*AY149)/CX13*100</f>
        <v>23.183081409909438</v>
      </c>
      <c r="AJ155" s="214">
        <f t="shared" si="330"/>
        <v>23.563630681374253</v>
      </c>
      <c r="AL155" s="212" t="s">
        <v>131</v>
      </c>
      <c r="AM155" s="213">
        <f t="shared" ref="AM155:AY155" si="331">AM11+AM27+AM43+AM59+AM75+AM91+AM107+AM123+AM139</f>
        <v>469</v>
      </c>
      <c r="AN155" s="213">
        <f t="shared" si="331"/>
        <v>480</v>
      </c>
      <c r="AO155" s="213">
        <f t="shared" si="331"/>
        <v>524</v>
      </c>
      <c r="AP155" s="213">
        <f t="shared" si="331"/>
        <v>553</v>
      </c>
      <c r="AQ155" s="213">
        <f t="shared" si="331"/>
        <v>635</v>
      </c>
      <c r="AR155" s="213">
        <f t="shared" si="331"/>
        <v>610</v>
      </c>
      <c r="AS155" s="213">
        <f t="shared" si="331"/>
        <v>645</v>
      </c>
      <c r="AT155" s="213">
        <f t="shared" si="331"/>
        <v>702</v>
      </c>
      <c r="AU155" s="213">
        <f t="shared" si="331"/>
        <v>709</v>
      </c>
      <c r="AV155" s="213">
        <f t="shared" si="331"/>
        <v>771</v>
      </c>
      <c r="AW155" s="213">
        <v>780</v>
      </c>
      <c r="AX155" s="213">
        <f t="shared" ref="AX155" si="332">AX11+AX27+AX43+AX59+AX75+AX91+AX107+AX123+AX139</f>
        <v>809</v>
      </c>
      <c r="AY155" s="213">
        <f t="shared" si="331"/>
        <v>938</v>
      </c>
      <c r="AZ155" s="213">
        <f t="shared" ref="AZ155" si="333">AZ11+AZ27+AZ43+AZ59+AZ75+AZ91+AZ107+AZ123+AZ139</f>
        <v>935</v>
      </c>
      <c r="BB155" s="683" t="s">
        <v>100</v>
      </c>
      <c r="BC155" s="201" t="s">
        <v>72</v>
      </c>
      <c r="BD155" s="143">
        <f t="shared" ref="BD155:BM155" si="334">SUM(BD11,BD27,BD43,BD59,BD75,BD91,BD107,BD123,BD139)</f>
        <v>1092</v>
      </c>
      <c r="BE155" s="143">
        <f t="shared" si="334"/>
        <v>1220</v>
      </c>
      <c r="BF155" s="143">
        <f t="shared" si="334"/>
        <v>1237</v>
      </c>
      <c r="BG155" s="143">
        <f t="shared" si="334"/>
        <v>1018</v>
      </c>
      <c r="BH155" s="143">
        <f t="shared" si="334"/>
        <v>1004</v>
      </c>
      <c r="BI155" s="143">
        <f t="shared" si="334"/>
        <v>1165</v>
      </c>
      <c r="BJ155" s="143">
        <f t="shared" si="334"/>
        <v>1030</v>
      </c>
      <c r="BK155" s="143">
        <f t="shared" si="334"/>
        <v>1028</v>
      </c>
      <c r="BL155" s="143">
        <f t="shared" si="334"/>
        <v>768</v>
      </c>
      <c r="BM155" s="143">
        <f t="shared" si="334"/>
        <v>661</v>
      </c>
      <c r="BN155" s="146">
        <v>594</v>
      </c>
      <c r="BO155" s="143">
        <f t="shared" si="257"/>
        <v>548</v>
      </c>
      <c r="BP155" s="143">
        <f t="shared" si="257"/>
        <v>491</v>
      </c>
      <c r="BQ155" s="517">
        <f t="shared" ref="BQ155" si="335">SUM(BQ11,BQ27,BQ43,BQ59,BQ75,BQ91,BQ107,BQ123,BQ139)</f>
        <v>479</v>
      </c>
      <c r="BS155" s="707" t="s">
        <v>52</v>
      </c>
      <c r="BT155" s="201" t="s">
        <v>72</v>
      </c>
      <c r="BU155" s="143">
        <f t="shared" ref="BU155:CG155" si="336">SUM(BU11,BU27,BU43,BU59,BU75,BU91,BU107,BU123,BU139)</f>
        <v>9346</v>
      </c>
      <c r="BV155" s="146">
        <f t="shared" si="336"/>
        <v>9471</v>
      </c>
      <c r="BW155" s="146">
        <f t="shared" si="336"/>
        <v>9931</v>
      </c>
      <c r="BX155" s="143">
        <f t="shared" si="336"/>
        <v>9972</v>
      </c>
      <c r="BY155" s="146">
        <f t="shared" si="336"/>
        <v>10437</v>
      </c>
      <c r="BZ155" s="146">
        <f t="shared" si="336"/>
        <v>10849</v>
      </c>
      <c r="CA155" s="146">
        <f t="shared" si="336"/>
        <v>9650</v>
      </c>
      <c r="CB155" s="143">
        <f t="shared" si="336"/>
        <v>9349</v>
      </c>
      <c r="CC155" s="143">
        <f t="shared" si="336"/>
        <v>8617</v>
      </c>
      <c r="CD155" s="143">
        <f t="shared" si="336"/>
        <v>8683</v>
      </c>
      <c r="CE155" s="143">
        <f t="shared" si="336"/>
        <v>8412</v>
      </c>
      <c r="CF155" s="143">
        <f t="shared" ref="CF155" si="337">SUM(CF11,CF27,CF43,CF59,CF75,CF91,CF107,CF123,CF139)</f>
        <v>8103</v>
      </c>
      <c r="CG155" s="143">
        <f t="shared" si="336"/>
        <v>7421</v>
      </c>
      <c r="CH155" s="517">
        <f t="shared" ref="CH155" si="338">SUM(CH11,CH27,CH43,CH59,CH75,CH91,CH107,CH123,CH139)</f>
        <v>7618</v>
      </c>
    </row>
    <row r="156" spans="2:86" ht="18.75" thickBot="1">
      <c r="B156" s="215" t="s">
        <v>17</v>
      </c>
      <c r="C156" s="216">
        <f t="shared" ref="C156:N156" si="339">AVERAGE(C12,C28,C44,C60,C76,C92,C108,C124,C140)</f>
        <v>0.46900784848925298</v>
      </c>
      <c r="D156" s="216">
        <f t="shared" si="339"/>
        <v>0.47942626695227059</v>
      </c>
      <c r="E156" s="216">
        <f t="shared" si="339"/>
        <v>0.46225313658109002</v>
      </c>
      <c r="F156" s="216">
        <f t="shared" si="339"/>
        <v>0.47831026011262279</v>
      </c>
      <c r="G156" s="216">
        <f t="shared" si="339"/>
        <v>0.50293280490293668</v>
      </c>
      <c r="H156" s="216">
        <f t="shared" si="339"/>
        <v>0.48723028704655946</v>
      </c>
      <c r="I156" s="216">
        <f t="shared" si="339"/>
        <v>0.53915614473906981</v>
      </c>
      <c r="J156" s="216">
        <f t="shared" si="339"/>
        <v>0.54611170667860642</v>
      </c>
      <c r="K156" s="216">
        <f t="shared" si="339"/>
        <v>0.54713244080636392</v>
      </c>
      <c r="L156" s="216">
        <f t="shared" si="339"/>
        <v>0.55226223894602688</v>
      </c>
      <c r="M156" s="216">
        <f t="shared" si="339"/>
        <v>0.5460025532999766</v>
      </c>
      <c r="N156" s="216">
        <f t="shared" si="339"/>
        <v>0.54053600166010574</v>
      </c>
      <c r="O156" s="216">
        <f t="shared" ref="O156:P156" si="340">AVERAGE(O12,O28,O44,O60,O76,O92,O108,O124,O140)</f>
        <v>0.53879769334540228</v>
      </c>
      <c r="P156" s="216">
        <f t="shared" si="340"/>
        <v>0.5675303532272159</v>
      </c>
      <c r="Q156" s="217"/>
      <c r="R156" s="426">
        <f t="shared" si="248"/>
        <v>4.0663254999241651</v>
      </c>
      <c r="S156" s="427">
        <f t="shared" si="249"/>
        <v>1.023180363040976E-2</v>
      </c>
      <c r="T156" s="430">
        <v>0.04</v>
      </c>
      <c r="V156" s="215" t="s">
        <v>17</v>
      </c>
      <c r="W156" s="232">
        <f t="shared" ref="W156:AC156" si="341">AVERAGE(W140,W124,W108,W92,W76,W60,W44,W28,W12)</f>
        <v>0.46900784848925298</v>
      </c>
      <c r="X156" s="232">
        <f t="shared" si="341"/>
        <v>0.47942626695227059</v>
      </c>
      <c r="Y156" s="232">
        <f t="shared" si="341"/>
        <v>0.46225313658109002</v>
      </c>
      <c r="Z156" s="232">
        <f t="shared" si="341"/>
        <v>0.47831026011262268</v>
      </c>
      <c r="AA156" s="232">
        <f t="shared" si="341"/>
        <v>0.50293280490293668</v>
      </c>
      <c r="AB156" s="232">
        <f t="shared" si="341"/>
        <v>0.48723028704655946</v>
      </c>
      <c r="AC156" s="232">
        <f t="shared" si="341"/>
        <v>0.5391561447390697</v>
      </c>
      <c r="AD156" s="232">
        <v>0.54611170667860631</v>
      </c>
      <c r="AE156" s="510">
        <f t="shared" ref="AE156:AF156" si="342">AVERAGE(AE140,AE124,AE108,AE92,AE76,AE60,AE44,AE28,AE12)</f>
        <v>0.54713244080636392</v>
      </c>
      <c r="AF156" s="232">
        <f t="shared" si="342"/>
        <v>0.55226223894602677</v>
      </c>
      <c r="AG156" s="232">
        <v>0.5460025532999766</v>
      </c>
      <c r="AH156" s="232">
        <v>0.54053600166010574</v>
      </c>
      <c r="AI156" s="232">
        <v>0.53879769334540228</v>
      </c>
      <c r="AJ156" s="232">
        <v>0.5675303532272159</v>
      </c>
      <c r="BB156" s="681"/>
      <c r="BC156" s="201" t="s">
        <v>73</v>
      </c>
      <c r="BD156" s="143">
        <f t="shared" ref="BD156:BM156" si="343">SUM(BD12,BD28,BD44,BD60,BD76,BD92,BD108,BD124,BD140)</f>
        <v>1432</v>
      </c>
      <c r="BE156" s="143">
        <f t="shared" si="343"/>
        <v>1555</v>
      </c>
      <c r="BF156" s="143">
        <f t="shared" si="343"/>
        <v>1750</v>
      </c>
      <c r="BG156" s="143">
        <f t="shared" si="343"/>
        <v>1533</v>
      </c>
      <c r="BH156" s="143">
        <f t="shared" si="343"/>
        <v>1522</v>
      </c>
      <c r="BI156" s="143">
        <f t="shared" si="343"/>
        <v>1773</v>
      </c>
      <c r="BJ156" s="143">
        <f t="shared" si="343"/>
        <v>1637</v>
      </c>
      <c r="BK156" s="143">
        <f t="shared" si="343"/>
        <v>1739</v>
      </c>
      <c r="BL156" s="143">
        <f t="shared" si="343"/>
        <v>1562</v>
      </c>
      <c r="BM156" s="143">
        <f t="shared" si="343"/>
        <v>1398</v>
      </c>
      <c r="BN156" s="146">
        <v>1330</v>
      </c>
      <c r="BO156" s="143">
        <f t="shared" si="257"/>
        <v>1125</v>
      </c>
      <c r="BP156" s="143">
        <f t="shared" si="257"/>
        <v>1150</v>
      </c>
      <c r="BQ156" s="517">
        <f t="shared" ref="BQ156" si="344">SUM(BQ12,BQ28,BQ44,BQ60,BQ76,BQ92,BQ108,BQ124,BQ140)</f>
        <v>1014</v>
      </c>
      <c r="BS156" s="708"/>
      <c r="BT156" s="201" t="s">
        <v>73</v>
      </c>
      <c r="BU156" s="143">
        <f t="shared" ref="BU156:CG156" si="345">SUM(BU12,BU28,BU44,BU60,BU76,BU92,BU108,BU124,BU140)</f>
        <v>7503</v>
      </c>
      <c r="BV156" s="146">
        <f t="shared" si="345"/>
        <v>7563</v>
      </c>
      <c r="BW156" s="146">
        <f t="shared" si="345"/>
        <v>8338</v>
      </c>
      <c r="BX156" s="143">
        <f t="shared" si="345"/>
        <v>8579</v>
      </c>
      <c r="BY156" s="146">
        <f t="shared" si="345"/>
        <v>9246</v>
      </c>
      <c r="BZ156" s="146">
        <f t="shared" si="345"/>
        <v>10012</v>
      </c>
      <c r="CA156" s="146">
        <f t="shared" si="345"/>
        <v>9413</v>
      </c>
      <c r="CB156" s="143">
        <f t="shared" si="345"/>
        <v>9670</v>
      </c>
      <c r="CC156" s="143">
        <f t="shared" si="345"/>
        <v>9440</v>
      </c>
      <c r="CD156" s="143">
        <f t="shared" si="345"/>
        <v>9480</v>
      </c>
      <c r="CE156" s="143">
        <f t="shared" si="345"/>
        <v>9285</v>
      </c>
      <c r="CF156" s="143">
        <f t="shared" ref="CF156" si="346">SUM(CF12,CF28,CF44,CF60,CF76,CF92,CF108,CF124,CF140)</f>
        <v>9217</v>
      </c>
      <c r="CG156" s="143">
        <f t="shared" si="345"/>
        <v>8565</v>
      </c>
      <c r="CH156" s="517">
        <f t="shared" ref="CH156" si="347">SUM(CH12,CH28,CH44,CH60,CH76,CH92,CH108,CH124,CH140)</f>
        <v>8030</v>
      </c>
    </row>
    <row r="157" spans="2:86">
      <c r="F157" s="195"/>
      <c r="T157" s="129"/>
      <c r="V157" s="195" t="s">
        <v>186</v>
      </c>
      <c r="Z157" s="195"/>
      <c r="AA157" s="195"/>
      <c r="AB157" s="195"/>
      <c r="AC157" s="195"/>
      <c r="AD157" s="386"/>
      <c r="AE157" s="195"/>
      <c r="AF157" s="195"/>
      <c r="AG157" s="386"/>
      <c r="AH157" s="542">
        <v>0.56971366722424477</v>
      </c>
      <c r="AI157" s="543">
        <v>0.57100386483004661</v>
      </c>
      <c r="AJ157" s="544">
        <v>0.60400506970849177</v>
      </c>
      <c r="BB157" s="681"/>
      <c r="BC157" s="201" t="s">
        <v>74</v>
      </c>
      <c r="BD157" s="143">
        <f t="shared" ref="BD157:BM157" si="348">SUM(BD13,BD29,BD45,BD61,BD77,BD93,BD109,BD125,BD141)</f>
        <v>2079</v>
      </c>
      <c r="BE157" s="143">
        <f t="shared" si="348"/>
        <v>2130</v>
      </c>
      <c r="BF157" s="143">
        <f t="shared" si="348"/>
        <v>2325</v>
      </c>
      <c r="BG157" s="143">
        <f t="shared" si="348"/>
        <v>2486</v>
      </c>
      <c r="BH157" s="143">
        <f t="shared" si="348"/>
        <v>2648</v>
      </c>
      <c r="BI157" s="143">
        <f t="shared" si="348"/>
        <v>2943</v>
      </c>
      <c r="BJ157" s="143">
        <f t="shared" si="348"/>
        <v>2877</v>
      </c>
      <c r="BK157" s="143">
        <f t="shared" si="348"/>
        <v>2987</v>
      </c>
      <c r="BL157" s="143">
        <f t="shared" si="348"/>
        <v>3029</v>
      </c>
      <c r="BM157" s="143">
        <f t="shared" si="348"/>
        <v>2933</v>
      </c>
      <c r="BN157" s="146">
        <v>2743</v>
      </c>
      <c r="BO157" s="143">
        <f t="shared" si="257"/>
        <v>2635</v>
      </c>
      <c r="BP157" s="143">
        <f t="shared" si="257"/>
        <v>2414</v>
      </c>
      <c r="BQ157" s="517">
        <f t="shared" ref="BQ157" si="349">SUM(BQ13,BQ29,BQ45,BQ61,BQ77,BQ93,BQ109,BQ125,BQ141)</f>
        <v>2182</v>
      </c>
      <c r="BS157" s="708"/>
      <c r="BT157" s="201" t="s">
        <v>74</v>
      </c>
      <c r="BU157" s="143">
        <f t="shared" ref="BU157:CG157" si="350">SUM(BU13,BU29,BU45,BU61,BU77,BU93,BU109,BU125,BU141)</f>
        <v>6769</v>
      </c>
      <c r="BV157" s="146">
        <f t="shared" si="350"/>
        <v>6820</v>
      </c>
      <c r="BW157" s="146">
        <f t="shared" si="350"/>
        <v>7597</v>
      </c>
      <c r="BX157" s="143">
        <f t="shared" si="350"/>
        <v>8404</v>
      </c>
      <c r="BY157" s="146">
        <f t="shared" si="350"/>
        <v>9004</v>
      </c>
      <c r="BZ157" s="146">
        <f t="shared" si="350"/>
        <v>10183</v>
      </c>
      <c r="CA157" s="146">
        <f t="shared" si="350"/>
        <v>9983</v>
      </c>
      <c r="CB157" s="143">
        <f t="shared" si="350"/>
        <v>10622</v>
      </c>
      <c r="CC157" s="143">
        <f t="shared" si="350"/>
        <v>10725</v>
      </c>
      <c r="CD157" s="143">
        <f t="shared" si="350"/>
        <v>11125</v>
      </c>
      <c r="CE157" s="143">
        <f t="shared" si="350"/>
        <v>10839</v>
      </c>
      <c r="CF157" s="143">
        <f t="shared" ref="CF157" si="351">SUM(CF13,CF29,CF45,CF61,CF77,CF93,CF109,CF125,CF141)</f>
        <v>11018</v>
      </c>
      <c r="CG157" s="143">
        <f t="shared" si="350"/>
        <v>10770</v>
      </c>
      <c r="CH157" s="517">
        <f t="shared" ref="CH157" si="352">SUM(CH13,CH29,CH45,CH61,CH77,CH93,CH109,CH125,CH141)</f>
        <v>9941</v>
      </c>
    </row>
    <row r="158" spans="2:86">
      <c r="F158" s="195"/>
      <c r="T158" s="129"/>
      <c r="Z158" s="195"/>
      <c r="AA158" s="195"/>
      <c r="AB158" s="195"/>
      <c r="AC158" s="195"/>
      <c r="AD158" s="386"/>
      <c r="AE158" s="195"/>
      <c r="AF158" s="195"/>
      <c r="AG158" s="386"/>
      <c r="AH158" s="195" t="s">
        <v>14</v>
      </c>
      <c r="AI158" s="196"/>
      <c r="BB158" s="681"/>
      <c r="BC158" s="201" t="s">
        <v>36</v>
      </c>
      <c r="BD158" s="143">
        <f t="shared" ref="BD158:BM158" si="353">SUM(BD14,BD30,BD46,BD62,BD78,BD94,BD110,BD126,BD142)</f>
        <v>93</v>
      </c>
      <c r="BE158" s="143">
        <f t="shared" si="353"/>
        <v>81</v>
      </c>
      <c r="BF158" s="143">
        <f t="shared" si="353"/>
        <v>98</v>
      </c>
      <c r="BG158" s="143">
        <f t="shared" si="353"/>
        <v>115</v>
      </c>
      <c r="BH158" s="143">
        <f t="shared" si="353"/>
        <v>107</v>
      </c>
      <c r="BI158" s="143">
        <f t="shared" si="353"/>
        <v>105</v>
      </c>
      <c r="BJ158" s="143">
        <f t="shared" si="353"/>
        <v>152</v>
      </c>
      <c r="BK158" s="143">
        <f t="shared" si="353"/>
        <v>176</v>
      </c>
      <c r="BL158" s="143">
        <f t="shared" si="353"/>
        <v>208</v>
      </c>
      <c r="BM158" s="143">
        <f t="shared" si="353"/>
        <v>168</v>
      </c>
      <c r="BN158" s="146">
        <v>204</v>
      </c>
      <c r="BO158" s="143">
        <f t="shared" si="257"/>
        <v>186</v>
      </c>
      <c r="BP158" s="143">
        <f t="shared" si="257"/>
        <v>171</v>
      </c>
      <c r="BQ158" s="517">
        <f t="shared" ref="BQ158" si="354">SUM(BQ14,BQ30,BQ46,BQ62,BQ78,BQ94,BQ110,BQ126,BQ142)</f>
        <v>145</v>
      </c>
      <c r="BS158" s="708"/>
      <c r="BT158" s="201" t="s">
        <v>36</v>
      </c>
      <c r="BU158" s="143">
        <f t="shared" ref="BU158:CG158" si="355">SUM(BU14,BU30,BU46,BU62,BU78,BU94,BU110,BU126,BU142)</f>
        <v>120</v>
      </c>
      <c r="BV158" s="146">
        <f t="shared" si="355"/>
        <v>102</v>
      </c>
      <c r="BW158" s="146">
        <f t="shared" si="355"/>
        <v>132</v>
      </c>
      <c r="BX158" s="143">
        <f t="shared" si="355"/>
        <v>146</v>
      </c>
      <c r="BY158" s="146">
        <f t="shared" si="355"/>
        <v>129</v>
      </c>
      <c r="BZ158" s="146">
        <f t="shared" si="355"/>
        <v>137</v>
      </c>
      <c r="CA158" s="146">
        <f t="shared" si="355"/>
        <v>196</v>
      </c>
      <c r="CB158" s="146">
        <f t="shared" si="355"/>
        <v>234</v>
      </c>
      <c r="CC158" s="143">
        <f t="shared" si="355"/>
        <v>273</v>
      </c>
      <c r="CD158" s="143">
        <f t="shared" si="355"/>
        <v>245</v>
      </c>
      <c r="CE158" s="146">
        <f t="shared" si="355"/>
        <v>291</v>
      </c>
      <c r="CF158" s="146">
        <f t="shared" ref="CF158" si="356">SUM(CF14,CF30,CF46,CF62,CF78,CF94,CF110,CF126,CF142)</f>
        <v>309</v>
      </c>
      <c r="CG158" s="146">
        <f t="shared" si="355"/>
        <v>279</v>
      </c>
      <c r="CH158" s="545">
        <f t="shared" ref="CH158" si="357">SUM(CH14,CH30,CH46,CH62,CH78,CH94,CH110,CH126,CH142)</f>
        <v>280</v>
      </c>
    </row>
    <row r="159" spans="2:86">
      <c r="C159" s="225"/>
      <c r="D159" s="225"/>
      <c r="E159" s="225"/>
      <c r="F159" s="225"/>
      <c r="G159" s="225"/>
      <c r="H159" s="225"/>
      <c r="I159" s="225"/>
      <c r="J159" s="225"/>
      <c r="K159" s="225"/>
      <c r="L159" s="225"/>
      <c r="M159" s="225"/>
      <c r="N159" s="225"/>
      <c r="O159" s="225"/>
      <c r="P159" s="225"/>
      <c r="T159" s="129"/>
      <c r="X159" s="129" t="s">
        <v>14</v>
      </c>
      <c r="Z159" s="195"/>
      <c r="AA159" s="195"/>
      <c r="AB159" s="195"/>
      <c r="AC159" s="195"/>
      <c r="AD159" s="386"/>
      <c r="AE159" s="195"/>
      <c r="AF159" s="195"/>
      <c r="AG159" s="386"/>
      <c r="AH159" s="195"/>
      <c r="AI159" s="196"/>
      <c r="AJ159" s="234"/>
      <c r="AK159" s="234"/>
      <c r="BB159" s="681"/>
      <c r="BC159" s="141" t="s">
        <v>149</v>
      </c>
      <c r="BD159" s="143">
        <f t="shared" ref="BD159:BM159" si="358">SUM(BD15,BD31,BD47,BD63,BD79,BD95,BD111,BD127,BD143)</f>
        <v>0</v>
      </c>
      <c r="BE159" s="143">
        <f t="shared" si="358"/>
        <v>0</v>
      </c>
      <c r="BF159" s="143">
        <f t="shared" si="358"/>
        <v>0</v>
      </c>
      <c r="BG159" s="143">
        <f t="shared" si="358"/>
        <v>0</v>
      </c>
      <c r="BH159" s="143">
        <f t="shared" si="358"/>
        <v>0</v>
      </c>
      <c r="BI159" s="143">
        <f t="shared" si="358"/>
        <v>0</v>
      </c>
      <c r="BJ159" s="143">
        <f t="shared" si="358"/>
        <v>0</v>
      </c>
      <c r="BK159" s="143">
        <f t="shared" si="358"/>
        <v>0</v>
      </c>
      <c r="BL159" s="143">
        <f t="shared" si="358"/>
        <v>0</v>
      </c>
      <c r="BM159" s="143">
        <f t="shared" si="358"/>
        <v>0</v>
      </c>
      <c r="BN159" s="146">
        <v>0</v>
      </c>
      <c r="BO159" s="143">
        <f t="shared" si="257"/>
        <v>255</v>
      </c>
      <c r="BP159" s="143">
        <f t="shared" si="257"/>
        <v>230</v>
      </c>
      <c r="BQ159" s="517">
        <f t="shared" ref="BQ159" si="359">SUM(BQ15,BQ31,BQ47,BQ63,BQ79,BQ95,BQ111,BQ127,BQ143)</f>
        <v>229</v>
      </c>
      <c r="BS159" s="708"/>
      <c r="BT159" s="141" t="s">
        <v>149</v>
      </c>
      <c r="BU159" s="143">
        <f t="shared" ref="BU159:CG159" si="360">SUM(BU15,BU31,BU47,BU63,BU79,BU95,BU111,BU127,BU143)</f>
        <v>0</v>
      </c>
      <c r="BV159" s="146">
        <f t="shared" si="360"/>
        <v>0</v>
      </c>
      <c r="BW159" s="146">
        <f t="shared" si="360"/>
        <v>0</v>
      </c>
      <c r="BX159" s="143">
        <f t="shared" si="360"/>
        <v>0</v>
      </c>
      <c r="BY159" s="146">
        <f t="shared" si="360"/>
        <v>0</v>
      </c>
      <c r="BZ159" s="146">
        <f t="shared" si="360"/>
        <v>0</v>
      </c>
      <c r="CA159" s="146">
        <f t="shared" si="360"/>
        <v>0</v>
      </c>
      <c r="CB159" s="146">
        <f t="shared" si="360"/>
        <v>0</v>
      </c>
      <c r="CC159" s="143">
        <f t="shared" si="360"/>
        <v>0</v>
      </c>
      <c r="CD159" s="146">
        <f t="shared" si="360"/>
        <v>0</v>
      </c>
      <c r="CE159" s="143">
        <f t="shared" si="360"/>
        <v>0</v>
      </c>
      <c r="CF159" s="146">
        <f t="shared" ref="CF159" si="361">SUM(CF15,CF31,CF47,CF63,CF79,CF95,CF111,CF127,CF143)</f>
        <v>570</v>
      </c>
      <c r="CG159" s="146">
        <f t="shared" si="360"/>
        <v>515</v>
      </c>
      <c r="CH159" s="545">
        <f t="shared" ref="CH159" si="362">SUM(CH15,CH31,CH47,CH63,CH79,CH95,CH111,CH127,CH143)</f>
        <v>569</v>
      </c>
    </row>
    <row r="160" spans="2:86">
      <c r="C160" s="225"/>
      <c r="D160" s="225"/>
      <c r="E160" s="225"/>
      <c r="F160" s="225"/>
      <c r="G160" s="225"/>
      <c r="H160" s="225"/>
      <c r="I160" s="225"/>
      <c r="J160" s="225"/>
      <c r="K160" s="225"/>
      <c r="L160" s="225"/>
      <c r="M160" s="225"/>
      <c r="N160" s="225"/>
      <c r="O160" s="225"/>
      <c r="P160" s="225"/>
      <c r="T160" s="201"/>
      <c r="Z160" s="195" t="s">
        <v>14</v>
      </c>
      <c r="AA160" s="195"/>
      <c r="AB160" s="195"/>
      <c r="AC160" s="195"/>
      <c r="AD160" s="386"/>
      <c r="AE160" s="195" t="s">
        <v>14</v>
      </c>
      <c r="AF160" s="195"/>
      <c r="AG160" s="386"/>
      <c r="AH160" s="195"/>
      <c r="AI160" s="196"/>
      <c r="BB160" s="681"/>
      <c r="BC160" s="201" t="s">
        <v>71</v>
      </c>
      <c r="BD160" s="143">
        <f t="shared" ref="BD160:BM160" si="363">SUM(BD16,BD32,BD48,BD64,BD80,BD96,BD112,BD128,BD144)</f>
        <v>2726</v>
      </c>
      <c r="BE160" s="143">
        <f t="shared" si="363"/>
        <v>3049</v>
      </c>
      <c r="BF160" s="143">
        <f t="shared" si="363"/>
        <v>3093</v>
      </c>
      <c r="BG160" s="143">
        <f t="shared" si="363"/>
        <v>3271</v>
      </c>
      <c r="BH160" s="143">
        <f t="shared" si="363"/>
        <v>3636</v>
      </c>
      <c r="BI160" s="143">
        <f t="shared" si="363"/>
        <v>3795</v>
      </c>
      <c r="BJ160" s="143">
        <f t="shared" si="363"/>
        <v>4162</v>
      </c>
      <c r="BK160" s="143">
        <f t="shared" si="363"/>
        <v>4640</v>
      </c>
      <c r="BL160" s="143">
        <f t="shared" si="363"/>
        <v>5019</v>
      </c>
      <c r="BM160" s="143">
        <f t="shared" si="363"/>
        <v>4916</v>
      </c>
      <c r="BN160" s="146">
        <v>4903</v>
      </c>
      <c r="BO160" s="143">
        <f t="shared" si="257"/>
        <v>4909</v>
      </c>
      <c r="BP160" s="143">
        <f t="shared" si="257"/>
        <v>4748</v>
      </c>
      <c r="BQ160" s="517">
        <f t="shared" ref="BQ160" si="364">SUM(BQ16,BQ32,BQ48,BQ64,BQ80,BQ96,BQ112,BQ128,BQ144)</f>
        <v>4444</v>
      </c>
      <c r="BS160" s="708"/>
      <c r="BT160" s="201" t="s">
        <v>71</v>
      </c>
      <c r="BU160" s="143">
        <f t="shared" ref="BU160:CG160" si="365">SUM(BU16,BU32,BU48,BU64,BU80,BU96,BU112,BU128,BU144)</f>
        <v>4987</v>
      </c>
      <c r="BV160" s="146">
        <f t="shared" si="365"/>
        <v>5584</v>
      </c>
      <c r="BW160" s="146">
        <f t="shared" si="365"/>
        <v>6058</v>
      </c>
      <c r="BX160" s="143">
        <f t="shared" si="365"/>
        <v>6626</v>
      </c>
      <c r="BY160" s="146">
        <f t="shared" si="365"/>
        <v>7348</v>
      </c>
      <c r="BZ160" s="146">
        <f t="shared" si="365"/>
        <v>7739</v>
      </c>
      <c r="CA160" s="146">
        <f t="shared" si="365"/>
        <v>8719</v>
      </c>
      <c r="CB160" s="146">
        <f t="shared" si="365"/>
        <v>9786</v>
      </c>
      <c r="CC160" s="143">
        <f t="shared" si="365"/>
        <v>10639</v>
      </c>
      <c r="CD160" s="143">
        <f t="shared" si="365"/>
        <v>10956</v>
      </c>
      <c r="CE160" s="146">
        <f t="shared" si="365"/>
        <v>11029</v>
      </c>
      <c r="CF160" s="146">
        <f t="shared" ref="CF160" si="366">SUM(CF16,CF32,CF48,CF64,CF80,CF96,CF112,CF128,CF144)</f>
        <v>11456</v>
      </c>
      <c r="CG160" s="146">
        <f t="shared" si="365"/>
        <v>11635</v>
      </c>
      <c r="CH160" s="545">
        <f t="shared" ref="CH160" si="367">SUM(CH16,CH32,CH48,CH64,CH80,CH96,CH112,CH128,CH144)</f>
        <v>11246</v>
      </c>
    </row>
    <row r="161" spans="3:86">
      <c r="C161" s="225"/>
      <c r="D161" s="225"/>
      <c r="E161" s="225"/>
      <c r="F161" s="225"/>
      <c r="G161" s="225"/>
      <c r="H161" s="225"/>
      <c r="I161" s="225"/>
      <c r="J161" s="225"/>
      <c r="K161" s="225"/>
      <c r="L161" s="225"/>
      <c r="M161" s="225"/>
      <c r="N161" s="225"/>
      <c r="O161" s="225"/>
      <c r="P161" s="225"/>
      <c r="T161" s="201"/>
      <c r="AE161" s="129" t="s">
        <v>14</v>
      </c>
      <c r="BB161" s="682"/>
      <c r="BC161" s="222" t="s">
        <v>53</v>
      </c>
      <c r="BD161" s="227">
        <f t="shared" ref="BD161:BM161" si="368">SUM(BD17,BD33,BD49,BD65,BD81,BD97,BD113,BD129,BD145)</f>
        <v>2819</v>
      </c>
      <c r="BE161" s="227">
        <f t="shared" si="368"/>
        <v>3130</v>
      </c>
      <c r="BF161" s="227">
        <f t="shared" si="368"/>
        <v>3191</v>
      </c>
      <c r="BG161" s="227">
        <f t="shared" si="368"/>
        <v>3386</v>
      </c>
      <c r="BH161" s="228">
        <f t="shared" si="368"/>
        <v>3743</v>
      </c>
      <c r="BI161" s="228">
        <f t="shared" si="368"/>
        <v>3900</v>
      </c>
      <c r="BJ161" s="228">
        <f t="shared" si="368"/>
        <v>4314</v>
      </c>
      <c r="BK161" s="228">
        <f t="shared" si="368"/>
        <v>4816</v>
      </c>
      <c r="BL161" s="209">
        <f t="shared" si="368"/>
        <v>5227</v>
      </c>
      <c r="BM161" s="209">
        <f t="shared" si="368"/>
        <v>5084</v>
      </c>
      <c r="BN161" s="208">
        <v>5107</v>
      </c>
      <c r="BO161" s="209">
        <f t="shared" si="257"/>
        <v>5222.5</v>
      </c>
      <c r="BP161" s="209">
        <f t="shared" si="257"/>
        <v>5034</v>
      </c>
      <c r="BQ161" s="441">
        <f t="shared" ref="BQ161" si="369">SUM(BQ17,BQ33,BQ49,BQ65,BQ81,BQ97,BQ113,BQ129,BQ145)</f>
        <v>4703.5</v>
      </c>
      <c r="BS161" s="709"/>
      <c r="BT161" s="133" t="s">
        <v>53</v>
      </c>
      <c r="BU161" s="209">
        <f t="shared" ref="BU161:CG161" si="370">SUM(BU17,BU33,BU49,BU65,BU81,BU97,BU113,BU129,BU145)</f>
        <v>5107</v>
      </c>
      <c r="BV161" s="209">
        <f t="shared" si="370"/>
        <v>5686</v>
      </c>
      <c r="BW161" s="209">
        <f t="shared" si="370"/>
        <v>6190</v>
      </c>
      <c r="BX161" s="209">
        <f t="shared" si="370"/>
        <v>6772</v>
      </c>
      <c r="BY161" s="209">
        <f t="shared" si="370"/>
        <v>7477</v>
      </c>
      <c r="BZ161" s="209">
        <f t="shared" si="370"/>
        <v>7876</v>
      </c>
      <c r="CA161" s="209">
        <f t="shared" si="370"/>
        <v>8915</v>
      </c>
      <c r="CB161" s="209">
        <f t="shared" si="370"/>
        <v>10020</v>
      </c>
      <c r="CC161" s="209">
        <f t="shared" si="370"/>
        <v>10912</v>
      </c>
      <c r="CD161" s="209">
        <f t="shared" si="370"/>
        <v>11201</v>
      </c>
      <c r="CE161" s="209">
        <f t="shared" si="370"/>
        <v>11320</v>
      </c>
      <c r="CF161" s="209">
        <f t="shared" ref="CF161" si="371">SUM(CF17,CF33,CF49,CF65,CF81,CF97,CF113,CF129,CF145)</f>
        <v>12050</v>
      </c>
      <c r="CG161" s="209">
        <f t="shared" si="370"/>
        <v>12171.5</v>
      </c>
      <c r="CH161" s="518">
        <f t="shared" ref="CH161" si="372">SUM(CH17,CH33,CH49,CH65,CH81,CH97,CH113,CH129,CH145)</f>
        <v>11810.5</v>
      </c>
    </row>
    <row r="162" spans="3:86">
      <c r="I162" s="225"/>
      <c r="J162" s="225"/>
      <c r="K162" s="225"/>
      <c r="L162" s="225"/>
      <c r="BC162" s="223"/>
      <c r="BD162" s="223"/>
      <c r="BE162" s="223"/>
      <c r="BF162" s="223"/>
      <c r="BG162" s="223"/>
      <c r="BH162" s="223"/>
      <c r="BI162" s="223"/>
      <c r="BJ162" s="223"/>
      <c r="BK162" s="388"/>
      <c r="BL162" s="388"/>
      <c r="BM162" s="223"/>
    </row>
    <row r="163" spans="3:86">
      <c r="I163" s="225"/>
      <c r="J163" s="225"/>
      <c r="K163" s="225"/>
      <c r="L163" s="225"/>
      <c r="BC163" s="201"/>
      <c r="BD163" s="143"/>
      <c r="BE163" s="143"/>
      <c r="BF163" s="143"/>
      <c r="BG163" s="143"/>
      <c r="BH163" s="143"/>
      <c r="BI163" s="143"/>
      <c r="BJ163" s="143"/>
      <c r="BK163" s="143"/>
      <c r="BL163" s="143"/>
      <c r="BM163" s="143"/>
    </row>
    <row r="164" spans="3:86">
      <c r="I164" s="225"/>
      <c r="J164" s="225"/>
      <c r="K164" s="225"/>
      <c r="L164" s="225"/>
      <c r="BC164" s="201"/>
      <c r="BD164" s="143"/>
      <c r="BE164" s="143"/>
      <c r="BF164" s="143"/>
      <c r="BG164" s="143"/>
      <c r="BH164" s="143"/>
      <c r="BI164" s="143"/>
      <c r="BJ164" s="143"/>
      <c r="BK164" s="143"/>
      <c r="BL164" s="143"/>
      <c r="BM164" s="143"/>
    </row>
    <row r="165" spans="3:86">
      <c r="I165" s="225"/>
      <c r="J165" s="225"/>
      <c r="K165" s="225"/>
      <c r="L165" s="225"/>
      <c r="BC165" s="201"/>
      <c r="BD165" s="143"/>
      <c r="BE165" s="143"/>
      <c r="BF165" s="143"/>
      <c r="BG165" s="143"/>
      <c r="BH165" s="143"/>
      <c r="BI165" s="143"/>
      <c r="BJ165" s="143"/>
      <c r="BK165" s="143"/>
      <c r="BL165" s="143"/>
      <c r="BM165" s="143"/>
    </row>
    <row r="166" spans="3:86">
      <c r="I166" s="225"/>
      <c r="J166" s="225"/>
      <c r="K166" s="225"/>
      <c r="L166" s="225"/>
      <c r="BC166" s="201"/>
      <c r="BD166" s="143"/>
      <c r="BE166" s="143"/>
      <c r="BF166" s="143"/>
      <c r="BG166" s="143"/>
      <c r="BH166" s="143"/>
      <c r="BI166" s="143"/>
      <c r="BJ166" s="143"/>
      <c r="BK166" s="143"/>
      <c r="BL166" s="143"/>
      <c r="BM166" s="143"/>
    </row>
    <row r="167" spans="3:86">
      <c r="I167" s="225"/>
      <c r="J167" s="225"/>
      <c r="K167" s="225"/>
      <c r="L167" s="225"/>
      <c r="V167" s="139"/>
      <c r="W167" s="165"/>
      <c r="X167" s="165"/>
      <c r="Y167" s="165"/>
      <c r="Z167" s="165"/>
      <c r="AA167" s="165"/>
      <c r="AB167" s="165"/>
      <c r="AC167" s="165"/>
      <c r="AD167" s="327"/>
      <c r="AE167" s="165"/>
      <c r="AF167" s="165"/>
      <c r="AG167" s="327"/>
      <c r="AH167" s="165"/>
      <c r="AJ167" s="139"/>
      <c r="BC167" s="201"/>
      <c r="BD167" s="143"/>
      <c r="BE167" s="143"/>
      <c r="BF167" s="143"/>
      <c r="BG167" s="143"/>
      <c r="BH167" s="143"/>
      <c r="BI167" s="143"/>
      <c r="BJ167" s="143"/>
      <c r="BK167" s="143"/>
      <c r="BL167" s="143"/>
      <c r="BM167" s="143"/>
    </row>
    <row r="168" spans="3:86">
      <c r="I168" s="225"/>
      <c r="J168" s="225"/>
      <c r="K168" s="225"/>
      <c r="L168" s="225"/>
      <c r="V168" s="710" t="s">
        <v>126</v>
      </c>
      <c r="W168" s="711"/>
      <c r="X168" s="711"/>
      <c r="Y168" s="711"/>
      <c r="Z168" s="711"/>
      <c r="AA168" s="711"/>
      <c r="AB168" s="711"/>
      <c r="AC168" s="711"/>
      <c r="AD168" s="711"/>
      <c r="AE168" s="711"/>
      <c r="AF168" s="711"/>
      <c r="AG168" s="711"/>
      <c r="AH168" s="711"/>
      <c r="AI168" s="711"/>
      <c r="AJ168" s="712"/>
      <c r="BC168" s="201"/>
      <c r="BD168" s="143"/>
      <c r="BE168" s="143"/>
      <c r="BF168" s="143"/>
      <c r="BG168" s="143"/>
      <c r="BH168" s="143"/>
      <c r="BI168" s="143"/>
      <c r="BJ168" s="143"/>
      <c r="BK168" s="143"/>
      <c r="BL168" s="143"/>
      <c r="BM168" s="143"/>
    </row>
    <row r="169" spans="3:86">
      <c r="I169" s="225"/>
      <c r="J169" s="225"/>
      <c r="K169" s="225"/>
      <c r="L169" s="225"/>
      <c r="V169" s="688" t="s">
        <v>132</v>
      </c>
      <c r="W169" s="689"/>
      <c r="X169" s="689"/>
      <c r="Y169" s="689"/>
      <c r="Z169" s="689"/>
      <c r="AA169" s="689"/>
      <c r="AB169" s="689"/>
      <c r="AC169" s="689"/>
      <c r="AD169" s="689"/>
      <c r="AE169" s="689"/>
      <c r="AF169" s="689"/>
      <c r="AG169" s="689"/>
      <c r="AH169" s="689"/>
      <c r="AI169" s="689"/>
      <c r="AJ169" s="713"/>
      <c r="BC169" s="201"/>
      <c r="BD169" s="143"/>
      <c r="BE169" s="143"/>
      <c r="BF169" s="143"/>
      <c r="BG169" s="143"/>
      <c r="BH169" s="143"/>
      <c r="BI169" s="143"/>
      <c r="BJ169" s="143"/>
      <c r="BK169" s="143"/>
      <c r="BL169" s="143"/>
      <c r="BM169" s="143"/>
    </row>
    <row r="170" spans="3:86">
      <c r="I170" s="225"/>
      <c r="J170" s="225"/>
      <c r="K170" s="225"/>
      <c r="L170" s="225"/>
      <c r="V170" s="206"/>
      <c r="W170" s="133" t="s">
        <v>121</v>
      </c>
      <c r="X170" s="133" t="s">
        <v>120</v>
      </c>
      <c r="Y170" s="133" t="s">
        <v>119</v>
      </c>
      <c r="Z170" s="133" t="s">
        <v>49</v>
      </c>
      <c r="AA170" s="133" t="s">
        <v>48</v>
      </c>
      <c r="AB170" s="133" t="s">
        <v>47</v>
      </c>
      <c r="AC170" s="133" t="s">
        <v>46</v>
      </c>
      <c r="AD170" s="133" t="s">
        <v>45</v>
      </c>
      <c r="AE170" s="133" t="s">
        <v>44</v>
      </c>
      <c r="AF170" s="133" t="s">
        <v>43</v>
      </c>
      <c r="AG170" s="133" t="s">
        <v>96</v>
      </c>
      <c r="AH170" s="133" t="s">
        <v>69</v>
      </c>
      <c r="AI170" s="133" t="str">
        <f>AI3</f>
        <v>2016-17</v>
      </c>
      <c r="AJ170" s="133" t="str">
        <f>AJ3</f>
        <v>2017-18</v>
      </c>
    </row>
    <row r="171" spans="3:86">
      <c r="V171" s="235" t="s">
        <v>72</v>
      </c>
      <c r="W171" s="236">
        <f t="shared" ref="W171:AG173" si="373">(W148-BD148-BD155)/W148</f>
        <v>0.47497856836690955</v>
      </c>
      <c r="X171" s="236">
        <f t="shared" si="373"/>
        <v>0.49719495091164095</v>
      </c>
      <c r="Y171" s="236">
        <f t="shared" si="373"/>
        <v>0.49250411064899896</v>
      </c>
      <c r="Z171" s="236">
        <f t="shared" si="373"/>
        <v>0.4731734579819124</v>
      </c>
      <c r="AA171" s="236">
        <f t="shared" si="373"/>
        <v>0.46604527296937415</v>
      </c>
      <c r="AB171" s="236">
        <f t="shared" si="373"/>
        <v>0.44659522986519185</v>
      </c>
      <c r="AC171" s="236">
        <f t="shared" si="373"/>
        <v>0.45916030534351143</v>
      </c>
      <c r="AD171" s="236">
        <f t="shared" si="373"/>
        <v>0.46186774811310127</v>
      </c>
      <c r="AE171" s="236">
        <f t="shared" si="373"/>
        <v>0.49244712990936557</v>
      </c>
      <c r="AF171" s="236">
        <f t="shared" si="373"/>
        <v>0.48666437728937728</v>
      </c>
      <c r="AG171" s="236">
        <f t="shared" si="373"/>
        <v>0.52020257624132993</v>
      </c>
      <c r="AH171" s="236">
        <f t="shared" ref="AH171:AJ171" si="374">(AH148-BO148-BO155)/AH148</f>
        <v>0.52871042123615097</v>
      </c>
      <c r="AI171" s="236">
        <f t="shared" si="374"/>
        <v>0.55716920239741818</v>
      </c>
      <c r="AJ171" s="236">
        <f t="shared" si="374"/>
        <v>0.57152962942808949</v>
      </c>
    </row>
    <row r="172" spans="3:86">
      <c r="V172" s="237" t="s">
        <v>73</v>
      </c>
      <c r="W172" s="238">
        <f t="shared" si="373"/>
        <v>0.50480507706255662</v>
      </c>
      <c r="X172" s="238">
        <f t="shared" si="373"/>
        <v>0.50918511540273204</v>
      </c>
      <c r="Y172" s="238">
        <f t="shared" si="373"/>
        <v>0.50236683171010388</v>
      </c>
      <c r="Z172" s="238">
        <f t="shared" si="373"/>
        <v>0.4924351187189398</v>
      </c>
      <c r="AA172" s="238">
        <f t="shared" si="373"/>
        <v>0.47581978139162889</v>
      </c>
      <c r="AB172" s="238">
        <f t="shared" si="373"/>
        <v>0.45922003869259748</v>
      </c>
      <c r="AC172" s="238">
        <f t="shared" si="373"/>
        <v>0.45204720483129257</v>
      </c>
      <c r="AD172" s="238">
        <f t="shared" si="373"/>
        <v>0.44383878427485962</v>
      </c>
      <c r="AE172" s="238">
        <f t="shared" si="373"/>
        <v>0.45550403003201945</v>
      </c>
      <c r="AF172" s="238">
        <f t="shared" si="373"/>
        <v>0.45603971318257031</v>
      </c>
      <c r="AG172" s="238">
        <f t="shared" si="373"/>
        <v>0.4709593212964977</v>
      </c>
      <c r="AH172" s="238">
        <f t="shared" ref="AH172:AJ172" si="375">(AH149-BO149-BO156)/AH149</f>
        <v>0.48510048510048509</v>
      </c>
      <c r="AI172" s="238">
        <f t="shared" si="375"/>
        <v>0.51507821319142078</v>
      </c>
      <c r="AJ172" s="238">
        <f t="shared" si="375"/>
        <v>0.54603004291845492</v>
      </c>
    </row>
    <row r="173" spans="3:86">
      <c r="V173" s="237" t="s">
        <v>74</v>
      </c>
      <c r="W173" s="238">
        <f t="shared" si="373"/>
        <v>0.51468539938230484</v>
      </c>
      <c r="X173" s="238">
        <f t="shared" si="373"/>
        <v>0.50625269512721005</v>
      </c>
      <c r="Y173" s="238">
        <f t="shared" si="373"/>
        <v>0.49007971140978646</v>
      </c>
      <c r="Z173" s="238">
        <f t="shared" si="373"/>
        <v>0.48566947869348909</v>
      </c>
      <c r="AA173" s="238">
        <f t="shared" si="373"/>
        <v>0.46881765855204099</v>
      </c>
      <c r="AB173" s="238">
        <f t="shared" si="373"/>
        <v>0.44201269175036229</v>
      </c>
      <c r="AC173" s="238">
        <f t="shared" si="373"/>
        <v>0.43403659737701517</v>
      </c>
      <c r="AD173" s="238">
        <f t="shared" si="373"/>
        <v>0.41819556451612905</v>
      </c>
      <c r="AE173" s="238">
        <f t="shared" si="373"/>
        <v>0.41571673559971756</v>
      </c>
      <c r="AF173" s="238">
        <f t="shared" si="373"/>
        <v>0.40738519962024683</v>
      </c>
      <c r="AG173" s="238">
        <f t="shared" si="373"/>
        <v>0.42444510503369004</v>
      </c>
      <c r="AH173" s="238">
        <f t="shared" ref="AH173:AJ173" si="376">(AH150-BO150-BO157)/AH150</f>
        <v>0.42720194647201948</v>
      </c>
      <c r="AI173" s="238">
        <f t="shared" si="376"/>
        <v>0.4524226779709184</v>
      </c>
      <c r="AJ173" s="238">
        <f t="shared" si="376"/>
        <v>0.4853614342933435</v>
      </c>
    </row>
    <row r="174" spans="3:86">
      <c r="V174" s="237" t="s">
        <v>36</v>
      </c>
      <c r="W174" s="239">
        <f t="shared" ref="W174:AG174" si="377">(AM148-BD151-BD158)/AM148</f>
        <v>0.11654135338345864</v>
      </c>
      <c r="X174" s="239">
        <f t="shared" si="377"/>
        <v>5.2173913043478258E-2</v>
      </c>
      <c r="Y174" s="239">
        <f t="shared" si="377"/>
        <v>8.5714285714285715E-2</v>
      </c>
      <c r="Z174" s="239">
        <f t="shared" si="377"/>
        <v>7.7519379844961239E-2</v>
      </c>
      <c r="AA174" s="239">
        <f t="shared" si="377"/>
        <v>0.11851851851851852</v>
      </c>
      <c r="AB174" s="239">
        <f t="shared" si="377"/>
        <v>9.6774193548387094E-2</v>
      </c>
      <c r="AC174" s="239">
        <f t="shared" si="377"/>
        <v>7.3529411764705885E-2</v>
      </c>
      <c r="AD174" s="239">
        <f t="shared" si="377"/>
        <v>7.3684210526315783E-2</v>
      </c>
      <c r="AE174" s="239">
        <f t="shared" si="377"/>
        <v>8.6363636363636365E-2</v>
      </c>
      <c r="AF174" s="239">
        <f t="shared" si="377"/>
        <v>7.7777777777777779E-2</v>
      </c>
      <c r="AG174" s="497">
        <f t="shared" si="377"/>
        <v>9.9033816425120769E-2</v>
      </c>
      <c r="AH174" s="497">
        <f t="shared" ref="AH174:AJ174" si="378">(AX148-BO151-BO158)/AX148</f>
        <v>0.11031175059952038</v>
      </c>
      <c r="AI174" s="497">
        <f t="shared" si="378"/>
        <v>0.1744186046511628</v>
      </c>
      <c r="AJ174" s="497">
        <f t="shared" si="378"/>
        <v>0.22371364653243847</v>
      </c>
    </row>
    <row r="175" spans="3:86">
      <c r="V175" s="237" t="s">
        <v>71</v>
      </c>
      <c r="W175" s="239">
        <f t="shared" ref="W175:AG175" si="379">(AM150-BD153-BD160)/AM150</f>
        <v>0.50424583053332517</v>
      </c>
      <c r="X175" s="239">
        <f t="shared" si="379"/>
        <v>0.48245986064828839</v>
      </c>
      <c r="Y175" s="239">
        <f t="shared" si="379"/>
        <v>0.4668617148316217</v>
      </c>
      <c r="Z175" s="239">
        <f t="shared" si="379"/>
        <v>0.45729257641921395</v>
      </c>
      <c r="AA175" s="239">
        <f t="shared" si="379"/>
        <v>0.45061559507523941</v>
      </c>
      <c r="AB175" s="239">
        <f t="shared" si="379"/>
        <v>0.4417360613246567</v>
      </c>
      <c r="AC175" s="239">
        <f t="shared" si="379"/>
        <v>0.42666177395680438</v>
      </c>
      <c r="AD175" s="239">
        <f t="shared" si="379"/>
        <v>0.39990962494351556</v>
      </c>
      <c r="AE175" s="239">
        <f t="shared" si="379"/>
        <v>0.38026208419334712</v>
      </c>
      <c r="AF175" s="239">
        <f t="shared" si="379"/>
        <v>0.37588176016123614</v>
      </c>
      <c r="AG175" s="497">
        <f t="shared" si="379"/>
        <v>0.37538978172223553</v>
      </c>
      <c r="AH175" s="497">
        <f t="shared" ref="AH175:AJ175" si="380">(AX150-BO153-BO160)/AX150</f>
        <v>0.37506958619409908</v>
      </c>
      <c r="AI175" s="497">
        <f t="shared" si="380"/>
        <v>0.38660235315331559</v>
      </c>
      <c r="AJ175" s="497">
        <f t="shared" si="380"/>
        <v>0.41013020716810594</v>
      </c>
    </row>
    <row r="176" spans="3:86">
      <c r="V176" s="222" t="s">
        <v>53</v>
      </c>
      <c r="W176" s="240">
        <f t="shared" ref="W176:AG176" si="381">(W151-BD154-BD161)/W151</f>
        <v>0.49804628794709949</v>
      </c>
      <c r="X176" s="240">
        <f t="shared" si="381"/>
        <v>0.47654616074096207</v>
      </c>
      <c r="Y176" s="240">
        <f t="shared" si="381"/>
        <v>0.46136644500676749</v>
      </c>
      <c r="Z176" s="240">
        <f t="shared" si="381"/>
        <v>0.45167211610164631</v>
      </c>
      <c r="AA176" s="240">
        <f t="shared" si="381"/>
        <v>0.44578053383661365</v>
      </c>
      <c r="AB176" s="240">
        <f t="shared" si="381"/>
        <v>0.43708176921821446</v>
      </c>
      <c r="AC176" s="240">
        <f t="shared" si="381"/>
        <v>0.42047795632468066</v>
      </c>
      <c r="AD176" s="240">
        <f t="shared" si="381"/>
        <v>0.39380203971030203</v>
      </c>
      <c r="AE176" s="240">
        <f t="shared" si="381"/>
        <v>0.37418323696704742</v>
      </c>
      <c r="AF176" s="240">
        <f t="shared" si="381"/>
        <v>0.37081937827256001</v>
      </c>
      <c r="AG176" s="240">
        <f t="shared" si="381"/>
        <v>0.37000799661319911</v>
      </c>
      <c r="AH176" s="240">
        <f t="shared" ref="AH176:AJ176" si="382">(AH151-BO154-BO161)/AH151</f>
        <v>0.36745829419920389</v>
      </c>
      <c r="AI176" s="240">
        <f t="shared" si="382"/>
        <v>0.37981879165396176</v>
      </c>
      <c r="AJ176" s="240">
        <f t="shared" si="382"/>
        <v>0.40439229195823018</v>
      </c>
    </row>
    <row r="177" spans="22:36">
      <c r="V177" s="222"/>
      <c r="W177" s="227"/>
      <c r="X177" s="228"/>
      <c r="Y177" s="228"/>
      <c r="Z177" s="227"/>
      <c r="AA177" s="228"/>
      <c r="AB177" s="228"/>
      <c r="AC177" s="228"/>
      <c r="AD177" s="228"/>
      <c r="AE177" s="227"/>
      <c r="AF177" s="241"/>
      <c r="AG177" s="228"/>
      <c r="AH177" s="228"/>
      <c r="AI177" s="228"/>
      <c r="AJ177" s="242"/>
    </row>
    <row r="178" spans="22:36">
      <c r="V178" s="688" t="s">
        <v>141</v>
      </c>
      <c r="W178" s="689"/>
      <c r="X178" s="689"/>
      <c r="Y178" s="689"/>
      <c r="Z178" s="689"/>
      <c r="AA178" s="689"/>
      <c r="AB178" s="689"/>
      <c r="AC178" s="689"/>
      <c r="AD178" s="689"/>
      <c r="AE178" s="689"/>
      <c r="AF178" s="689"/>
      <c r="AG178" s="327"/>
      <c r="AH178" s="165"/>
      <c r="AJ178" s="191"/>
    </row>
    <row r="179" spans="22:36">
      <c r="V179" s="206"/>
      <c r="W179" s="133" t="s">
        <v>121</v>
      </c>
      <c r="X179" s="133" t="s">
        <v>120</v>
      </c>
      <c r="Y179" s="133" t="s">
        <v>119</v>
      </c>
      <c r="Z179" s="133" t="s">
        <v>49</v>
      </c>
      <c r="AA179" s="133" t="s">
        <v>48</v>
      </c>
      <c r="AB179" s="133" t="s">
        <v>47</v>
      </c>
      <c r="AC179" s="133" t="s">
        <v>46</v>
      </c>
      <c r="AD179" s="133" t="s">
        <v>45</v>
      </c>
      <c r="AE179" s="133" t="s">
        <v>44</v>
      </c>
      <c r="AF179" s="133" t="s">
        <v>43</v>
      </c>
      <c r="AG179" s="133" t="s">
        <v>96</v>
      </c>
      <c r="AH179" s="133" t="s">
        <v>69</v>
      </c>
      <c r="AI179" s="133" t="str">
        <f>$AI$3</f>
        <v>2016-17</v>
      </c>
      <c r="AJ179" s="481" t="str">
        <f>AJ170</f>
        <v>2017-18</v>
      </c>
    </row>
    <row r="180" spans="22:36">
      <c r="V180" s="237" t="s">
        <v>72</v>
      </c>
      <c r="W180" s="238">
        <f t="shared" ref="W180:AG182" si="383">BD148/W148</f>
        <v>0.46651307329618519</v>
      </c>
      <c r="X180" s="238">
        <f t="shared" si="383"/>
        <v>0.44169505109196555</v>
      </c>
      <c r="Y180" s="238">
        <f t="shared" si="383"/>
        <v>0.44767385627236678</v>
      </c>
      <c r="Z180" s="238">
        <f t="shared" si="383"/>
        <v>0.47510415608169904</v>
      </c>
      <c r="AA180" s="238">
        <f t="shared" si="383"/>
        <v>0.48444049908763626</v>
      </c>
      <c r="AB180" s="238">
        <f t="shared" si="383"/>
        <v>0.49587674682731719</v>
      </c>
      <c r="AC180" s="238">
        <f t="shared" si="383"/>
        <v>0.48467829880043622</v>
      </c>
      <c r="AD180" s="238">
        <f t="shared" si="383"/>
        <v>0.48022980736735382</v>
      </c>
      <c r="AE180" s="238">
        <f t="shared" si="383"/>
        <v>0.46377472496152311</v>
      </c>
      <c r="AF180" s="238">
        <f t="shared" si="383"/>
        <v>0.47550366300366298</v>
      </c>
      <c r="AG180" s="238">
        <f t="shared" si="383"/>
        <v>0.44709897610921501</v>
      </c>
      <c r="AH180" s="238">
        <f t="shared" ref="AH180:AJ180" si="384">BO148/AH148</f>
        <v>0.44047016478263312</v>
      </c>
      <c r="AI180" s="238">
        <f t="shared" si="384"/>
        <v>0.41453434762563396</v>
      </c>
      <c r="AJ180" s="238">
        <f t="shared" si="384"/>
        <v>0.40240518038852913</v>
      </c>
    </row>
    <row r="181" spans="22:36">
      <c r="V181" s="237" t="s">
        <v>73</v>
      </c>
      <c r="W181" s="238">
        <f t="shared" si="383"/>
        <v>0.40864309459051074</v>
      </c>
      <c r="X181" s="238">
        <f t="shared" si="383"/>
        <v>0.39925812529439475</v>
      </c>
      <c r="Y181" s="238">
        <f t="shared" si="383"/>
        <v>0.40241580064203708</v>
      </c>
      <c r="Z181" s="238">
        <f t="shared" si="383"/>
        <v>0.42291551628934293</v>
      </c>
      <c r="AA181" s="238">
        <f t="shared" si="383"/>
        <v>0.44302852572647294</v>
      </c>
      <c r="AB181" s="238">
        <f t="shared" si="383"/>
        <v>0.45051420425618571</v>
      </c>
      <c r="AC181" s="238">
        <f t="shared" si="383"/>
        <v>0.45725524959831571</v>
      </c>
      <c r="AD181" s="238">
        <f t="shared" si="383"/>
        <v>0.46041184891531772</v>
      </c>
      <c r="AE181" s="238">
        <f t="shared" si="383"/>
        <v>0.45826432593574029</v>
      </c>
      <c r="AF181" s="238">
        <f t="shared" si="383"/>
        <v>0.46685052399338112</v>
      </c>
      <c r="AG181" s="238">
        <f t="shared" si="383"/>
        <v>0.45671089841200785</v>
      </c>
      <c r="AH181" s="238">
        <f t="shared" ref="AH181:AJ181" si="385">BO149/AH149</f>
        <v>0.45492830108214721</v>
      </c>
      <c r="AI181" s="238">
        <f t="shared" si="385"/>
        <v>0.42310380046229101</v>
      </c>
      <c r="AJ181" s="238">
        <f t="shared" si="385"/>
        <v>0.39957081545064377</v>
      </c>
    </row>
    <row r="182" spans="22:36">
      <c r="V182" s="237" t="s">
        <v>74</v>
      </c>
      <c r="W182" s="238">
        <f t="shared" si="383"/>
        <v>0.35941379519166716</v>
      </c>
      <c r="X182" s="238">
        <f t="shared" si="383"/>
        <v>0.36253311156286577</v>
      </c>
      <c r="Y182" s="238">
        <f t="shared" si="383"/>
        <v>0.37464362599639262</v>
      </c>
      <c r="Z182" s="238">
        <f t="shared" si="383"/>
        <v>0.37989400821977071</v>
      </c>
      <c r="AA182" s="238">
        <f t="shared" si="383"/>
        <v>0.39135026667370754</v>
      </c>
      <c r="AB182" s="238">
        <f t="shared" si="383"/>
        <v>0.41093289361914753</v>
      </c>
      <c r="AC182" s="238">
        <f t="shared" si="383"/>
        <v>0.41682649940386707</v>
      </c>
      <c r="AD182" s="238">
        <f t="shared" si="383"/>
        <v>0.43125000000000002</v>
      </c>
      <c r="AE182" s="238">
        <f t="shared" si="383"/>
        <v>0.43150408554423486</v>
      </c>
      <c r="AF182" s="238">
        <f t="shared" si="383"/>
        <v>0.44606006096037576</v>
      </c>
      <c r="AG182" s="238">
        <f t="shared" si="383"/>
        <v>0.43965517241379309</v>
      </c>
      <c r="AH182" s="238">
        <f t="shared" ref="AH182:AJ182" si="386">BO150/AH150</f>
        <v>0.44457420924574209</v>
      </c>
      <c r="AI182" s="238">
        <f t="shared" si="386"/>
        <v>0.43324018377303081</v>
      </c>
      <c r="AJ182" s="238">
        <f t="shared" si="386"/>
        <v>0.41059507915315657</v>
      </c>
    </row>
    <row r="183" spans="22:36">
      <c r="V183" s="237" t="s">
        <v>36</v>
      </c>
      <c r="W183" s="238">
        <f t="shared" ref="W183:AG183" si="387">BD151/AM148</f>
        <v>0.53383458646616544</v>
      </c>
      <c r="X183" s="238">
        <f t="shared" si="387"/>
        <v>0.59565217391304348</v>
      </c>
      <c r="Y183" s="238">
        <f t="shared" si="387"/>
        <v>0.51428571428571423</v>
      </c>
      <c r="Z183" s="238">
        <f t="shared" si="387"/>
        <v>0.47674418604651164</v>
      </c>
      <c r="AA183" s="238">
        <f t="shared" si="387"/>
        <v>0.48518518518518516</v>
      </c>
      <c r="AB183" s="238">
        <f t="shared" si="387"/>
        <v>0.47983870967741937</v>
      </c>
      <c r="AC183" s="238">
        <f t="shared" si="387"/>
        <v>0.47941176470588237</v>
      </c>
      <c r="AD183" s="238">
        <f t="shared" si="387"/>
        <v>0.4631578947368421</v>
      </c>
      <c r="AE183" s="238">
        <f t="shared" si="387"/>
        <v>0.44090909090909092</v>
      </c>
      <c r="AF183" s="238">
        <f t="shared" si="387"/>
        <v>0.45555555555555555</v>
      </c>
      <c r="AG183" s="238">
        <f t="shared" si="387"/>
        <v>0.40821256038647341</v>
      </c>
      <c r="AH183" s="238">
        <f t="shared" ref="AH183:AJ183" si="388">BO151/AX148</f>
        <v>0.44364508393285373</v>
      </c>
      <c r="AI183" s="238">
        <f t="shared" si="388"/>
        <v>0.42790697674418604</v>
      </c>
      <c r="AJ183" s="238">
        <f t="shared" si="388"/>
        <v>0.45190156599552572</v>
      </c>
    </row>
    <row r="184" spans="22:36">
      <c r="V184" s="237" t="s">
        <v>71</v>
      </c>
      <c r="W184" s="238">
        <f t="shared" ref="W184:AG184" si="389">BD153/AM150</f>
        <v>0.32921986682143073</v>
      </c>
      <c r="X184" s="238">
        <f t="shared" si="389"/>
        <v>0.33280823992729475</v>
      </c>
      <c r="Y184" s="238">
        <f t="shared" si="389"/>
        <v>0.34845951755433485</v>
      </c>
      <c r="Z184" s="238">
        <f t="shared" si="389"/>
        <v>0.3522561863173217</v>
      </c>
      <c r="AA184" s="238">
        <f t="shared" si="389"/>
        <v>0.35042407660738711</v>
      </c>
      <c r="AB184" s="238">
        <f t="shared" si="389"/>
        <v>0.34897700325373626</v>
      </c>
      <c r="AC184" s="238">
        <f t="shared" si="389"/>
        <v>0.35515831411197318</v>
      </c>
      <c r="AD184" s="238">
        <f t="shared" si="389"/>
        <v>0.36712356278556008</v>
      </c>
      <c r="AE184" s="238">
        <f t="shared" si="389"/>
        <v>0.37882206115297845</v>
      </c>
      <c r="AF184" s="238">
        <f t="shared" si="389"/>
        <v>0.38821440568165461</v>
      </c>
      <c r="AG184" s="238">
        <f t="shared" si="389"/>
        <v>0.38939793715519311</v>
      </c>
      <c r="AH184" s="238">
        <f t="shared" ref="AH184:AJ184" si="390">BO153/AX150</f>
        <v>0.39719799591760996</v>
      </c>
      <c r="AI184" s="238">
        <f t="shared" si="390"/>
        <v>0.39935987017085156</v>
      </c>
      <c r="AJ184" s="238">
        <f t="shared" si="390"/>
        <v>0.39102420689963757</v>
      </c>
    </row>
    <row r="185" spans="22:36">
      <c r="V185" s="222" t="s">
        <v>53</v>
      </c>
      <c r="W185" s="240">
        <f t="shared" ref="W185:AG185" si="391">BD154/W151</f>
        <v>0.33249173429516082</v>
      </c>
      <c r="X185" s="240">
        <f t="shared" si="391"/>
        <v>0.33642067523155067</v>
      </c>
      <c r="Y185" s="240">
        <f t="shared" si="391"/>
        <v>0.35085035014417704</v>
      </c>
      <c r="Z185" s="240">
        <f t="shared" si="391"/>
        <v>0.3540985487294212</v>
      </c>
      <c r="AA185" s="240">
        <f t="shared" si="391"/>
        <v>0.35238608789431114</v>
      </c>
      <c r="AB185" s="240">
        <f t="shared" si="391"/>
        <v>0.35074261465643869</v>
      </c>
      <c r="AC185" s="240">
        <f t="shared" si="391"/>
        <v>0.35733415739596208</v>
      </c>
      <c r="AD185" s="240">
        <f t="shared" si="391"/>
        <v>0.36892151549490071</v>
      </c>
      <c r="AE185" s="240">
        <f t="shared" si="391"/>
        <v>0.38010623795421428</v>
      </c>
      <c r="AF185" s="240">
        <f t="shared" si="391"/>
        <v>0.38935798858436721</v>
      </c>
      <c r="AG185" s="240">
        <f t="shared" si="391"/>
        <v>0.38976433510513192</v>
      </c>
      <c r="AH185" s="240">
        <f t="shared" ref="AH185:AJ185" si="392">BO154/AH151</f>
        <v>0.39896685898295986</v>
      </c>
      <c r="AI185" s="240">
        <f t="shared" si="392"/>
        <v>0.40090168576033453</v>
      </c>
      <c r="AJ185" s="240">
        <f t="shared" si="392"/>
        <v>0.39306706857573476</v>
      </c>
    </row>
    <row r="186" spans="22:36">
      <c r="V186" s="222"/>
      <c r="W186" s="227"/>
      <c r="X186" s="228"/>
      <c r="Y186" s="228"/>
      <c r="Z186" s="227"/>
      <c r="AA186" s="228"/>
      <c r="AB186" s="228"/>
      <c r="AC186" s="228"/>
      <c r="AD186" s="228"/>
      <c r="AE186" s="227"/>
      <c r="AF186" s="241"/>
      <c r="AG186" s="228"/>
      <c r="AH186" s="228"/>
      <c r="AI186" s="228"/>
      <c r="AJ186" s="242"/>
    </row>
    <row r="187" spans="22:36">
      <c r="V187" s="688" t="s">
        <v>123</v>
      </c>
      <c r="W187" s="689"/>
      <c r="X187" s="689"/>
      <c r="Y187" s="689"/>
      <c r="Z187" s="689"/>
      <c r="AA187" s="689"/>
      <c r="AB187" s="689"/>
      <c r="AC187" s="689"/>
      <c r="AD187" s="689"/>
      <c r="AE187" s="689"/>
      <c r="AF187" s="689"/>
      <c r="AG187" s="327"/>
      <c r="AH187" s="165"/>
      <c r="AJ187" s="191"/>
    </row>
    <row r="188" spans="22:36">
      <c r="V188" s="206"/>
      <c r="W188" s="133" t="s">
        <v>121</v>
      </c>
      <c r="X188" s="133" t="s">
        <v>120</v>
      </c>
      <c r="Y188" s="133" t="s">
        <v>119</v>
      </c>
      <c r="Z188" s="133" t="s">
        <v>49</v>
      </c>
      <c r="AA188" s="133" t="s">
        <v>48</v>
      </c>
      <c r="AB188" s="133" t="s">
        <v>47</v>
      </c>
      <c r="AC188" s="133" t="s">
        <v>46</v>
      </c>
      <c r="AD188" s="133" t="s">
        <v>45</v>
      </c>
      <c r="AE188" s="133" t="s">
        <v>44</v>
      </c>
      <c r="AF188" s="133" t="s">
        <v>43</v>
      </c>
      <c r="AG188" s="133" t="s">
        <v>96</v>
      </c>
      <c r="AH188" s="133" t="s">
        <v>69</v>
      </c>
      <c r="AI188" s="133" t="str">
        <f>$AI$3</f>
        <v>2016-17</v>
      </c>
      <c r="AJ188" s="481" t="str">
        <f>AJ179</f>
        <v>2017-18</v>
      </c>
    </row>
    <row r="189" spans="22:36">
      <c r="V189" s="237" t="s">
        <v>72</v>
      </c>
      <c r="W189" s="238">
        <f t="shared" ref="W189:AH189" si="393">BD155/W148</f>
        <v>5.8508358336905271E-2</v>
      </c>
      <c r="X189" s="238">
        <f t="shared" si="393"/>
        <v>6.1109997996393509E-2</v>
      </c>
      <c r="Y189" s="238">
        <f t="shared" si="393"/>
        <v>5.9822033078634297E-2</v>
      </c>
      <c r="Z189" s="238">
        <f t="shared" si="393"/>
        <v>5.172238593638858E-2</v>
      </c>
      <c r="AA189" s="238">
        <f t="shared" si="393"/>
        <v>4.9514227942989597E-2</v>
      </c>
      <c r="AB189" s="238">
        <f t="shared" si="393"/>
        <v>5.7528023307490989E-2</v>
      </c>
      <c r="AC189" s="238">
        <f t="shared" si="393"/>
        <v>5.6161395856052343E-2</v>
      </c>
      <c r="AD189" s="238">
        <f t="shared" si="393"/>
        <v>5.7902444519544891E-2</v>
      </c>
      <c r="AE189" s="238">
        <f t="shared" si="393"/>
        <v>4.3778145129111323E-2</v>
      </c>
      <c r="AF189" s="238">
        <f t="shared" si="393"/>
        <v>3.7831959706959704E-2</v>
      </c>
      <c r="AG189" s="238">
        <f t="shared" si="393"/>
        <v>3.2698447649455023E-2</v>
      </c>
      <c r="AH189" s="238">
        <f t="shared" si="393"/>
        <v>3.0819413981215904E-2</v>
      </c>
      <c r="AI189" s="238">
        <f t="shared" ref="AI189:AJ189" si="394">BP155/AI148</f>
        <v>2.8296449976947902E-2</v>
      </c>
      <c r="AJ189" s="238">
        <f t="shared" si="394"/>
        <v>2.6065190183381402E-2</v>
      </c>
    </row>
    <row r="190" spans="22:36">
      <c r="V190" s="237" t="s">
        <v>73</v>
      </c>
      <c r="W190" s="238">
        <f t="shared" ref="W190:AG191" si="395">BD156/W149</f>
        <v>8.6551828346932605E-2</v>
      </c>
      <c r="X190" s="238">
        <f t="shared" si="395"/>
        <v>9.1556759302873297E-2</v>
      </c>
      <c r="Y190" s="238">
        <f t="shared" si="395"/>
        <v>9.5217367647858972E-2</v>
      </c>
      <c r="Z190" s="238">
        <f t="shared" si="395"/>
        <v>8.4649364991717282E-2</v>
      </c>
      <c r="AA190" s="238">
        <f t="shared" si="395"/>
        <v>8.1151692881898163E-2</v>
      </c>
      <c r="AB190" s="238">
        <f t="shared" si="395"/>
        <v>9.0265757051216783E-2</v>
      </c>
      <c r="AC190" s="238">
        <f t="shared" si="395"/>
        <v>9.0697545570391711E-2</v>
      </c>
      <c r="AD190" s="238">
        <f t="shared" si="395"/>
        <v>9.5749366809822711E-2</v>
      </c>
      <c r="AE190" s="238">
        <f t="shared" si="395"/>
        <v>8.6231644032240262E-2</v>
      </c>
      <c r="AF190" s="238">
        <f t="shared" si="395"/>
        <v>7.7109762824048536E-2</v>
      </c>
      <c r="AG190" s="238">
        <f t="shared" si="395"/>
        <v>7.232978029149445E-2</v>
      </c>
      <c r="AH190" s="238">
        <f t="shared" ref="AH190:AJ190" si="396">BO156/AH149</f>
        <v>5.9971213817367662E-2</v>
      </c>
      <c r="AI190" s="238">
        <f t="shared" si="396"/>
        <v>6.1817986346288233E-2</v>
      </c>
      <c r="AJ190" s="238">
        <f t="shared" si="396"/>
        <v>5.4399141630901288E-2</v>
      </c>
    </row>
    <row r="191" spans="22:36">
      <c r="V191" s="237" t="s">
        <v>74</v>
      </c>
      <c r="W191" s="238">
        <f t="shared" si="395"/>
        <v>0.12590080542602797</v>
      </c>
      <c r="X191" s="238">
        <f t="shared" si="395"/>
        <v>0.13121419330992423</v>
      </c>
      <c r="Y191" s="238">
        <f t="shared" si="395"/>
        <v>0.1352766625938209</v>
      </c>
      <c r="Z191" s="238">
        <f t="shared" si="395"/>
        <v>0.13443651308674021</v>
      </c>
      <c r="AA191" s="238">
        <f t="shared" si="395"/>
        <v>0.13983207477425147</v>
      </c>
      <c r="AB191" s="238">
        <f t="shared" si="395"/>
        <v>0.14705441463049018</v>
      </c>
      <c r="AC191" s="238">
        <f t="shared" si="395"/>
        <v>0.14913690321911771</v>
      </c>
      <c r="AD191" s="238">
        <f t="shared" si="395"/>
        <v>0.15055443548387096</v>
      </c>
      <c r="AE191" s="238">
        <f t="shared" si="395"/>
        <v>0.15277917885604761</v>
      </c>
      <c r="AF191" s="238">
        <f t="shared" si="395"/>
        <v>0.14655473941937741</v>
      </c>
      <c r="AG191" s="238">
        <f t="shared" si="395"/>
        <v>0.13589972255251684</v>
      </c>
      <c r="AH191" s="238">
        <f t="shared" ref="AH191:AJ191" si="397">BO157/AH150</f>
        <v>0.12822384428223843</v>
      </c>
      <c r="AI191" s="238">
        <f t="shared" si="397"/>
        <v>0.11433713825605077</v>
      </c>
      <c r="AJ191" s="238">
        <f t="shared" si="397"/>
        <v>0.1040434865534999</v>
      </c>
    </row>
    <row r="192" spans="22:36">
      <c r="V192" s="237" t="s">
        <v>36</v>
      </c>
      <c r="W192" s="238">
        <f t="shared" ref="W192:AG192" si="398">BD158/AM148</f>
        <v>0.34962406015037595</v>
      </c>
      <c r="X192" s="238">
        <f t="shared" si="398"/>
        <v>0.35217391304347828</v>
      </c>
      <c r="Y192" s="238">
        <f t="shared" si="398"/>
        <v>0.4</v>
      </c>
      <c r="Z192" s="238">
        <f t="shared" si="398"/>
        <v>0.44573643410852715</v>
      </c>
      <c r="AA192" s="238">
        <f t="shared" si="398"/>
        <v>0.39629629629629631</v>
      </c>
      <c r="AB192" s="238">
        <f t="shared" si="398"/>
        <v>0.42338709677419356</v>
      </c>
      <c r="AC192" s="238">
        <f t="shared" si="398"/>
        <v>0.44705882352941179</v>
      </c>
      <c r="AD192" s="238">
        <f t="shared" si="398"/>
        <v>0.4631578947368421</v>
      </c>
      <c r="AE192" s="238">
        <f t="shared" si="398"/>
        <v>0.47272727272727272</v>
      </c>
      <c r="AF192" s="238">
        <f t="shared" si="398"/>
        <v>0.46666666666666667</v>
      </c>
      <c r="AG192" s="238">
        <f t="shared" si="398"/>
        <v>0.49275362318840582</v>
      </c>
      <c r="AH192" s="238">
        <f t="shared" ref="AH192:AJ192" si="399">BO158/AX148</f>
        <v>0.4460431654676259</v>
      </c>
      <c r="AI192" s="238">
        <f t="shared" si="399"/>
        <v>0.39767441860465114</v>
      </c>
      <c r="AJ192" s="238">
        <f t="shared" si="399"/>
        <v>0.32438478747203581</v>
      </c>
    </row>
    <row r="193" spans="22:36">
      <c r="V193" s="237" t="s">
        <v>71</v>
      </c>
      <c r="W193" s="238">
        <f t="shared" ref="W193:AG193" si="400">BD160/AM150</f>
        <v>0.16653430264524405</v>
      </c>
      <c r="X193" s="238">
        <f t="shared" si="400"/>
        <v>0.18473189942441684</v>
      </c>
      <c r="Y193" s="238">
        <f t="shared" si="400"/>
        <v>0.18467876761404348</v>
      </c>
      <c r="Z193" s="238">
        <f t="shared" si="400"/>
        <v>0.19045123726346433</v>
      </c>
      <c r="AA193" s="238">
        <f t="shared" si="400"/>
        <v>0.19896032831737345</v>
      </c>
      <c r="AB193" s="238">
        <f t="shared" si="400"/>
        <v>0.20928693542160701</v>
      </c>
      <c r="AC193" s="238">
        <f t="shared" si="400"/>
        <v>0.21817991193122249</v>
      </c>
      <c r="AD193" s="238">
        <f t="shared" si="400"/>
        <v>0.23296681227092433</v>
      </c>
      <c r="AE193" s="238">
        <f t="shared" si="400"/>
        <v>0.24091585465367446</v>
      </c>
      <c r="AF193" s="238">
        <f t="shared" si="400"/>
        <v>0.23590383415710928</v>
      </c>
      <c r="AG193" s="238">
        <f t="shared" si="400"/>
        <v>0.23521228112257136</v>
      </c>
      <c r="AH193" s="238">
        <f t="shared" ref="AH193:AJ193" si="401">BO160/AX150</f>
        <v>0.22773241788829096</v>
      </c>
      <c r="AI193" s="238">
        <f t="shared" si="401"/>
        <v>0.21403777667583285</v>
      </c>
      <c r="AJ193" s="238">
        <f t="shared" si="401"/>
        <v>0.19884558593225649</v>
      </c>
    </row>
    <row r="194" spans="22:36">
      <c r="V194" s="222" t="s">
        <v>53</v>
      </c>
      <c r="W194" s="240">
        <f t="shared" ref="W194:AG194" si="402">BD161/W151</f>
        <v>0.16946197775773972</v>
      </c>
      <c r="X194" s="240">
        <f t="shared" si="402"/>
        <v>0.18703316402748729</v>
      </c>
      <c r="Y194" s="240">
        <f t="shared" si="402"/>
        <v>0.1877832048490555</v>
      </c>
      <c r="Z194" s="240">
        <f t="shared" si="402"/>
        <v>0.19422933516893248</v>
      </c>
      <c r="AA194" s="240">
        <f t="shared" si="402"/>
        <v>0.20183337826907521</v>
      </c>
      <c r="AB194" s="240">
        <f t="shared" si="402"/>
        <v>0.21217561612534683</v>
      </c>
      <c r="AC194" s="240">
        <f t="shared" si="402"/>
        <v>0.22218788627935723</v>
      </c>
      <c r="AD194" s="240">
        <f t="shared" si="402"/>
        <v>0.23727644479479726</v>
      </c>
      <c r="AE194" s="240">
        <f t="shared" si="402"/>
        <v>0.24571052507873831</v>
      </c>
      <c r="AF194" s="240">
        <f t="shared" si="402"/>
        <v>0.23982263314307278</v>
      </c>
      <c r="AG194" s="240">
        <f t="shared" si="402"/>
        <v>0.24022766828166894</v>
      </c>
      <c r="AH194" s="240">
        <f t="shared" ref="AH194:AJ194" si="403">BO161/AH151</f>
        <v>0.23357484681783622</v>
      </c>
      <c r="AI194" s="240">
        <f t="shared" si="403"/>
        <v>0.21927952258570371</v>
      </c>
      <c r="AJ194" s="240">
        <f t="shared" si="403"/>
        <v>0.20254063946603509</v>
      </c>
    </row>
    <row r="195" spans="22:36">
      <c r="V195" s="222"/>
      <c r="W195" s="227"/>
      <c r="X195" s="228"/>
      <c r="Y195" s="228"/>
      <c r="Z195" s="227"/>
      <c r="AA195" s="228"/>
      <c r="AB195" s="228"/>
      <c r="AC195" s="228"/>
      <c r="AD195" s="228"/>
      <c r="AE195" s="227"/>
      <c r="AF195" s="241"/>
      <c r="AG195" s="228"/>
      <c r="AH195" s="228"/>
      <c r="AI195" s="228"/>
      <c r="AJ195" s="242"/>
    </row>
    <row r="196" spans="22:36">
      <c r="V196" s="688" t="s">
        <v>124</v>
      </c>
      <c r="W196" s="689"/>
      <c r="X196" s="689"/>
      <c r="Y196" s="689"/>
      <c r="Z196" s="689"/>
      <c r="AA196" s="689"/>
      <c r="AB196" s="689"/>
      <c r="AC196" s="689"/>
      <c r="AD196" s="689"/>
      <c r="AE196" s="689"/>
      <c r="AF196" s="689"/>
      <c r="AG196" s="327"/>
      <c r="AH196" s="165"/>
      <c r="AJ196" s="191"/>
    </row>
    <row r="197" spans="22:36">
      <c r="V197" s="206"/>
      <c r="W197" s="133" t="s">
        <v>121</v>
      </c>
      <c r="X197" s="133" t="s">
        <v>120</v>
      </c>
      <c r="Y197" s="133" t="s">
        <v>119</v>
      </c>
      <c r="Z197" s="133" t="s">
        <v>49</v>
      </c>
      <c r="AA197" s="133" t="s">
        <v>48</v>
      </c>
      <c r="AB197" s="133" t="s">
        <v>47</v>
      </c>
      <c r="AC197" s="133" t="s">
        <v>46</v>
      </c>
      <c r="AD197" s="133" t="s">
        <v>45</v>
      </c>
      <c r="AE197" s="133" t="s">
        <v>44</v>
      </c>
      <c r="AF197" s="133" t="s">
        <v>43</v>
      </c>
      <c r="AG197" s="133" t="s">
        <v>96</v>
      </c>
      <c r="AH197" s="133" t="s">
        <v>69</v>
      </c>
      <c r="AI197" s="133" t="str">
        <f>$AI$3</f>
        <v>2016-17</v>
      </c>
      <c r="AJ197" s="481" t="str">
        <f>AJ188</f>
        <v>2017-18</v>
      </c>
    </row>
    <row r="198" spans="22:36">
      <c r="V198" s="237" t="s">
        <v>72</v>
      </c>
      <c r="W198" s="238">
        <f>W180+W189</f>
        <v>0.52502143163309045</v>
      </c>
      <c r="X198" s="238">
        <f t="shared" ref="X198:AG203" si="404">X180+X189</f>
        <v>0.5028050490883591</v>
      </c>
      <c r="Y198" s="238">
        <f t="shared" si="404"/>
        <v>0.50749588935100109</v>
      </c>
      <c r="Z198" s="238">
        <f t="shared" si="404"/>
        <v>0.52682654201808765</v>
      </c>
      <c r="AA198" s="238">
        <f t="shared" si="404"/>
        <v>0.53395472703062585</v>
      </c>
      <c r="AB198" s="238">
        <f t="shared" si="404"/>
        <v>0.55340477013480815</v>
      </c>
      <c r="AC198" s="238">
        <f t="shared" si="404"/>
        <v>0.54083969465648862</v>
      </c>
      <c r="AD198" s="238">
        <f t="shared" ref="AD198" si="405">AD180+AD189</f>
        <v>0.53813225188689873</v>
      </c>
      <c r="AE198" s="238">
        <f t="shared" si="404"/>
        <v>0.50755287009063443</v>
      </c>
      <c r="AF198" s="238">
        <f t="shared" si="404"/>
        <v>0.51333562271062272</v>
      </c>
      <c r="AG198" s="238">
        <f t="shared" si="404"/>
        <v>0.47979742375867002</v>
      </c>
      <c r="AH198" s="238">
        <f t="shared" ref="AH198:AJ198" si="406">AH180+AH189</f>
        <v>0.47128957876384903</v>
      </c>
      <c r="AI198" s="238">
        <f t="shared" si="406"/>
        <v>0.44283079760258187</v>
      </c>
      <c r="AJ198" s="238">
        <f t="shared" si="406"/>
        <v>0.42847037057191051</v>
      </c>
    </row>
    <row r="199" spans="22:36">
      <c r="V199" s="237" t="s">
        <v>73</v>
      </c>
      <c r="W199" s="238">
        <f t="shared" ref="W199:W203" si="407">W181+W190</f>
        <v>0.49519492293744333</v>
      </c>
      <c r="X199" s="238">
        <f t="shared" ref="X199:AF199" si="408">X181+X190</f>
        <v>0.49081488459726808</v>
      </c>
      <c r="Y199" s="238">
        <f t="shared" si="408"/>
        <v>0.49763316828989607</v>
      </c>
      <c r="Z199" s="238">
        <f t="shared" si="408"/>
        <v>0.50756488128106025</v>
      </c>
      <c r="AA199" s="238">
        <f t="shared" si="408"/>
        <v>0.52418021860837105</v>
      </c>
      <c r="AB199" s="238">
        <f t="shared" si="408"/>
        <v>0.54077996130740247</v>
      </c>
      <c r="AC199" s="238">
        <f t="shared" si="408"/>
        <v>0.54795279516870743</v>
      </c>
      <c r="AD199" s="238">
        <f t="shared" ref="AD199" si="409">AD181+AD190</f>
        <v>0.55616121572514043</v>
      </c>
      <c r="AE199" s="238">
        <f t="shared" si="408"/>
        <v>0.54449596996798055</v>
      </c>
      <c r="AF199" s="238">
        <f t="shared" si="408"/>
        <v>0.54396028681742969</v>
      </c>
      <c r="AG199" s="238">
        <f t="shared" si="404"/>
        <v>0.52904067870350224</v>
      </c>
      <c r="AH199" s="238">
        <f t="shared" ref="AH199:AJ199" si="410">AH181+AH190</f>
        <v>0.51489951489951491</v>
      </c>
      <c r="AI199" s="238">
        <f t="shared" si="410"/>
        <v>0.48492178680857922</v>
      </c>
      <c r="AJ199" s="238">
        <f t="shared" si="410"/>
        <v>0.45396995708154508</v>
      </c>
    </row>
    <row r="200" spans="22:36">
      <c r="V200" s="237" t="s">
        <v>74</v>
      </c>
      <c r="W200" s="238">
        <f t="shared" si="407"/>
        <v>0.48531460061769516</v>
      </c>
      <c r="X200" s="238">
        <f t="shared" ref="X200:AF200" si="411">X182+X191</f>
        <v>0.49374730487279</v>
      </c>
      <c r="Y200" s="238">
        <f t="shared" si="411"/>
        <v>0.50992028859021354</v>
      </c>
      <c r="Z200" s="238">
        <f t="shared" si="411"/>
        <v>0.51433052130651091</v>
      </c>
      <c r="AA200" s="238">
        <f t="shared" si="411"/>
        <v>0.53118234144795906</v>
      </c>
      <c r="AB200" s="238">
        <f t="shared" si="411"/>
        <v>0.55798730824963771</v>
      </c>
      <c r="AC200" s="238">
        <f t="shared" si="411"/>
        <v>0.56596340262298472</v>
      </c>
      <c r="AD200" s="238">
        <f t="shared" ref="AD200" si="412">AD182+AD191</f>
        <v>0.58180443548387095</v>
      </c>
      <c r="AE200" s="238">
        <f t="shared" si="411"/>
        <v>0.58428326440028244</v>
      </c>
      <c r="AF200" s="238">
        <f t="shared" si="411"/>
        <v>0.59261480037975311</v>
      </c>
      <c r="AG200" s="238">
        <f t="shared" si="404"/>
        <v>0.57555489496630996</v>
      </c>
      <c r="AH200" s="238">
        <f t="shared" ref="AH200:AJ200" si="413">AH182+AH191</f>
        <v>0.57279805352798052</v>
      </c>
      <c r="AI200" s="238">
        <f t="shared" si="413"/>
        <v>0.5475773220290816</v>
      </c>
      <c r="AJ200" s="238">
        <f t="shared" si="413"/>
        <v>0.51463856570665645</v>
      </c>
    </row>
    <row r="201" spans="22:36">
      <c r="V201" s="237" t="s">
        <v>36</v>
      </c>
      <c r="W201" s="238">
        <f t="shared" si="407"/>
        <v>0.88345864661654139</v>
      </c>
      <c r="X201" s="238">
        <f t="shared" ref="X201:AF201" si="414">X183+X192</f>
        <v>0.94782608695652182</v>
      </c>
      <c r="Y201" s="238">
        <f t="shared" si="414"/>
        <v>0.91428571428571426</v>
      </c>
      <c r="Z201" s="238">
        <f t="shared" si="414"/>
        <v>0.92248062015503884</v>
      </c>
      <c r="AA201" s="238">
        <f t="shared" si="414"/>
        <v>0.88148148148148153</v>
      </c>
      <c r="AB201" s="238">
        <f t="shared" si="414"/>
        <v>0.90322580645161299</v>
      </c>
      <c r="AC201" s="238">
        <f t="shared" si="414"/>
        <v>0.92647058823529416</v>
      </c>
      <c r="AD201" s="238">
        <f t="shared" ref="AD201" si="415">AD183+AD192</f>
        <v>0.9263157894736842</v>
      </c>
      <c r="AE201" s="238">
        <f t="shared" si="414"/>
        <v>0.91363636363636358</v>
      </c>
      <c r="AF201" s="238">
        <f t="shared" si="414"/>
        <v>0.92222222222222228</v>
      </c>
      <c r="AG201" s="238">
        <f t="shared" si="404"/>
        <v>0.90096618357487923</v>
      </c>
      <c r="AH201" s="238">
        <f t="shared" ref="AH201:AJ201" si="416">AH183+AH192</f>
        <v>0.88968824940047964</v>
      </c>
      <c r="AI201" s="238">
        <f t="shared" si="416"/>
        <v>0.82558139534883712</v>
      </c>
      <c r="AJ201" s="238">
        <f t="shared" si="416"/>
        <v>0.77628635346756147</v>
      </c>
    </row>
    <row r="202" spans="22:36">
      <c r="V202" s="237" t="s">
        <v>71</v>
      </c>
      <c r="W202" s="238">
        <f t="shared" si="407"/>
        <v>0.49575416946667478</v>
      </c>
      <c r="X202" s="238">
        <f t="shared" ref="X202:AF202" si="417">X184+X193</f>
        <v>0.51754013935171161</v>
      </c>
      <c r="Y202" s="238">
        <f t="shared" si="417"/>
        <v>0.53313828516837836</v>
      </c>
      <c r="Z202" s="238">
        <f t="shared" si="417"/>
        <v>0.54270742358078605</v>
      </c>
      <c r="AA202" s="238">
        <f t="shared" si="417"/>
        <v>0.54938440492476059</v>
      </c>
      <c r="AB202" s="238">
        <f t="shared" si="417"/>
        <v>0.5582639386753433</v>
      </c>
      <c r="AC202" s="238">
        <f t="shared" si="417"/>
        <v>0.57333822604319562</v>
      </c>
      <c r="AD202" s="238">
        <f t="shared" ref="AD202" si="418">AD184+AD193</f>
        <v>0.60009037505648444</v>
      </c>
      <c r="AE202" s="238">
        <f t="shared" si="417"/>
        <v>0.61973791580665294</v>
      </c>
      <c r="AF202" s="238">
        <f t="shared" si="417"/>
        <v>0.62411823983876391</v>
      </c>
      <c r="AG202" s="238">
        <f t="shared" si="404"/>
        <v>0.62461021827776442</v>
      </c>
      <c r="AH202" s="238">
        <f t="shared" ref="AH202:AJ202" si="419">AH184+AH193</f>
        <v>0.62493041380590086</v>
      </c>
      <c r="AI202" s="238">
        <f t="shared" si="419"/>
        <v>0.61339764684668441</v>
      </c>
      <c r="AJ202" s="238">
        <f t="shared" si="419"/>
        <v>0.58986979283189411</v>
      </c>
    </row>
    <row r="203" spans="22:36">
      <c r="V203" s="206" t="s">
        <v>53</v>
      </c>
      <c r="W203" s="243">
        <f t="shared" si="407"/>
        <v>0.50195371205290051</v>
      </c>
      <c r="X203" s="243">
        <f t="shared" ref="X203:AF203" si="420">X185+X194</f>
        <v>0.52345383925903799</v>
      </c>
      <c r="Y203" s="243">
        <f t="shared" si="420"/>
        <v>0.53863355499323251</v>
      </c>
      <c r="Z203" s="243">
        <f t="shared" si="420"/>
        <v>0.54832788389835363</v>
      </c>
      <c r="AA203" s="243">
        <f t="shared" si="420"/>
        <v>0.55421946616338635</v>
      </c>
      <c r="AB203" s="243">
        <f t="shared" si="420"/>
        <v>0.56291823078178549</v>
      </c>
      <c r="AC203" s="243">
        <f t="shared" si="420"/>
        <v>0.57952204367531934</v>
      </c>
      <c r="AD203" s="243">
        <f t="shared" ref="AD203" si="421">AD185+AD194</f>
        <v>0.60619796028969797</v>
      </c>
      <c r="AE203" s="243">
        <f t="shared" si="420"/>
        <v>0.62581676303295253</v>
      </c>
      <c r="AF203" s="243">
        <f t="shared" si="420"/>
        <v>0.62918062172744005</v>
      </c>
      <c r="AG203" s="243">
        <f t="shared" si="404"/>
        <v>0.62999200338680084</v>
      </c>
      <c r="AH203" s="243">
        <f t="shared" ref="AH203:AJ203" si="422">AH185+AH194</f>
        <v>0.63254170580079605</v>
      </c>
      <c r="AI203" s="243">
        <f t="shared" si="422"/>
        <v>0.62018120834603829</v>
      </c>
      <c r="AJ203" s="243">
        <f t="shared" si="422"/>
        <v>0.59560770804176988</v>
      </c>
    </row>
    <row r="206" spans="22:36">
      <c r="W206" s="244"/>
      <c r="X206" s="244"/>
      <c r="Y206" s="244"/>
      <c r="Z206" s="244"/>
      <c r="AA206" s="244"/>
      <c r="AB206" s="244"/>
      <c r="AC206" s="244"/>
      <c r="AD206" s="387"/>
      <c r="AE206" s="244"/>
      <c r="AF206" s="244"/>
      <c r="AG206" s="387"/>
      <c r="AH206" s="244"/>
    </row>
    <row r="207" spans="22:36">
      <c r="W207" s="244"/>
      <c r="X207" s="244"/>
      <c r="Y207" s="244"/>
      <c r="Z207" s="244"/>
      <c r="AA207" s="244"/>
      <c r="AB207" s="244"/>
      <c r="AC207" s="244"/>
      <c r="AD207" s="387"/>
      <c r="AE207" s="244"/>
      <c r="AF207" s="244"/>
      <c r="AG207" s="387"/>
      <c r="AH207" s="244"/>
    </row>
    <row r="208" spans="22:36">
      <c r="W208" s="244"/>
      <c r="X208" s="244"/>
      <c r="Y208" s="244"/>
      <c r="Z208" s="244"/>
      <c r="AA208" s="244"/>
      <c r="AB208" s="244"/>
      <c r="AC208" s="244"/>
      <c r="AD208" s="387"/>
      <c r="AE208" s="244"/>
      <c r="AF208" s="244"/>
      <c r="AG208" s="387"/>
      <c r="AH208" s="244"/>
    </row>
    <row r="209" spans="23:70">
      <c r="W209" s="244"/>
      <c r="X209" s="244"/>
      <c r="Y209" s="244"/>
      <c r="Z209" s="244"/>
      <c r="AA209" s="244"/>
      <c r="AB209" s="244"/>
      <c r="AC209" s="244"/>
      <c r="AD209" s="387"/>
      <c r="AE209" s="244"/>
      <c r="AF209" s="244"/>
      <c r="AG209" s="387"/>
      <c r="AH209" s="244"/>
    </row>
    <row r="210" spans="23:70">
      <c r="W210" s="244"/>
      <c r="X210" s="244"/>
      <c r="Y210" s="244"/>
      <c r="Z210" s="244"/>
      <c r="AA210" s="244"/>
      <c r="AB210" s="244"/>
      <c r="AC210" s="244"/>
      <c r="AD210" s="387"/>
      <c r="AE210" s="244"/>
      <c r="AF210" s="244"/>
      <c r="AG210" s="387"/>
      <c r="AH210" s="244"/>
    </row>
    <row r="211" spans="23:70">
      <c r="W211" s="244"/>
      <c r="X211" s="244"/>
      <c r="Y211" s="244"/>
      <c r="Z211" s="244"/>
      <c r="AA211" s="244"/>
      <c r="AB211" s="244"/>
      <c r="AC211" s="244"/>
      <c r="AD211" s="387"/>
      <c r="AE211" s="244"/>
      <c r="AF211" s="244"/>
      <c r="AG211" s="387"/>
      <c r="AH211" s="244"/>
    </row>
    <row r="218" spans="23:70">
      <c r="BR218" s="129" t="s">
        <v>14</v>
      </c>
    </row>
    <row r="238" spans="70:70">
      <c r="BR238" s="129" t="s">
        <v>14</v>
      </c>
    </row>
  </sheetData>
  <mergeCells count="51">
    <mergeCell ref="CK2:CV2"/>
    <mergeCell ref="S146:S147"/>
    <mergeCell ref="T146:T147"/>
    <mergeCell ref="BB123:BB129"/>
    <mergeCell ref="BB132:BB138"/>
    <mergeCell ref="BB139:BB145"/>
    <mergeCell ref="BS11:BS17"/>
    <mergeCell ref="BS4:BS10"/>
    <mergeCell ref="BS20:BS26"/>
    <mergeCell ref="BS27:BS33"/>
    <mergeCell ref="BS36:BS42"/>
    <mergeCell ref="BB107:BB113"/>
    <mergeCell ref="BB2:BQ2"/>
    <mergeCell ref="BS2:CH2"/>
    <mergeCell ref="V187:AF187"/>
    <mergeCell ref="V196:AF196"/>
    <mergeCell ref="B2:P2"/>
    <mergeCell ref="V168:AJ168"/>
    <mergeCell ref="V169:AJ169"/>
    <mergeCell ref="BB148:BB154"/>
    <mergeCell ref="V178:AF178"/>
    <mergeCell ref="BS43:BS49"/>
    <mergeCell ref="BS52:BS58"/>
    <mergeCell ref="BS59:BS65"/>
    <mergeCell ref="BS68:BS74"/>
    <mergeCell ref="BB116:BB122"/>
    <mergeCell ref="BS75:BS81"/>
    <mergeCell ref="BS84:BS90"/>
    <mergeCell ref="BS91:BS97"/>
    <mergeCell ref="BS100:BS106"/>
    <mergeCell ref="BS107:BS113"/>
    <mergeCell ref="BS116:BS122"/>
    <mergeCell ref="BS123:BS129"/>
    <mergeCell ref="BS132:BS138"/>
    <mergeCell ref="BS139:BS145"/>
    <mergeCell ref="BS148:BS154"/>
    <mergeCell ref="BB155:BB161"/>
    <mergeCell ref="BS155:BS161"/>
    <mergeCell ref="BB11:BB17"/>
    <mergeCell ref="BB4:BB10"/>
    <mergeCell ref="BB20:BB26"/>
    <mergeCell ref="BB27:BB33"/>
    <mergeCell ref="BB36:BB42"/>
    <mergeCell ref="BB43:BB49"/>
    <mergeCell ref="BB52:BB58"/>
    <mergeCell ref="BB59:BB65"/>
    <mergeCell ref="BB68:BB74"/>
    <mergeCell ref="BB75:BB81"/>
    <mergeCell ref="BB84:BB90"/>
    <mergeCell ref="BB91:BB97"/>
    <mergeCell ref="BB100:BB106"/>
  </mergeCells>
  <pageMargins left="0.7" right="0.7" top="0.75" bottom="0.75" header="0.3" footer="0.3"/>
  <pageSetup scale="18" orientation="landscape" r:id="rId1"/>
  <rowBreaks count="1" manualBreakCount="1">
    <brk id="96" min="1" max="15" man="1"/>
  </rowBreaks>
  <ignoredErrors>
    <ignoredError sqref="CV13"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5" tint="0.59999389629810485"/>
  </sheetPr>
  <dimension ref="A1:CI366"/>
  <sheetViews>
    <sheetView view="pageBreakPreview" zoomScale="60" zoomScaleNormal="100" workbookViewId="0">
      <selection activeCell="B16" sqref="B16"/>
    </sheetView>
  </sheetViews>
  <sheetFormatPr defaultColWidth="9.140625" defaultRowHeight="18"/>
  <cols>
    <col min="1" max="1" width="11.140625" style="5" bestFit="1" customWidth="1"/>
    <col min="2" max="2" width="58.7109375" style="7" bestFit="1" customWidth="1"/>
    <col min="3" max="3" width="18.140625" style="6" bestFit="1" customWidth="1"/>
    <col min="4" max="4" width="16.140625" style="6" bestFit="1" customWidth="1"/>
    <col min="5" max="5" width="17.5703125" style="6" bestFit="1" customWidth="1"/>
    <col min="6" max="6" width="16.5703125" style="6" bestFit="1" customWidth="1"/>
    <col min="7" max="9" width="17.5703125" style="6" bestFit="1" customWidth="1"/>
    <col min="10" max="10" width="17" style="6" bestFit="1" customWidth="1"/>
    <col min="11" max="11" width="17.5703125" style="6" bestFit="1" customWidth="1"/>
    <col min="12" max="12" width="17" style="6" bestFit="1" customWidth="1"/>
    <col min="13" max="14" width="17.5703125" style="6" bestFit="1" customWidth="1"/>
    <col min="15" max="15" width="17" style="6" bestFit="1" customWidth="1"/>
    <col min="16" max="16" width="19.140625" style="6" bestFit="1" customWidth="1"/>
    <col min="17" max="18" width="19.140625" style="6" customWidth="1"/>
    <col min="19" max="19" width="41.140625" style="129" hidden="1" customWidth="1"/>
    <col min="20" max="33" width="12.7109375" style="129" hidden="1" customWidth="1"/>
    <col min="34" max="34" width="25.85546875" style="385" hidden="1" customWidth="1"/>
    <col min="35" max="35" width="17" style="6" hidden="1" customWidth="1"/>
    <col min="36" max="36" width="26.85546875" style="385" hidden="1" customWidth="1"/>
    <col min="37" max="37" width="24.7109375" style="129" hidden="1" customWidth="1"/>
    <col min="38" max="38" width="36.85546875" style="129" hidden="1" customWidth="1"/>
    <col min="39" max="45" width="12.7109375" style="129" hidden="1" customWidth="1"/>
    <col min="46" max="46" width="12.7109375" style="385" hidden="1" customWidth="1"/>
    <col min="47" max="47" width="12.7109375" style="129" hidden="1" customWidth="1"/>
    <col min="48" max="51" width="12.7109375" style="385" hidden="1" customWidth="1"/>
    <col min="52" max="53" width="0" style="129" hidden="1" customWidth="1"/>
    <col min="54" max="54" width="8.42578125" style="129" hidden="1" customWidth="1"/>
    <col min="55" max="55" width="36.85546875" style="129" hidden="1" customWidth="1"/>
    <col min="56" max="60" width="13.42578125" style="129" hidden="1" customWidth="1"/>
    <col min="61" max="61" width="13" style="129" hidden="1" customWidth="1"/>
    <col min="62" max="62" width="12" style="129" hidden="1" customWidth="1"/>
    <col min="63" max="63" width="12" style="385" hidden="1" customWidth="1"/>
    <col min="64" max="64" width="12.5703125" style="129" hidden="1" customWidth="1"/>
    <col min="65" max="65" width="12.5703125" style="385" hidden="1" customWidth="1"/>
    <col min="66" max="67" width="12" style="129" hidden="1" customWidth="1"/>
    <col min="68" max="68" width="12" style="165" hidden="1" customWidth="1"/>
    <col min="69" max="70" width="8.42578125" style="129" hidden="1" customWidth="1"/>
    <col min="71" max="72" width="0" style="6" hidden="1" customWidth="1"/>
    <col min="73" max="73" width="16.42578125" style="6" hidden="1" customWidth="1"/>
    <col min="74" max="86" width="9.85546875" style="6" hidden="1" customWidth="1"/>
    <col min="87" max="89" width="0" style="6" hidden="1" customWidth="1"/>
    <col min="90" max="16384" width="9.140625" style="6"/>
  </cols>
  <sheetData>
    <row r="1" spans="1:87" ht="18" customHeight="1" thickBot="1"/>
    <row r="2" spans="1:87" ht="32.25" thickBot="1">
      <c r="B2" s="719" t="s">
        <v>153</v>
      </c>
      <c r="C2" s="720"/>
      <c r="D2" s="720"/>
      <c r="E2" s="720"/>
      <c r="F2" s="720"/>
      <c r="G2" s="720"/>
      <c r="H2" s="720"/>
      <c r="I2" s="720"/>
      <c r="J2" s="720"/>
      <c r="K2" s="720"/>
      <c r="L2" s="720"/>
      <c r="M2" s="720"/>
      <c r="N2" s="720"/>
      <c r="O2" s="721"/>
      <c r="P2" s="280"/>
      <c r="S2" s="716" t="s">
        <v>75</v>
      </c>
      <c r="T2" s="717"/>
      <c r="U2" s="717"/>
      <c r="V2" s="717"/>
      <c r="W2" s="717"/>
      <c r="X2" s="717"/>
      <c r="Y2" s="717"/>
      <c r="Z2" s="717"/>
      <c r="AA2" s="717"/>
      <c r="AB2" s="717"/>
      <c r="AC2" s="717"/>
      <c r="AD2" s="717"/>
      <c r="AE2" s="717"/>
      <c r="AF2" s="718"/>
      <c r="AG2" s="130"/>
      <c r="AH2" s="401" t="s">
        <v>112</v>
      </c>
      <c r="AJ2" s="136"/>
      <c r="AL2" s="691" t="s">
        <v>122</v>
      </c>
      <c r="AM2" s="691"/>
      <c r="AN2" s="691"/>
      <c r="AO2" s="691"/>
      <c r="AP2" s="691"/>
      <c r="AQ2" s="691"/>
      <c r="AR2" s="691"/>
      <c r="AS2" s="691"/>
      <c r="AT2" s="691"/>
      <c r="AU2" s="691"/>
      <c r="AV2" s="691"/>
      <c r="AW2" s="691"/>
      <c r="AX2" s="566"/>
      <c r="AY2" s="566"/>
      <c r="AZ2" s="132"/>
      <c r="BA2" s="132"/>
      <c r="BB2" s="690" t="s">
        <v>97</v>
      </c>
      <c r="BC2" s="690"/>
      <c r="BD2" s="690"/>
      <c r="BE2" s="690"/>
      <c r="BF2" s="690"/>
      <c r="BG2" s="690"/>
      <c r="BH2" s="690"/>
      <c r="BI2" s="690"/>
      <c r="BJ2" s="690"/>
      <c r="BK2" s="690"/>
      <c r="BL2" s="690"/>
      <c r="BM2" s="690"/>
      <c r="BN2" s="690"/>
      <c r="BO2" s="511"/>
      <c r="BP2" s="131"/>
      <c r="BU2" s="690" t="s">
        <v>125</v>
      </c>
      <c r="BV2" s="690"/>
      <c r="BW2" s="690"/>
      <c r="BX2" s="690"/>
      <c r="BY2" s="690"/>
      <c r="BZ2" s="690"/>
      <c r="CA2" s="690"/>
      <c r="CB2" s="690"/>
      <c r="CC2" s="690"/>
      <c r="CD2" s="690"/>
      <c r="CE2" s="690"/>
      <c r="CF2" s="690"/>
      <c r="CG2" s="523"/>
      <c r="CH2" s="523"/>
      <c r="CI2" s="129"/>
    </row>
    <row r="3" spans="1:87" ht="18.75" thickBot="1">
      <c r="S3" s="133" t="s">
        <v>20</v>
      </c>
      <c r="T3" s="134" t="s">
        <v>121</v>
      </c>
      <c r="U3" s="134" t="s">
        <v>120</v>
      </c>
      <c r="V3" s="134" t="s">
        <v>119</v>
      </c>
      <c r="W3" s="133" t="s">
        <v>49</v>
      </c>
      <c r="X3" s="133" t="s">
        <v>48</v>
      </c>
      <c r="Y3" s="133" t="s">
        <v>47</v>
      </c>
      <c r="Z3" s="133" t="s">
        <v>46</v>
      </c>
      <c r="AA3" s="133" t="s">
        <v>45</v>
      </c>
      <c r="AB3" s="133" t="s">
        <v>44</v>
      </c>
      <c r="AC3" s="133" t="s">
        <v>43</v>
      </c>
      <c r="AD3" s="133" t="s">
        <v>96</v>
      </c>
      <c r="AE3" s="133" t="s">
        <v>69</v>
      </c>
      <c r="AF3" s="133" t="s">
        <v>77</v>
      </c>
      <c r="AG3" s="135"/>
      <c r="AH3" s="92" t="s">
        <v>110</v>
      </c>
      <c r="AJ3" s="136"/>
      <c r="AL3" s="137" t="s">
        <v>20</v>
      </c>
      <c r="AM3" s="137" t="s">
        <v>121</v>
      </c>
      <c r="AN3" s="137" t="s">
        <v>120</v>
      </c>
      <c r="AO3" s="137" t="s">
        <v>119</v>
      </c>
      <c r="AP3" s="137" t="s">
        <v>49</v>
      </c>
      <c r="AQ3" s="137" t="s">
        <v>48</v>
      </c>
      <c r="AR3" s="137" t="s">
        <v>47</v>
      </c>
      <c r="AS3" s="137" t="s">
        <v>46</v>
      </c>
      <c r="AT3" s="137" t="s">
        <v>45</v>
      </c>
      <c r="AU3" s="137" t="s">
        <v>44</v>
      </c>
      <c r="AV3" s="137" t="s">
        <v>43</v>
      </c>
      <c r="AW3" s="137" t="s">
        <v>96</v>
      </c>
      <c r="AX3" s="137" t="s">
        <v>69</v>
      </c>
      <c r="AY3" s="137" t="s">
        <v>77</v>
      </c>
      <c r="AZ3" s="132"/>
      <c r="BA3" s="132"/>
      <c r="BB3" s="138"/>
      <c r="BC3" s="134" t="s">
        <v>20</v>
      </c>
      <c r="BD3" s="134" t="s">
        <v>121</v>
      </c>
      <c r="BE3" s="134" t="s">
        <v>120</v>
      </c>
      <c r="BF3" s="134" t="s">
        <v>119</v>
      </c>
      <c r="BG3" s="134" t="s">
        <v>49</v>
      </c>
      <c r="BH3" s="134" t="s">
        <v>48</v>
      </c>
      <c r="BI3" s="134" t="s">
        <v>47</v>
      </c>
      <c r="BJ3" s="134" t="s">
        <v>46</v>
      </c>
      <c r="BK3" s="134" t="s">
        <v>45</v>
      </c>
      <c r="BL3" s="134" t="s">
        <v>44</v>
      </c>
      <c r="BM3" s="134" t="s">
        <v>43</v>
      </c>
      <c r="BN3" s="134" t="s">
        <v>96</v>
      </c>
      <c r="BO3" s="137" t="s">
        <v>69</v>
      </c>
      <c r="BP3" s="137" t="s">
        <v>77</v>
      </c>
      <c r="BQ3" s="134"/>
      <c r="BR3" s="134"/>
      <c r="BU3" s="139"/>
      <c r="BV3" s="140" t="s">
        <v>121</v>
      </c>
      <c r="BW3" s="140" t="s">
        <v>120</v>
      </c>
      <c r="BX3" s="140" t="s">
        <v>119</v>
      </c>
      <c r="BY3" s="140" t="s">
        <v>49</v>
      </c>
      <c r="BZ3" s="140" t="s">
        <v>48</v>
      </c>
      <c r="CA3" s="140" t="s">
        <v>47</v>
      </c>
      <c r="CB3" s="140" t="s">
        <v>46</v>
      </c>
      <c r="CC3" s="140" t="s">
        <v>45</v>
      </c>
      <c r="CD3" s="389" t="s">
        <v>44</v>
      </c>
      <c r="CE3" s="140" t="s">
        <v>43</v>
      </c>
      <c r="CF3" s="140" t="s">
        <v>96</v>
      </c>
      <c r="CG3" s="140" t="s">
        <v>69</v>
      </c>
      <c r="CH3" s="140" t="s">
        <v>77</v>
      </c>
      <c r="CI3" s="346"/>
    </row>
    <row r="4" spans="1:87">
      <c r="Q4" s="8"/>
      <c r="R4" s="8"/>
      <c r="S4" s="141" t="s">
        <v>33</v>
      </c>
      <c r="T4" s="142">
        <f>AM4+BD4*$AJ$6+BD11*$AJ$8+BD18*$AJ$10</f>
        <v>4900.3999999999996</v>
      </c>
      <c r="U4" s="142">
        <f t="shared" ref="U4:AF4" si="0">AN4+BE4*$AJ$6+BE11*$AJ$8+BE18*$AJ$10</f>
        <v>5071</v>
      </c>
      <c r="V4" s="142">
        <f t="shared" si="0"/>
        <v>5363.8</v>
      </c>
      <c r="W4" s="142">
        <f t="shared" si="0"/>
        <v>5669.8</v>
      </c>
      <c r="X4" s="142">
        <f t="shared" si="0"/>
        <v>6077</v>
      </c>
      <c r="Y4" s="142">
        <f t="shared" si="0"/>
        <v>6583.2</v>
      </c>
      <c r="Z4" s="142">
        <f t="shared" si="0"/>
        <v>5084.7999999999993</v>
      </c>
      <c r="AA4" s="142">
        <f t="shared" si="0"/>
        <v>4334.2</v>
      </c>
      <c r="AB4" s="142">
        <f t="shared" si="0"/>
        <v>4186.3999999999996</v>
      </c>
      <c r="AC4" s="142">
        <f t="shared" si="0"/>
        <v>4181.6000000000004</v>
      </c>
      <c r="AD4" s="142">
        <f t="shared" si="0"/>
        <v>3798.4</v>
      </c>
      <c r="AE4" s="142">
        <f t="shared" si="0"/>
        <v>3887.8</v>
      </c>
      <c r="AF4" s="142">
        <f t="shared" si="0"/>
        <v>3287</v>
      </c>
      <c r="AG4" s="143"/>
      <c r="AH4" s="402">
        <v>814.23004011287924</v>
      </c>
      <c r="AJ4" s="409" t="s">
        <v>98</v>
      </c>
      <c r="AL4" s="141" t="s">
        <v>33</v>
      </c>
      <c r="AM4" s="146">
        <v>2603</v>
      </c>
      <c r="AN4" s="146">
        <v>2744</v>
      </c>
      <c r="AO4" s="146">
        <v>2912</v>
      </c>
      <c r="AP4" s="146">
        <v>3067</v>
      </c>
      <c r="AQ4" s="146">
        <v>3263</v>
      </c>
      <c r="AR4" s="146">
        <v>3482</v>
      </c>
      <c r="AS4" s="146">
        <v>2716</v>
      </c>
      <c r="AT4" s="146">
        <v>2351</v>
      </c>
      <c r="AU4" s="146">
        <v>2318</v>
      </c>
      <c r="AV4" s="146">
        <v>2339</v>
      </c>
      <c r="AW4" s="146">
        <v>2159</v>
      </c>
      <c r="AX4" s="146">
        <v>2280</v>
      </c>
      <c r="AY4" s="146">
        <v>1972</v>
      </c>
      <c r="AZ4" s="392"/>
      <c r="BA4" s="132"/>
      <c r="BB4" s="683" t="s">
        <v>99</v>
      </c>
      <c r="BC4" s="148" t="s">
        <v>33</v>
      </c>
      <c r="BD4" s="149">
        <v>839</v>
      </c>
      <c r="BE4" s="149">
        <v>864</v>
      </c>
      <c r="BF4" s="149">
        <v>921</v>
      </c>
      <c r="BG4" s="149">
        <v>969</v>
      </c>
      <c r="BH4" s="149">
        <v>1020</v>
      </c>
      <c r="BI4" s="149">
        <v>946</v>
      </c>
      <c r="BJ4" s="149">
        <v>753</v>
      </c>
      <c r="BK4" s="149">
        <v>717</v>
      </c>
      <c r="BL4" s="149">
        <v>740</v>
      </c>
      <c r="BM4" s="149">
        <v>778</v>
      </c>
      <c r="BN4" s="149">
        <v>778</v>
      </c>
      <c r="BO4" s="149">
        <v>878</v>
      </c>
      <c r="BP4" s="182">
        <v>762</v>
      </c>
      <c r="BQ4" s="391"/>
      <c r="BR4" s="150"/>
      <c r="BU4" s="561" t="s">
        <v>20</v>
      </c>
      <c r="BV4" s="193">
        <v>4833.7</v>
      </c>
      <c r="BW4" s="193">
        <v>4686.3</v>
      </c>
      <c r="BX4" s="193">
        <v>4682.8999999999996</v>
      </c>
      <c r="BY4" s="193">
        <v>4650.3666666666668</v>
      </c>
      <c r="BZ4" s="193">
        <v>5032.2666666666664</v>
      </c>
      <c r="CA4" s="193">
        <v>5828.6</v>
      </c>
      <c r="CB4" s="193">
        <v>6633.166666666667</v>
      </c>
      <c r="CC4" s="193">
        <v>6484.7333333333336</v>
      </c>
      <c r="CD4" s="193">
        <v>6260.9</v>
      </c>
      <c r="CE4" s="193">
        <v>5749.5</v>
      </c>
      <c r="CF4" s="193">
        <v>5306.6333333333332</v>
      </c>
      <c r="CG4" s="193">
        <v>5412.2</v>
      </c>
      <c r="CH4" s="193">
        <v>5020.3</v>
      </c>
      <c r="CI4" s="524"/>
    </row>
    <row r="5" spans="1:87">
      <c r="B5" s="9" t="s">
        <v>154</v>
      </c>
      <c r="C5" s="10" t="s">
        <v>20</v>
      </c>
      <c r="D5" s="10" t="s">
        <v>21</v>
      </c>
      <c r="E5" s="10" t="s">
        <v>22</v>
      </c>
      <c r="F5" s="10" t="s">
        <v>23</v>
      </c>
      <c r="G5" s="10" t="s">
        <v>24</v>
      </c>
      <c r="H5" s="10" t="s">
        <v>25</v>
      </c>
      <c r="I5" s="10" t="s">
        <v>26</v>
      </c>
      <c r="J5" s="10" t="s">
        <v>27</v>
      </c>
      <c r="K5" s="10" t="s">
        <v>28</v>
      </c>
      <c r="L5" s="10" t="s">
        <v>29</v>
      </c>
      <c r="M5" s="10" t="s">
        <v>30</v>
      </c>
      <c r="N5" s="10" t="s">
        <v>31</v>
      </c>
      <c r="O5" s="10" t="s">
        <v>32</v>
      </c>
      <c r="P5" s="10" t="s">
        <v>81</v>
      </c>
      <c r="Q5" s="10" t="s">
        <v>82</v>
      </c>
      <c r="R5" s="8"/>
      <c r="S5" s="141" t="s">
        <v>9</v>
      </c>
      <c r="T5" s="143">
        <f t="shared" ref="T5:T6" si="1">AM5+BD5*$AJ$6+BD12*$AJ$8+BD19*$AJ$10</f>
        <v>3975.3999999999996</v>
      </c>
      <c r="U5" s="143">
        <f t="shared" ref="U5:U6" si="2">AN5+BE5*$AJ$6+BE12*$AJ$8+BE19*$AJ$10</f>
        <v>3718.4</v>
      </c>
      <c r="V5" s="143">
        <f t="shared" ref="V5:V6" si="3">AO5+BF5*$AJ$6+BF12*$AJ$8+BF19*$AJ$10</f>
        <v>3850.2000000000003</v>
      </c>
      <c r="W5" s="143">
        <f t="shared" ref="W5:W6" si="4">AP5+BG5*$AJ$6+BG12*$AJ$8+BG19*$AJ$10</f>
        <v>3598.8</v>
      </c>
      <c r="X5" s="143">
        <f t="shared" ref="X5:X6" si="5">AQ5+BH5*$AJ$6+BH12*$AJ$8+BH19*$AJ$10</f>
        <v>4001</v>
      </c>
      <c r="Y5" s="143">
        <f t="shared" ref="Y5:Y6" si="6">AR5+BI5*$AJ$6+BI12*$AJ$8+BI19*$AJ$10</f>
        <v>4684.2</v>
      </c>
      <c r="Z5" s="143">
        <f t="shared" ref="Z5:Z6" si="7">AS5+BJ5*$AJ$6+BJ12*$AJ$8+BJ19*$AJ$10</f>
        <v>3801.7999999999997</v>
      </c>
      <c r="AA5" s="143">
        <f t="shared" ref="AA5:AA6" si="8">AT5+BK5*$AJ$6+BK12*$AJ$8+BK19*$AJ$10</f>
        <v>3570.7999999999997</v>
      </c>
      <c r="AB5" s="143">
        <f t="shared" ref="AB5:AB6" si="9">AU5+BL5*$AJ$6+BL12*$AJ$8+BL19*$AJ$10</f>
        <v>3350.3999999999996</v>
      </c>
      <c r="AC5" s="143">
        <f t="shared" ref="AC5:AC6" si="10">AV5+BM5*$AJ$6+BM12*$AJ$8+BM19*$AJ$10</f>
        <v>3118.6</v>
      </c>
      <c r="AD5" s="143">
        <f t="shared" ref="AD5:AD6" si="11">AW5+BN5*$AJ$6+BN12*$AJ$8+BN19*$AJ$10</f>
        <v>2932.6</v>
      </c>
      <c r="AE5" s="143">
        <f t="shared" ref="AE5:AE6" si="12">AX5+BO5*$AJ$6+BO12*$AJ$8+BO19*$AJ$10</f>
        <v>2972.2</v>
      </c>
      <c r="AF5" s="143">
        <f t="shared" ref="AF5:AF6" si="13">AY5+BP5*$AJ$6+BP12*$AJ$8+BP19*$AJ$10</f>
        <v>2703.6000000000004</v>
      </c>
      <c r="AG5" s="143"/>
      <c r="AH5" s="402">
        <v>429.89576204264444</v>
      </c>
      <c r="AJ5" s="410" t="s">
        <v>99</v>
      </c>
      <c r="AL5" s="141" t="s">
        <v>9</v>
      </c>
      <c r="AM5" s="146">
        <v>2106</v>
      </c>
      <c r="AN5" s="146">
        <v>1973</v>
      </c>
      <c r="AO5" s="146">
        <v>2045</v>
      </c>
      <c r="AP5" s="146">
        <v>1908</v>
      </c>
      <c r="AQ5" s="146">
        <v>2118</v>
      </c>
      <c r="AR5" s="146">
        <v>2454</v>
      </c>
      <c r="AS5" s="146">
        <v>1969</v>
      </c>
      <c r="AT5" s="146">
        <v>1872</v>
      </c>
      <c r="AU5" s="146">
        <v>1801</v>
      </c>
      <c r="AV5" s="146">
        <v>1708</v>
      </c>
      <c r="AW5" s="146">
        <v>1611</v>
      </c>
      <c r="AX5" s="146">
        <v>1687</v>
      </c>
      <c r="AY5" s="146">
        <v>1563</v>
      </c>
      <c r="AZ5" s="392"/>
      <c r="BA5" s="132"/>
      <c r="BB5" s="681"/>
      <c r="BC5" s="154" t="s">
        <v>9</v>
      </c>
      <c r="BD5" s="150">
        <v>599</v>
      </c>
      <c r="BE5" s="150">
        <v>596</v>
      </c>
      <c r="BF5" s="150">
        <v>638</v>
      </c>
      <c r="BG5" s="150">
        <v>568</v>
      </c>
      <c r="BH5" s="150">
        <v>665</v>
      </c>
      <c r="BI5" s="150">
        <v>661</v>
      </c>
      <c r="BJ5" s="150">
        <v>502</v>
      </c>
      <c r="BK5" s="150">
        <v>507</v>
      </c>
      <c r="BL5" s="150">
        <v>527</v>
      </c>
      <c r="BM5" s="150">
        <v>532</v>
      </c>
      <c r="BN5" s="150">
        <v>512</v>
      </c>
      <c r="BO5" s="150">
        <v>614</v>
      </c>
      <c r="BP5" s="183">
        <v>586</v>
      </c>
      <c r="BQ5" s="391"/>
      <c r="BR5" s="150"/>
      <c r="BU5" s="561" t="s">
        <v>21</v>
      </c>
      <c r="BV5" s="193">
        <v>1967.3333333333333</v>
      </c>
      <c r="BW5" s="193">
        <v>1945.4</v>
      </c>
      <c r="BX5" s="193">
        <v>1868.9666666666667</v>
      </c>
      <c r="BY5" s="193">
        <v>1910.2333333333333</v>
      </c>
      <c r="BZ5" s="193">
        <v>2085.0333333333333</v>
      </c>
      <c r="CA5" s="193">
        <v>2396.5</v>
      </c>
      <c r="CB5" s="193">
        <v>2504.4333333333334</v>
      </c>
      <c r="CC5" s="193">
        <v>2448.1999999999998</v>
      </c>
      <c r="CD5" s="193">
        <v>2324.8000000000002</v>
      </c>
      <c r="CE5" s="193">
        <v>2187.9666666666667</v>
      </c>
      <c r="CF5" s="193">
        <v>2039.6</v>
      </c>
      <c r="CG5" s="193">
        <v>2044.2333333333333</v>
      </c>
      <c r="CH5" s="193">
        <v>1984.8666666666666</v>
      </c>
      <c r="CI5" s="524"/>
    </row>
    <row r="6" spans="1:87">
      <c r="B6" s="7" t="s">
        <v>33</v>
      </c>
      <c r="C6" s="574">
        <v>3657.7333333333336</v>
      </c>
      <c r="D6" s="575">
        <v>1711.6666666666667</v>
      </c>
      <c r="E6" s="575">
        <v>2437.5333333333333</v>
      </c>
      <c r="F6" s="575">
        <v>1301</v>
      </c>
      <c r="G6" s="575">
        <v>2389.6666666666665</v>
      </c>
      <c r="H6" s="575">
        <v>3092.4</v>
      </c>
      <c r="I6" s="575">
        <v>4417</v>
      </c>
      <c r="J6" s="575">
        <v>2815.2000000000003</v>
      </c>
      <c r="K6" s="575">
        <v>4431.8666666666668</v>
      </c>
      <c r="L6" s="575">
        <v>2670.5333333333333</v>
      </c>
      <c r="M6" s="575">
        <v>5255.7333333333336</v>
      </c>
      <c r="N6" s="575">
        <v>3893.4666666666667</v>
      </c>
      <c r="O6" s="576">
        <v>2994.1999999999994</v>
      </c>
      <c r="P6" s="11">
        <f>SUM(C6:O6)</f>
        <v>41067.999999999993</v>
      </c>
      <c r="Q6" s="12">
        <f>AVERAGE(C6:O6)</f>
        <v>3159.0769230769224</v>
      </c>
      <c r="R6" s="12"/>
      <c r="S6" s="141" t="s">
        <v>34</v>
      </c>
      <c r="T6" s="143">
        <f t="shared" si="1"/>
        <v>3725.2</v>
      </c>
      <c r="U6" s="143">
        <f t="shared" si="2"/>
        <v>2891.2000000000003</v>
      </c>
      <c r="V6" s="143">
        <f t="shared" si="3"/>
        <v>3032.6</v>
      </c>
      <c r="W6" s="143">
        <f t="shared" si="4"/>
        <v>2510.8000000000002</v>
      </c>
      <c r="X6" s="143">
        <f t="shared" si="5"/>
        <v>3055.6</v>
      </c>
      <c r="Y6" s="143">
        <f t="shared" si="6"/>
        <v>3724.2000000000003</v>
      </c>
      <c r="Z6" s="143">
        <f t="shared" si="7"/>
        <v>3159.2</v>
      </c>
      <c r="AA6" s="143">
        <f t="shared" si="8"/>
        <v>3166.6</v>
      </c>
      <c r="AB6" s="143">
        <f t="shared" si="9"/>
        <v>2992.2</v>
      </c>
      <c r="AC6" s="143">
        <f t="shared" si="10"/>
        <v>2666.8</v>
      </c>
      <c r="AD6" s="143">
        <f t="shared" si="11"/>
        <v>2491.4</v>
      </c>
      <c r="AE6" s="143">
        <f t="shared" si="12"/>
        <v>2481.7999999999997</v>
      </c>
      <c r="AF6" s="143">
        <f t="shared" si="13"/>
        <v>2411.6000000000004</v>
      </c>
      <c r="AG6" s="143"/>
      <c r="AH6" s="402">
        <v>396.24655904569914</v>
      </c>
      <c r="AJ6" s="558">
        <v>0.8</v>
      </c>
      <c r="AL6" s="141" t="s">
        <v>34</v>
      </c>
      <c r="AM6" s="146">
        <v>1996</v>
      </c>
      <c r="AN6" s="146">
        <v>1527</v>
      </c>
      <c r="AO6" s="146">
        <v>1599</v>
      </c>
      <c r="AP6" s="146">
        <v>1320</v>
      </c>
      <c r="AQ6" s="146">
        <v>1609</v>
      </c>
      <c r="AR6" s="146">
        <v>1959</v>
      </c>
      <c r="AS6" s="146">
        <v>1647</v>
      </c>
      <c r="AT6" s="146">
        <v>1646</v>
      </c>
      <c r="AU6" s="146">
        <v>1591</v>
      </c>
      <c r="AV6" s="146">
        <v>1446</v>
      </c>
      <c r="AW6" s="146">
        <v>1364</v>
      </c>
      <c r="AX6" s="146">
        <v>1387</v>
      </c>
      <c r="AY6" s="146">
        <v>1380</v>
      </c>
      <c r="AZ6" s="392"/>
      <c r="BA6" s="132"/>
      <c r="BB6" s="681"/>
      <c r="BC6" s="154" t="s">
        <v>34</v>
      </c>
      <c r="BD6" s="150">
        <v>627</v>
      </c>
      <c r="BE6" s="150">
        <v>448</v>
      </c>
      <c r="BF6" s="150">
        <v>474</v>
      </c>
      <c r="BG6" s="150">
        <v>395</v>
      </c>
      <c r="BH6" s="150">
        <v>464</v>
      </c>
      <c r="BI6" s="150">
        <v>576</v>
      </c>
      <c r="BJ6" s="150">
        <v>448</v>
      </c>
      <c r="BK6" s="150">
        <v>413</v>
      </c>
      <c r="BL6" s="150">
        <v>453</v>
      </c>
      <c r="BM6" s="150">
        <v>436</v>
      </c>
      <c r="BN6" s="150">
        <v>426</v>
      </c>
      <c r="BO6" s="150">
        <v>469</v>
      </c>
      <c r="BP6" s="183">
        <v>506</v>
      </c>
      <c r="BQ6" s="391"/>
      <c r="BR6" s="150"/>
      <c r="BU6" s="561" t="s">
        <v>22</v>
      </c>
      <c r="BV6" s="193">
        <v>2930.6333333333332</v>
      </c>
      <c r="BW6" s="193">
        <v>2876.2</v>
      </c>
      <c r="BX6" s="193">
        <v>2771.1666666666665</v>
      </c>
      <c r="BY6" s="193">
        <v>2817.4333333333334</v>
      </c>
      <c r="BZ6" s="193">
        <v>2926.8</v>
      </c>
      <c r="CA6" s="193">
        <v>3445.9</v>
      </c>
      <c r="CB6" s="193">
        <v>3618.3333333333335</v>
      </c>
      <c r="CC6" s="193">
        <v>3342.6333333333332</v>
      </c>
      <c r="CD6" s="193">
        <v>3173.4333333333334</v>
      </c>
      <c r="CE6" s="193">
        <v>3120.2666666666669</v>
      </c>
      <c r="CF6" s="193">
        <v>3022.2333333333331</v>
      </c>
      <c r="CG6" s="193">
        <v>3277.8</v>
      </c>
      <c r="CH6" s="193">
        <v>3379.9666666666667</v>
      </c>
      <c r="CI6" s="524"/>
    </row>
    <row r="7" spans="1:87" ht="18.75" thickBot="1">
      <c r="B7" s="7" t="s">
        <v>9</v>
      </c>
      <c r="C7" s="577">
        <v>2869.4666666666667</v>
      </c>
      <c r="D7" s="578">
        <v>1200.4666666666665</v>
      </c>
      <c r="E7" s="578">
        <v>2063.0666666666666</v>
      </c>
      <c r="F7" s="578">
        <v>902.40000000000009</v>
      </c>
      <c r="G7" s="578">
        <v>1642.6000000000001</v>
      </c>
      <c r="H7" s="578">
        <v>2502.6666666666665</v>
      </c>
      <c r="I7" s="578">
        <v>3466</v>
      </c>
      <c r="J7" s="578">
        <v>2371.7999999999997</v>
      </c>
      <c r="K7" s="578">
        <v>3983.6</v>
      </c>
      <c r="L7" s="578">
        <v>2231.6666666666665</v>
      </c>
      <c r="M7" s="578">
        <v>4111.0666666666666</v>
      </c>
      <c r="N7" s="578">
        <v>2966.7999999999997</v>
      </c>
      <c r="O7" s="579">
        <v>2188.6</v>
      </c>
      <c r="P7" s="11">
        <f t="shared" ref="P7:P16" si="14">SUM(C7:O7)</f>
        <v>32500.199999999997</v>
      </c>
      <c r="Q7" s="12">
        <f t="shared" ref="Q7:Q15" si="15">AVERAGE(C7:O7)</f>
        <v>2500.0153846153844</v>
      </c>
      <c r="R7" s="12"/>
      <c r="S7" s="141" t="s">
        <v>35</v>
      </c>
      <c r="T7" s="143">
        <f>AM7</f>
        <v>612</v>
      </c>
      <c r="U7" s="143">
        <f t="shared" ref="U7:AF7" si="16">AN7</f>
        <v>661</v>
      </c>
      <c r="V7" s="143">
        <f t="shared" si="16"/>
        <v>865</v>
      </c>
      <c r="W7" s="143">
        <f t="shared" si="16"/>
        <v>974</v>
      </c>
      <c r="X7" s="143">
        <f t="shared" si="16"/>
        <v>1060</v>
      </c>
      <c r="Y7" s="143">
        <f t="shared" si="16"/>
        <v>1003</v>
      </c>
      <c r="Z7" s="143">
        <f t="shared" si="16"/>
        <v>1095</v>
      </c>
      <c r="AA7" s="143">
        <f t="shared" si="16"/>
        <v>1155</v>
      </c>
      <c r="AB7" s="143">
        <f t="shared" si="16"/>
        <v>1253</v>
      </c>
      <c r="AC7" s="143">
        <f t="shared" si="16"/>
        <v>1373</v>
      </c>
      <c r="AD7" s="143">
        <f t="shared" si="16"/>
        <v>1434</v>
      </c>
      <c r="AE7" s="143">
        <f t="shared" si="16"/>
        <v>1485</v>
      </c>
      <c r="AF7" s="143">
        <f t="shared" si="16"/>
        <v>1514</v>
      </c>
      <c r="AG7" s="143"/>
      <c r="AH7" s="402">
        <v>241.27045681834602</v>
      </c>
      <c r="AJ7" s="410" t="s">
        <v>100</v>
      </c>
      <c r="AL7" s="141" t="s">
        <v>35</v>
      </c>
      <c r="AM7" s="146">
        <v>612</v>
      </c>
      <c r="AN7" s="146">
        <v>661</v>
      </c>
      <c r="AO7" s="146">
        <v>865</v>
      </c>
      <c r="AP7" s="146">
        <v>974</v>
      </c>
      <c r="AQ7" s="146">
        <v>1060</v>
      </c>
      <c r="AR7" s="146">
        <v>1003</v>
      </c>
      <c r="AS7" s="146">
        <v>1095</v>
      </c>
      <c r="AT7" s="146">
        <v>1155</v>
      </c>
      <c r="AU7" s="146">
        <v>1253</v>
      </c>
      <c r="AV7" s="146">
        <v>1373</v>
      </c>
      <c r="AW7" s="146">
        <v>1434</v>
      </c>
      <c r="AX7" s="146">
        <v>1485</v>
      </c>
      <c r="AY7" s="146">
        <v>1514</v>
      </c>
      <c r="AZ7" s="392"/>
      <c r="BA7" s="132"/>
      <c r="BB7" s="681"/>
      <c r="BC7" s="154" t="s">
        <v>36</v>
      </c>
      <c r="BD7" s="150">
        <v>203</v>
      </c>
      <c r="BE7" s="150">
        <v>199</v>
      </c>
      <c r="BF7" s="150">
        <v>209</v>
      </c>
      <c r="BG7" s="150">
        <v>201</v>
      </c>
      <c r="BH7" s="150">
        <v>169</v>
      </c>
      <c r="BI7" s="150">
        <v>217</v>
      </c>
      <c r="BJ7" s="150">
        <v>245</v>
      </c>
      <c r="BK7" s="150">
        <v>261</v>
      </c>
      <c r="BL7" s="150">
        <v>285</v>
      </c>
      <c r="BM7" s="150">
        <v>311</v>
      </c>
      <c r="BN7" s="150">
        <v>266</v>
      </c>
      <c r="BO7" s="150">
        <v>319</v>
      </c>
      <c r="BP7" s="183">
        <v>345</v>
      </c>
      <c r="BQ7" s="391"/>
      <c r="BR7" s="150"/>
      <c r="BU7" s="561" t="s">
        <v>23</v>
      </c>
      <c r="BV7" s="193">
        <v>1679.3</v>
      </c>
      <c r="BW7" s="193">
        <v>1621.2666666666667</v>
      </c>
      <c r="BX7" s="193">
        <v>1549.9333333333334</v>
      </c>
      <c r="BY7" s="193">
        <v>1492.6</v>
      </c>
      <c r="BZ7" s="193">
        <v>1599.0666666666666</v>
      </c>
      <c r="CA7" s="193">
        <v>2070.0333333333333</v>
      </c>
      <c r="CB7" s="193">
        <v>2158.3333333333335</v>
      </c>
      <c r="CC7" s="193">
        <v>2069.9</v>
      </c>
      <c r="CD7" s="193">
        <v>1936.7333333333333</v>
      </c>
      <c r="CE7" s="193">
        <v>1601.9666666666667</v>
      </c>
      <c r="CF7" s="193">
        <v>1386.4</v>
      </c>
      <c r="CG7" s="193">
        <v>1387.2666666666667</v>
      </c>
      <c r="CH7" s="193">
        <v>1381.5</v>
      </c>
      <c r="CI7" s="524"/>
    </row>
    <row r="8" spans="1:87" s="15" customFormat="1">
      <c r="A8" s="13"/>
      <c r="B8" s="14" t="s">
        <v>34</v>
      </c>
      <c r="C8" s="580">
        <v>2461.6</v>
      </c>
      <c r="D8" s="581">
        <v>1009.6666666666666</v>
      </c>
      <c r="E8" s="581">
        <v>1671.3999999999999</v>
      </c>
      <c r="F8" s="581">
        <v>749.26666666666677</v>
      </c>
      <c r="G8" s="581">
        <v>1335.8</v>
      </c>
      <c r="H8" s="581">
        <v>1929.2</v>
      </c>
      <c r="I8" s="581">
        <v>2881.6666666666665</v>
      </c>
      <c r="J8" s="581">
        <v>1970</v>
      </c>
      <c r="K8" s="581">
        <v>3296.9333333333329</v>
      </c>
      <c r="L8" s="581">
        <v>1873.9333333333332</v>
      </c>
      <c r="M8" s="581">
        <v>3140.4</v>
      </c>
      <c r="N8" s="581">
        <v>2478.5333333333333</v>
      </c>
      <c r="O8" s="582">
        <v>1821.6000000000001</v>
      </c>
      <c r="P8" s="11">
        <f t="shared" si="14"/>
        <v>26620</v>
      </c>
      <c r="Q8" s="12">
        <f t="shared" si="15"/>
        <v>2047.6923076923076</v>
      </c>
      <c r="R8" s="12"/>
      <c r="S8" s="141" t="s">
        <v>36</v>
      </c>
      <c r="T8" s="527">
        <f>AM8+$AJ$13*AM9+$AJ$6*(BD7+$AJ$13*BD8)+$AJ$8*(BD14+$AJ$13*BD15)+$AJ$10*(BD21+$AJ$13*BD22)</f>
        <v>1200.8000000000002</v>
      </c>
      <c r="U8" s="527">
        <f t="shared" ref="U8:AF8" si="17">AN8+$AJ$13*AN9+$AJ$6*(BE7+$AJ$13*BE8)+$AJ$8*(BE14+$AJ$13*BE15)+$AJ$10*(BE21+$AJ$13*BE22)</f>
        <v>1209.8</v>
      </c>
      <c r="V8" s="527">
        <f t="shared" si="17"/>
        <v>1300.4000000000001</v>
      </c>
      <c r="W8" s="527">
        <f t="shared" si="17"/>
        <v>1246.5999999999999</v>
      </c>
      <c r="X8" s="527">
        <f t="shared" si="17"/>
        <v>1174.8</v>
      </c>
      <c r="Y8" s="527">
        <f t="shared" si="17"/>
        <v>1424.8</v>
      </c>
      <c r="Z8" s="527">
        <f t="shared" si="17"/>
        <v>1613.4</v>
      </c>
      <c r="AA8" s="527">
        <f t="shared" si="17"/>
        <v>1731.6</v>
      </c>
      <c r="AB8" s="527">
        <f t="shared" si="17"/>
        <v>1946</v>
      </c>
      <c r="AC8" s="527">
        <f t="shared" si="17"/>
        <v>2019</v>
      </c>
      <c r="AD8" s="569">
        <f t="shared" si="17"/>
        <v>1755.1999999999998</v>
      </c>
      <c r="AE8" s="546">
        <f t="shared" si="17"/>
        <v>2069.3000000000002</v>
      </c>
      <c r="AF8" s="547">
        <f t="shared" si="17"/>
        <v>1948.8</v>
      </c>
      <c r="AG8" s="143"/>
      <c r="AH8" s="402">
        <v>318.23651930949438</v>
      </c>
      <c r="AJ8" s="558">
        <v>1</v>
      </c>
      <c r="AK8" s="129"/>
      <c r="AL8" s="141" t="s">
        <v>36</v>
      </c>
      <c r="AM8" s="146">
        <v>635</v>
      </c>
      <c r="AN8" s="146">
        <v>636</v>
      </c>
      <c r="AO8" s="146">
        <v>692</v>
      </c>
      <c r="AP8" s="146">
        <v>652</v>
      </c>
      <c r="AQ8" s="146">
        <v>617</v>
      </c>
      <c r="AR8" s="146">
        <v>745</v>
      </c>
      <c r="AS8" s="146">
        <v>842</v>
      </c>
      <c r="AT8" s="146">
        <v>896</v>
      </c>
      <c r="AU8" s="146">
        <v>1002</v>
      </c>
      <c r="AV8" s="146">
        <v>1046</v>
      </c>
      <c r="AW8" s="146">
        <v>935</v>
      </c>
      <c r="AX8" s="146">
        <v>1069</v>
      </c>
      <c r="AY8" s="146">
        <v>1055</v>
      </c>
      <c r="AZ8" s="392"/>
      <c r="BA8" s="132"/>
      <c r="BB8" s="681"/>
      <c r="BC8" s="141" t="s">
        <v>149</v>
      </c>
      <c r="BD8" s="146">
        <v>0</v>
      </c>
      <c r="BE8" s="146">
        <v>0</v>
      </c>
      <c r="BF8" s="146">
        <v>0</v>
      </c>
      <c r="BG8" s="146">
        <v>0</v>
      </c>
      <c r="BH8" s="146">
        <v>0</v>
      </c>
      <c r="BI8" s="146">
        <v>0</v>
      </c>
      <c r="BJ8" s="146">
        <v>0</v>
      </c>
      <c r="BK8" s="146">
        <v>0</v>
      </c>
      <c r="BL8" s="146">
        <v>0</v>
      </c>
      <c r="BM8" s="150">
        <v>0</v>
      </c>
      <c r="BN8" s="150">
        <v>0</v>
      </c>
      <c r="BO8" s="150">
        <v>19</v>
      </c>
      <c r="BP8" s="183">
        <v>3</v>
      </c>
      <c r="BQ8" s="391"/>
      <c r="BR8" s="150"/>
      <c r="BU8" s="561" t="s">
        <v>24</v>
      </c>
      <c r="BV8" s="193">
        <v>2713.5666666666666</v>
      </c>
      <c r="BW8" s="193">
        <v>2617.8333333333335</v>
      </c>
      <c r="BX8" s="193">
        <v>2781.6666666666665</v>
      </c>
      <c r="BY8" s="193">
        <v>2843.8666666666668</v>
      </c>
      <c r="BZ8" s="193">
        <v>2837.6666666666665</v>
      </c>
      <c r="CA8" s="193">
        <v>3278.4</v>
      </c>
      <c r="CB8" s="193">
        <v>3312.4333333333334</v>
      </c>
      <c r="CC8" s="193">
        <v>3087.2</v>
      </c>
      <c r="CD8" s="193">
        <v>2685.8666666666668</v>
      </c>
      <c r="CE8" s="193">
        <v>2393.8000000000002</v>
      </c>
      <c r="CF8" s="193">
        <v>2319.2333333333331</v>
      </c>
      <c r="CG8" s="193">
        <v>2409.9666666666667</v>
      </c>
      <c r="CH8" s="193">
        <v>2496.1999999999998</v>
      </c>
      <c r="CI8" s="524"/>
    </row>
    <row r="9" spans="1:87" s="15" customFormat="1">
      <c r="A9" s="13"/>
      <c r="B9" s="14" t="s">
        <v>35</v>
      </c>
      <c r="C9" s="11">
        <v>1469.3333333333333</v>
      </c>
      <c r="D9" s="11">
        <v>1067.6666666666667</v>
      </c>
      <c r="E9" s="11">
        <v>1178.3333333333333</v>
      </c>
      <c r="F9" s="11">
        <v>1033.3333333333333</v>
      </c>
      <c r="G9" s="11">
        <v>1895.3333333333333</v>
      </c>
      <c r="H9" s="11">
        <v>977.33333333333337</v>
      </c>
      <c r="I9" s="11">
        <v>1423</v>
      </c>
      <c r="J9" s="11">
        <v>979</v>
      </c>
      <c r="K9" s="11">
        <v>1713</v>
      </c>
      <c r="L9" s="11">
        <v>1743</v>
      </c>
      <c r="M9" s="11">
        <v>849.66666666666663</v>
      </c>
      <c r="N9" s="11">
        <v>1846.6666666666667</v>
      </c>
      <c r="O9" s="11">
        <v>1623.6666666666667</v>
      </c>
      <c r="P9" s="11">
        <f>SUM(C9:O9)</f>
        <v>17799.333333333332</v>
      </c>
      <c r="Q9" s="12">
        <f t="shared" si="15"/>
        <v>1369.1794871794871</v>
      </c>
      <c r="R9" s="12"/>
      <c r="S9" s="141" t="s">
        <v>37</v>
      </c>
      <c r="T9" s="527">
        <f>AM10+BD9*$AJ$6+BD16*$AJ$8+BD23*$AJ$10</f>
        <v>104.6</v>
      </c>
      <c r="U9" s="527">
        <f t="shared" ref="U9:AF9" si="18">AN10+BE9*$AJ$6+BE16*$AJ$8+BE23*$AJ$10</f>
        <v>137.80000000000001</v>
      </c>
      <c r="V9" s="527">
        <f t="shared" si="18"/>
        <v>105</v>
      </c>
      <c r="W9" s="527">
        <f t="shared" si="18"/>
        <v>158</v>
      </c>
      <c r="X9" s="527">
        <f t="shared" si="18"/>
        <v>187.2</v>
      </c>
      <c r="Y9" s="527">
        <f t="shared" si="18"/>
        <v>181.2</v>
      </c>
      <c r="Z9" s="527">
        <f t="shared" si="18"/>
        <v>229.2</v>
      </c>
      <c r="AA9" s="527">
        <f t="shared" si="18"/>
        <v>271.60000000000002</v>
      </c>
      <c r="AB9" s="527">
        <f t="shared" si="18"/>
        <v>430.6</v>
      </c>
      <c r="AC9" s="527">
        <f t="shared" si="18"/>
        <v>335</v>
      </c>
      <c r="AD9" s="570">
        <f t="shared" si="18"/>
        <v>303.60000000000002</v>
      </c>
      <c r="AE9" s="527">
        <f t="shared" si="18"/>
        <v>222.6</v>
      </c>
      <c r="AF9" s="548">
        <f t="shared" si="18"/>
        <v>295</v>
      </c>
      <c r="AG9" s="143"/>
      <c r="AH9" s="402">
        <v>104.89026858791263</v>
      </c>
      <c r="AJ9" s="410" t="s">
        <v>101</v>
      </c>
      <c r="AK9" s="129"/>
      <c r="AL9" s="141" t="s">
        <v>149</v>
      </c>
      <c r="AM9" s="146">
        <v>0</v>
      </c>
      <c r="AN9" s="146">
        <v>0</v>
      </c>
      <c r="AO9" s="146">
        <v>0</v>
      </c>
      <c r="AP9" s="146">
        <v>0</v>
      </c>
      <c r="AQ9" s="146">
        <v>0</v>
      </c>
      <c r="AR9" s="146">
        <v>0</v>
      </c>
      <c r="AS9" s="146">
        <v>0</v>
      </c>
      <c r="AT9" s="146">
        <v>0</v>
      </c>
      <c r="AU9" s="146">
        <v>0</v>
      </c>
      <c r="AV9" s="146">
        <v>0</v>
      </c>
      <c r="AW9" s="146">
        <v>0</v>
      </c>
      <c r="AX9" s="146">
        <v>60</v>
      </c>
      <c r="AY9" s="146">
        <v>22</v>
      </c>
      <c r="AZ9" s="392"/>
      <c r="BA9" s="132"/>
      <c r="BB9" s="681"/>
      <c r="BC9" s="154" t="s">
        <v>37</v>
      </c>
      <c r="BD9" s="150">
        <v>32</v>
      </c>
      <c r="BE9" s="150">
        <v>45</v>
      </c>
      <c r="BF9" s="150">
        <v>34</v>
      </c>
      <c r="BG9" s="150">
        <v>38</v>
      </c>
      <c r="BH9" s="150">
        <v>40</v>
      </c>
      <c r="BI9" s="150">
        <v>42</v>
      </c>
      <c r="BJ9" s="150">
        <v>49</v>
      </c>
      <c r="BK9" s="150">
        <v>63</v>
      </c>
      <c r="BL9" s="150">
        <v>86</v>
      </c>
      <c r="BM9" s="150">
        <v>64</v>
      </c>
      <c r="BN9" s="150">
        <v>51</v>
      </c>
      <c r="BO9" s="150">
        <v>50</v>
      </c>
      <c r="BP9" s="183">
        <v>45</v>
      </c>
      <c r="BQ9" s="391"/>
      <c r="BR9" s="150"/>
      <c r="BU9" s="561" t="s">
        <v>25</v>
      </c>
      <c r="BV9" s="193">
        <v>2299.3666666666668</v>
      </c>
      <c r="BW9" s="193">
        <v>2263.8333333333335</v>
      </c>
      <c r="BX9" s="193">
        <v>2439.3666666666668</v>
      </c>
      <c r="BY9" s="193">
        <v>2639.2666666666669</v>
      </c>
      <c r="BZ9" s="193">
        <v>2850.6</v>
      </c>
      <c r="CA9" s="193">
        <v>3258.3333333333335</v>
      </c>
      <c r="CB9" s="193">
        <v>3202.5666666666666</v>
      </c>
      <c r="CC9" s="193">
        <v>3025.0333333333333</v>
      </c>
      <c r="CD9" s="193">
        <v>2758.7666666666669</v>
      </c>
      <c r="CE9" s="193">
        <v>2703.9333333333334</v>
      </c>
      <c r="CF9" s="193">
        <v>2748.1</v>
      </c>
      <c r="CG9" s="193">
        <v>3372.2666666666669</v>
      </c>
      <c r="CH9" s="193">
        <v>3756.7666666666669</v>
      </c>
      <c r="CI9" s="524"/>
    </row>
    <row r="10" spans="1:87" s="15" customFormat="1" ht="18.75" thickBot="1">
      <c r="A10" s="13"/>
      <c r="B10" s="14" t="s">
        <v>36</v>
      </c>
      <c r="C10" s="11">
        <v>1924.4333333333334</v>
      </c>
      <c r="D10" s="11">
        <v>721.5</v>
      </c>
      <c r="E10" s="11">
        <v>1190.1666666666667</v>
      </c>
      <c r="F10" s="11">
        <v>565.83333333333337</v>
      </c>
      <c r="G10" s="11">
        <v>833.76666666666654</v>
      </c>
      <c r="H10" s="11">
        <v>1239.2666666666667</v>
      </c>
      <c r="I10" s="11">
        <v>1431.0666666666666</v>
      </c>
      <c r="J10" s="11">
        <v>1540.3999999999999</v>
      </c>
      <c r="K10" s="11">
        <v>2477.8333333333335</v>
      </c>
      <c r="L10" s="11">
        <v>1609.2333333333333</v>
      </c>
      <c r="M10" s="11">
        <v>1526.2666666666667</v>
      </c>
      <c r="N10" s="11">
        <v>1730.0333333333335</v>
      </c>
      <c r="O10" s="11">
        <v>1529</v>
      </c>
      <c r="P10" s="11">
        <f t="shared" si="14"/>
        <v>18318.8</v>
      </c>
      <c r="Q10" s="12">
        <f t="shared" si="15"/>
        <v>1409.1384615384616</v>
      </c>
      <c r="R10" s="12"/>
      <c r="S10" s="141" t="s">
        <v>38</v>
      </c>
      <c r="T10" s="527">
        <f>AM11+BD10*$AJ$6+BD17*$AJ$8+BD24*$AJ$10</f>
        <v>30.599999999999998</v>
      </c>
      <c r="U10" s="527">
        <f t="shared" ref="U10:AF10" si="19">AN11+BE10*$AJ$6+BE17*$AJ$8+BE24*$AJ$10</f>
        <v>71.8</v>
      </c>
      <c r="V10" s="527">
        <f t="shared" si="19"/>
        <v>37.800000000000004</v>
      </c>
      <c r="W10" s="527">
        <f t="shared" si="19"/>
        <v>39.4</v>
      </c>
      <c r="X10" s="527">
        <f t="shared" si="19"/>
        <v>34.6</v>
      </c>
      <c r="Y10" s="527">
        <f t="shared" si="19"/>
        <v>159.79999999999998</v>
      </c>
      <c r="Z10" s="527">
        <f t="shared" si="19"/>
        <v>384.6</v>
      </c>
      <c r="AA10" s="527">
        <f t="shared" si="19"/>
        <v>513.20000000000005</v>
      </c>
      <c r="AB10" s="527">
        <f t="shared" si="19"/>
        <v>439</v>
      </c>
      <c r="AC10" s="527">
        <f t="shared" si="19"/>
        <v>489.4</v>
      </c>
      <c r="AD10" s="572">
        <f t="shared" si="19"/>
        <v>305.2</v>
      </c>
      <c r="AE10" s="549">
        <f t="shared" si="19"/>
        <v>306.60000000000002</v>
      </c>
      <c r="AF10" s="550">
        <f t="shared" si="19"/>
        <v>322</v>
      </c>
      <c r="AG10" s="143"/>
      <c r="AH10" s="402">
        <v>209.30464346922113</v>
      </c>
      <c r="AI10" s="16"/>
      <c r="AJ10" s="559">
        <v>1.2</v>
      </c>
      <c r="AK10" s="129"/>
      <c r="AL10" s="141" t="s">
        <v>37</v>
      </c>
      <c r="AM10" s="146">
        <v>62</v>
      </c>
      <c r="AN10" s="146">
        <v>78</v>
      </c>
      <c r="AO10" s="146">
        <v>60</v>
      </c>
      <c r="AP10" s="146">
        <v>86</v>
      </c>
      <c r="AQ10" s="146">
        <v>101</v>
      </c>
      <c r="AR10" s="146">
        <v>99</v>
      </c>
      <c r="AS10" s="146">
        <v>123</v>
      </c>
      <c r="AT10" s="146">
        <v>146</v>
      </c>
      <c r="AU10" s="146">
        <v>229</v>
      </c>
      <c r="AV10" s="146">
        <v>179</v>
      </c>
      <c r="AW10" s="146">
        <v>162</v>
      </c>
      <c r="AX10" s="146">
        <v>123</v>
      </c>
      <c r="AY10" s="146">
        <v>158</v>
      </c>
      <c r="AZ10" s="392"/>
      <c r="BA10" s="132"/>
      <c r="BB10" s="682"/>
      <c r="BC10" s="157" t="s">
        <v>38</v>
      </c>
      <c r="BD10" s="158">
        <v>4</v>
      </c>
      <c r="BE10" s="158">
        <v>10</v>
      </c>
      <c r="BF10" s="159">
        <v>9</v>
      </c>
      <c r="BG10" s="158">
        <v>8</v>
      </c>
      <c r="BH10" s="158">
        <v>5</v>
      </c>
      <c r="BI10" s="159">
        <v>34</v>
      </c>
      <c r="BJ10" s="159">
        <v>61</v>
      </c>
      <c r="BK10" s="159">
        <v>102</v>
      </c>
      <c r="BL10" s="159">
        <v>75</v>
      </c>
      <c r="BM10" s="159">
        <v>80</v>
      </c>
      <c r="BN10" s="159">
        <v>46</v>
      </c>
      <c r="BO10" s="159">
        <v>52</v>
      </c>
      <c r="BP10" s="185">
        <v>53</v>
      </c>
      <c r="BQ10" s="391"/>
      <c r="BR10" s="150"/>
      <c r="BU10" s="561" t="s">
        <v>26</v>
      </c>
      <c r="BV10" s="193">
        <v>3316.8666666666668</v>
      </c>
      <c r="BW10" s="193">
        <v>3731.46</v>
      </c>
      <c r="BX10" s="193">
        <v>3796.2666666666669</v>
      </c>
      <c r="BY10" s="193">
        <v>3974.2</v>
      </c>
      <c r="BZ10" s="193">
        <v>4212.1833333333334</v>
      </c>
      <c r="CA10" s="193">
        <v>5178.2833333333338</v>
      </c>
      <c r="CB10" s="193">
        <v>5589.583333333333</v>
      </c>
      <c r="CC10" s="193">
        <v>5837.166666666667</v>
      </c>
      <c r="CD10" s="193">
        <v>5695.7666666666664</v>
      </c>
      <c r="CE10" s="193">
        <v>5701.65</v>
      </c>
      <c r="CF10" s="193">
        <v>5729.4833333333336</v>
      </c>
      <c r="CG10" s="193">
        <v>5846.333333333333</v>
      </c>
      <c r="CH10" s="193">
        <v>5112.95</v>
      </c>
      <c r="CI10" s="524"/>
    </row>
    <row r="11" spans="1:87" ht="18.75" thickBot="1">
      <c r="B11" s="7" t="s">
        <v>37</v>
      </c>
      <c r="C11" s="11">
        <v>273.73333333333335</v>
      </c>
      <c r="D11" s="11">
        <v>34</v>
      </c>
      <c r="E11" s="11">
        <v>116.66666666666667</v>
      </c>
      <c r="F11" s="11">
        <v>63.466666666666669</v>
      </c>
      <c r="G11" s="11">
        <v>15.4</v>
      </c>
      <c r="H11" s="11">
        <v>11.666666666666666</v>
      </c>
      <c r="I11" s="11">
        <v>265.00000000000006</v>
      </c>
      <c r="J11" s="11">
        <v>213.13333333333333</v>
      </c>
      <c r="K11" s="11">
        <v>27.133333333333336</v>
      </c>
      <c r="L11" s="11">
        <v>152.80000000000001</v>
      </c>
      <c r="M11" s="11">
        <v>45.79999999999999</v>
      </c>
      <c r="N11" s="11">
        <v>172.13333333333333</v>
      </c>
      <c r="O11" s="11">
        <v>33</v>
      </c>
      <c r="P11" s="11">
        <f>SUM(C11:O11)</f>
        <v>1423.9333333333334</v>
      </c>
      <c r="Q11" s="12">
        <f t="shared" si="15"/>
        <v>109.53333333333333</v>
      </c>
      <c r="R11" s="12"/>
      <c r="S11" s="141" t="s">
        <v>39</v>
      </c>
      <c r="T11" s="143">
        <f>AM12</f>
        <v>0</v>
      </c>
      <c r="U11" s="143">
        <f t="shared" ref="U11:AF13" si="20">AN12</f>
        <v>0</v>
      </c>
      <c r="V11" s="143">
        <f t="shared" si="20"/>
        <v>0</v>
      </c>
      <c r="W11" s="143">
        <f t="shared" si="20"/>
        <v>424</v>
      </c>
      <c r="X11" s="143">
        <f t="shared" si="20"/>
        <v>407</v>
      </c>
      <c r="Y11" s="143">
        <f t="shared" si="20"/>
        <v>381</v>
      </c>
      <c r="Z11" s="143">
        <f t="shared" si="20"/>
        <v>429</v>
      </c>
      <c r="AA11" s="143">
        <f t="shared" si="20"/>
        <v>429</v>
      </c>
      <c r="AB11" s="143">
        <f t="shared" si="20"/>
        <v>369</v>
      </c>
      <c r="AC11" s="143">
        <f t="shared" si="20"/>
        <v>462</v>
      </c>
      <c r="AD11" s="143">
        <f t="shared" si="20"/>
        <v>425</v>
      </c>
      <c r="AE11" s="143">
        <f t="shared" si="20"/>
        <v>453</v>
      </c>
      <c r="AF11" s="143">
        <f t="shared" si="20"/>
        <v>409</v>
      </c>
      <c r="AG11" s="143"/>
      <c r="AH11" s="402">
        <v>85.665740221042</v>
      </c>
      <c r="AI11" s="16"/>
      <c r="AJ11" s="411"/>
      <c r="AL11" s="141" t="s">
        <v>38</v>
      </c>
      <c r="AM11" s="146">
        <v>16</v>
      </c>
      <c r="AN11" s="146">
        <v>37</v>
      </c>
      <c r="AO11" s="146">
        <v>21</v>
      </c>
      <c r="AP11" s="146">
        <v>20</v>
      </c>
      <c r="AQ11" s="146">
        <v>18</v>
      </c>
      <c r="AR11" s="146">
        <v>86</v>
      </c>
      <c r="AS11" s="146">
        <v>203</v>
      </c>
      <c r="AT11" s="146">
        <v>268</v>
      </c>
      <c r="AU11" s="146">
        <v>232</v>
      </c>
      <c r="AV11" s="146">
        <v>262</v>
      </c>
      <c r="AW11" s="146">
        <v>167</v>
      </c>
      <c r="AX11" s="146">
        <v>172</v>
      </c>
      <c r="AY11" s="146">
        <v>176</v>
      </c>
      <c r="AZ11" s="392"/>
      <c r="BA11" s="132"/>
      <c r="BB11" s="681" t="s">
        <v>100</v>
      </c>
      <c r="BC11" s="148" t="s">
        <v>33</v>
      </c>
      <c r="BD11" s="149">
        <v>1127</v>
      </c>
      <c r="BE11" s="149">
        <v>1169</v>
      </c>
      <c r="BF11" s="149">
        <v>1211</v>
      </c>
      <c r="BG11" s="149">
        <v>1308</v>
      </c>
      <c r="BH11" s="149">
        <v>1386</v>
      </c>
      <c r="BI11" s="149">
        <v>1436</v>
      </c>
      <c r="BJ11" s="149">
        <v>1032</v>
      </c>
      <c r="BK11" s="149">
        <v>866</v>
      </c>
      <c r="BL11" s="149">
        <v>782</v>
      </c>
      <c r="BM11" s="149">
        <v>811</v>
      </c>
      <c r="BN11" s="149">
        <v>699</v>
      </c>
      <c r="BO11" s="150">
        <v>699</v>
      </c>
      <c r="BP11" s="183">
        <v>559</v>
      </c>
      <c r="BQ11" s="391"/>
      <c r="BR11" s="150"/>
      <c r="BU11" s="561" t="s">
        <v>27</v>
      </c>
      <c r="BV11" s="193">
        <v>3405.5333333333333</v>
      </c>
      <c r="BW11" s="193">
        <v>3203.6666666666665</v>
      </c>
      <c r="BX11" s="193">
        <v>3370.2333333333331</v>
      </c>
      <c r="BY11" s="193">
        <v>3387.1</v>
      </c>
      <c r="BZ11" s="193">
        <v>3666.3666666666668</v>
      </c>
      <c r="CA11" s="193">
        <v>4318.833333333333</v>
      </c>
      <c r="CB11" s="193">
        <v>4750.666666666667</v>
      </c>
      <c r="CC11" s="193">
        <v>4433.2</v>
      </c>
      <c r="CD11" s="193">
        <v>4182.5666666666666</v>
      </c>
      <c r="CE11" s="193">
        <v>3724.3333333333335</v>
      </c>
      <c r="CF11" s="193">
        <v>3616.1333333333332</v>
      </c>
      <c r="CG11" s="193">
        <v>3874.9666666666667</v>
      </c>
      <c r="CH11" s="193">
        <v>3808.6333333333332</v>
      </c>
      <c r="CI11" s="524"/>
    </row>
    <row r="12" spans="1:87" s="17" customFormat="1">
      <c r="A12" s="5"/>
      <c r="B12" s="7" t="s">
        <v>38</v>
      </c>
      <c r="C12" s="11">
        <v>311.26666666666665</v>
      </c>
      <c r="D12" s="11">
        <v>481.06666666666661</v>
      </c>
      <c r="E12" s="11">
        <v>198.6</v>
      </c>
      <c r="F12" s="11">
        <v>79.933333333333323</v>
      </c>
      <c r="G12" s="11">
        <v>117.46666666666665</v>
      </c>
      <c r="H12" s="11">
        <v>216.93333333333331</v>
      </c>
      <c r="I12" s="11">
        <v>216.4</v>
      </c>
      <c r="J12" s="11">
        <v>485.73333333333335</v>
      </c>
      <c r="K12" s="11">
        <v>949.66666666666663</v>
      </c>
      <c r="L12" s="11">
        <v>111.39999999999999</v>
      </c>
      <c r="M12" s="11">
        <v>609.6</v>
      </c>
      <c r="N12" s="11">
        <v>604.13333333333333</v>
      </c>
      <c r="O12" s="11">
        <v>691.4</v>
      </c>
      <c r="P12" s="11">
        <f t="shared" si="14"/>
        <v>5073.5999999999995</v>
      </c>
      <c r="Q12" s="12">
        <f t="shared" si="15"/>
        <v>390.27692307692303</v>
      </c>
      <c r="R12" s="12"/>
      <c r="S12" s="141" t="s">
        <v>15</v>
      </c>
      <c r="T12" s="143">
        <f>AM13</f>
        <v>437</v>
      </c>
      <c r="U12" s="143">
        <f t="shared" si="20"/>
        <v>399</v>
      </c>
      <c r="V12" s="143">
        <f t="shared" si="20"/>
        <v>418</v>
      </c>
      <c r="W12" s="143">
        <f t="shared" si="20"/>
        <v>405</v>
      </c>
      <c r="X12" s="143">
        <f t="shared" si="20"/>
        <v>345</v>
      </c>
      <c r="Y12" s="143">
        <f t="shared" si="20"/>
        <v>360</v>
      </c>
      <c r="Z12" s="143">
        <f t="shared" si="20"/>
        <v>440</v>
      </c>
      <c r="AA12" s="143">
        <f t="shared" si="20"/>
        <v>531</v>
      </c>
      <c r="AB12" s="143">
        <f t="shared" si="20"/>
        <v>568</v>
      </c>
      <c r="AC12" s="143">
        <f t="shared" si="20"/>
        <v>499</v>
      </c>
      <c r="AD12" s="143">
        <f t="shared" si="20"/>
        <v>536</v>
      </c>
      <c r="AE12" s="143">
        <f t="shared" si="20"/>
        <v>606</v>
      </c>
      <c r="AF12" s="143">
        <f t="shared" si="20"/>
        <v>535</v>
      </c>
      <c r="AG12" s="143"/>
      <c r="AH12" s="402">
        <v>72.241570057996768</v>
      </c>
      <c r="AI12" s="18"/>
      <c r="AJ12" s="401" t="s">
        <v>150</v>
      </c>
      <c r="AK12" s="129"/>
      <c r="AL12" s="141" t="s">
        <v>39</v>
      </c>
      <c r="AM12" s="146"/>
      <c r="AN12" s="146"/>
      <c r="AO12" s="146"/>
      <c r="AP12" s="146">
        <v>424</v>
      </c>
      <c r="AQ12" s="146">
        <v>407</v>
      </c>
      <c r="AR12" s="146">
        <v>381</v>
      </c>
      <c r="AS12" s="146">
        <v>429</v>
      </c>
      <c r="AT12" s="146">
        <v>429</v>
      </c>
      <c r="AU12" s="146">
        <v>369</v>
      </c>
      <c r="AV12" s="146">
        <v>462</v>
      </c>
      <c r="AW12" s="146">
        <v>425</v>
      </c>
      <c r="AX12" s="146">
        <v>453</v>
      </c>
      <c r="AY12" s="146">
        <v>409</v>
      </c>
      <c r="AZ12" s="392"/>
      <c r="BA12" s="132"/>
      <c r="BB12" s="681"/>
      <c r="BC12" s="154" t="s">
        <v>9</v>
      </c>
      <c r="BD12" s="150">
        <v>909</v>
      </c>
      <c r="BE12" s="150">
        <v>845</v>
      </c>
      <c r="BF12" s="150">
        <v>858</v>
      </c>
      <c r="BG12" s="150">
        <v>826</v>
      </c>
      <c r="BH12" s="150">
        <v>841</v>
      </c>
      <c r="BI12" s="150">
        <v>1027</v>
      </c>
      <c r="BJ12" s="150">
        <v>710</v>
      </c>
      <c r="BK12" s="150">
        <v>686</v>
      </c>
      <c r="BL12" s="150">
        <v>649</v>
      </c>
      <c r="BM12" s="150">
        <v>577</v>
      </c>
      <c r="BN12" s="150">
        <v>582</v>
      </c>
      <c r="BO12" s="150">
        <v>530</v>
      </c>
      <c r="BP12" s="183">
        <v>511</v>
      </c>
      <c r="BQ12" s="391"/>
      <c r="BR12" s="150"/>
      <c r="BU12" s="561" t="s">
        <v>28</v>
      </c>
      <c r="BV12" s="193">
        <v>4855.5666666666666</v>
      </c>
      <c r="BW12" s="193">
        <v>4709.2666666666664</v>
      </c>
      <c r="BX12" s="193">
        <v>4897.2666666666664</v>
      </c>
      <c r="BY12" s="193">
        <v>5202.2666666666664</v>
      </c>
      <c r="BZ12" s="193">
        <v>5456.7666666666664</v>
      </c>
      <c r="CA12" s="193">
        <v>6377.4</v>
      </c>
      <c r="CB12" s="193">
        <v>7063.5666666666666</v>
      </c>
      <c r="CC12" s="193">
        <v>7145.7666666666664</v>
      </c>
      <c r="CD12" s="193">
        <v>6734.4666666666662</v>
      </c>
      <c r="CE12" s="193">
        <v>6478.333333333333</v>
      </c>
      <c r="CF12" s="193">
        <v>6143.2</v>
      </c>
      <c r="CG12" s="193">
        <v>6117.7666666666664</v>
      </c>
      <c r="CH12" s="193">
        <v>5841.9666666666662</v>
      </c>
      <c r="CI12" s="524"/>
    </row>
    <row r="13" spans="1:87" ht="18.75" thickBot="1">
      <c r="B13" s="7" t="s">
        <v>39</v>
      </c>
      <c r="C13" s="574">
        <v>429</v>
      </c>
      <c r="D13" s="575">
        <v>223.33333333333334</v>
      </c>
      <c r="E13" s="575">
        <v>227.66666666666666</v>
      </c>
      <c r="F13" s="575">
        <v>116.66666666666667</v>
      </c>
      <c r="G13" s="575">
        <v>207.66666666666666</v>
      </c>
      <c r="H13" s="575">
        <v>99.666666666666671</v>
      </c>
      <c r="I13" s="575">
        <v>276.66666666666669</v>
      </c>
      <c r="J13" s="575">
        <v>422.33333333333331</v>
      </c>
      <c r="K13" s="575">
        <v>310.33333333333331</v>
      </c>
      <c r="L13" s="575">
        <v>308</v>
      </c>
      <c r="M13" s="575">
        <v>321.33333333333331</v>
      </c>
      <c r="N13" s="575">
        <v>330.66666666666669</v>
      </c>
      <c r="O13" s="576">
        <v>420.33333333333331</v>
      </c>
      <c r="P13" s="19">
        <f t="shared" si="14"/>
        <v>3693.666666666667</v>
      </c>
      <c r="Q13" s="12">
        <f t="shared" si="15"/>
        <v>284.12820512820514</v>
      </c>
      <c r="R13" s="12"/>
      <c r="S13" s="141" t="s">
        <v>40</v>
      </c>
      <c r="T13" s="143">
        <f>AM14</f>
        <v>0</v>
      </c>
      <c r="U13" s="143">
        <f t="shared" si="20"/>
        <v>0</v>
      </c>
      <c r="V13" s="143">
        <f t="shared" si="20"/>
        <v>0</v>
      </c>
      <c r="W13" s="143">
        <f t="shared" si="20"/>
        <v>71596</v>
      </c>
      <c r="X13" s="143">
        <f t="shared" si="20"/>
        <v>41149</v>
      </c>
      <c r="Y13" s="143">
        <f t="shared" si="20"/>
        <v>97351</v>
      </c>
      <c r="Z13" s="143">
        <f t="shared" si="20"/>
        <v>163769.5</v>
      </c>
      <c r="AA13" s="143">
        <f t="shared" si="20"/>
        <v>241977</v>
      </c>
      <c r="AB13" s="143">
        <f t="shared" si="20"/>
        <v>149621</v>
      </c>
      <c r="AC13" s="143">
        <f t="shared" si="20"/>
        <v>116198</v>
      </c>
      <c r="AD13" s="143">
        <f t="shared" si="20"/>
        <v>66340</v>
      </c>
      <c r="AE13" s="143">
        <f t="shared" si="20"/>
        <v>50083.5</v>
      </c>
      <c r="AF13" s="143">
        <f t="shared" si="20"/>
        <v>48316.5</v>
      </c>
      <c r="AG13" s="143"/>
      <c r="AH13" s="402">
        <v>66371.550225748433</v>
      </c>
      <c r="AJ13" s="559">
        <v>0.5</v>
      </c>
      <c r="AL13" s="141" t="s">
        <v>15</v>
      </c>
      <c r="AM13" s="146">
        <v>437</v>
      </c>
      <c r="AN13" s="146">
        <v>399</v>
      </c>
      <c r="AO13" s="146">
        <v>418</v>
      </c>
      <c r="AP13" s="146">
        <v>405</v>
      </c>
      <c r="AQ13" s="146">
        <v>345</v>
      </c>
      <c r="AR13" s="146">
        <v>360</v>
      </c>
      <c r="AS13" s="146">
        <v>440</v>
      </c>
      <c r="AT13" s="146">
        <v>531</v>
      </c>
      <c r="AU13" s="146">
        <v>568</v>
      </c>
      <c r="AV13" s="146">
        <v>499</v>
      </c>
      <c r="AW13" s="146">
        <v>536</v>
      </c>
      <c r="AX13" s="146">
        <v>606</v>
      </c>
      <c r="AY13" s="146">
        <v>535</v>
      </c>
      <c r="AZ13" s="392"/>
      <c r="BA13" s="132"/>
      <c r="BB13" s="681"/>
      <c r="BC13" s="154" t="s">
        <v>34</v>
      </c>
      <c r="BD13" s="150">
        <v>762</v>
      </c>
      <c r="BE13" s="150">
        <v>605</v>
      </c>
      <c r="BF13" s="150">
        <v>656</v>
      </c>
      <c r="BG13" s="150">
        <v>546</v>
      </c>
      <c r="BH13" s="150">
        <v>629</v>
      </c>
      <c r="BI13" s="150">
        <v>750</v>
      </c>
      <c r="BJ13" s="150">
        <v>591</v>
      </c>
      <c r="BK13" s="150">
        <v>595</v>
      </c>
      <c r="BL13" s="150">
        <v>548</v>
      </c>
      <c r="BM13" s="150">
        <v>494</v>
      </c>
      <c r="BN13" s="150">
        <v>465</v>
      </c>
      <c r="BO13" s="150">
        <v>434</v>
      </c>
      <c r="BP13" s="183">
        <v>418</v>
      </c>
      <c r="BQ13" s="391"/>
      <c r="BR13" s="150"/>
      <c r="BU13" s="561" t="s">
        <v>29</v>
      </c>
      <c r="BV13" s="193">
        <v>3650.9666666666667</v>
      </c>
      <c r="BW13" s="193">
        <v>3450.9333333333334</v>
      </c>
      <c r="BX13" s="193">
        <v>3533.7</v>
      </c>
      <c r="BY13" s="193">
        <v>3577.0666666666666</v>
      </c>
      <c r="BZ13" s="193">
        <v>3602.4333333333334</v>
      </c>
      <c r="CA13" s="193">
        <v>4089.6666666666665</v>
      </c>
      <c r="CB13" s="193">
        <v>4344.6333333333332</v>
      </c>
      <c r="CC13" s="193">
        <v>4083.5333333333333</v>
      </c>
      <c r="CD13" s="193">
        <v>3856.0333333333333</v>
      </c>
      <c r="CE13" s="193">
        <v>3627.3333333333335</v>
      </c>
      <c r="CF13" s="193">
        <v>3413.4666666666667</v>
      </c>
      <c r="CG13" s="193">
        <v>3410.7333333333331</v>
      </c>
      <c r="CH13" s="193">
        <v>3447.1666666666665</v>
      </c>
      <c r="CI13" s="524"/>
    </row>
    <row r="14" spans="1:87" ht="18.75" thickBot="1">
      <c r="B14" s="7" t="s">
        <v>15</v>
      </c>
      <c r="C14" s="577">
        <v>559</v>
      </c>
      <c r="D14" s="578">
        <v>237</v>
      </c>
      <c r="E14" s="578">
        <v>422</v>
      </c>
      <c r="F14" s="578">
        <v>179.66666666666666</v>
      </c>
      <c r="G14" s="578">
        <v>276.33333333333331</v>
      </c>
      <c r="H14" s="578">
        <v>506</v>
      </c>
      <c r="I14" s="578">
        <v>751.66666666666663</v>
      </c>
      <c r="J14" s="578">
        <v>359.66666666666669</v>
      </c>
      <c r="K14" s="578">
        <v>861</v>
      </c>
      <c r="L14" s="578">
        <v>405</v>
      </c>
      <c r="M14" s="578">
        <v>686</v>
      </c>
      <c r="N14" s="578">
        <v>557</v>
      </c>
      <c r="O14" s="579">
        <v>403.33333333333331</v>
      </c>
      <c r="P14" s="19">
        <f t="shared" si="14"/>
        <v>6203.6666666666661</v>
      </c>
      <c r="Q14" s="12">
        <f t="shared" si="15"/>
        <v>477.20512820512818</v>
      </c>
      <c r="R14" s="12"/>
      <c r="S14" s="141" t="s">
        <v>41</v>
      </c>
      <c r="T14" s="163">
        <f>AM15</f>
        <v>14.41959575480481</v>
      </c>
      <c r="U14" s="163">
        <f t="shared" ref="U14" si="21">AN15</f>
        <v>15.235900390499967</v>
      </c>
      <c r="V14" s="163">
        <f t="shared" ref="V14" si="22">AO15</f>
        <v>16.058425334728483</v>
      </c>
      <c r="W14" s="163">
        <f t="shared" ref="W14" si="23">AP15</f>
        <v>15.869716366451392</v>
      </c>
      <c r="X14" s="163">
        <f t="shared" ref="X14" si="24">AQ15</f>
        <v>14.267924328334484</v>
      </c>
      <c r="Y14" s="163">
        <f t="shared" ref="Y14" si="25">AR15</f>
        <v>14.480321174896202</v>
      </c>
      <c r="Z14" s="163">
        <f t="shared" ref="Z14" si="26">AS15</f>
        <v>14.548104223724215</v>
      </c>
      <c r="AA14" s="163">
        <f t="shared" ref="AA14" si="27">AT15</f>
        <v>16.068509627741054</v>
      </c>
      <c r="AB14" s="163">
        <f t="shared" ref="AB14" si="28">AU15</f>
        <v>19.661709977798719</v>
      </c>
      <c r="AC14" s="163">
        <f t="shared" ref="AC14" si="29">AV15</f>
        <v>21.306200539177318</v>
      </c>
      <c r="AD14" s="573">
        <f t="shared" ref="AD14" si="30">AW15</f>
        <v>20.672240403520124</v>
      </c>
      <c r="AE14" s="556">
        <f t="shared" ref="AE14" si="31">AX15</f>
        <v>22.57861867632386</v>
      </c>
      <c r="AF14" s="557">
        <f t="shared" ref="AF14" si="32">AY15</f>
        <v>24.381013086867316</v>
      </c>
      <c r="AG14" s="163"/>
      <c r="AH14" s="403">
        <v>2.3972377665355369</v>
      </c>
      <c r="AJ14" s="411"/>
      <c r="AL14" s="141" t="s">
        <v>40</v>
      </c>
      <c r="AM14" s="146"/>
      <c r="AN14" s="146"/>
      <c r="AO14" s="146"/>
      <c r="AP14" s="146">
        <v>71596</v>
      </c>
      <c r="AQ14" s="146">
        <v>41149</v>
      </c>
      <c r="AR14" s="146">
        <v>97351</v>
      </c>
      <c r="AS14" s="146">
        <v>163769.5</v>
      </c>
      <c r="AT14" s="146">
        <v>241977</v>
      </c>
      <c r="AU14" s="146">
        <v>149621</v>
      </c>
      <c r="AV14" s="146">
        <v>116198</v>
      </c>
      <c r="AW14" s="146">
        <v>66340</v>
      </c>
      <c r="AX14" s="146">
        <v>50083.5</v>
      </c>
      <c r="AY14" s="146">
        <v>48316.5</v>
      </c>
      <c r="AZ14" s="392"/>
      <c r="BA14" s="132" t="s">
        <v>14</v>
      </c>
      <c r="BB14" s="681"/>
      <c r="BC14" s="154" t="s">
        <v>36</v>
      </c>
      <c r="BD14" s="150">
        <v>251</v>
      </c>
      <c r="BE14" s="150">
        <v>213</v>
      </c>
      <c r="BF14" s="150">
        <v>254</v>
      </c>
      <c r="BG14" s="150">
        <v>225</v>
      </c>
      <c r="BH14" s="150">
        <v>233</v>
      </c>
      <c r="BI14" s="150">
        <v>283</v>
      </c>
      <c r="BJ14" s="150">
        <v>297</v>
      </c>
      <c r="BK14" s="150">
        <v>304</v>
      </c>
      <c r="BL14" s="150">
        <v>344</v>
      </c>
      <c r="BM14" s="150">
        <v>345</v>
      </c>
      <c r="BN14" s="150">
        <v>305</v>
      </c>
      <c r="BO14" s="150">
        <v>348</v>
      </c>
      <c r="BP14" s="183">
        <v>313</v>
      </c>
      <c r="BQ14" s="391"/>
      <c r="BR14" s="150"/>
      <c r="BU14" s="561" t="s">
        <v>30</v>
      </c>
      <c r="BV14" s="193">
        <v>7459.5</v>
      </c>
      <c r="BW14" s="193">
        <v>7381.6</v>
      </c>
      <c r="BX14" s="193">
        <v>7285.5333333333338</v>
      </c>
      <c r="BY14" s="193">
        <v>6942.3</v>
      </c>
      <c r="BZ14" s="193">
        <v>7517.9666666666662</v>
      </c>
      <c r="CA14" s="193">
        <v>8765.7999999999993</v>
      </c>
      <c r="CB14" s="193">
        <v>9083.9333333333325</v>
      </c>
      <c r="CC14" s="193">
        <v>9108</v>
      </c>
      <c r="CD14" s="193">
        <v>7692.2666666666664</v>
      </c>
      <c r="CE14" s="193">
        <v>6825.2333333333336</v>
      </c>
      <c r="CF14" s="193">
        <v>6336.3</v>
      </c>
      <c r="CG14" s="193">
        <v>5754.1</v>
      </c>
      <c r="CH14" s="193">
        <v>5388.8666666666668</v>
      </c>
      <c r="CI14" s="524"/>
    </row>
    <row r="15" spans="1:87">
      <c r="B15" s="7" t="s">
        <v>40</v>
      </c>
      <c r="C15" s="580">
        <v>54913.333333333336</v>
      </c>
      <c r="D15" s="581">
        <v>7214.166666666667</v>
      </c>
      <c r="E15" s="581">
        <v>47700.666666666664</v>
      </c>
      <c r="F15" s="581">
        <v>11733.833333333334</v>
      </c>
      <c r="G15" s="581">
        <v>25330.5</v>
      </c>
      <c r="H15" s="581">
        <v>6084.833333333333</v>
      </c>
      <c r="I15" s="581">
        <v>26829.666666666668</v>
      </c>
      <c r="J15" s="581">
        <v>17726.116666666669</v>
      </c>
      <c r="K15" s="581">
        <v>50968.549999999996</v>
      </c>
      <c r="L15" s="581">
        <v>96720.950000000012</v>
      </c>
      <c r="M15" s="581">
        <v>56443.786666666674</v>
      </c>
      <c r="N15" s="581">
        <v>128598.3</v>
      </c>
      <c r="O15" s="582">
        <v>91295.28333333334</v>
      </c>
      <c r="P15" s="19">
        <f t="shared" si="14"/>
        <v>621559.98666666669</v>
      </c>
      <c r="Q15" s="12">
        <f t="shared" si="15"/>
        <v>47812.306666666671</v>
      </c>
      <c r="R15" s="12"/>
      <c r="S15" s="165"/>
      <c r="T15" s="141"/>
      <c r="U15" s="141"/>
      <c r="V15" s="141"/>
      <c r="W15" s="166"/>
      <c r="X15" s="167"/>
      <c r="Y15" s="168"/>
      <c r="Z15" s="167"/>
      <c r="AA15" s="167"/>
      <c r="AB15" s="167"/>
      <c r="AC15" s="167"/>
      <c r="AD15" s="167"/>
      <c r="AE15" s="167"/>
      <c r="AF15" s="167"/>
      <c r="AG15" s="167"/>
      <c r="AH15" s="169"/>
      <c r="AJ15" s="437"/>
      <c r="AK15" s="129" t="s">
        <v>14</v>
      </c>
      <c r="AL15" s="161" t="s">
        <v>41</v>
      </c>
      <c r="AM15" s="164">
        <v>14.41959575480481</v>
      </c>
      <c r="AN15" s="164">
        <v>15.235900390499967</v>
      </c>
      <c r="AO15" s="164">
        <v>16.058425334728483</v>
      </c>
      <c r="AP15" s="164">
        <v>15.869716366451392</v>
      </c>
      <c r="AQ15" s="164">
        <v>14.267924328334484</v>
      </c>
      <c r="AR15" s="164">
        <v>14.480321174896202</v>
      </c>
      <c r="AS15" s="164">
        <v>14.548104223724215</v>
      </c>
      <c r="AT15" s="164">
        <v>16.068509627741054</v>
      </c>
      <c r="AU15" s="164">
        <v>19.661709977798719</v>
      </c>
      <c r="AV15" s="164">
        <v>21.306200539177318</v>
      </c>
      <c r="AW15" s="164">
        <v>20.672240403520124</v>
      </c>
      <c r="AX15" s="164">
        <v>22.57861867632386</v>
      </c>
      <c r="AY15" s="164">
        <v>24.381013086867316</v>
      </c>
      <c r="AZ15" s="392"/>
      <c r="BA15" s="132"/>
      <c r="BB15" s="681"/>
      <c r="BC15" s="141" t="s">
        <v>149</v>
      </c>
      <c r="BD15" s="146">
        <v>0</v>
      </c>
      <c r="BE15" s="146">
        <v>0</v>
      </c>
      <c r="BF15" s="146">
        <v>0</v>
      </c>
      <c r="BG15" s="146">
        <v>0</v>
      </c>
      <c r="BH15" s="146">
        <v>0</v>
      </c>
      <c r="BI15" s="146">
        <v>0</v>
      </c>
      <c r="BJ15" s="146">
        <v>0</v>
      </c>
      <c r="BK15" s="146">
        <v>0</v>
      </c>
      <c r="BL15" s="146">
        <v>0</v>
      </c>
      <c r="BM15" s="150">
        <v>0</v>
      </c>
      <c r="BN15" s="150">
        <v>0</v>
      </c>
      <c r="BO15" s="150">
        <v>29</v>
      </c>
      <c r="BP15" s="183">
        <v>14</v>
      </c>
      <c r="BQ15" s="391"/>
      <c r="BR15" s="150"/>
      <c r="BU15" s="561" t="s">
        <v>31</v>
      </c>
      <c r="BV15" s="193">
        <v>4312.9666666666662</v>
      </c>
      <c r="BW15" s="193">
        <v>4266.1000000000004</v>
      </c>
      <c r="BX15" s="193">
        <v>4289.8</v>
      </c>
      <c r="BY15" s="193">
        <v>4131.166666666667</v>
      </c>
      <c r="BZ15" s="193">
        <v>4385.0666666666666</v>
      </c>
      <c r="CA15" s="193">
        <v>5362.3</v>
      </c>
      <c r="CB15" s="193">
        <v>5577.1333333333332</v>
      </c>
      <c r="CC15" s="193">
        <v>5265.3666666666668</v>
      </c>
      <c r="CD15" s="193">
        <v>4762.6000000000004</v>
      </c>
      <c r="CE15" s="193">
        <v>4539.5666666666666</v>
      </c>
      <c r="CF15" s="193">
        <v>4355.666666666667</v>
      </c>
      <c r="CG15" s="193">
        <v>4805.0666666666666</v>
      </c>
      <c r="CH15" s="193">
        <v>5196.7666666666664</v>
      </c>
      <c r="CI15" s="524"/>
    </row>
    <row r="16" spans="1:87">
      <c r="B16" s="20" t="s">
        <v>41</v>
      </c>
      <c r="C16" s="250">
        <v>22.543957388903767</v>
      </c>
      <c r="D16" s="250">
        <v>19.636624987221698</v>
      </c>
      <c r="E16" s="250">
        <v>22.222169632717229</v>
      </c>
      <c r="F16" s="250">
        <v>23.551542575497962</v>
      </c>
      <c r="G16" s="250">
        <v>18.524606356236024</v>
      </c>
      <c r="H16" s="250">
        <v>21.038368685371257</v>
      </c>
      <c r="I16" s="250">
        <v>15.485959797422163</v>
      </c>
      <c r="J16" s="250">
        <v>24.496467796023321</v>
      </c>
      <c r="K16" s="250">
        <v>22.587328595709888</v>
      </c>
      <c r="L16" s="250">
        <v>27.43651234461602</v>
      </c>
      <c r="M16" s="250">
        <v>13.81631605487391</v>
      </c>
      <c r="N16" s="250">
        <v>21.296426866045291</v>
      </c>
      <c r="O16" s="250">
        <v>24.286885585180816</v>
      </c>
      <c r="P16" s="21">
        <f t="shared" si="14"/>
        <v>276.92316666581939</v>
      </c>
      <c r="Q16" s="22">
        <f>AVERAGE(C16:O16)</f>
        <v>21.301782051216875</v>
      </c>
      <c r="R16" s="526"/>
      <c r="T16" s="141"/>
      <c r="U16" s="141"/>
      <c r="V16" s="141"/>
      <c r="W16" s="166"/>
      <c r="AH16" s="99"/>
      <c r="AJ16" s="560"/>
      <c r="AK16" s="129" t="s">
        <v>14</v>
      </c>
      <c r="AL16" s="141"/>
      <c r="AM16" s="186"/>
      <c r="AN16" s="186"/>
      <c r="AO16" s="186"/>
      <c r="AP16" s="186"/>
      <c r="AQ16" s="186"/>
      <c r="AR16" s="186"/>
      <c r="AS16" s="186"/>
      <c r="AT16" s="186"/>
      <c r="AU16" s="186"/>
      <c r="AV16" s="186"/>
      <c r="AW16" s="186"/>
      <c r="AX16" s="186"/>
      <c r="AY16" s="186"/>
      <c r="AZ16" s="392"/>
      <c r="BA16" s="132"/>
      <c r="BB16" s="681"/>
      <c r="BC16" s="154" t="s">
        <v>37</v>
      </c>
      <c r="BD16" s="150">
        <v>11</v>
      </c>
      <c r="BE16" s="150">
        <v>13</v>
      </c>
      <c r="BF16" s="150">
        <v>13</v>
      </c>
      <c r="BG16" s="150">
        <v>26</v>
      </c>
      <c r="BH16" s="150">
        <v>35</v>
      </c>
      <c r="BI16" s="150">
        <v>27</v>
      </c>
      <c r="BJ16" s="150">
        <v>37</v>
      </c>
      <c r="BK16" s="150">
        <v>32</v>
      </c>
      <c r="BL16" s="150">
        <v>86</v>
      </c>
      <c r="BM16" s="150">
        <v>58</v>
      </c>
      <c r="BN16" s="150">
        <v>54</v>
      </c>
      <c r="BO16" s="150">
        <v>32</v>
      </c>
      <c r="BP16" s="183">
        <v>59</v>
      </c>
      <c r="BQ16" s="391"/>
      <c r="BR16" s="150"/>
      <c r="BU16" s="561" t="s">
        <v>32</v>
      </c>
      <c r="BV16" s="193">
        <v>3600.8</v>
      </c>
      <c r="BW16" s="193">
        <v>3602.8</v>
      </c>
      <c r="BX16" s="193">
        <v>3640.0666666666666</v>
      </c>
      <c r="BY16" s="193">
        <v>3637.1666666666665</v>
      </c>
      <c r="BZ16" s="193">
        <v>3951.4333333333334</v>
      </c>
      <c r="CA16" s="193">
        <v>4533.5666666666666</v>
      </c>
      <c r="CB16" s="193">
        <v>4604.8</v>
      </c>
      <c r="CC16" s="193">
        <v>4270.7333333333336</v>
      </c>
      <c r="CD16" s="193">
        <v>3965.7</v>
      </c>
      <c r="CE16" s="193">
        <v>3631.3666666666668</v>
      </c>
      <c r="CF16" s="193">
        <v>3442.6</v>
      </c>
      <c r="CG16" s="193">
        <v>3481.5333333333333</v>
      </c>
      <c r="CH16" s="193">
        <v>3490.5333333333333</v>
      </c>
      <c r="CI16" s="524"/>
    </row>
    <row r="17" spans="1:87">
      <c r="B17" s="23"/>
      <c r="C17" s="24"/>
      <c r="D17" s="24"/>
      <c r="E17" s="24"/>
      <c r="F17" s="24"/>
      <c r="G17" s="24"/>
      <c r="H17" s="24"/>
      <c r="I17" s="24"/>
      <c r="J17" s="24"/>
      <c r="K17" s="24"/>
      <c r="L17" s="24"/>
      <c r="M17" s="24"/>
      <c r="N17" s="24"/>
      <c r="O17" s="24"/>
      <c r="P17" s="25"/>
      <c r="Q17" s="5"/>
      <c r="R17" s="5"/>
      <c r="T17" s="141"/>
      <c r="U17" s="141"/>
      <c r="V17" s="141"/>
      <c r="W17" s="166"/>
      <c r="AH17" s="99"/>
      <c r="AL17" s="141"/>
      <c r="AM17" s="186"/>
      <c r="AN17" s="186"/>
      <c r="AO17" s="186"/>
      <c r="AP17" s="186"/>
      <c r="AQ17" s="186"/>
      <c r="AR17" s="186"/>
      <c r="AS17" s="186"/>
      <c r="AT17" s="186"/>
      <c r="AU17" s="186"/>
      <c r="AV17" s="186"/>
      <c r="AW17" s="186"/>
      <c r="AX17" s="186"/>
      <c r="AY17" s="186"/>
      <c r="AZ17" s="392"/>
      <c r="BA17" s="132"/>
      <c r="BB17" s="682"/>
      <c r="BC17" s="157" t="s">
        <v>38</v>
      </c>
      <c r="BD17" s="158">
        <v>9</v>
      </c>
      <c r="BE17" s="158">
        <v>16</v>
      </c>
      <c r="BF17" s="159">
        <v>6</v>
      </c>
      <c r="BG17" s="158">
        <v>7</v>
      </c>
      <c r="BH17" s="158">
        <v>9</v>
      </c>
      <c r="BI17" s="159">
        <v>25</v>
      </c>
      <c r="BJ17" s="159">
        <v>68</v>
      </c>
      <c r="BK17" s="159">
        <v>106</v>
      </c>
      <c r="BL17" s="159">
        <v>93</v>
      </c>
      <c r="BM17" s="159">
        <v>77</v>
      </c>
      <c r="BN17" s="159">
        <v>51</v>
      </c>
      <c r="BO17" s="159">
        <v>51</v>
      </c>
      <c r="BP17" s="185">
        <v>64</v>
      </c>
      <c r="BQ17" s="391"/>
      <c r="BR17" s="150"/>
      <c r="BU17" s="562" t="s">
        <v>65</v>
      </c>
      <c r="BV17" s="390">
        <f t="shared" ref="BV17:CG17" si="33">SUM(BV4:BV16)</f>
        <v>47026.100000000006</v>
      </c>
      <c r="BW17" s="390">
        <f t="shared" si="33"/>
        <v>46356.66</v>
      </c>
      <c r="BX17" s="390">
        <f t="shared" si="33"/>
        <v>46906.866666666669</v>
      </c>
      <c r="BY17" s="390">
        <f t="shared" si="33"/>
        <v>47205.033333333326</v>
      </c>
      <c r="BZ17" s="390">
        <f t="shared" si="33"/>
        <v>50123.649999999994</v>
      </c>
      <c r="CA17" s="390">
        <f t="shared" si="33"/>
        <v>58903.616666666669</v>
      </c>
      <c r="CB17" s="390">
        <f t="shared" si="33"/>
        <v>62443.583333333336</v>
      </c>
      <c r="CC17" s="390">
        <f t="shared" si="33"/>
        <v>60601.466666666674</v>
      </c>
      <c r="CD17" s="390">
        <f t="shared" si="33"/>
        <v>56029.9</v>
      </c>
      <c r="CE17" s="390">
        <f t="shared" si="33"/>
        <v>52285.25</v>
      </c>
      <c r="CF17" s="390">
        <f>SUM(CF4:CF16)</f>
        <v>49859.049999999996</v>
      </c>
      <c r="CG17" s="390">
        <f t="shared" si="33"/>
        <v>51194.23333333333</v>
      </c>
      <c r="CH17" s="390">
        <f t="shared" ref="CH17" si="34">SUM(CH4:CH16)</f>
        <v>50306.48333333333</v>
      </c>
      <c r="CI17" s="525"/>
    </row>
    <row r="18" spans="1:87">
      <c r="A18" s="26" t="s">
        <v>136</v>
      </c>
      <c r="B18" s="9" t="s">
        <v>155</v>
      </c>
      <c r="C18" s="27" t="s">
        <v>20</v>
      </c>
      <c r="D18" s="27" t="s">
        <v>21</v>
      </c>
      <c r="E18" s="27" t="s">
        <v>22</v>
      </c>
      <c r="F18" s="27" t="s">
        <v>23</v>
      </c>
      <c r="G18" s="27" t="s">
        <v>24</v>
      </c>
      <c r="H18" s="27" t="s">
        <v>25</v>
      </c>
      <c r="I18" s="27" t="s">
        <v>26</v>
      </c>
      <c r="J18" s="27" t="s">
        <v>27</v>
      </c>
      <c r="K18" s="27" t="s">
        <v>28</v>
      </c>
      <c r="L18" s="27" t="s">
        <v>29</v>
      </c>
      <c r="M18" s="27" t="s">
        <v>30</v>
      </c>
      <c r="N18" s="27" t="s">
        <v>31</v>
      </c>
      <c r="O18" s="27" t="s">
        <v>32</v>
      </c>
      <c r="P18" s="27" t="s">
        <v>81</v>
      </c>
      <c r="T18" s="141"/>
      <c r="U18" s="141"/>
      <c r="V18" s="141"/>
      <c r="W18" s="176"/>
      <c r="AH18" s="99"/>
      <c r="AL18" s="141"/>
      <c r="AM18" s="186"/>
      <c r="AN18" s="186"/>
      <c r="AO18" s="186"/>
      <c r="AP18" s="186"/>
      <c r="AQ18" s="186"/>
      <c r="AR18" s="186"/>
      <c r="AS18" s="186"/>
      <c r="AT18" s="186"/>
      <c r="AU18" s="186"/>
      <c r="AV18" s="186"/>
      <c r="AW18" s="186"/>
      <c r="AX18" s="186"/>
      <c r="AY18" s="186"/>
      <c r="AZ18" s="392"/>
      <c r="BA18" s="132"/>
      <c r="BB18" s="683" t="s">
        <v>101</v>
      </c>
      <c r="BC18" s="435" t="s">
        <v>33</v>
      </c>
      <c r="BD18" s="149">
        <v>416</v>
      </c>
      <c r="BE18" s="149">
        <v>389</v>
      </c>
      <c r="BF18" s="149">
        <v>420</v>
      </c>
      <c r="BG18" s="149">
        <v>433</v>
      </c>
      <c r="BH18" s="149">
        <v>510</v>
      </c>
      <c r="BI18" s="149">
        <v>757</v>
      </c>
      <c r="BJ18" s="149">
        <v>612</v>
      </c>
      <c r="BK18" s="149">
        <v>453</v>
      </c>
      <c r="BL18" s="149">
        <v>412</v>
      </c>
      <c r="BM18" s="149">
        <v>341</v>
      </c>
      <c r="BN18" s="149">
        <v>265</v>
      </c>
      <c r="BO18" s="150">
        <v>172</v>
      </c>
      <c r="BP18" s="183">
        <v>122</v>
      </c>
      <c r="BQ18" s="391"/>
      <c r="BR18" s="150"/>
    </row>
    <row r="19" spans="1:87">
      <c r="A19" s="28">
        <v>6.1</v>
      </c>
      <c r="B19" s="7" t="s">
        <v>33</v>
      </c>
      <c r="C19" s="19">
        <f>C6/$A19</f>
        <v>599.62841530054652</v>
      </c>
      <c r="D19" s="19">
        <f t="shared" ref="D19:O19" si="35">D6/$A19</f>
        <v>280.60109289617492</v>
      </c>
      <c r="E19" s="19">
        <f t="shared" si="35"/>
        <v>399.59562841530055</v>
      </c>
      <c r="F19" s="19">
        <f t="shared" si="35"/>
        <v>213.27868852459017</v>
      </c>
      <c r="G19" s="19">
        <f t="shared" si="35"/>
        <v>391.74863387978144</v>
      </c>
      <c r="H19" s="19">
        <f t="shared" si="35"/>
        <v>506.95081967213122</v>
      </c>
      <c r="I19" s="19">
        <f t="shared" si="35"/>
        <v>724.09836065573779</v>
      </c>
      <c r="J19" s="19">
        <f t="shared" si="35"/>
        <v>461.50819672131155</v>
      </c>
      <c r="K19" s="19">
        <f t="shared" si="35"/>
        <v>726.53551912568309</v>
      </c>
      <c r="L19" s="19">
        <f t="shared" si="35"/>
        <v>437.79234972677597</v>
      </c>
      <c r="M19" s="19">
        <f t="shared" si="35"/>
        <v>861.59562841530067</v>
      </c>
      <c r="N19" s="19">
        <f t="shared" si="35"/>
        <v>638.27322404371591</v>
      </c>
      <c r="O19" s="19">
        <f t="shared" si="35"/>
        <v>490.85245901639337</v>
      </c>
      <c r="P19" s="19">
        <f t="shared" ref="P19:P29" si="36">SUM(C19:O19)</f>
        <v>6732.4590163934436</v>
      </c>
      <c r="T19" s="141"/>
      <c r="U19" s="438"/>
      <c r="V19" s="438"/>
      <c r="W19"/>
      <c r="X19" s="438"/>
      <c r="Y19" s="438"/>
      <c r="Z19" s="438"/>
      <c r="AA19" s="438"/>
      <c r="AB19" s="438"/>
      <c r="AC19" s="438"/>
      <c r="AD19" s="438"/>
      <c r="AH19" s="99"/>
      <c r="AL19" s="141"/>
      <c r="AM19" s="186"/>
      <c r="AN19" s="186"/>
      <c r="AO19" s="186"/>
      <c r="AP19" s="186"/>
      <c r="AQ19" s="186"/>
      <c r="AR19" s="186"/>
      <c r="AS19" s="186"/>
      <c r="AT19" s="186"/>
      <c r="AU19" s="186"/>
      <c r="AV19" s="186"/>
      <c r="AW19" s="186"/>
      <c r="AX19" s="186"/>
      <c r="AY19" s="186"/>
      <c r="AZ19" s="392"/>
      <c r="BA19" s="132"/>
      <c r="BB19" s="681"/>
      <c r="BC19" s="141" t="s">
        <v>9</v>
      </c>
      <c r="BD19" s="150">
        <v>401</v>
      </c>
      <c r="BE19" s="150">
        <v>353</v>
      </c>
      <c r="BF19" s="150">
        <v>364</v>
      </c>
      <c r="BG19" s="150">
        <v>342</v>
      </c>
      <c r="BH19" s="150">
        <v>425</v>
      </c>
      <c r="BI19" s="150">
        <v>562</v>
      </c>
      <c r="BJ19" s="150">
        <v>601</v>
      </c>
      <c r="BK19" s="150">
        <v>506</v>
      </c>
      <c r="BL19" s="150">
        <v>399</v>
      </c>
      <c r="BM19" s="150">
        <v>340</v>
      </c>
      <c r="BN19" s="150">
        <v>275</v>
      </c>
      <c r="BO19" s="150">
        <v>220</v>
      </c>
      <c r="BP19" s="183">
        <v>134</v>
      </c>
      <c r="BQ19" s="391"/>
      <c r="BR19" s="150"/>
    </row>
    <row r="20" spans="1:87">
      <c r="A20" s="28">
        <v>3.3</v>
      </c>
      <c r="B20" s="7" t="s">
        <v>9</v>
      </c>
      <c r="C20" s="19">
        <f t="shared" ref="C20:O29" si="37">C7/$A20</f>
        <v>869.53535353535358</v>
      </c>
      <c r="D20" s="19">
        <f t="shared" si="37"/>
        <v>363.77777777777771</v>
      </c>
      <c r="E20" s="19">
        <f t="shared" si="37"/>
        <v>625.17171717171721</v>
      </c>
      <c r="F20" s="19">
        <f t="shared" si="37"/>
        <v>273.4545454545455</v>
      </c>
      <c r="G20" s="19">
        <f t="shared" si="37"/>
        <v>497.75757575757581</v>
      </c>
      <c r="H20" s="19">
        <f t="shared" si="37"/>
        <v>758.38383838383834</v>
      </c>
      <c r="I20" s="19">
        <f t="shared" si="37"/>
        <v>1050.3030303030303</v>
      </c>
      <c r="J20" s="19">
        <f t="shared" si="37"/>
        <v>718.72727272727263</v>
      </c>
      <c r="K20" s="19">
        <f t="shared" si="37"/>
        <v>1207.1515151515152</v>
      </c>
      <c r="L20" s="19">
        <f t="shared" si="37"/>
        <v>676.26262626262621</v>
      </c>
      <c r="M20" s="19">
        <f t="shared" si="37"/>
        <v>1245.7777777777778</v>
      </c>
      <c r="N20" s="19">
        <f t="shared" si="37"/>
        <v>899.030303030303</v>
      </c>
      <c r="O20" s="19">
        <f t="shared" si="37"/>
        <v>663.21212121212125</v>
      </c>
      <c r="P20" s="19">
        <f t="shared" si="36"/>
        <v>9848.545454545454</v>
      </c>
      <c r="T20" s="141"/>
      <c r="U20" s="141"/>
      <c r="V20" s="141"/>
      <c r="W20" s="176"/>
      <c r="AH20" s="99"/>
      <c r="AL20" s="161"/>
      <c r="AM20" s="279"/>
      <c r="AN20" s="279"/>
      <c r="AO20" s="279"/>
      <c r="AP20" s="279"/>
      <c r="AQ20" s="279"/>
      <c r="AR20" s="279"/>
      <c r="AS20" s="279"/>
      <c r="AT20" s="279"/>
      <c r="AU20" s="279"/>
      <c r="AV20" s="279"/>
      <c r="AW20" s="279"/>
      <c r="AX20" s="279"/>
      <c r="AY20" s="279"/>
      <c r="AZ20" s="392"/>
      <c r="BA20" s="132"/>
      <c r="BB20" s="681"/>
      <c r="BC20" s="141" t="s">
        <v>34</v>
      </c>
      <c r="BD20" s="150">
        <v>388</v>
      </c>
      <c r="BE20" s="150">
        <v>334</v>
      </c>
      <c r="BF20" s="150">
        <v>332</v>
      </c>
      <c r="BG20" s="150">
        <v>274</v>
      </c>
      <c r="BH20" s="150">
        <v>372</v>
      </c>
      <c r="BI20" s="150">
        <v>462</v>
      </c>
      <c r="BJ20" s="150">
        <v>469</v>
      </c>
      <c r="BK20" s="150">
        <v>496</v>
      </c>
      <c r="BL20" s="150">
        <v>409</v>
      </c>
      <c r="BM20" s="150">
        <v>315</v>
      </c>
      <c r="BN20" s="150">
        <v>268</v>
      </c>
      <c r="BO20" s="150">
        <v>238</v>
      </c>
      <c r="BP20" s="183">
        <v>174</v>
      </c>
      <c r="BQ20" s="391"/>
      <c r="BR20" s="150"/>
    </row>
    <row r="21" spans="1:87" s="15" customFormat="1">
      <c r="A21" s="28">
        <v>2.2999999999999998</v>
      </c>
      <c r="B21" s="14" t="s">
        <v>34</v>
      </c>
      <c r="C21" s="281">
        <f t="shared" si="37"/>
        <v>1070.2608695652175</v>
      </c>
      <c r="D21" s="281">
        <f t="shared" si="37"/>
        <v>438.98550724637681</v>
      </c>
      <c r="E21" s="281">
        <f t="shared" si="37"/>
        <v>726.695652173913</v>
      </c>
      <c r="F21" s="281">
        <f t="shared" si="37"/>
        <v>325.76811594202906</v>
      </c>
      <c r="G21" s="281">
        <f t="shared" si="37"/>
        <v>580.78260869565224</v>
      </c>
      <c r="H21" s="281">
        <f t="shared" si="37"/>
        <v>838.78260869565224</v>
      </c>
      <c r="I21" s="281">
        <f t="shared" si="37"/>
        <v>1252.8985507246377</v>
      </c>
      <c r="J21" s="281">
        <f t="shared" si="37"/>
        <v>856.52173913043487</v>
      </c>
      <c r="K21" s="281">
        <f t="shared" si="37"/>
        <v>1433.4492753623188</v>
      </c>
      <c r="L21" s="281">
        <f t="shared" si="37"/>
        <v>814.75362318840575</v>
      </c>
      <c r="M21" s="281">
        <f t="shared" si="37"/>
        <v>1365.3913043478262</v>
      </c>
      <c r="N21" s="281">
        <f t="shared" si="37"/>
        <v>1077.6231884057972</v>
      </c>
      <c r="O21" s="281">
        <f t="shared" si="37"/>
        <v>792.00000000000011</v>
      </c>
      <c r="P21" s="19">
        <f t="shared" si="36"/>
        <v>11573.913043478262</v>
      </c>
      <c r="S21" s="129"/>
      <c r="T21" s="141"/>
      <c r="U21" s="141"/>
      <c r="V21" s="141"/>
      <c r="W21" s="141"/>
      <c r="X21" s="141"/>
      <c r="Y21" s="141"/>
      <c r="Z21" s="141"/>
      <c r="AA21" s="141"/>
      <c r="AB21" s="141"/>
      <c r="AC21" s="141"/>
      <c r="AD21" s="141"/>
      <c r="AE21" s="129"/>
      <c r="AF21" s="129"/>
      <c r="AG21" s="129"/>
      <c r="AH21" s="99"/>
      <c r="AJ21" s="385"/>
      <c r="AK21" s="129"/>
      <c r="AL21" s="132"/>
      <c r="AM21" s="141"/>
      <c r="AN21" s="141"/>
      <c r="AO21" s="141"/>
      <c r="AP21" s="177"/>
      <c r="AQ21" s="132"/>
      <c r="AR21" s="132"/>
      <c r="AS21" s="132"/>
      <c r="AT21" s="392"/>
      <c r="AU21" s="392"/>
      <c r="AV21" s="392"/>
      <c r="AW21" s="392"/>
      <c r="AX21" s="392"/>
      <c r="AY21" s="392"/>
      <c r="AZ21" s="392"/>
      <c r="BA21" s="132"/>
      <c r="BB21" s="681"/>
      <c r="BC21" s="141" t="s">
        <v>36</v>
      </c>
      <c r="BD21" s="150">
        <v>127</v>
      </c>
      <c r="BE21" s="150">
        <v>168</v>
      </c>
      <c r="BF21" s="150">
        <v>156</v>
      </c>
      <c r="BG21" s="150">
        <v>174</v>
      </c>
      <c r="BH21" s="150">
        <v>158</v>
      </c>
      <c r="BI21" s="150">
        <v>186</v>
      </c>
      <c r="BJ21" s="150">
        <v>232</v>
      </c>
      <c r="BK21" s="150">
        <v>269</v>
      </c>
      <c r="BL21" s="150">
        <v>310</v>
      </c>
      <c r="BM21" s="150">
        <v>316</v>
      </c>
      <c r="BN21" s="150">
        <v>252</v>
      </c>
      <c r="BO21" s="150">
        <v>284</v>
      </c>
      <c r="BP21" s="183">
        <v>236</v>
      </c>
      <c r="BQ21" s="391"/>
      <c r="BR21" s="150"/>
    </row>
    <row r="22" spans="1:87" s="15" customFormat="1">
      <c r="A22" s="28">
        <v>2.5</v>
      </c>
      <c r="B22" s="14" t="s">
        <v>35</v>
      </c>
      <c r="C22" s="281">
        <f t="shared" si="37"/>
        <v>587.73333333333335</v>
      </c>
      <c r="D22" s="281">
        <f t="shared" si="37"/>
        <v>427.06666666666672</v>
      </c>
      <c r="E22" s="281">
        <f t="shared" si="37"/>
        <v>471.33333333333331</v>
      </c>
      <c r="F22" s="281">
        <f t="shared" si="37"/>
        <v>413.33333333333331</v>
      </c>
      <c r="G22" s="281">
        <f t="shared" si="37"/>
        <v>758.13333333333333</v>
      </c>
      <c r="H22" s="281">
        <f t="shared" si="37"/>
        <v>390.93333333333334</v>
      </c>
      <c r="I22" s="281">
        <f t="shared" si="37"/>
        <v>569.20000000000005</v>
      </c>
      <c r="J22" s="281">
        <f t="shared" si="37"/>
        <v>391.6</v>
      </c>
      <c r="K22" s="281">
        <f t="shared" si="37"/>
        <v>685.2</v>
      </c>
      <c r="L22" s="281">
        <f t="shared" si="37"/>
        <v>697.2</v>
      </c>
      <c r="M22" s="281">
        <f t="shared" si="37"/>
        <v>339.86666666666667</v>
      </c>
      <c r="N22" s="281">
        <f t="shared" si="37"/>
        <v>738.66666666666674</v>
      </c>
      <c r="O22" s="281">
        <f t="shared" si="37"/>
        <v>649.4666666666667</v>
      </c>
      <c r="P22" s="19">
        <f t="shared" si="36"/>
        <v>7119.7333333333336</v>
      </c>
      <c r="S22" s="129" t="s">
        <v>14</v>
      </c>
      <c r="T22" s="141"/>
      <c r="U22" s="141"/>
      <c r="V22" s="141"/>
      <c r="W22" s="176"/>
      <c r="X22" s="129"/>
      <c r="Y22" s="129" t="s">
        <v>14</v>
      </c>
      <c r="Z22" s="129"/>
      <c r="AA22" s="129"/>
      <c r="AB22" s="129"/>
      <c r="AC22" s="129"/>
      <c r="AD22" s="129"/>
      <c r="AE22" s="129"/>
      <c r="AF22" s="129"/>
      <c r="AG22" s="129"/>
      <c r="AH22" s="99"/>
      <c r="AJ22" s="385"/>
      <c r="AK22" s="129"/>
      <c r="AL22" s="132"/>
      <c r="AM22" s="141"/>
      <c r="AN22" s="141"/>
      <c r="AO22" s="141"/>
      <c r="AP22" s="177"/>
      <c r="AQ22" s="132"/>
      <c r="AR22" s="132"/>
      <c r="AS22" s="132"/>
      <c r="AT22" s="392"/>
      <c r="AU22" s="392"/>
      <c r="AV22" s="392"/>
      <c r="AW22" s="392"/>
      <c r="AX22" s="392"/>
      <c r="AY22" s="392"/>
      <c r="AZ22" s="392"/>
      <c r="BA22" s="132"/>
      <c r="BB22" s="681"/>
      <c r="BC22" s="141" t="s">
        <v>149</v>
      </c>
      <c r="BD22" s="146">
        <v>0</v>
      </c>
      <c r="BE22" s="146">
        <v>0</v>
      </c>
      <c r="BF22" s="146">
        <v>0</v>
      </c>
      <c r="BG22" s="146">
        <v>0</v>
      </c>
      <c r="BH22" s="146">
        <v>0</v>
      </c>
      <c r="BI22" s="146">
        <v>0</v>
      </c>
      <c r="BJ22" s="146">
        <v>0</v>
      </c>
      <c r="BK22" s="146">
        <v>0</v>
      </c>
      <c r="BL22" s="146">
        <v>0</v>
      </c>
      <c r="BM22" s="150">
        <v>0</v>
      </c>
      <c r="BN22" s="150">
        <v>0</v>
      </c>
      <c r="BO22" s="150">
        <v>7</v>
      </c>
      <c r="BP22" s="183">
        <v>4</v>
      </c>
      <c r="BQ22" s="129"/>
      <c r="BR22" s="129"/>
    </row>
    <row r="23" spans="1:87" s="15" customFormat="1">
      <c r="A23" s="28">
        <v>1.5</v>
      </c>
      <c r="B23" s="14" t="s">
        <v>36</v>
      </c>
      <c r="C23" s="281">
        <f t="shared" si="37"/>
        <v>1282.9555555555555</v>
      </c>
      <c r="D23" s="281">
        <f t="shared" si="37"/>
        <v>481</v>
      </c>
      <c r="E23" s="281">
        <f t="shared" si="37"/>
        <v>793.44444444444446</v>
      </c>
      <c r="F23" s="281">
        <f t="shared" si="37"/>
        <v>377.22222222222223</v>
      </c>
      <c r="G23" s="281">
        <f t="shared" si="37"/>
        <v>555.84444444444432</v>
      </c>
      <c r="H23" s="281">
        <f t="shared" si="37"/>
        <v>826.17777777777781</v>
      </c>
      <c r="I23" s="281">
        <f t="shared" si="37"/>
        <v>954.04444444444437</v>
      </c>
      <c r="J23" s="281">
        <f t="shared" si="37"/>
        <v>1026.9333333333332</v>
      </c>
      <c r="K23" s="281">
        <f t="shared" si="37"/>
        <v>1651.8888888888889</v>
      </c>
      <c r="L23" s="281">
        <f t="shared" si="37"/>
        <v>1072.8222222222223</v>
      </c>
      <c r="M23" s="281">
        <f t="shared" si="37"/>
        <v>1017.5111111111111</v>
      </c>
      <c r="N23" s="281">
        <f t="shared" si="37"/>
        <v>1153.3555555555556</v>
      </c>
      <c r="O23" s="281">
        <f t="shared" si="37"/>
        <v>1019.3333333333334</v>
      </c>
      <c r="P23" s="19">
        <f t="shared" si="36"/>
        <v>12212.533333333335</v>
      </c>
      <c r="S23" s="129"/>
      <c r="T23" s="141"/>
      <c r="U23" s="141"/>
      <c r="V23" s="141"/>
      <c r="W23" s="176"/>
      <c r="X23" s="129"/>
      <c r="Y23" s="129"/>
      <c r="Z23" s="129"/>
      <c r="AA23" s="129" t="s">
        <v>14</v>
      </c>
      <c r="AB23" s="129"/>
      <c r="AC23" s="129"/>
      <c r="AD23" s="129"/>
      <c r="AE23" s="129"/>
      <c r="AF23" s="129"/>
      <c r="AG23" s="129"/>
      <c r="AH23" s="99"/>
      <c r="AJ23" s="385"/>
      <c r="AK23" s="129"/>
      <c r="AL23" s="132"/>
      <c r="AM23" s="141"/>
      <c r="AN23" s="141" t="s">
        <v>14</v>
      </c>
      <c r="AO23" s="141"/>
      <c r="AP23" s="177"/>
      <c r="AQ23" s="132"/>
      <c r="AR23" s="132"/>
      <c r="AS23" s="132"/>
      <c r="AT23" s="392"/>
      <c r="AU23" s="392"/>
      <c r="AV23" s="392"/>
      <c r="AW23" s="392"/>
      <c r="AX23" s="392"/>
      <c r="AY23" s="392"/>
      <c r="AZ23" s="392"/>
      <c r="BA23" s="132"/>
      <c r="BB23" s="681"/>
      <c r="BC23" s="141" t="s">
        <v>37</v>
      </c>
      <c r="BD23" s="150">
        <v>5</v>
      </c>
      <c r="BE23" s="150">
        <v>9</v>
      </c>
      <c r="BF23" s="150">
        <v>4</v>
      </c>
      <c r="BG23" s="150">
        <v>13</v>
      </c>
      <c r="BH23" s="150">
        <v>16</v>
      </c>
      <c r="BI23" s="150">
        <v>18</v>
      </c>
      <c r="BJ23" s="150">
        <v>25</v>
      </c>
      <c r="BK23" s="150">
        <v>36</v>
      </c>
      <c r="BL23" s="150">
        <v>39</v>
      </c>
      <c r="BM23" s="150">
        <v>39</v>
      </c>
      <c r="BN23" s="150">
        <v>39</v>
      </c>
      <c r="BO23" s="150">
        <v>23</v>
      </c>
      <c r="BP23" s="183">
        <v>35</v>
      </c>
      <c r="BQ23" s="129"/>
      <c r="BR23" s="129" t="s">
        <v>14</v>
      </c>
    </row>
    <row r="24" spans="1:87">
      <c r="A24" s="28">
        <v>2.5</v>
      </c>
      <c r="B24" s="7" t="s">
        <v>37</v>
      </c>
      <c r="C24" s="19">
        <f t="shared" si="37"/>
        <v>109.49333333333334</v>
      </c>
      <c r="D24" s="19">
        <f t="shared" si="37"/>
        <v>13.6</v>
      </c>
      <c r="E24" s="19">
        <f t="shared" si="37"/>
        <v>46.666666666666671</v>
      </c>
      <c r="F24" s="19">
        <f t="shared" si="37"/>
        <v>25.386666666666667</v>
      </c>
      <c r="G24" s="19">
        <f t="shared" si="37"/>
        <v>6.16</v>
      </c>
      <c r="H24" s="19">
        <f t="shared" si="37"/>
        <v>4.6666666666666661</v>
      </c>
      <c r="I24" s="19">
        <f t="shared" si="37"/>
        <v>106.00000000000003</v>
      </c>
      <c r="J24" s="19">
        <f t="shared" si="37"/>
        <v>85.25333333333333</v>
      </c>
      <c r="K24" s="19">
        <f t="shared" si="37"/>
        <v>10.853333333333335</v>
      </c>
      <c r="L24" s="19">
        <f t="shared" si="37"/>
        <v>61.120000000000005</v>
      </c>
      <c r="M24" s="19">
        <f t="shared" si="37"/>
        <v>18.319999999999997</v>
      </c>
      <c r="N24" s="19">
        <f t="shared" si="37"/>
        <v>68.853333333333325</v>
      </c>
      <c r="O24" s="19">
        <f t="shared" si="37"/>
        <v>13.2</v>
      </c>
      <c r="P24" s="19">
        <f t="shared" si="36"/>
        <v>569.57333333333338</v>
      </c>
      <c r="T24" s="141"/>
      <c r="U24" s="141"/>
      <c r="V24" s="141"/>
      <c r="AH24" s="99"/>
      <c r="AL24" s="132"/>
      <c r="AM24" s="141"/>
      <c r="AN24" s="141"/>
      <c r="AO24" s="141"/>
      <c r="AP24" s="132"/>
      <c r="AQ24" s="132"/>
      <c r="AR24" s="132"/>
      <c r="AS24" s="132"/>
      <c r="AT24" s="392"/>
      <c r="AU24" s="392"/>
      <c r="AV24" s="392"/>
      <c r="AW24" s="392"/>
      <c r="AX24" s="392"/>
      <c r="AY24" s="392"/>
      <c r="AZ24" s="392"/>
      <c r="BA24" s="132"/>
      <c r="BB24" s="682"/>
      <c r="BC24" s="161" t="s">
        <v>38</v>
      </c>
      <c r="BD24" s="158">
        <v>2</v>
      </c>
      <c r="BE24" s="158">
        <v>9</v>
      </c>
      <c r="BF24" s="159">
        <v>3</v>
      </c>
      <c r="BG24" s="158">
        <v>5</v>
      </c>
      <c r="BH24" s="158">
        <v>3</v>
      </c>
      <c r="BI24" s="159">
        <v>18</v>
      </c>
      <c r="BJ24" s="159">
        <v>54</v>
      </c>
      <c r="BK24" s="159">
        <v>48</v>
      </c>
      <c r="BL24" s="159">
        <v>45</v>
      </c>
      <c r="BM24" s="159">
        <v>72</v>
      </c>
      <c r="BN24" s="159">
        <v>42</v>
      </c>
      <c r="BO24" s="159">
        <v>35</v>
      </c>
      <c r="BP24" s="185">
        <v>33</v>
      </c>
    </row>
    <row r="25" spans="1:87" s="17" customFormat="1">
      <c r="A25" s="28">
        <v>3</v>
      </c>
      <c r="B25" s="7" t="s">
        <v>38</v>
      </c>
      <c r="C25" s="19">
        <f t="shared" si="37"/>
        <v>103.75555555555555</v>
      </c>
      <c r="D25" s="19">
        <f t="shared" si="37"/>
        <v>160.35555555555553</v>
      </c>
      <c r="E25" s="19">
        <f t="shared" si="37"/>
        <v>66.2</v>
      </c>
      <c r="F25" s="19">
        <f t="shared" si="37"/>
        <v>26.644444444444442</v>
      </c>
      <c r="G25" s="19">
        <f t="shared" si="37"/>
        <v>39.155555555555551</v>
      </c>
      <c r="H25" s="19">
        <f t="shared" si="37"/>
        <v>72.311111111111103</v>
      </c>
      <c r="I25" s="19">
        <f t="shared" si="37"/>
        <v>72.13333333333334</v>
      </c>
      <c r="J25" s="19">
        <f t="shared" si="37"/>
        <v>161.91111111111113</v>
      </c>
      <c r="K25" s="19">
        <f t="shared" si="37"/>
        <v>316.55555555555554</v>
      </c>
      <c r="L25" s="19">
        <f t="shared" si="37"/>
        <v>37.133333333333333</v>
      </c>
      <c r="M25" s="19">
        <f t="shared" si="37"/>
        <v>203.20000000000002</v>
      </c>
      <c r="N25" s="19">
        <f t="shared" si="37"/>
        <v>201.37777777777777</v>
      </c>
      <c r="O25" s="19">
        <f t="shared" si="37"/>
        <v>230.46666666666667</v>
      </c>
      <c r="P25" s="19">
        <f>SUM(C25:O25)</f>
        <v>1691.2</v>
      </c>
      <c r="Q25" s="5"/>
      <c r="R25" s="5"/>
      <c r="S25" s="129"/>
      <c r="T25" s="132"/>
      <c r="U25" s="132"/>
      <c r="V25" s="132"/>
      <c r="W25" s="129"/>
      <c r="X25" s="129"/>
      <c r="Y25" s="129"/>
      <c r="Z25" s="129"/>
      <c r="AA25" s="129"/>
      <c r="AB25" s="129"/>
      <c r="AC25" s="129"/>
      <c r="AD25" s="129"/>
      <c r="AE25" s="129"/>
      <c r="AF25" s="129"/>
      <c r="AG25" s="129"/>
      <c r="AH25" s="99"/>
      <c r="AJ25" s="135"/>
      <c r="AK25" s="129"/>
      <c r="AL25" s="132"/>
      <c r="AM25" s="132"/>
      <c r="AN25" s="132"/>
      <c r="AO25" s="132"/>
      <c r="AP25" s="132"/>
      <c r="AQ25" s="132"/>
      <c r="AR25" s="132"/>
      <c r="AS25" s="132"/>
      <c r="AT25" s="392"/>
      <c r="AU25" s="392"/>
      <c r="AV25" s="392"/>
      <c r="AW25" s="392"/>
      <c r="AX25" s="392"/>
      <c r="AY25" s="392"/>
      <c r="AZ25" s="392"/>
      <c r="BA25" s="132"/>
      <c r="BB25" s="233"/>
      <c r="BC25" s="129" t="s">
        <v>14</v>
      </c>
      <c r="BD25" s="132"/>
      <c r="BE25" s="132"/>
      <c r="BF25" s="132"/>
      <c r="BG25" s="129"/>
      <c r="BH25" s="129"/>
      <c r="BI25" s="129"/>
      <c r="BJ25" s="129"/>
      <c r="BK25" s="385"/>
      <c r="BL25" s="385"/>
      <c r="BM25" s="385"/>
      <c r="BN25" s="165"/>
      <c r="BO25" s="129"/>
      <c r="BP25" s="165"/>
      <c r="BQ25" s="129"/>
      <c r="BR25" s="129"/>
    </row>
    <row r="26" spans="1:87">
      <c r="A26" s="28">
        <v>0.4</v>
      </c>
      <c r="B26" s="7" t="s">
        <v>39</v>
      </c>
      <c r="C26" s="19">
        <f t="shared" si="37"/>
        <v>1072.5</v>
      </c>
      <c r="D26" s="19">
        <f t="shared" si="37"/>
        <v>558.33333333333337</v>
      </c>
      <c r="E26" s="19">
        <f t="shared" si="37"/>
        <v>569.16666666666663</v>
      </c>
      <c r="F26" s="19">
        <f t="shared" si="37"/>
        <v>291.66666666666669</v>
      </c>
      <c r="G26" s="19">
        <f t="shared" si="37"/>
        <v>519.16666666666663</v>
      </c>
      <c r="H26" s="19">
        <f t="shared" si="37"/>
        <v>249.16666666666666</v>
      </c>
      <c r="I26" s="19">
        <f t="shared" si="37"/>
        <v>691.66666666666663</v>
      </c>
      <c r="J26" s="19">
        <f t="shared" si="37"/>
        <v>1055.8333333333333</v>
      </c>
      <c r="K26" s="19">
        <f t="shared" si="37"/>
        <v>775.83333333333326</v>
      </c>
      <c r="L26" s="19">
        <f t="shared" si="37"/>
        <v>770</v>
      </c>
      <c r="M26" s="19">
        <f t="shared" si="37"/>
        <v>803.33333333333326</v>
      </c>
      <c r="N26" s="19">
        <f t="shared" si="37"/>
        <v>826.66666666666663</v>
      </c>
      <c r="O26" s="19">
        <f t="shared" si="37"/>
        <v>1050.8333333333333</v>
      </c>
      <c r="P26" s="19">
        <f t="shared" si="36"/>
        <v>9234.1666666666661</v>
      </c>
      <c r="Q26" s="5"/>
      <c r="R26" s="5"/>
      <c r="S26" s="133" t="s">
        <v>21</v>
      </c>
      <c r="T26" s="134" t="s">
        <v>121</v>
      </c>
      <c r="U26" s="134" t="s">
        <v>120</v>
      </c>
      <c r="V26" s="134" t="s">
        <v>119</v>
      </c>
      <c r="W26" s="133" t="s">
        <v>49</v>
      </c>
      <c r="X26" s="133" t="s">
        <v>48</v>
      </c>
      <c r="Y26" s="133" t="s">
        <v>47</v>
      </c>
      <c r="Z26" s="133" t="s">
        <v>46</v>
      </c>
      <c r="AA26" s="133" t="s">
        <v>45</v>
      </c>
      <c r="AB26" s="133" t="s">
        <v>44</v>
      </c>
      <c r="AC26" s="133" t="s">
        <v>43</v>
      </c>
      <c r="AD26" s="133" t="s">
        <v>96</v>
      </c>
      <c r="AE26" s="133" t="s">
        <v>69</v>
      </c>
      <c r="AF26" s="133" t="s">
        <v>77</v>
      </c>
      <c r="AG26" s="135"/>
      <c r="AH26" s="92" t="s">
        <v>110</v>
      </c>
      <c r="AJ26" s="143"/>
      <c r="AL26" s="137" t="s">
        <v>21</v>
      </c>
      <c r="AM26" s="137" t="s">
        <v>121</v>
      </c>
      <c r="AN26" s="137" t="s">
        <v>120</v>
      </c>
      <c r="AO26" s="137" t="s">
        <v>119</v>
      </c>
      <c r="AP26" s="137" t="s">
        <v>49</v>
      </c>
      <c r="AQ26" s="137" t="s">
        <v>48</v>
      </c>
      <c r="AR26" s="137" t="s">
        <v>47</v>
      </c>
      <c r="AS26" s="137" t="s">
        <v>46</v>
      </c>
      <c r="AT26" s="137" t="s">
        <v>45</v>
      </c>
      <c r="AU26" s="137" t="s">
        <v>44</v>
      </c>
      <c r="AV26" s="137" t="s">
        <v>43</v>
      </c>
      <c r="AW26" s="137" t="s">
        <v>96</v>
      </c>
      <c r="AX26" s="137" t="s">
        <v>69</v>
      </c>
      <c r="AY26" s="137" t="s">
        <v>77</v>
      </c>
      <c r="AZ26" s="392"/>
      <c r="BA26" s="132"/>
      <c r="BB26" s="233"/>
      <c r="BC26" s="134" t="s">
        <v>21</v>
      </c>
      <c r="BD26" s="134" t="s">
        <v>121</v>
      </c>
      <c r="BE26" s="134" t="s">
        <v>120</v>
      </c>
      <c r="BF26" s="134" t="s">
        <v>119</v>
      </c>
      <c r="BG26" s="134" t="s">
        <v>49</v>
      </c>
      <c r="BH26" s="134" t="s">
        <v>48</v>
      </c>
      <c r="BI26" s="134" t="s">
        <v>47</v>
      </c>
      <c r="BJ26" s="134" t="s">
        <v>46</v>
      </c>
      <c r="BK26" s="134" t="s">
        <v>45</v>
      </c>
      <c r="BL26" s="134" t="s">
        <v>44</v>
      </c>
      <c r="BM26" s="134" t="s">
        <v>43</v>
      </c>
      <c r="BN26" s="134" t="s">
        <v>96</v>
      </c>
      <c r="BO26" s="137" t="s">
        <v>69</v>
      </c>
      <c r="BP26" s="137" t="s">
        <v>77</v>
      </c>
    </row>
    <row r="27" spans="1:87">
      <c r="A27" s="28">
        <v>1.5</v>
      </c>
      <c r="B27" s="7" t="s">
        <v>15</v>
      </c>
      <c r="C27" s="19">
        <f t="shared" si="37"/>
        <v>372.66666666666669</v>
      </c>
      <c r="D27" s="19">
        <f t="shared" si="37"/>
        <v>158</v>
      </c>
      <c r="E27" s="19">
        <f t="shared" si="37"/>
        <v>281.33333333333331</v>
      </c>
      <c r="F27" s="19">
        <f t="shared" si="37"/>
        <v>119.77777777777777</v>
      </c>
      <c r="G27" s="19">
        <f t="shared" si="37"/>
        <v>184.2222222222222</v>
      </c>
      <c r="H27" s="19">
        <f t="shared" si="37"/>
        <v>337.33333333333331</v>
      </c>
      <c r="I27" s="19">
        <f t="shared" si="37"/>
        <v>501.11111111111109</v>
      </c>
      <c r="J27" s="19">
        <f t="shared" si="37"/>
        <v>239.7777777777778</v>
      </c>
      <c r="K27" s="19">
        <f t="shared" si="37"/>
        <v>574</v>
      </c>
      <c r="L27" s="19">
        <f t="shared" si="37"/>
        <v>270</v>
      </c>
      <c r="M27" s="19">
        <f t="shared" si="37"/>
        <v>457.33333333333331</v>
      </c>
      <c r="N27" s="19">
        <f t="shared" si="37"/>
        <v>371.33333333333331</v>
      </c>
      <c r="O27" s="19">
        <f t="shared" si="37"/>
        <v>268.88888888888886</v>
      </c>
      <c r="P27" s="19">
        <f t="shared" si="36"/>
        <v>4135.7777777777783</v>
      </c>
      <c r="S27" s="141" t="s">
        <v>33</v>
      </c>
      <c r="T27" s="142">
        <f>AM27+BD27*$AJ$6+BD34*$AJ$8+BD41*$AJ$10</f>
        <v>2019.6</v>
      </c>
      <c r="U27" s="142">
        <f t="shared" ref="U27:U29" si="38">AN27+BE27*$AJ$6+BE34*$AJ$8+BE41*$AJ$10</f>
        <v>2304.4</v>
      </c>
      <c r="V27" s="142">
        <f t="shared" ref="V27:V29" si="39">AO27+BF27*$AJ$6+BF34*$AJ$8+BF41*$AJ$10</f>
        <v>2286.2000000000003</v>
      </c>
      <c r="W27" s="142">
        <f t="shared" ref="W27:W29" si="40">AP27+BG27*$AJ$6+BG34*$AJ$8+BG41*$AJ$10</f>
        <v>2297.4</v>
      </c>
      <c r="X27" s="142">
        <f t="shared" ref="X27:X29" si="41">AQ27+BH27*$AJ$6+BH34*$AJ$8+BH41*$AJ$10</f>
        <v>2707</v>
      </c>
      <c r="Y27" s="142">
        <f t="shared" ref="Y27:Y29" si="42">AR27+BI27*$AJ$6+BI34*$AJ$8+BI41*$AJ$10</f>
        <v>3235.2000000000003</v>
      </c>
      <c r="Z27" s="142">
        <f t="shared" ref="Z27:Z29" si="43">AS27+BJ27*$AJ$6+BJ34*$AJ$8+BJ41*$AJ$10</f>
        <v>2175</v>
      </c>
      <c r="AA27" s="142">
        <f t="shared" ref="AA27:AA29" si="44">AT27+BK27*$AJ$6+BK34*$AJ$8+BK41*$AJ$10</f>
        <v>2178</v>
      </c>
      <c r="AB27" s="142">
        <f t="shared" ref="AB27:AB29" si="45">AU27+BL27*$AJ$6+BL34*$AJ$8+BL41*$AJ$10</f>
        <v>1941.8000000000002</v>
      </c>
      <c r="AC27" s="142">
        <f t="shared" ref="AC27:AC29" si="46">AV27+BM27*$AJ$6+BM34*$AJ$8+BM41*$AJ$10</f>
        <v>1799.4</v>
      </c>
      <c r="AD27" s="142">
        <f t="shared" ref="AD27:AD29" si="47">AW27+BN27*$AJ$6+BN34*$AJ$8+BN41*$AJ$10</f>
        <v>1730.4</v>
      </c>
      <c r="AE27" s="142">
        <f t="shared" ref="AE27:AE29" si="48">AX27+BO27*$AJ$6+BO34*$AJ$8+BO41*$AJ$10</f>
        <v>1774.8</v>
      </c>
      <c r="AF27" s="142">
        <f t="shared" ref="AF27:AF29" si="49">AY27+BP27*$AJ$6+BP34*$AJ$8+BP41*$AJ$10</f>
        <v>1629.8</v>
      </c>
      <c r="AG27" s="143"/>
      <c r="AH27" s="402">
        <v>416.15780340314603</v>
      </c>
      <c r="AJ27" s="143"/>
      <c r="AL27" s="141" t="s">
        <v>33</v>
      </c>
      <c r="AM27" s="146">
        <v>1080</v>
      </c>
      <c r="AN27" s="146">
        <v>1233</v>
      </c>
      <c r="AO27" s="146">
        <v>1220</v>
      </c>
      <c r="AP27" s="146">
        <v>1226</v>
      </c>
      <c r="AQ27" s="146">
        <v>1448</v>
      </c>
      <c r="AR27" s="146">
        <v>1707</v>
      </c>
      <c r="AS27" s="146">
        <v>1141</v>
      </c>
      <c r="AT27" s="146">
        <v>1164</v>
      </c>
      <c r="AU27" s="146">
        <v>1060</v>
      </c>
      <c r="AV27" s="146">
        <v>987</v>
      </c>
      <c r="AW27" s="146">
        <v>979</v>
      </c>
      <c r="AX27" s="146">
        <v>1054</v>
      </c>
      <c r="AY27" s="146">
        <v>981</v>
      </c>
      <c r="AZ27" s="392"/>
      <c r="BA27" s="132"/>
      <c r="BB27" s="683" t="s">
        <v>99</v>
      </c>
      <c r="BC27" s="435" t="s">
        <v>33</v>
      </c>
      <c r="BD27" s="149">
        <v>380</v>
      </c>
      <c r="BE27" s="149">
        <v>440</v>
      </c>
      <c r="BF27" s="149">
        <v>426</v>
      </c>
      <c r="BG27" s="149">
        <v>420</v>
      </c>
      <c r="BH27" s="149">
        <v>491</v>
      </c>
      <c r="BI27" s="149">
        <v>491</v>
      </c>
      <c r="BJ27" s="149">
        <v>336</v>
      </c>
      <c r="BK27" s="149">
        <v>351</v>
      </c>
      <c r="BL27" s="149">
        <v>343</v>
      </c>
      <c r="BM27" s="149">
        <v>358</v>
      </c>
      <c r="BN27" s="149">
        <v>368</v>
      </c>
      <c r="BO27" s="149">
        <v>401</v>
      </c>
      <c r="BP27" s="182">
        <v>337</v>
      </c>
    </row>
    <row r="28" spans="1:87">
      <c r="A28" s="28">
        <v>157</v>
      </c>
      <c r="B28" s="7" t="s">
        <v>40</v>
      </c>
      <c r="C28" s="19">
        <f t="shared" si="37"/>
        <v>349.76645435244166</v>
      </c>
      <c r="D28" s="19">
        <f t="shared" si="37"/>
        <v>45.950106157112529</v>
      </c>
      <c r="E28" s="19">
        <f t="shared" si="37"/>
        <v>303.82590233545648</v>
      </c>
      <c r="F28" s="19">
        <f t="shared" si="37"/>
        <v>74.737791932059451</v>
      </c>
      <c r="G28" s="19">
        <f t="shared" si="37"/>
        <v>161.34076433121018</v>
      </c>
      <c r="H28" s="19">
        <f t="shared" si="37"/>
        <v>38.756900212314221</v>
      </c>
      <c r="I28" s="19">
        <f t="shared" si="37"/>
        <v>170.8895966029724</v>
      </c>
      <c r="J28" s="19">
        <f t="shared" si="37"/>
        <v>112.90520169851381</v>
      </c>
      <c r="K28" s="19">
        <f t="shared" si="37"/>
        <v>324.64044585987256</v>
      </c>
      <c r="L28" s="19">
        <f t="shared" si="37"/>
        <v>616.05700636942686</v>
      </c>
      <c r="M28" s="19">
        <f t="shared" si="37"/>
        <v>359.51456475583871</v>
      </c>
      <c r="N28" s="19">
        <f t="shared" si="37"/>
        <v>819.09745222929939</v>
      </c>
      <c r="O28" s="19">
        <f t="shared" si="37"/>
        <v>581.49861995753724</v>
      </c>
      <c r="P28" s="19">
        <f t="shared" si="36"/>
        <v>3958.9808067940558</v>
      </c>
      <c r="S28" s="141" t="s">
        <v>9</v>
      </c>
      <c r="T28" s="143">
        <f t="shared" ref="T28:T29" si="50">AM28+BD28*$AJ$6+BD35*$AJ$8+BD42*$AJ$10</f>
        <v>1468.3999999999999</v>
      </c>
      <c r="U28" s="143">
        <f t="shared" si="38"/>
        <v>1643.2</v>
      </c>
      <c r="V28" s="143">
        <f t="shared" si="39"/>
        <v>1574.8</v>
      </c>
      <c r="W28" s="143">
        <f t="shared" si="40"/>
        <v>1675</v>
      </c>
      <c r="X28" s="143">
        <f t="shared" si="41"/>
        <v>1706.4</v>
      </c>
      <c r="Y28" s="143">
        <f t="shared" si="42"/>
        <v>2041.8</v>
      </c>
      <c r="Z28" s="143">
        <f t="shared" si="43"/>
        <v>1742.8000000000002</v>
      </c>
      <c r="AA28" s="143">
        <f t="shared" si="44"/>
        <v>1575.6</v>
      </c>
      <c r="AB28" s="143">
        <f t="shared" si="45"/>
        <v>1365.8</v>
      </c>
      <c r="AC28" s="143">
        <f t="shared" si="46"/>
        <v>1403.8</v>
      </c>
      <c r="AD28" s="143">
        <f t="shared" si="47"/>
        <v>1179.2</v>
      </c>
      <c r="AE28" s="143">
        <f t="shared" si="48"/>
        <v>1230</v>
      </c>
      <c r="AF28" s="143">
        <f t="shared" si="49"/>
        <v>1192.2</v>
      </c>
      <c r="AG28" s="143"/>
      <c r="AH28" s="402">
        <v>196.72504105420464</v>
      </c>
      <c r="AJ28" s="143"/>
      <c r="AL28" s="141" t="s">
        <v>9</v>
      </c>
      <c r="AM28" s="146">
        <v>770</v>
      </c>
      <c r="AN28" s="146">
        <v>869</v>
      </c>
      <c r="AO28" s="146">
        <v>826</v>
      </c>
      <c r="AP28" s="146">
        <v>879</v>
      </c>
      <c r="AQ28" s="146">
        <v>894</v>
      </c>
      <c r="AR28" s="146">
        <v>1056</v>
      </c>
      <c r="AS28" s="146">
        <v>897</v>
      </c>
      <c r="AT28" s="146">
        <v>817</v>
      </c>
      <c r="AU28" s="146">
        <v>716</v>
      </c>
      <c r="AV28" s="146">
        <v>752</v>
      </c>
      <c r="AW28" s="146">
        <v>645</v>
      </c>
      <c r="AX28" s="146">
        <v>683</v>
      </c>
      <c r="AY28" s="146">
        <v>669</v>
      </c>
      <c r="AZ28" s="392"/>
      <c r="BA28" s="132"/>
      <c r="BB28" s="681"/>
      <c r="BC28" s="141" t="s">
        <v>9</v>
      </c>
      <c r="BD28" s="150">
        <v>252</v>
      </c>
      <c r="BE28" s="150">
        <v>284</v>
      </c>
      <c r="BF28" s="150">
        <v>267</v>
      </c>
      <c r="BG28" s="150">
        <v>245</v>
      </c>
      <c r="BH28" s="150">
        <v>274</v>
      </c>
      <c r="BI28" s="150">
        <v>275</v>
      </c>
      <c r="BJ28" s="150">
        <v>233</v>
      </c>
      <c r="BK28" s="150">
        <v>201</v>
      </c>
      <c r="BL28" s="150">
        <v>206</v>
      </c>
      <c r="BM28" s="150">
        <v>224</v>
      </c>
      <c r="BN28" s="150">
        <v>218</v>
      </c>
      <c r="BO28" s="150">
        <v>269</v>
      </c>
      <c r="BP28" s="183">
        <v>261</v>
      </c>
    </row>
    <row r="29" spans="1:87">
      <c r="A29" s="28">
        <v>0.05</v>
      </c>
      <c r="B29" s="20" t="s">
        <v>41</v>
      </c>
      <c r="C29" s="29">
        <f t="shared" si="37"/>
        <v>450.87914777807532</v>
      </c>
      <c r="D29" s="29">
        <f t="shared" si="37"/>
        <v>392.73249974443394</v>
      </c>
      <c r="E29" s="29">
        <f t="shared" si="37"/>
        <v>444.44339265434456</v>
      </c>
      <c r="F29" s="29">
        <f t="shared" si="37"/>
        <v>471.03085150995923</v>
      </c>
      <c r="G29" s="29">
        <f t="shared" si="37"/>
        <v>370.49212712472047</v>
      </c>
      <c r="H29" s="29">
        <f t="shared" si="37"/>
        <v>420.76737370742512</v>
      </c>
      <c r="I29" s="29">
        <f t="shared" si="37"/>
        <v>309.71919594844326</v>
      </c>
      <c r="J29" s="29">
        <f t="shared" si="37"/>
        <v>489.92935592046638</v>
      </c>
      <c r="K29" s="29">
        <f t="shared" si="37"/>
        <v>451.74657191419772</v>
      </c>
      <c r="L29" s="29">
        <f t="shared" si="37"/>
        <v>548.73024689232034</v>
      </c>
      <c r="M29" s="29">
        <f t="shared" si="37"/>
        <v>276.32632109747817</v>
      </c>
      <c r="N29" s="29">
        <f t="shared" si="37"/>
        <v>425.92853732090578</v>
      </c>
      <c r="O29" s="29">
        <f t="shared" si="37"/>
        <v>485.7377117036163</v>
      </c>
      <c r="P29" s="29">
        <f t="shared" si="36"/>
        <v>5538.4633333163865</v>
      </c>
      <c r="S29" s="141" t="s">
        <v>34</v>
      </c>
      <c r="T29" s="143">
        <f t="shared" si="50"/>
        <v>1645.6000000000001</v>
      </c>
      <c r="U29" s="143">
        <f t="shared" si="38"/>
        <v>1237.4000000000001</v>
      </c>
      <c r="V29" s="143">
        <f t="shared" si="39"/>
        <v>1184.8</v>
      </c>
      <c r="W29" s="143">
        <f t="shared" si="40"/>
        <v>1278.3999999999999</v>
      </c>
      <c r="X29" s="143">
        <f t="shared" si="41"/>
        <v>1316.1999999999998</v>
      </c>
      <c r="Y29" s="143">
        <f t="shared" si="42"/>
        <v>1495.1999999999998</v>
      </c>
      <c r="Z29" s="143">
        <f t="shared" si="43"/>
        <v>1452.8</v>
      </c>
      <c r="AA29" s="143">
        <f t="shared" si="44"/>
        <v>1285</v>
      </c>
      <c r="AB29" s="143">
        <f t="shared" si="45"/>
        <v>1162.2</v>
      </c>
      <c r="AC29" s="143">
        <f t="shared" si="46"/>
        <v>1175.4000000000001</v>
      </c>
      <c r="AD29" s="143">
        <f t="shared" si="47"/>
        <v>964.2</v>
      </c>
      <c r="AE29" s="143">
        <f t="shared" si="48"/>
        <v>1061</v>
      </c>
      <c r="AF29" s="143">
        <f t="shared" si="49"/>
        <v>1003.8</v>
      </c>
      <c r="AG29" s="143"/>
      <c r="AH29" s="402">
        <v>160.7720484274414</v>
      </c>
      <c r="AJ29" s="143"/>
      <c r="AL29" s="141" t="s">
        <v>34</v>
      </c>
      <c r="AM29" s="146">
        <v>882</v>
      </c>
      <c r="AN29" s="146">
        <v>646</v>
      </c>
      <c r="AO29" s="146">
        <v>620</v>
      </c>
      <c r="AP29" s="146">
        <v>669</v>
      </c>
      <c r="AQ29" s="146">
        <v>688</v>
      </c>
      <c r="AR29" s="146">
        <v>769</v>
      </c>
      <c r="AS29" s="146">
        <v>744</v>
      </c>
      <c r="AT29" s="146">
        <v>659</v>
      </c>
      <c r="AU29" s="146">
        <v>605</v>
      </c>
      <c r="AV29" s="146">
        <v>627</v>
      </c>
      <c r="AW29" s="146">
        <v>520</v>
      </c>
      <c r="AX29" s="146">
        <v>578</v>
      </c>
      <c r="AY29" s="146">
        <v>550</v>
      </c>
      <c r="AZ29" s="392"/>
      <c r="BA29" s="132"/>
      <c r="BB29" s="681"/>
      <c r="BC29" s="141" t="s">
        <v>34</v>
      </c>
      <c r="BD29" s="150">
        <v>323</v>
      </c>
      <c r="BE29" s="150">
        <v>198</v>
      </c>
      <c r="BF29" s="150">
        <v>190</v>
      </c>
      <c r="BG29" s="150">
        <v>196</v>
      </c>
      <c r="BH29" s="150">
        <v>187</v>
      </c>
      <c r="BI29" s="150">
        <v>192</v>
      </c>
      <c r="BJ29" s="150">
        <v>192</v>
      </c>
      <c r="BK29" s="150">
        <v>177</v>
      </c>
      <c r="BL29" s="150">
        <v>168</v>
      </c>
      <c r="BM29" s="150">
        <v>182</v>
      </c>
      <c r="BN29" s="150">
        <v>162</v>
      </c>
      <c r="BO29" s="150">
        <v>182</v>
      </c>
      <c r="BP29" s="183">
        <v>223</v>
      </c>
    </row>
    <row r="30" spans="1:87" ht="18.75" thickBot="1">
      <c r="B30" s="30"/>
      <c r="C30" s="31"/>
      <c r="D30" s="32"/>
      <c r="E30" s="33" t="s">
        <v>14</v>
      </c>
      <c r="F30" s="33"/>
      <c r="G30" s="33"/>
      <c r="H30" s="33"/>
      <c r="I30" s="33"/>
      <c r="J30" s="33"/>
      <c r="K30" s="33"/>
      <c r="L30" s="33"/>
      <c r="M30" s="33"/>
      <c r="N30" s="33"/>
      <c r="O30" s="33"/>
      <c r="P30" s="33"/>
      <c r="Q30" s="5"/>
      <c r="R30" s="5"/>
      <c r="S30" s="141" t="s">
        <v>35</v>
      </c>
      <c r="T30" s="143">
        <f>AM30</f>
        <v>134</v>
      </c>
      <c r="U30" s="143">
        <f t="shared" ref="U30" si="51">AN30</f>
        <v>215</v>
      </c>
      <c r="V30" s="143">
        <f t="shared" ref="V30" si="52">AO30</f>
        <v>269</v>
      </c>
      <c r="W30" s="143">
        <f t="shared" ref="W30" si="53">AP30</f>
        <v>382</v>
      </c>
      <c r="X30" s="143">
        <f t="shared" ref="X30" si="54">AQ30</f>
        <v>527</v>
      </c>
      <c r="Y30" s="143">
        <f t="shared" ref="Y30" si="55">AR30</f>
        <v>582</v>
      </c>
      <c r="Z30" s="143">
        <f t="shared" ref="Z30" si="56">AS30</f>
        <v>626</v>
      </c>
      <c r="AA30" s="143">
        <f t="shared" ref="AA30" si="57">AT30</f>
        <v>627</v>
      </c>
      <c r="AB30" s="143">
        <f t="shared" ref="AB30" si="58">AU30</f>
        <v>615</v>
      </c>
      <c r="AC30" s="143">
        <f t="shared" ref="AC30" si="59">AV30</f>
        <v>945</v>
      </c>
      <c r="AD30" s="143">
        <f t="shared" ref="AD30" si="60">AW30</f>
        <v>1072</v>
      </c>
      <c r="AE30" s="143">
        <f t="shared" ref="AE30" si="61">AX30</f>
        <v>1100</v>
      </c>
      <c r="AF30" s="143">
        <f t="shared" ref="AF30" si="62">AY30</f>
        <v>1072</v>
      </c>
      <c r="AG30" s="143"/>
      <c r="AH30" s="402">
        <v>243.25697432048185</v>
      </c>
      <c r="AI30" s="34"/>
      <c r="AJ30" s="143"/>
      <c r="AL30" s="141" t="s">
        <v>35</v>
      </c>
      <c r="AM30" s="146">
        <v>134</v>
      </c>
      <c r="AN30" s="146">
        <v>215</v>
      </c>
      <c r="AO30" s="146">
        <v>269</v>
      </c>
      <c r="AP30" s="146">
        <v>382</v>
      </c>
      <c r="AQ30" s="146">
        <v>527</v>
      </c>
      <c r="AR30" s="146">
        <v>582</v>
      </c>
      <c r="AS30" s="146">
        <v>626</v>
      </c>
      <c r="AT30" s="146">
        <v>627</v>
      </c>
      <c r="AU30" s="146">
        <v>615</v>
      </c>
      <c r="AV30" s="146">
        <v>945</v>
      </c>
      <c r="AW30" s="146">
        <v>1072</v>
      </c>
      <c r="AX30" s="146">
        <v>1100</v>
      </c>
      <c r="AY30" s="146">
        <v>1072</v>
      </c>
      <c r="AZ30" s="392"/>
      <c r="BA30" s="132"/>
      <c r="BB30" s="681"/>
      <c r="BC30" s="141" t="s">
        <v>36</v>
      </c>
      <c r="BD30" s="150">
        <v>85</v>
      </c>
      <c r="BE30" s="150">
        <v>83</v>
      </c>
      <c r="BF30" s="150">
        <v>69</v>
      </c>
      <c r="BG30" s="150">
        <v>72</v>
      </c>
      <c r="BH30" s="150">
        <v>76</v>
      </c>
      <c r="BI30" s="150">
        <v>78</v>
      </c>
      <c r="BJ30" s="150">
        <v>90</v>
      </c>
      <c r="BK30" s="150">
        <v>92</v>
      </c>
      <c r="BL30" s="150">
        <v>84</v>
      </c>
      <c r="BM30" s="150">
        <v>111</v>
      </c>
      <c r="BN30" s="150">
        <v>103</v>
      </c>
      <c r="BO30" s="150">
        <v>106</v>
      </c>
      <c r="BP30" s="183">
        <v>113</v>
      </c>
    </row>
    <row r="31" spans="1:87" s="5" customFormat="1">
      <c r="B31" s="9" t="s">
        <v>18</v>
      </c>
      <c r="C31" s="27" t="s">
        <v>20</v>
      </c>
      <c r="D31" s="27" t="s">
        <v>21</v>
      </c>
      <c r="E31" s="27" t="s">
        <v>22</v>
      </c>
      <c r="F31" s="27" t="s">
        <v>23</v>
      </c>
      <c r="G31" s="27" t="s">
        <v>24</v>
      </c>
      <c r="H31" s="27" t="s">
        <v>25</v>
      </c>
      <c r="I31" s="27" t="s">
        <v>26</v>
      </c>
      <c r="J31" s="27" t="s">
        <v>27</v>
      </c>
      <c r="K31" s="27" t="s">
        <v>28</v>
      </c>
      <c r="L31" s="27" t="s">
        <v>29</v>
      </c>
      <c r="M31" s="27" t="s">
        <v>30</v>
      </c>
      <c r="N31" s="27" t="s">
        <v>31</v>
      </c>
      <c r="O31" s="27" t="s">
        <v>32</v>
      </c>
      <c r="P31" s="27" t="s">
        <v>84</v>
      </c>
      <c r="Q31" s="13"/>
      <c r="R31" s="13"/>
      <c r="S31" s="141" t="s">
        <v>36</v>
      </c>
      <c r="T31" s="527">
        <f>AM31+$AJ$13*AM32+$AJ$6*(BD30+$AJ$13*BD31)+$AJ$8*(BD37+$AJ$13*BD38)+$AJ$10*(BD44+$AJ$13*BD45)</f>
        <v>554.20000000000005</v>
      </c>
      <c r="U31" s="527">
        <f t="shared" ref="U31" si="63">AN31+$AJ$13*AN32+$AJ$6*(BE30+$AJ$13*BE31)+$AJ$8*(BE37+$AJ$13*BE38)+$AJ$10*(BE44+$AJ$13*BE45)</f>
        <v>547.6</v>
      </c>
      <c r="V31" s="527">
        <f t="shared" ref="V31" si="64">AO31+$AJ$13*AO32+$AJ$6*(BF30+$AJ$13*BF31)+$AJ$8*(BF37+$AJ$13*BF38)+$AJ$10*(BF44+$AJ$13*BF45)</f>
        <v>481.79999999999995</v>
      </c>
      <c r="W31" s="527">
        <f t="shared" ref="W31" si="65">AP31+$AJ$13*AP32+$AJ$6*(BG30+$AJ$13*BG31)+$AJ$8*(BG37+$AJ$13*BG38)+$AJ$10*(BG44+$AJ$13*BG45)</f>
        <v>541.20000000000005</v>
      </c>
      <c r="X31" s="527">
        <f t="shared" ref="X31" si="66">AQ31+$AJ$13*AQ32+$AJ$6*(BH30+$AJ$13*BH31)+$AJ$8*(BH37+$AJ$13*BH38)+$AJ$10*(BH44+$AJ$13*BH45)</f>
        <v>571.6</v>
      </c>
      <c r="Y31" s="527">
        <f t="shared" ref="Y31" si="67">AR31+$AJ$13*AR32+$AJ$6*(BI30+$AJ$13*BI31)+$AJ$8*(BI37+$AJ$13*BI38)+$AJ$10*(BI44+$AJ$13*BI45)</f>
        <v>636.59999999999991</v>
      </c>
      <c r="Z31" s="527">
        <f t="shared" ref="Z31" si="68">AS31+$AJ$13*AS32+$AJ$6*(BJ30+$AJ$13*BJ31)+$AJ$8*(BJ37+$AJ$13*BJ38)+$AJ$10*(BJ44+$AJ$13*BJ45)</f>
        <v>689</v>
      </c>
      <c r="AA31" s="527">
        <f t="shared" ref="AA31" si="69">AT31+$AJ$13*AT32+$AJ$6*(BK30+$AJ$13*BK31)+$AJ$8*(BK37+$AJ$13*BK38)+$AJ$10*(BK44+$AJ$13*BK45)</f>
        <v>729</v>
      </c>
      <c r="AB31" s="527">
        <f t="shared" ref="AB31" si="70">AU31+$AJ$13*AU32+$AJ$6*(BL30+$AJ$13*BL31)+$AJ$8*(BL37+$AJ$13*BL38)+$AJ$10*(BL44+$AJ$13*BL45)</f>
        <v>727.6</v>
      </c>
      <c r="AC31" s="527">
        <f t="shared" ref="AC31" si="71">AV31+$AJ$13*AV32+$AJ$6*(BM30+$AJ$13*BM31)+$AJ$8*(BM37+$AJ$13*BM38)+$AJ$10*(BM44+$AJ$13*BM45)</f>
        <v>872.4</v>
      </c>
      <c r="AD31" s="569">
        <f t="shared" ref="AD31" si="72">AW31+$AJ$13*AW32+$AJ$6*(BN30+$AJ$13*BN31)+$AJ$8*(BN37+$AJ$13*BN38)+$AJ$10*(BN44+$AJ$13*BN45)</f>
        <v>694</v>
      </c>
      <c r="AE31" s="546">
        <f t="shared" ref="AE31" si="73">AX31+$AJ$13*AX32+$AJ$6*(BO30+$AJ$13*BO31)+$AJ$8*(BO37+$AJ$13*BO38)+$AJ$10*(BO44+$AJ$13*BO45)</f>
        <v>747.3</v>
      </c>
      <c r="AF31" s="547">
        <f t="shared" ref="AF31" si="74">AY31+$AJ$13*AY32+$AJ$6*(BP30+$AJ$13*BP31)+$AJ$8*(BP37+$AJ$13*BP38)+$AJ$10*(BP44+$AJ$13*BP45)</f>
        <v>723.2</v>
      </c>
      <c r="AG31" s="143"/>
      <c r="AH31" s="402">
        <v>117.66573370734918</v>
      </c>
      <c r="AI31" s="6" t="s">
        <v>14</v>
      </c>
      <c r="AJ31" s="143"/>
      <c r="AK31" s="129"/>
      <c r="AL31" s="141" t="s">
        <v>36</v>
      </c>
      <c r="AM31" s="146">
        <v>291</v>
      </c>
      <c r="AN31" s="146">
        <v>291</v>
      </c>
      <c r="AO31" s="146">
        <v>252</v>
      </c>
      <c r="AP31" s="146">
        <v>277</v>
      </c>
      <c r="AQ31" s="146">
        <v>291</v>
      </c>
      <c r="AR31" s="146">
        <v>327</v>
      </c>
      <c r="AS31" s="146">
        <v>354</v>
      </c>
      <c r="AT31" s="146">
        <v>370</v>
      </c>
      <c r="AU31" s="146">
        <v>372</v>
      </c>
      <c r="AV31" s="146">
        <v>447</v>
      </c>
      <c r="AW31" s="146">
        <v>364</v>
      </c>
      <c r="AX31" s="146">
        <v>384</v>
      </c>
      <c r="AY31" s="146">
        <v>382</v>
      </c>
      <c r="AZ31" s="392"/>
      <c r="BA31" s="132"/>
      <c r="BB31" s="681"/>
      <c r="BC31" s="141" t="s">
        <v>149</v>
      </c>
      <c r="BD31" s="146">
        <v>0</v>
      </c>
      <c r="BE31" s="146">
        <v>0</v>
      </c>
      <c r="BF31" s="146">
        <v>0</v>
      </c>
      <c r="BG31" s="146">
        <v>0</v>
      </c>
      <c r="BH31" s="146">
        <v>0</v>
      </c>
      <c r="BI31" s="146">
        <v>0</v>
      </c>
      <c r="BJ31" s="146">
        <v>0</v>
      </c>
      <c r="BK31" s="146">
        <v>0</v>
      </c>
      <c r="BL31" s="146">
        <v>0</v>
      </c>
      <c r="BM31" s="150">
        <v>0</v>
      </c>
      <c r="BN31" s="150">
        <v>0</v>
      </c>
      <c r="BO31" s="150">
        <v>7</v>
      </c>
      <c r="BP31" s="183">
        <v>4</v>
      </c>
      <c r="BQ31" s="129"/>
      <c r="BR31" s="129"/>
    </row>
    <row r="32" spans="1:87" s="5" customFormat="1">
      <c r="B32" s="7" t="s">
        <v>33</v>
      </c>
      <c r="C32" s="451">
        <v>0.03</v>
      </c>
      <c r="D32" s="452">
        <v>0.03</v>
      </c>
      <c r="E32" s="452">
        <v>0.03</v>
      </c>
      <c r="F32" s="452">
        <v>0.03</v>
      </c>
      <c r="G32" s="452">
        <v>0.03</v>
      </c>
      <c r="H32" s="452">
        <v>0.03</v>
      </c>
      <c r="I32" s="452">
        <v>0.03</v>
      </c>
      <c r="J32" s="452">
        <v>0.03</v>
      </c>
      <c r="K32" s="452">
        <v>0.03</v>
      </c>
      <c r="L32" s="452">
        <v>0.03</v>
      </c>
      <c r="M32" s="452">
        <v>0.03</v>
      </c>
      <c r="N32" s="452">
        <v>0.03</v>
      </c>
      <c r="O32" s="453">
        <v>0.03</v>
      </c>
      <c r="P32" s="35">
        <f t="shared" ref="P32:P42" si="75">AVERAGE(C32:O32)</f>
        <v>3.0000000000000009E-2</v>
      </c>
      <c r="Q32" s="13"/>
      <c r="R32" s="13"/>
      <c r="S32" s="141" t="s">
        <v>37</v>
      </c>
      <c r="T32" s="527">
        <f>AM33+BD32*$AJ$6+BD39*$AJ$8+BD46*$AJ$10</f>
        <v>16.399999999999999</v>
      </c>
      <c r="U32" s="527">
        <f t="shared" ref="U32:U33" si="76">AN33+BE32*$AJ$6+BE39*$AJ$8+BE46*$AJ$10</f>
        <v>35.4</v>
      </c>
      <c r="V32" s="527">
        <f t="shared" ref="V32:V33" si="77">AO33+BF32*$AJ$6+BF39*$AJ$8+BF46*$AJ$10</f>
        <v>67.2</v>
      </c>
      <c r="W32" s="527">
        <f t="shared" ref="W32:W33" si="78">AP33+BG32*$AJ$6+BG39*$AJ$8+BG46*$AJ$10</f>
        <v>20.399999999999999</v>
      </c>
      <c r="X32" s="527">
        <f t="shared" ref="X32:X33" si="79">AQ33+BH32*$AJ$6+BH39*$AJ$8+BH46*$AJ$10</f>
        <v>14.2</v>
      </c>
      <c r="Y32" s="527">
        <f t="shared" ref="Y32:Y33" si="80">AR33+BI32*$AJ$6+BI39*$AJ$8+BI46*$AJ$10</f>
        <v>42.400000000000006</v>
      </c>
      <c r="Z32" s="527">
        <f t="shared" ref="Z32:Z33" si="81">AS33+BJ32*$AJ$6+BJ39*$AJ$8+BJ46*$AJ$10</f>
        <v>72.800000000000011</v>
      </c>
      <c r="AA32" s="527">
        <f t="shared" ref="AA32:AA33" si="82">AT33+BK32*$AJ$6+BK39*$AJ$8+BK46*$AJ$10</f>
        <v>97.4</v>
      </c>
      <c r="AB32" s="527">
        <f t="shared" ref="AB32:AB33" si="83">AU33+BL32*$AJ$6+BL39*$AJ$8+BL46*$AJ$10</f>
        <v>60.599999999999994</v>
      </c>
      <c r="AC32" s="527">
        <f t="shared" ref="AC32:AC33" si="84">AV33+BM32*$AJ$6+BM39*$AJ$8+BM46*$AJ$10</f>
        <v>54.6</v>
      </c>
      <c r="AD32" s="570">
        <f t="shared" ref="AD32:AD33" si="85">AW33+BN32*$AJ$6+BN39*$AJ$8+BN46*$AJ$10</f>
        <v>14.8</v>
      </c>
      <c r="AE32" s="527">
        <f t="shared" ref="AE32:AE33" si="86">AX33+BO32*$AJ$6+BO39*$AJ$8+BO46*$AJ$10</f>
        <v>30.4</v>
      </c>
      <c r="AF32" s="548">
        <f t="shared" ref="AF32:AF33" si="87">AY33+BP32*$AJ$6+BP39*$AJ$8+BP46*$AJ$10</f>
        <v>56.800000000000004</v>
      </c>
      <c r="AG32" s="143"/>
      <c r="AH32" s="402">
        <v>27.323258305781245</v>
      </c>
      <c r="AI32" s="6"/>
      <c r="AJ32" s="143"/>
      <c r="AK32" s="129"/>
      <c r="AL32" s="141" t="s">
        <v>149</v>
      </c>
      <c r="AM32" s="146">
        <v>0</v>
      </c>
      <c r="AN32" s="146">
        <v>0</v>
      </c>
      <c r="AO32" s="146">
        <v>0</v>
      </c>
      <c r="AP32" s="146">
        <v>0</v>
      </c>
      <c r="AQ32" s="146">
        <v>0</v>
      </c>
      <c r="AR32" s="146">
        <v>0</v>
      </c>
      <c r="AS32" s="146">
        <v>0</v>
      </c>
      <c r="AT32" s="146">
        <v>0</v>
      </c>
      <c r="AU32" s="146">
        <v>0</v>
      </c>
      <c r="AV32" s="146">
        <v>0</v>
      </c>
      <c r="AW32" s="146">
        <v>0</v>
      </c>
      <c r="AX32" s="146">
        <v>12</v>
      </c>
      <c r="AY32" s="146">
        <v>10</v>
      </c>
      <c r="AZ32" s="392"/>
      <c r="BA32" s="132"/>
      <c r="BB32" s="681"/>
      <c r="BC32" s="141" t="s">
        <v>37</v>
      </c>
      <c r="BD32" s="150">
        <v>4</v>
      </c>
      <c r="BE32" s="150">
        <v>7</v>
      </c>
      <c r="BF32" s="150">
        <v>25</v>
      </c>
      <c r="BG32" s="150">
        <v>3</v>
      </c>
      <c r="BH32" s="150">
        <v>2</v>
      </c>
      <c r="BI32" s="150">
        <v>9</v>
      </c>
      <c r="BJ32" s="150">
        <v>13</v>
      </c>
      <c r="BK32" s="150">
        <v>10</v>
      </c>
      <c r="BL32" s="150">
        <v>5</v>
      </c>
      <c r="BM32" s="150">
        <v>5</v>
      </c>
      <c r="BN32" s="150">
        <v>1</v>
      </c>
      <c r="BO32" s="150">
        <v>5</v>
      </c>
      <c r="BP32" s="183">
        <v>4</v>
      </c>
      <c r="BQ32" s="129"/>
      <c r="BR32" s="129"/>
    </row>
    <row r="33" spans="1:70" s="5" customFormat="1" ht="18.75" thickBot="1">
      <c r="B33" s="7" t="s">
        <v>9</v>
      </c>
      <c r="C33" s="454">
        <v>0.05</v>
      </c>
      <c r="D33" s="455">
        <v>0.05</v>
      </c>
      <c r="E33" s="455">
        <v>0.05</v>
      </c>
      <c r="F33" s="455">
        <v>0.05</v>
      </c>
      <c r="G33" s="455">
        <v>0.05</v>
      </c>
      <c r="H33" s="455">
        <v>0.05</v>
      </c>
      <c r="I33" s="455">
        <v>0.05</v>
      </c>
      <c r="J33" s="455">
        <v>0.05</v>
      </c>
      <c r="K33" s="455">
        <v>0.05</v>
      </c>
      <c r="L33" s="455">
        <v>0.05</v>
      </c>
      <c r="M33" s="455">
        <v>0.05</v>
      </c>
      <c r="N33" s="455">
        <v>0.05</v>
      </c>
      <c r="O33" s="456">
        <v>0.05</v>
      </c>
      <c r="P33" s="35">
        <f t="shared" si="75"/>
        <v>0.05</v>
      </c>
      <c r="Q33" s="13"/>
      <c r="R33" s="13"/>
      <c r="S33" s="141" t="s">
        <v>38</v>
      </c>
      <c r="T33" s="527">
        <f>AM34+BD33*$AJ$6+BD40*$AJ$8+BD47*$AJ$10</f>
        <v>121.80000000000001</v>
      </c>
      <c r="U33" s="527">
        <f t="shared" si="76"/>
        <v>109.2</v>
      </c>
      <c r="V33" s="527">
        <f t="shared" si="77"/>
        <v>79</v>
      </c>
      <c r="W33" s="527">
        <f t="shared" si="78"/>
        <v>62.2</v>
      </c>
      <c r="X33" s="527">
        <f t="shared" si="79"/>
        <v>108.39999999999999</v>
      </c>
      <c r="Y33" s="527">
        <f t="shared" si="80"/>
        <v>288</v>
      </c>
      <c r="Z33" s="527">
        <f t="shared" si="81"/>
        <v>353</v>
      </c>
      <c r="AA33" s="527">
        <f t="shared" si="82"/>
        <v>649.20000000000005</v>
      </c>
      <c r="AB33" s="527">
        <f t="shared" si="83"/>
        <v>376</v>
      </c>
      <c r="AC33" s="527">
        <f t="shared" si="84"/>
        <v>641.80000000000007</v>
      </c>
      <c r="AD33" s="572">
        <f t="shared" si="85"/>
        <v>492.79999999999995</v>
      </c>
      <c r="AE33" s="549">
        <f t="shared" si="86"/>
        <v>455.79999999999995</v>
      </c>
      <c r="AF33" s="550">
        <f t="shared" si="87"/>
        <v>494.6</v>
      </c>
      <c r="AG33" s="143"/>
      <c r="AH33" s="402">
        <v>223.83913271216306</v>
      </c>
      <c r="AI33" s="6"/>
      <c r="AJ33" s="143"/>
      <c r="AK33" s="129"/>
      <c r="AL33" s="141" t="s">
        <v>37</v>
      </c>
      <c r="AM33" s="146">
        <v>9</v>
      </c>
      <c r="AN33" s="146">
        <v>18</v>
      </c>
      <c r="AO33" s="146">
        <v>36</v>
      </c>
      <c r="AP33" s="146">
        <v>11</v>
      </c>
      <c r="AQ33" s="146">
        <v>7</v>
      </c>
      <c r="AR33" s="146">
        <v>22</v>
      </c>
      <c r="AS33" s="146">
        <v>39</v>
      </c>
      <c r="AT33" s="146">
        <v>49</v>
      </c>
      <c r="AU33" s="146">
        <v>29</v>
      </c>
      <c r="AV33" s="146">
        <v>27</v>
      </c>
      <c r="AW33" s="146">
        <v>7</v>
      </c>
      <c r="AX33" s="146">
        <v>15</v>
      </c>
      <c r="AY33" s="146">
        <v>28</v>
      </c>
      <c r="AZ33" s="392"/>
      <c r="BA33" s="132"/>
      <c r="BB33" s="682"/>
      <c r="BC33" s="161" t="s">
        <v>38</v>
      </c>
      <c r="BD33" s="158">
        <v>33</v>
      </c>
      <c r="BE33" s="158">
        <v>24</v>
      </c>
      <c r="BF33" s="159">
        <v>9</v>
      </c>
      <c r="BG33" s="158">
        <v>12</v>
      </c>
      <c r="BH33" s="158">
        <v>37</v>
      </c>
      <c r="BI33" s="159">
        <v>63</v>
      </c>
      <c r="BJ33" s="159">
        <v>63</v>
      </c>
      <c r="BK33" s="159">
        <v>84</v>
      </c>
      <c r="BL33" s="159">
        <v>62</v>
      </c>
      <c r="BM33" s="159">
        <v>94</v>
      </c>
      <c r="BN33" s="159">
        <v>78</v>
      </c>
      <c r="BO33" s="159">
        <v>73</v>
      </c>
      <c r="BP33" s="185">
        <v>77</v>
      </c>
      <c r="BQ33" s="129"/>
      <c r="BR33" s="129"/>
    </row>
    <row r="34" spans="1:70" s="13" customFormat="1">
      <c r="B34" s="14" t="s">
        <v>34</v>
      </c>
      <c r="C34" s="457">
        <v>7.0000000000000007E-2</v>
      </c>
      <c r="D34" s="458">
        <v>7.0000000000000007E-2</v>
      </c>
      <c r="E34" s="458">
        <v>7.0000000000000007E-2</v>
      </c>
      <c r="F34" s="458">
        <v>7.0000000000000007E-2</v>
      </c>
      <c r="G34" s="458">
        <v>7.0000000000000007E-2</v>
      </c>
      <c r="H34" s="458">
        <v>7.0000000000000007E-2</v>
      </c>
      <c r="I34" s="458">
        <v>7.0000000000000007E-2</v>
      </c>
      <c r="J34" s="458">
        <v>7.0000000000000007E-2</v>
      </c>
      <c r="K34" s="458">
        <v>7.0000000000000007E-2</v>
      </c>
      <c r="L34" s="458">
        <v>7.0000000000000007E-2</v>
      </c>
      <c r="M34" s="458">
        <v>7.0000000000000007E-2</v>
      </c>
      <c r="N34" s="458">
        <v>7.0000000000000007E-2</v>
      </c>
      <c r="O34" s="459">
        <v>7.0000000000000007E-2</v>
      </c>
      <c r="P34" s="35">
        <f t="shared" si="75"/>
        <v>7.0000000000000034E-2</v>
      </c>
      <c r="S34" s="141" t="s">
        <v>39</v>
      </c>
      <c r="T34" s="143">
        <f>AM35</f>
        <v>0</v>
      </c>
      <c r="U34" s="143">
        <f t="shared" ref="U34:U37" si="88">AN35</f>
        <v>0</v>
      </c>
      <c r="V34" s="143">
        <f t="shared" ref="V34:V37" si="89">AO35</f>
        <v>0</v>
      </c>
      <c r="W34" s="143">
        <f t="shared" ref="W34:W37" si="90">AP35</f>
        <v>125</v>
      </c>
      <c r="X34" s="143">
        <f t="shared" ref="X34:X37" si="91">AQ35</f>
        <v>135</v>
      </c>
      <c r="Y34" s="143">
        <f t="shared" ref="Y34:Y37" si="92">AR35</f>
        <v>124</v>
      </c>
      <c r="Z34" s="143">
        <f t="shared" ref="Z34:Z37" si="93">AS35</f>
        <v>200</v>
      </c>
      <c r="AA34" s="143">
        <f t="shared" ref="AA34:AA37" si="94">AT35</f>
        <v>216</v>
      </c>
      <c r="AB34" s="143">
        <f t="shared" ref="AB34:AB37" si="95">AU35</f>
        <v>215</v>
      </c>
      <c r="AC34" s="143">
        <f t="shared" ref="AC34:AC37" si="96">AV35</f>
        <v>218</v>
      </c>
      <c r="AD34" s="143">
        <f t="shared" ref="AD34:AD37" si="97">AW35</f>
        <v>196</v>
      </c>
      <c r="AE34" s="143">
        <f t="shared" ref="AE34:AE37" si="98">AX35</f>
        <v>306</v>
      </c>
      <c r="AF34" s="143">
        <f t="shared" ref="AF34:AF37" si="99">AY35</f>
        <v>168</v>
      </c>
      <c r="AG34" s="143"/>
      <c r="AH34" s="404">
        <v>37.959878568725451</v>
      </c>
      <c r="AI34" s="6"/>
      <c r="AJ34" s="143"/>
      <c r="AK34" s="129"/>
      <c r="AL34" s="141" t="s">
        <v>38</v>
      </c>
      <c r="AM34" s="146">
        <v>64</v>
      </c>
      <c r="AN34" s="146">
        <v>57</v>
      </c>
      <c r="AO34" s="146">
        <v>41</v>
      </c>
      <c r="AP34" s="146">
        <v>34</v>
      </c>
      <c r="AQ34" s="146">
        <v>57</v>
      </c>
      <c r="AR34" s="146">
        <v>154</v>
      </c>
      <c r="AS34" s="146">
        <v>186</v>
      </c>
      <c r="AT34" s="146">
        <v>331</v>
      </c>
      <c r="AU34" s="146">
        <v>196</v>
      </c>
      <c r="AV34" s="146">
        <v>330</v>
      </c>
      <c r="AW34" s="146">
        <v>258</v>
      </c>
      <c r="AX34" s="146">
        <v>241</v>
      </c>
      <c r="AY34" s="146">
        <v>257</v>
      </c>
      <c r="AZ34" s="392"/>
      <c r="BA34" s="132"/>
      <c r="BB34" s="681" t="s">
        <v>100</v>
      </c>
      <c r="BC34" s="435" t="s">
        <v>33</v>
      </c>
      <c r="BD34" s="149">
        <v>446</v>
      </c>
      <c r="BE34" s="149">
        <v>525</v>
      </c>
      <c r="BF34" s="149">
        <v>507</v>
      </c>
      <c r="BG34" s="149">
        <v>529</v>
      </c>
      <c r="BH34" s="149">
        <v>613</v>
      </c>
      <c r="BI34" s="149">
        <v>743</v>
      </c>
      <c r="BJ34" s="149">
        <v>458</v>
      </c>
      <c r="BK34" s="149">
        <v>468</v>
      </c>
      <c r="BL34" s="149">
        <v>419</v>
      </c>
      <c r="BM34" s="149">
        <v>388</v>
      </c>
      <c r="BN34" s="149">
        <v>319</v>
      </c>
      <c r="BO34" s="150">
        <v>310</v>
      </c>
      <c r="BP34" s="183">
        <v>300</v>
      </c>
      <c r="BQ34" s="129"/>
      <c r="BR34" s="129"/>
    </row>
    <row r="35" spans="1:70" s="13" customFormat="1">
      <c r="B35" s="14" t="s">
        <v>35</v>
      </c>
      <c r="C35" s="36">
        <v>0.05</v>
      </c>
      <c r="D35" s="36">
        <v>0.05</v>
      </c>
      <c r="E35" s="36">
        <v>7.4999999999999997E-2</v>
      </c>
      <c r="F35" s="36">
        <v>0.1</v>
      </c>
      <c r="G35" s="36">
        <v>7.4999999999999997E-2</v>
      </c>
      <c r="H35" s="36">
        <v>7.4999999999999997E-2</v>
      </c>
      <c r="I35" s="36">
        <v>0.15</v>
      </c>
      <c r="J35" s="36">
        <v>0.1</v>
      </c>
      <c r="K35" s="36">
        <v>0.1</v>
      </c>
      <c r="L35" s="36">
        <v>0.15</v>
      </c>
      <c r="M35" s="36">
        <v>7.4999999999999997E-2</v>
      </c>
      <c r="N35" s="36">
        <v>0.05</v>
      </c>
      <c r="O35" s="36">
        <v>0.1</v>
      </c>
      <c r="P35" s="35">
        <f t="shared" si="75"/>
        <v>8.8461538461538466E-2</v>
      </c>
      <c r="Q35" s="35"/>
      <c r="R35" s="35"/>
      <c r="S35" s="141" t="s">
        <v>15</v>
      </c>
      <c r="T35" s="143">
        <f>AM36</f>
        <v>183</v>
      </c>
      <c r="U35" s="143">
        <f t="shared" si="88"/>
        <v>199</v>
      </c>
      <c r="V35" s="143">
        <f t="shared" si="89"/>
        <v>200</v>
      </c>
      <c r="W35" s="143">
        <f t="shared" si="90"/>
        <v>187</v>
      </c>
      <c r="X35" s="143">
        <f t="shared" si="91"/>
        <v>148</v>
      </c>
      <c r="Y35" s="143">
        <f t="shared" si="92"/>
        <v>183</v>
      </c>
      <c r="Z35" s="143">
        <f t="shared" si="93"/>
        <v>201</v>
      </c>
      <c r="AA35" s="143">
        <f t="shared" si="94"/>
        <v>236</v>
      </c>
      <c r="AB35" s="143">
        <f t="shared" si="95"/>
        <v>209</v>
      </c>
      <c r="AC35" s="143">
        <f t="shared" si="96"/>
        <v>195</v>
      </c>
      <c r="AD35" s="143">
        <f t="shared" si="97"/>
        <v>209</v>
      </c>
      <c r="AE35" s="143">
        <f t="shared" si="98"/>
        <v>272</v>
      </c>
      <c r="AF35" s="143">
        <f t="shared" si="99"/>
        <v>230</v>
      </c>
      <c r="AG35" s="143"/>
      <c r="AH35" s="402">
        <v>22.377816396303491</v>
      </c>
      <c r="AJ35" s="143"/>
      <c r="AK35" s="129"/>
      <c r="AL35" s="141" t="s">
        <v>39</v>
      </c>
      <c r="AM35" s="146"/>
      <c r="AN35" s="146"/>
      <c r="AO35" s="146"/>
      <c r="AP35" s="146">
        <v>125</v>
      </c>
      <c r="AQ35" s="146">
        <v>135</v>
      </c>
      <c r="AR35" s="146">
        <v>124</v>
      </c>
      <c r="AS35" s="146">
        <v>200</v>
      </c>
      <c r="AT35" s="146">
        <v>216</v>
      </c>
      <c r="AU35" s="146">
        <v>215</v>
      </c>
      <c r="AV35" s="146">
        <v>218</v>
      </c>
      <c r="AW35" s="146">
        <v>196</v>
      </c>
      <c r="AX35" s="146">
        <v>306</v>
      </c>
      <c r="AY35" s="146">
        <v>168</v>
      </c>
      <c r="AZ35" s="392"/>
      <c r="BA35" s="132"/>
      <c r="BB35" s="681"/>
      <c r="BC35" s="141" t="s">
        <v>9</v>
      </c>
      <c r="BD35" s="150">
        <v>312</v>
      </c>
      <c r="BE35" s="150">
        <v>355</v>
      </c>
      <c r="BF35" s="150">
        <v>354</v>
      </c>
      <c r="BG35" s="150">
        <v>378</v>
      </c>
      <c r="BH35" s="150">
        <v>376</v>
      </c>
      <c r="BI35" s="150">
        <v>449</v>
      </c>
      <c r="BJ35" s="150">
        <v>369</v>
      </c>
      <c r="BK35" s="150">
        <v>329</v>
      </c>
      <c r="BL35" s="150">
        <v>293</v>
      </c>
      <c r="BM35" s="150">
        <v>289</v>
      </c>
      <c r="BN35" s="150">
        <v>259</v>
      </c>
      <c r="BO35" s="150">
        <v>207</v>
      </c>
      <c r="BP35" s="183">
        <v>228</v>
      </c>
      <c r="BQ35" s="129"/>
      <c r="BR35" s="129"/>
    </row>
    <row r="36" spans="1:70" s="13" customFormat="1" ht="18.75" thickBot="1">
      <c r="B36" s="14" t="s">
        <v>36</v>
      </c>
      <c r="C36" s="451">
        <v>0.22500000000000001</v>
      </c>
      <c r="D36" s="452">
        <v>0.22500000000000001</v>
      </c>
      <c r="E36" s="452">
        <v>0.22500000000000001</v>
      </c>
      <c r="F36" s="452">
        <v>0.22500000000000001</v>
      </c>
      <c r="G36" s="452">
        <v>0.22500000000000001</v>
      </c>
      <c r="H36" s="452">
        <v>0.22500000000000001</v>
      </c>
      <c r="I36" s="452">
        <v>0.22500000000000001</v>
      </c>
      <c r="J36" s="452">
        <v>0.22500000000000001</v>
      </c>
      <c r="K36" s="452">
        <v>0.22500000000000001</v>
      </c>
      <c r="L36" s="452">
        <v>0.22500000000000001</v>
      </c>
      <c r="M36" s="452">
        <v>0.22500000000000001</v>
      </c>
      <c r="N36" s="452">
        <v>0.22500000000000001</v>
      </c>
      <c r="O36" s="453">
        <v>0.22500000000000001</v>
      </c>
      <c r="P36" s="35">
        <f t="shared" si="75"/>
        <v>0.22500000000000006</v>
      </c>
      <c r="Q36" s="37"/>
      <c r="R36" s="37"/>
      <c r="S36" s="141" t="s">
        <v>40</v>
      </c>
      <c r="T36" s="143">
        <f>AM37</f>
        <v>0</v>
      </c>
      <c r="U36" s="143">
        <f t="shared" si="88"/>
        <v>0</v>
      </c>
      <c r="V36" s="143">
        <f t="shared" si="89"/>
        <v>0</v>
      </c>
      <c r="W36" s="143">
        <f t="shared" si="90"/>
        <v>231</v>
      </c>
      <c r="X36" s="143">
        <f t="shared" si="91"/>
        <v>379</v>
      </c>
      <c r="Y36" s="143">
        <f t="shared" si="92"/>
        <v>3582</v>
      </c>
      <c r="Z36" s="143">
        <f t="shared" si="93"/>
        <v>7276</v>
      </c>
      <c r="AA36" s="143">
        <f t="shared" si="94"/>
        <v>4014</v>
      </c>
      <c r="AB36" s="143">
        <f t="shared" si="95"/>
        <v>7596</v>
      </c>
      <c r="AC36" s="143">
        <f t="shared" si="96"/>
        <v>10131.5</v>
      </c>
      <c r="AD36" s="143">
        <f t="shared" si="97"/>
        <v>3882</v>
      </c>
      <c r="AE36" s="143">
        <f t="shared" si="98"/>
        <v>7760</v>
      </c>
      <c r="AF36" s="143">
        <f t="shared" si="99"/>
        <v>10000.5</v>
      </c>
      <c r="AG36" s="143"/>
      <c r="AH36" s="404">
        <v>3761.0641652013737</v>
      </c>
      <c r="AI36" s="15"/>
      <c r="AJ36" s="143"/>
      <c r="AK36" s="129"/>
      <c r="AL36" s="141" t="s">
        <v>15</v>
      </c>
      <c r="AM36" s="146">
        <v>183</v>
      </c>
      <c r="AN36" s="146">
        <v>199</v>
      </c>
      <c r="AO36" s="146">
        <v>200</v>
      </c>
      <c r="AP36" s="146">
        <v>187</v>
      </c>
      <c r="AQ36" s="146">
        <v>148</v>
      </c>
      <c r="AR36" s="146">
        <v>183</v>
      </c>
      <c r="AS36" s="146">
        <v>201</v>
      </c>
      <c r="AT36" s="146">
        <v>236</v>
      </c>
      <c r="AU36" s="146">
        <v>209</v>
      </c>
      <c r="AV36" s="146">
        <v>195</v>
      </c>
      <c r="AW36" s="146">
        <v>209</v>
      </c>
      <c r="AX36" s="146">
        <v>272</v>
      </c>
      <c r="AY36" s="146">
        <v>230</v>
      </c>
      <c r="AZ36" s="392"/>
      <c r="BA36" s="132"/>
      <c r="BB36" s="681"/>
      <c r="BC36" s="141" t="s">
        <v>34</v>
      </c>
      <c r="BD36" s="150">
        <v>342</v>
      </c>
      <c r="BE36" s="150">
        <v>271</v>
      </c>
      <c r="BF36" s="150">
        <v>258</v>
      </c>
      <c r="BG36" s="150">
        <v>281</v>
      </c>
      <c r="BH36" s="150">
        <v>283</v>
      </c>
      <c r="BI36" s="150">
        <v>311</v>
      </c>
      <c r="BJ36" s="150">
        <v>302</v>
      </c>
      <c r="BK36" s="150">
        <v>242</v>
      </c>
      <c r="BL36" s="150">
        <v>232</v>
      </c>
      <c r="BM36" s="150">
        <v>248</v>
      </c>
      <c r="BN36" s="150">
        <v>185</v>
      </c>
      <c r="BO36" s="150">
        <v>215</v>
      </c>
      <c r="BP36" s="183">
        <v>183</v>
      </c>
      <c r="BQ36" s="129"/>
      <c r="BR36" s="129"/>
    </row>
    <row r="37" spans="1:70" s="5" customFormat="1" ht="18.75" thickBot="1">
      <c r="B37" s="7" t="s">
        <v>37</v>
      </c>
      <c r="C37" s="454">
        <v>0.1</v>
      </c>
      <c r="D37" s="455">
        <v>2.5000000000000001E-2</v>
      </c>
      <c r="E37" s="455">
        <v>0.17499999999999999</v>
      </c>
      <c r="F37" s="455">
        <v>0.1</v>
      </c>
      <c r="G37" s="455">
        <v>0.1</v>
      </c>
      <c r="H37" s="455">
        <v>0</v>
      </c>
      <c r="I37" s="455">
        <v>0.1</v>
      </c>
      <c r="J37" s="455">
        <v>0.125</v>
      </c>
      <c r="K37" s="455">
        <v>0</v>
      </c>
      <c r="L37" s="455">
        <v>0.1</v>
      </c>
      <c r="M37" s="455">
        <v>2.5000000000000001E-2</v>
      </c>
      <c r="N37" s="455">
        <v>0.05</v>
      </c>
      <c r="O37" s="456">
        <v>2.5000000000000001E-2</v>
      </c>
      <c r="P37" s="35">
        <v>8.3094732132025298E-2</v>
      </c>
      <c r="Q37" s="37"/>
      <c r="R37" s="37"/>
      <c r="S37" s="141" t="s">
        <v>41</v>
      </c>
      <c r="T37" s="163">
        <f>AM38</f>
        <v>15.249068112504235</v>
      </c>
      <c r="U37" s="163">
        <f t="shared" si="88"/>
        <v>15.8836229053151</v>
      </c>
      <c r="V37" s="163">
        <f t="shared" si="89"/>
        <v>15.40958461895165</v>
      </c>
      <c r="W37" s="163">
        <f t="shared" si="90"/>
        <v>15.076692201650758</v>
      </c>
      <c r="X37" s="163">
        <f t="shared" si="91"/>
        <v>14.292337452638648</v>
      </c>
      <c r="Y37" s="163">
        <f t="shared" si="92"/>
        <v>14.562904235343208</v>
      </c>
      <c r="Z37" s="163">
        <f t="shared" si="93"/>
        <v>15.692172547349367</v>
      </c>
      <c r="AA37" s="163">
        <f t="shared" si="94"/>
        <v>17.114614819050733</v>
      </c>
      <c r="AB37" s="163">
        <f t="shared" si="95"/>
        <v>17.248795595320026</v>
      </c>
      <c r="AC37" s="163">
        <f t="shared" si="96"/>
        <v>21.663949785950425</v>
      </c>
      <c r="AD37" s="573">
        <f t="shared" si="97"/>
        <v>18.189841145322614</v>
      </c>
      <c r="AE37" s="556">
        <f t="shared" si="98"/>
        <v>19.811828395323431</v>
      </c>
      <c r="AF37" s="557">
        <f t="shared" si="99"/>
        <v>20.908205421019048</v>
      </c>
      <c r="AG37" s="163"/>
      <c r="AH37" s="403">
        <v>2.1410168038303992</v>
      </c>
      <c r="AI37" s="13"/>
      <c r="AJ37" s="385"/>
      <c r="AK37" s="129"/>
      <c r="AL37" s="141" t="s">
        <v>40</v>
      </c>
      <c r="AM37" s="146"/>
      <c r="AN37" s="146"/>
      <c r="AO37" s="146"/>
      <c r="AP37" s="146">
        <v>231</v>
      </c>
      <c r="AQ37" s="146">
        <v>379</v>
      </c>
      <c r="AR37" s="146">
        <v>3582</v>
      </c>
      <c r="AS37" s="146">
        <v>7276</v>
      </c>
      <c r="AT37" s="146">
        <v>4014</v>
      </c>
      <c r="AU37" s="146">
        <v>7596</v>
      </c>
      <c r="AV37" s="146">
        <v>10131.5</v>
      </c>
      <c r="AW37" s="146">
        <v>3882</v>
      </c>
      <c r="AX37" s="146">
        <v>7760</v>
      </c>
      <c r="AY37" s="146">
        <v>10000.5</v>
      </c>
      <c r="AZ37" s="392"/>
      <c r="BA37" s="132"/>
      <c r="BB37" s="681"/>
      <c r="BC37" s="141" t="s">
        <v>36</v>
      </c>
      <c r="BD37" s="150">
        <v>128</v>
      </c>
      <c r="BE37" s="150">
        <v>117</v>
      </c>
      <c r="BF37" s="150">
        <v>105</v>
      </c>
      <c r="BG37" s="150">
        <v>119</v>
      </c>
      <c r="BH37" s="150">
        <v>107</v>
      </c>
      <c r="BI37" s="150">
        <v>132</v>
      </c>
      <c r="BJ37" s="150">
        <v>131</v>
      </c>
      <c r="BK37" s="150">
        <v>139</v>
      </c>
      <c r="BL37" s="150">
        <v>124</v>
      </c>
      <c r="BM37" s="150">
        <v>165</v>
      </c>
      <c r="BN37" s="150">
        <v>124</v>
      </c>
      <c r="BO37" s="150">
        <v>140</v>
      </c>
      <c r="BP37" s="183">
        <v>146</v>
      </c>
      <c r="BQ37" s="129"/>
      <c r="BR37" s="129"/>
    </row>
    <row r="38" spans="1:70" s="5" customFormat="1">
      <c r="B38" s="7" t="s">
        <v>38</v>
      </c>
      <c r="C38" s="457">
        <v>0.1</v>
      </c>
      <c r="D38" s="458">
        <v>0.17499999999999999</v>
      </c>
      <c r="E38" s="458">
        <v>2.5000000000000001E-2</v>
      </c>
      <c r="F38" s="458">
        <v>0.1</v>
      </c>
      <c r="G38" s="458">
        <v>0.1</v>
      </c>
      <c r="H38" s="458">
        <v>0.2</v>
      </c>
      <c r="I38" s="458">
        <v>0.1</v>
      </c>
      <c r="J38" s="458">
        <v>7.4999999999999997E-2</v>
      </c>
      <c r="K38" s="458">
        <v>0.2</v>
      </c>
      <c r="L38" s="458">
        <v>0.1</v>
      </c>
      <c r="M38" s="458">
        <v>0.17499999999999999</v>
      </c>
      <c r="N38" s="458">
        <v>0.15</v>
      </c>
      <c r="O38" s="459">
        <v>0.17499999999999999</v>
      </c>
      <c r="P38" s="35">
        <v>5.1520652483359318E-2</v>
      </c>
      <c r="Q38" s="7"/>
      <c r="R38" s="7"/>
      <c r="S38" s="129"/>
      <c r="T38" s="141"/>
      <c r="U38" s="141"/>
      <c r="V38" s="141"/>
      <c r="W38" s="129"/>
      <c r="X38" s="129"/>
      <c r="Y38" s="129"/>
      <c r="Z38" s="129"/>
      <c r="AA38" s="129"/>
      <c r="AB38" s="129"/>
      <c r="AC38" s="129"/>
      <c r="AD38" s="129"/>
      <c r="AE38" s="129"/>
      <c r="AF38" s="129"/>
      <c r="AG38" s="129"/>
      <c r="AH38" s="99"/>
      <c r="AI38" s="38"/>
      <c r="AJ38" s="385"/>
      <c r="AK38" s="129"/>
      <c r="AL38" s="161" t="s">
        <v>41</v>
      </c>
      <c r="AM38" s="164">
        <v>15.249068112504235</v>
      </c>
      <c r="AN38" s="164">
        <v>15.8836229053151</v>
      </c>
      <c r="AO38" s="164">
        <v>15.40958461895165</v>
      </c>
      <c r="AP38" s="164">
        <v>15.076692201650758</v>
      </c>
      <c r="AQ38" s="164">
        <v>14.292337452638648</v>
      </c>
      <c r="AR38" s="164">
        <v>14.562904235343208</v>
      </c>
      <c r="AS38" s="164">
        <v>15.692172547349367</v>
      </c>
      <c r="AT38" s="164">
        <v>17.114614819050733</v>
      </c>
      <c r="AU38" s="164">
        <v>17.248795595320026</v>
      </c>
      <c r="AV38" s="164">
        <v>21.663949785950425</v>
      </c>
      <c r="AW38" s="164">
        <v>18.189841145322614</v>
      </c>
      <c r="AX38" s="164">
        <v>19.811828395323431</v>
      </c>
      <c r="AY38" s="164">
        <v>20.908205421019048</v>
      </c>
      <c r="AZ38" s="392"/>
      <c r="BA38" s="132"/>
      <c r="BB38" s="681"/>
      <c r="BC38" s="141" t="s">
        <v>149</v>
      </c>
      <c r="BD38" s="146">
        <v>0</v>
      </c>
      <c r="BE38" s="146">
        <v>0</v>
      </c>
      <c r="BF38" s="146">
        <v>0</v>
      </c>
      <c r="BG38" s="146">
        <v>0</v>
      </c>
      <c r="BH38" s="146">
        <v>0</v>
      </c>
      <c r="BI38" s="146">
        <v>0</v>
      </c>
      <c r="BJ38" s="146">
        <v>0</v>
      </c>
      <c r="BK38" s="146">
        <v>0</v>
      </c>
      <c r="BL38" s="146">
        <v>0</v>
      </c>
      <c r="BM38" s="150">
        <v>0</v>
      </c>
      <c r="BN38" s="150">
        <v>0</v>
      </c>
      <c r="BO38" s="150">
        <v>5</v>
      </c>
      <c r="BP38" s="183">
        <v>2</v>
      </c>
      <c r="BQ38" s="129"/>
      <c r="BR38" s="129"/>
    </row>
    <row r="39" spans="1:70" s="5" customFormat="1">
      <c r="B39" s="7" t="s">
        <v>39</v>
      </c>
      <c r="C39" s="36">
        <v>0.15</v>
      </c>
      <c r="D39" s="36">
        <v>0.15</v>
      </c>
      <c r="E39" s="36">
        <v>0.05</v>
      </c>
      <c r="F39" s="36">
        <v>0.125</v>
      </c>
      <c r="G39" s="36">
        <v>0.15</v>
      </c>
      <c r="H39" s="36">
        <v>7.4999999999999997E-2</v>
      </c>
      <c r="I39" s="36">
        <v>7.4999999999999997E-2</v>
      </c>
      <c r="J39" s="36">
        <v>0.15</v>
      </c>
      <c r="K39" s="36">
        <v>7.4999999999999997E-2</v>
      </c>
      <c r="L39" s="36">
        <v>0.05</v>
      </c>
      <c r="M39" s="36">
        <v>0.05</v>
      </c>
      <c r="N39" s="36">
        <v>7.4999999999999997E-2</v>
      </c>
      <c r="O39" s="36">
        <v>7.4999999999999997E-2</v>
      </c>
      <c r="P39" s="35">
        <f t="shared" si="75"/>
        <v>9.6153846153846131E-2</v>
      </c>
      <c r="Q39" s="35"/>
      <c r="R39" s="35"/>
      <c r="S39" s="129"/>
      <c r="T39" s="141"/>
      <c r="U39" s="141"/>
      <c r="V39" s="141"/>
      <c r="W39" s="129"/>
      <c r="X39" s="129"/>
      <c r="Y39" s="129"/>
      <c r="Z39" s="129"/>
      <c r="AA39" s="129"/>
      <c r="AB39" s="129"/>
      <c r="AC39" s="129"/>
      <c r="AD39" s="129"/>
      <c r="AE39" s="129"/>
      <c r="AF39" s="129"/>
      <c r="AG39" s="129"/>
      <c r="AH39" s="99"/>
      <c r="AI39" s="15"/>
      <c r="AJ39" s="385"/>
      <c r="AK39" s="129"/>
      <c r="AL39" s="141"/>
      <c r="AM39" s="186"/>
      <c r="AN39" s="186"/>
      <c r="AO39" s="186"/>
      <c r="AP39" s="186"/>
      <c r="AQ39" s="186"/>
      <c r="AR39" s="186"/>
      <c r="AS39" s="186"/>
      <c r="AT39" s="186"/>
      <c r="AU39" s="186"/>
      <c r="AV39" s="186"/>
      <c r="AW39" s="186"/>
      <c r="AX39" s="186"/>
      <c r="AY39" s="186"/>
      <c r="AZ39" s="392"/>
      <c r="BA39" s="132"/>
      <c r="BB39" s="681"/>
      <c r="BC39" s="141" t="s">
        <v>37</v>
      </c>
      <c r="BD39" s="150">
        <v>3</v>
      </c>
      <c r="BE39" s="150">
        <v>7</v>
      </c>
      <c r="BF39" s="150">
        <v>10</v>
      </c>
      <c r="BG39" s="150">
        <v>7</v>
      </c>
      <c r="BH39" s="150">
        <v>2</v>
      </c>
      <c r="BI39" s="150">
        <v>6</v>
      </c>
      <c r="BJ39" s="150">
        <v>15</v>
      </c>
      <c r="BK39" s="150">
        <v>32</v>
      </c>
      <c r="BL39" s="150">
        <v>6</v>
      </c>
      <c r="BM39" s="150">
        <v>14</v>
      </c>
      <c r="BN39" s="150">
        <v>1</v>
      </c>
      <c r="BO39" s="150">
        <v>3</v>
      </c>
      <c r="BP39" s="183">
        <v>16</v>
      </c>
      <c r="BQ39" s="129"/>
      <c r="BR39" s="129"/>
    </row>
    <row r="40" spans="1:70" s="5" customFormat="1">
      <c r="B40" s="7" t="s">
        <v>15</v>
      </c>
      <c r="C40" s="36">
        <v>0.1</v>
      </c>
      <c r="D40" s="36">
        <v>0.05</v>
      </c>
      <c r="E40" s="36">
        <v>0.15</v>
      </c>
      <c r="F40" s="36">
        <v>0.1</v>
      </c>
      <c r="G40" s="36">
        <v>0.05</v>
      </c>
      <c r="H40" s="36">
        <v>0.125</v>
      </c>
      <c r="I40" s="36">
        <v>0.1</v>
      </c>
      <c r="J40" s="36">
        <v>0.05</v>
      </c>
      <c r="K40" s="36">
        <v>0.15</v>
      </c>
      <c r="L40" s="36">
        <v>0.1</v>
      </c>
      <c r="M40" s="36">
        <v>0.125</v>
      </c>
      <c r="N40" s="36">
        <v>0.15</v>
      </c>
      <c r="O40" s="36">
        <v>0.15</v>
      </c>
      <c r="P40" s="35">
        <f t="shared" si="75"/>
        <v>0.10769230769230768</v>
      </c>
      <c r="Q40" s="35"/>
      <c r="R40" s="35"/>
      <c r="S40" s="129"/>
      <c r="T40" s="141"/>
      <c r="U40" s="141"/>
      <c r="V40" s="141"/>
      <c r="W40" s="129"/>
      <c r="X40" s="129"/>
      <c r="Y40" s="129"/>
      <c r="Z40" s="129"/>
      <c r="AA40" s="129"/>
      <c r="AB40" s="129"/>
      <c r="AC40" s="129"/>
      <c r="AD40" s="129"/>
      <c r="AE40" s="129"/>
      <c r="AF40" s="129"/>
      <c r="AG40" s="129"/>
      <c r="AH40" s="99"/>
      <c r="AJ40" s="385"/>
      <c r="AK40" s="129"/>
      <c r="AL40" s="141"/>
      <c r="AM40" s="186"/>
      <c r="AN40" s="186"/>
      <c r="AO40" s="186"/>
      <c r="AP40" s="186"/>
      <c r="AQ40" s="186"/>
      <c r="AR40" s="186"/>
      <c r="AS40" s="186"/>
      <c r="AT40" s="186"/>
      <c r="AU40" s="186"/>
      <c r="AV40" s="186"/>
      <c r="AW40" s="186"/>
      <c r="AX40" s="186"/>
      <c r="AY40" s="186"/>
      <c r="AZ40" s="392"/>
      <c r="BA40" s="132"/>
      <c r="BB40" s="682"/>
      <c r="BC40" s="161" t="s">
        <v>38</v>
      </c>
      <c r="BD40" s="158">
        <v>17</v>
      </c>
      <c r="BE40" s="158">
        <v>21</v>
      </c>
      <c r="BF40" s="159">
        <v>14</v>
      </c>
      <c r="BG40" s="158">
        <v>9</v>
      </c>
      <c r="BH40" s="158">
        <v>11</v>
      </c>
      <c r="BI40" s="159">
        <v>44</v>
      </c>
      <c r="BJ40" s="159">
        <v>71</v>
      </c>
      <c r="BK40" s="159">
        <v>131</v>
      </c>
      <c r="BL40" s="159">
        <v>80</v>
      </c>
      <c r="BM40" s="159">
        <v>143</v>
      </c>
      <c r="BN40" s="159">
        <v>110</v>
      </c>
      <c r="BO40" s="159">
        <v>88</v>
      </c>
      <c r="BP40" s="185">
        <v>128</v>
      </c>
      <c r="BQ40" s="129"/>
      <c r="BR40" s="129"/>
    </row>
    <row r="41" spans="1:70" s="5" customFormat="1">
      <c r="B41" s="7" t="s">
        <v>40</v>
      </c>
      <c r="C41" s="36">
        <v>7.4999999999999997E-2</v>
      </c>
      <c r="D41" s="36">
        <v>0.125</v>
      </c>
      <c r="E41" s="36">
        <v>0.1</v>
      </c>
      <c r="F41" s="36">
        <v>0.05</v>
      </c>
      <c r="G41" s="36">
        <v>0.1</v>
      </c>
      <c r="H41" s="36">
        <v>0.1</v>
      </c>
      <c r="I41" s="36">
        <v>0.05</v>
      </c>
      <c r="J41" s="36">
        <v>7.4999999999999997E-2</v>
      </c>
      <c r="K41" s="36">
        <v>0.05</v>
      </c>
      <c r="L41" s="36">
        <v>7.4999999999999997E-2</v>
      </c>
      <c r="M41" s="36">
        <v>0.125</v>
      </c>
      <c r="N41" s="36">
        <v>0.1</v>
      </c>
      <c r="O41" s="36">
        <v>0.05</v>
      </c>
      <c r="P41" s="35">
        <f t="shared" si="75"/>
        <v>8.2692307692307704E-2</v>
      </c>
      <c r="Q41" s="34"/>
      <c r="R41" s="34"/>
      <c r="S41" s="129"/>
      <c r="T41" s="141"/>
      <c r="U41" s="141"/>
      <c r="V41" s="141"/>
      <c r="W41" s="129"/>
      <c r="X41" s="129"/>
      <c r="Y41" s="129"/>
      <c r="Z41" s="129"/>
      <c r="AA41" s="129"/>
      <c r="AB41" s="129"/>
      <c r="AC41" s="129"/>
      <c r="AD41" s="129"/>
      <c r="AE41" s="129"/>
      <c r="AF41" s="129"/>
      <c r="AG41" s="129"/>
      <c r="AH41" s="99"/>
      <c r="AJ41" s="385"/>
      <c r="AK41" s="129"/>
      <c r="AL41" s="141"/>
      <c r="AM41" s="186"/>
      <c r="AN41" s="186"/>
      <c r="AO41" s="186"/>
      <c r="AP41" s="186"/>
      <c r="AQ41" s="186"/>
      <c r="AR41" s="186"/>
      <c r="AS41" s="186"/>
      <c r="AT41" s="186"/>
      <c r="AU41" s="186"/>
      <c r="AV41" s="186"/>
      <c r="AW41" s="186"/>
      <c r="AX41" s="186"/>
      <c r="AY41" s="186"/>
      <c r="AZ41" s="392"/>
      <c r="BA41" s="132"/>
      <c r="BB41" s="683" t="s">
        <v>101</v>
      </c>
      <c r="BC41" s="435" t="s">
        <v>33</v>
      </c>
      <c r="BD41" s="149">
        <v>158</v>
      </c>
      <c r="BE41" s="149">
        <v>162</v>
      </c>
      <c r="BF41" s="149">
        <v>182</v>
      </c>
      <c r="BG41" s="149">
        <v>172</v>
      </c>
      <c r="BH41" s="149">
        <v>211</v>
      </c>
      <c r="BI41" s="149">
        <v>327</v>
      </c>
      <c r="BJ41" s="149">
        <v>256</v>
      </c>
      <c r="BK41" s="149">
        <v>221</v>
      </c>
      <c r="BL41" s="149">
        <v>157</v>
      </c>
      <c r="BM41" s="149">
        <v>115</v>
      </c>
      <c r="BN41" s="149">
        <v>115</v>
      </c>
      <c r="BO41" s="150">
        <v>75</v>
      </c>
      <c r="BP41" s="183">
        <v>66</v>
      </c>
      <c r="BQ41" s="129"/>
      <c r="BR41" s="129"/>
    </row>
    <row r="42" spans="1:70" s="5" customFormat="1">
      <c r="B42" s="20" t="s">
        <v>41</v>
      </c>
      <c r="C42" s="460">
        <v>0.05</v>
      </c>
      <c r="D42" s="461">
        <v>0.05</v>
      </c>
      <c r="E42" s="461">
        <v>0.05</v>
      </c>
      <c r="F42" s="461">
        <v>0.05</v>
      </c>
      <c r="G42" s="461">
        <v>0.05</v>
      </c>
      <c r="H42" s="461">
        <v>0.05</v>
      </c>
      <c r="I42" s="461">
        <v>0.05</v>
      </c>
      <c r="J42" s="461">
        <v>0.05</v>
      </c>
      <c r="K42" s="461">
        <v>0.05</v>
      </c>
      <c r="L42" s="461">
        <v>0.05</v>
      </c>
      <c r="M42" s="461">
        <v>0.05</v>
      </c>
      <c r="N42" s="461">
        <v>0.05</v>
      </c>
      <c r="O42" s="462">
        <v>0.05</v>
      </c>
      <c r="P42" s="39">
        <f t="shared" si="75"/>
        <v>0.05</v>
      </c>
      <c r="Q42" s="35"/>
      <c r="R42" s="35"/>
      <c r="S42" s="129"/>
      <c r="T42" s="141"/>
      <c r="U42" s="141"/>
      <c r="V42" s="141"/>
      <c r="W42" s="129"/>
      <c r="X42" s="129"/>
      <c r="Y42" s="129"/>
      <c r="Z42" s="129"/>
      <c r="AA42" s="129"/>
      <c r="AB42" s="129"/>
      <c r="AC42" s="129"/>
      <c r="AD42" s="129"/>
      <c r="AE42" s="129"/>
      <c r="AF42" s="129"/>
      <c r="AG42" s="129"/>
      <c r="AH42" s="99"/>
      <c r="AJ42" s="385"/>
      <c r="AK42" s="129"/>
      <c r="AL42" s="141"/>
      <c r="AM42" s="186"/>
      <c r="AN42" s="186"/>
      <c r="AO42" s="186"/>
      <c r="AP42" s="186"/>
      <c r="AQ42" s="186"/>
      <c r="AR42" s="186"/>
      <c r="AS42" s="186"/>
      <c r="AT42" s="186"/>
      <c r="AU42" s="186"/>
      <c r="AV42" s="186"/>
      <c r="AW42" s="186"/>
      <c r="AX42" s="186"/>
      <c r="AY42" s="186"/>
      <c r="AZ42" s="392"/>
      <c r="BA42" s="132"/>
      <c r="BB42" s="681"/>
      <c r="BC42" s="141" t="s">
        <v>9</v>
      </c>
      <c r="BD42" s="150">
        <v>154</v>
      </c>
      <c r="BE42" s="150">
        <v>160</v>
      </c>
      <c r="BF42" s="150">
        <v>151</v>
      </c>
      <c r="BG42" s="150">
        <v>185</v>
      </c>
      <c r="BH42" s="150">
        <v>181</v>
      </c>
      <c r="BI42" s="150">
        <v>264</v>
      </c>
      <c r="BJ42" s="150">
        <v>242</v>
      </c>
      <c r="BK42" s="150">
        <v>224</v>
      </c>
      <c r="BL42" s="150">
        <v>160</v>
      </c>
      <c r="BM42" s="150">
        <v>153</v>
      </c>
      <c r="BN42" s="150">
        <v>84</v>
      </c>
      <c r="BO42" s="150">
        <v>104</v>
      </c>
      <c r="BP42" s="183">
        <v>72</v>
      </c>
      <c r="BQ42" s="129"/>
      <c r="BR42" s="129"/>
    </row>
    <row r="43" spans="1:70" s="5" customFormat="1">
      <c r="B43" s="30"/>
      <c r="C43" s="40">
        <f t="shared" ref="C43:O43" si="100">SUM(C32:C42)</f>
        <v>1</v>
      </c>
      <c r="D43" s="40">
        <f t="shared" si="100"/>
        <v>1</v>
      </c>
      <c r="E43" s="40">
        <f t="shared" si="100"/>
        <v>1</v>
      </c>
      <c r="F43" s="40">
        <f t="shared" si="100"/>
        <v>1</v>
      </c>
      <c r="G43" s="40">
        <f t="shared" si="100"/>
        <v>1</v>
      </c>
      <c r="H43" s="40">
        <f t="shared" si="100"/>
        <v>1</v>
      </c>
      <c r="I43" s="40">
        <f t="shared" si="100"/>
        <v>1</v>
      </c>
      <c r="J43" s="40">
        <f t="shared" si="100"/>
        <v>1</v>
      </c>
      <c r="K43" s="40">
        <f t="shared" si="100"/>
        <v>1</v>
      </c>
      <c r="L43" s="40">
        <f t="shared" si="100"/>
        <v>1</v>
      </c>
      <c r="M43" s="40">
        <f t="shared" si="100"/>
        <v>1.0000000000000002</v>
      </c>
      <c r="N43" s="40">
        <f t="shared" si="100"/>
        <v>1</v>
      </c>
      <c r="O43" s="40">
        <f t="shared" si="100"/>
        <v>1</v>
      </c>
      <c r="P43" s="41">
        <f>(SUM(P32:P42))</f>
        <v>0.93461538461538485</v>
      </c>
      <c r="Q43" s="41"/>
      <c r="R43" s="41"/>
      <c r="S43" s="129"/>
      <c r="T43" s="141"/>
      <c r="U43" s="141"/>
      <c r="V43" s="141"/>
      <c r="W43" s="129"/>
      <c r="X43" s="129"/>
      <c r="Y43" s="129"/>
      <c r="Z43" s="129"/>
      <c r="AA43" s="129"/>
      <c r="AB43" s="129"/>
      <c r="AC43" s="129"/>
      <c r="AD43" s="129"/>
      <c r="AE43" s="129"/>
      <c r="AF43" s="129"/>
      <c r="AG43" s="129"/>
      <c r="AH43" s="99"/>
      <c r="AJ43" s="385"/>
      <c r="AK43" s="129"/>
      <c r="AL43" s="161"/>
      <c r="AM43" s="279"/>
      <c r="AN43" s="279"/>
      <c r="AO43" s="279"/>
      <c r="AP43" s="279"/>
      <c r="AQ43" s="279"/>
      <c r="AR43" s="279"/>
      <c r="AS43" s="279"/>
      <c r="AT43" s="279"/>
      <c r="AU43" s="279"/>
      <c r="AV43" s="279"/>
      <c r="AW43" s="279"/>
      <c r="AX43" s="279"/>
      <c r="AY43" s="279"/>
      <c r="AZ43" s="392"/>
      <c r="BA43" s="132"/>
      <c r="BB43" s="681"/>
      <c r="BC43" s="141" t="s">
        <v>34</v>
      </c>
      <c r="BD43" s="150">
        <v>136</v>
      </c>
      <c r="BE43" s="150">
        <v>135</v>
      </c>
      <c r="BF43" s="150">
        <v>129</v>
      </c>
      <c r="BG43" s="150">
        <v>143</v>
      </c>
      <c r="BH43" s="150">
        <v>163</v>
      </c>
      <c r="BI43" s="150">
        <v>218</v>
      </c>
      <c r="BJ43" s="150">
        <v>211</v>
      </c>
      <c r="BK43" s="150">
        <v>202</v>
      </c>
      <c r="BL43" s="150">
        <v>159</v>
      </c>
      <c r="BM43" s="150">
        <v>129</v>
      </c>
      <c r="BN43" s="150">
        <v>108</v>
      </c>
      <c r="BO43" s="150">
        <v>102</v>
      </c>
      <c r="BP43" s="183">
        <v>77</v>
      </c>
      <c r="BQ43" s="129"/>
      <c r="BR43" s="129"/>
    </row>
    <row r="44" spans="1:70">
      <c r="B44" s="42"/>
      <c r="C44" s="25"/>
      <c r="D44" s="25"/>
      <c r="E44" s="25"/>
      <c r="F44" s="25"/>
      <c r="G44" s="25"/>
      <c r="H44" s="25"/>
      <c r="I44" s="25"/>
      <c r="J44" s="25"/>
      <c r="K44" s="25"/>
      <c r="L44" s="25"/>
      <c r="M44" s="25"/>
      <c r="N44" s="25"/>
      <c r="O44" s="25"/>
      <c r="P44" s="25"/>
      <c r="Q44" s="5"/>
      <c r="R44" s="5"/>
      <c r="T44" s="141"/>
      <c r="U44" s="141"/>
      <c r="V44" s="141"/>
      <c r="AH44" s="99"/>
      <c r="AL44" s="132"/>
      <c r="AM44" s="141"/>
      <c r="AN44" s="141"/>
      <c r="AO44" s="141"/>
      <c r="AP44" s="132"/>
      <c r="AQ44" s="132"/>
      <c r="AR44" s="132"/>
      <c r="AS44" s="132"/>
      <c r="AT44" s="392"/>
      <c r="AU44" s="392"/>
      <c r="AV44" s="392"/>
      <c r="AW44" s="392"/>
      <c r="AX44" s="392"/>
      <c r="AY44" s="392"/>
      <c r="AZ44" s="392"/>
      <c r="BA44" s="132"/>
      <c r="BB44" s="681"/>
      <c r="BC44" s="141" t="s">
        <v>36</v>
      </c>
      <c r="BD44" s="150">
        <v>56</v>
      </c>
      <c r="BE44" s="150">
        <v>61</v>
      </c>
      <c r="BF44" s="150">
        <v>58</v>
      </c>
      <c r="BG44" s="150">
        <v>73</v>
      </c>
      <c r="BH44" s="150">
        <v>94</v>
      </c>
      <c r="BI44" s="150">
        <v>96</v>
      </c>
      <c r="BJ44" s="150">
        <v>110</v>
      </c>
      <c r="BK44" s="150">
        <v>122</v>
      </c>
      <c r="BL44" s="150">
        <v>137</v>
      </c>
      <c r="BM44" s="150">
        <v>143</v>
      </c>
      <c r="BN44" s="150">
        <v>103</v>
      </c>
      <c r="BO44" s="150">
        <v>106</v>
      </c>
      <c r="BP44" s="183">
        <v>80</v>
      </c>
    </row>
    <row r="45" spans="1:70">
      <c r="B45" s="9" t="s">
        <v>85</v>
      </c>
      <c r="C45" s="27" t="s">
        <v>20</v>
      </c>
      <c r="D45" s="27" t="s">
        <v>21</v>
      </c>
      <c r="E45" s="27" t="s">
        <v>22</v>
      </c>
      <c r="F45" s="27" t="s">
        <v>23</v>
      </c>
      <c r="G45" s="27" t="s">
        <v>24</v>
      </c>
      <c r="H45" s="27" t="s">
        <v>25</v>
      </c>
      <c r="I45" s="27" t="s">
        <v>26</v>
      </c>
      <c r="J45" s="27" t="s">
        <v>27</v>
      </c>
      <c r="K45" s="27" t="s">
        <v>28</v>
      </c>
      <c r="L45" s="27" t="s">
        <v>29</v>
      </c>
      <c r="M45" s="27" t="s">
        <v>30</v>
      </c>
      <c r="N45" s="27" t="s">
        <v>31</v>
      </c>
      <c r="O45" s="27" t="s">
        <v>32</v>
      </c>
      <c r="P45" s="27" t="s">
        <v>81</v>
      </c>
      <c r="Q45" s="5"/>
      <c r="R45" s="5"/>
      <c r="T45" s="141"/>
      <c r="U45" s="141"/>
      <c r="V45" s="141"/>
      <c r="AH45" s="99"/>
      <c r="AJ45" s="167"/>
      <c r="AL45" s="132"/>
      <c r="AM45" s="141"/>
      <c r="AN45" s="141"/>
      <c r="AO45" s="141"/>
      <c r="AP45" s="132"/>
      <c r="AQ45" s="132"/>
      <c r="AR45" s="132"/>
      <c r="AS45" s="132"/>
      <c r="AT45" s="392"/>
      <c r="AU45" s="392"/>
      <c r="AV45" s="392"/>
      <c r="AW45" s="392"/>
      <c r="AX45" s="392"/>
      <c r="AY45" s="392"/>
      <c r="AZ45" s="392"/>
      <c r="BA45" s="132"/>
      <c r="BB45" s="681"/>
      <c r="BC45" s="141" t="s">
        <v>149</v>
      </c>
      <c r="BD45" s="146">
        <v>0</v>
      </c>
      <c r="BE45" s="146">
        <v>0</v>
      </c>
      <c r="BF45" s="146">
        <v>0</v>
      </c>
      <c r="BG45" s="146">
        <v>0</v>
      </c>
      <c r="BH45" s="146">
        <v>0</v>
      </c>
      <c r="BI45" s="146">
        <v>0</v>
      </c>
      <c r="BJ45" s="146">
        <v>0</v>
      </c>
      <c r="BK45" s="146">
        <v>0</v>
      </c>
      <c r="BL45" s="146">
        <v>0</v>
      </c>
      <c r="BM45" s="150">
        <v>0</v>
      </c>
      <c r="BN45" s="150">
        <v>0</v>
      </c>
      <c r="BO45" s="150">
        <v>0</v>
      </c>
      <c r="BP45" s="183">
        <v>2</v>
      </c>
    </row>
    <row r="46" spans="1:70">
      <c r="B46" s="7" t="s">
        <v>33</v>
      </c>
      <c r="C46" s="282">
        <f>C19*C32</f>
        <v>17.988852459016396</v>
      </c>
      <c r="D46" s="282">
        <f t="shared" ref="D46" si="101">D19*D32</f>
        <v>8.4180327868852469</v>
      </c>
      <c r="E46" s="282">
        <f t="shared" ref="E46:O46" si="102">E19*E32</f>
        <v>11.987868852459016</v>
      </c>
      <c r="F46" s="282">
        <f t="shared" si="102"/>
        <v>6.3983606557377044</v>
      </c>
      <c r="G46" s="282">
        <f t="shared" si="102"/>
        <v>11.752459016393443</v>
      </c>
      <c r="H46" s="282">
        <f t="shared" si="102"/>
        <v>15.208524590163936</v>
      </c>
      <c r="I46" s="282">
        <f t="shared" si="102"/>
        <v>21.722950819672132</v>
      </c>
      <c r="J46" s="282">
        <f t="shared" si="102"/>
        <v>13.845245901639347</v>
      </c>
      <c r="K46" s="282">
        <f t="shared" si="102"/>
        <v>21.796065573770491</v>
      </c>
      <c r="L46" s="282">
        <f t="shared" si="102"/>
        <v>13.133770491803279</v>
      </c>
      <c r="M46" s="282">
        <f t="shared" si="102"/>
        <v>25.847868852459019</v>
      </c>
      <c r="N46" s="282">
        <f t="shared" si="102"/>
        <v>19.148196721311475</v>
      </c>
      <c r="O46" s="282">
        <f t="shared" si="102"/>
        <v>14.725573770491801</v>
      </c>
      <c r="P46" s="43">
        <f>SUM(C46:O46)</f>
        <v>201.97377049180329</v>
      </c>
      <c r="Q46" s="5"/>
      <c r="R46" s="5"/>
      <c r="T46" s="141"/>
      <c r="U46" s="141"/>
      <c r="V46" s="141"/>
      <c r="AH46" s="99"/>
      <c r="AL46" s="132"/>
      <c r="AM46" s="141"/>
      <c r="AN46" s="141"/>
      <c r="AO46" s="141"/>
      <c r="AP46" s="132"/>
      <c r="AQ46" s="132"/>
      <c r="AR46" s="132"/>
      <c r="AS46" s="132"/>
      <c r="AT46" s="392"/>
      <c r="AU46" s="392"/>
      <c r="AV46" s="392"/>
      <c r="AW46" s="392"/>
      <c r="AX46" s="392"/>
      <c r="AY46" s="392"/>
      <c r="AZ46" s="392"/>
      <c r="BA46" s="132"/>
      <c r="BB46" s="681"/>
      <c r="BC46" s="141" t="s">
        <v>37</v>
      </c>
      <c r="BD46" s="150">
        <v>1</v>
      </c>
      <c r="BE46" s="150">
        <v>4</v>
      </c>
      <c r="BF46" s="150">
        <v>1</v>
      </c>
      <c r="BG46" s="150">
        <v>0</v>
      </c>
      <c r="BH46" s="150">
        <v>3</v>
      </c>
      <c r="BI46" s="150">
        <v>6</v>
      </c>
      <c r="BJ46" s="150">
        <v>7</v>
      </c>
      <c r="BK46" s="150">
        <v>7</v>
      </c>
      <c r="BL46" s="150">
        <v>18</v>
      </c>
      <c r="BM46" s="150">
        <v>8</v>
      </c>
      <c r="BN46" s="150">
        <v>5</v>
      </c>
      <c r="BO46" s="150">
        <v>7</v>
      </c>
      <c r="BP46" s="183">
        <v>8</v>
      </c>
    </row>
    <row r="47" spans="1:70">
      <c r="B47" s="7" t="s">
        <v>9</v>
      </c>
      <c r="C47" s="282">
        <f t="shared" ref="C47:O56" si="103">C20*C33</f>
        <v>43.476767676767679</v>
      </c>
      <c r="D47" s="282">
        <f t="shared" si="103"/>
        <v>18.188888888888886</v>
      </c>
      <c r="E47" s="282">
        <f t="shared" si="103"/>
        <v>31.25858585858586</v>
      </c>
      <c r="F47" s="282">
        <f t="shared" si="103"/>
        <v>13.672727272727276</v>
      </c>
      <c r="G47" s="282">
        <f t="shared" si="103"/>
        <v>24.88787878787879</v>
      </c>
      <c r="H47" s="282">
        <f t="shared" si="103"/>
        <v>37.919191919191917</v>
      </c>
      <c r="I47" s="282">
        <f t="shared" si="103"/>
        <v>52.515151515151516</v>
      </c>
      <c r="J47" s="282">
        <f t="shared" si="103"/>
        <v>35.93636363636363</v>
      </c>
      <c r="K47" s="282">
        <f t="shared" si="103"/>
        <v>60.357575757575766</v>
      </c>
      <c r="L47" s="282">
        <f t="shared" si="103"/>
        <v>33.813131313131315</v>
      </c>
      <c r="M47" s="282">
        <f t="shared" si="103"/>
        <v>62.288888888888891</v>
      </c>
      <c r="N47" s="282">
        <f t="shared" si="103"/>
        <v>44.951515151515153</v>
      </c>
      <c r="O47" s="282">
        <f t="shared" si="103"/>
        <v>33.160606060606064</v>
      </c>
      <c r="P47" s="43">
        <f>SUM(C47:O47)</f>
        <v>492.42727272727274</v>
      </c>
      <c r="Q47" s="5"/>
      <c r="R47" s="5"/>
      <c r="S47" s="165"/>
      <c r="T47" s="141"/>
      <c r="U47" s="141"/>
      <c r="V47" s="141"/>
      <c r="W47" s="167"/>
      <c r="X47" s="167"/>
      <c r="Y47" s="167"/>
      <c r="Z47" s="167"/>
      <c r="AA47" s="167"/>
      <c r="AB47" s="167"/>
      <c r="AC47" s="167"/>
      <c r="AD47" s="167"/>
      <c r="AE47" s="167"/>
      <c r="AF47" s="167"/>
      <c r="AG47" s="167"/>
      <c r="AH47" s="169"/>
      <c r="AJ47" s="135"/>
      <c r="AL47" s="170"/>
      <c r="AM47" s="141"/>
      <c r="AN47" s="141"/>
      <c r="AO47" s="141"/>
      <c r="AP47" s="172"/>
      <c r="AQ47" s="172"/>
      <c r="AR47" s="172"/>
      <c r="AS47" s="172"/>
      <c r="AT47" s="172"/>
      <c r="AU47" s="172"/>
      <c r="AV47" s="172"/>
      <c r="AW47" s="172"/>
      <c r="AX47" s="172"/>
      <c r="AY47" s="172"/>
      <c r="AZ47" s="392"/>
      <c r="BA47" s="132"/>
      <c r="BB47" s="682"/>
      <c r="BC47" s="161" t="s">
        <v>38</v>
      </c>
      <c r="BD47" s="158">
        <v>12</v>
      </c>
      <c r="BE47" s="158">
        <v>10</v>
      </c>
      <c r="BF47" s="159">
        <v>14</v>
      </c>
      <c r="BG47" s="158">
        <v>8</v>
      </c>
      <c r="BH47" s="158">
        <v>9</v>
      </c>
      <c r="BI47" s="159">
        <v>33</v>
      </c>
      <c r="BJ47" s="159">
        <v>38</v>
      </c>
      <c r="BK47" s="159">
        <v>100</v>
      </c>
      <c r="BL47" s="159">
        <v>42</v>
      </c>
      <c r="BM47" s="159">
        <v>78</v>
      </c>
      <c r="BN47" s="159">
        <v>52</v>
      </c>
      <c r="BO47" s="159">
        <v>57</v>
      </c>
      <c r="BP47" s="185">
        <v>40</v>
      </c>
    </row>
    <row r="48" spans="1:70" s="15" customFormat="1">
      <c r="A48" s="13"/>
      <c r="B48" s="14" t="s">
        <v>34</v>
      </c>
      <c r="C48" s="282">
        <f t="shared" si="103"/>
        <v>74.918260869565231</v>
      </c>
      <c r="D48" s="282">
        <f t="shared" si="103"/>
        <v>30.728985507246382</v>
      </c>
      <c r="E48" s="282">
        <f t="shared" si="103"/>
        <v>50.868695652173912</v>
      </c>
      <c r="F48" s="282">
        <f t="shared" si="103"/>
        <v>22.803768115942034</v>
      </c>
      <c r="G48" s="282">
        <f t="shared" si="103"/>
        <v>40.654782608695662</v>
      </c>
      <c r="H48" s="282">
        <f t="shared" si="103"/>
        <v>58.714782608695664</v>
      </c>
      <c r="I48" s="282">
        <f t="shared" si="103"/>
        <v>87.702898550724655</v>
      </c>
      <c r="J48" s="282">
        <f t="shared" si="103"/>
        <v>59.956521739130444</v>
      </c>
      <c r="K48" s="282">
        <f t="shared" si="103"/>
        <v>100.34144927536232</v>
      </c>
      <c r="L48" s="282">
        <f t="shared" si="103"/>
        <v>57.032753623188405</v>
      </c>
      <c r="M48" s="282">
        <f t="shared" si="103"/>
        <v>95.577391304347842</v>
      </c>
      <c r="N48" s="282">
        <f t="shared" si="103"/>
        <v>75.433623188405818</v>
      </c>
      <c r="O48" s="282">
        <f t="shared" si="103"/>
        <v>55.440000000000012</v>
      </c>
      <c r="P48" s="43">
        <f>SUM(C48:O48)</f>
        <v>810.17391304347848</v>
      </c>
      <c r="Q48" s="13"/>
      <c r="R48" s="13"/>
      <c r="S48" s="129"/>
      <c r="T48" s="132"/>
      <c r="U48" s="132"/>
      <c r="V48" s="132"/>
      <c r="W48" s="129"/>
      <c r="X48" s="129"/>
      <c r="Y48" s="129"/>
      <c r="Z48" s="129"/>
      <c r="AA48" s="129"/>
      <c r="AB48" s="129"/>
      <c r="AC48" s="129"/>
      <c r="AD48" s="129"/>
      <c r="AE48" s="129"/>
      <c r="AF48" s="129"/>
      <c r="AG48" s="129"/>
      <c r="AH48" s="99"/>
      <c r="AJ48" s="143"/>
      <c r="AK48" s="129"/>
      <c r="AL48" s="132"/>
      <c r="AM48" s="132"/>
      <c r="AN48" s="132"/>
      <c r="AO48" s="132"/>
      <c r="AP48" s="132"/>
      <c r="AQ48" s="132"/>
      <c r="AR48" s="132"/>
      <c r="AS48" s="132"/>
      <c r="AT48" s="392"/>
      <c r="AU48" s="392"/>
      <c r="AV48" s="392"/>
      <c r="AW48" s="392"/>
      <c r="AX48" s="392"/>
      <c r="AY48" s="392"/>
      <c r="AZ48" s="392"/>
      <c r="BA48" s="132"/>
      <c r="BB48" s="233"/>
      <c r="BC48" s="129"/>
      <c r="BD48" s="132"/>
      <c r="BE48" s="132"/>
      <c r="BF48" s="132"/>
      <c r="BG48" s="129"/>
      <c r="BH48" s="129"/>
      <c r="BI48" s="129"/>
      <c r="BJ48" s="129"/>
      <c r="BK48" s="385"/>
      <c r="BL48" s="385"/>
      <c r="BM48" s="385"/>
      <c r="BN48" s="165"/>
      <c r="BO48" s="129"/>
      <c r="BP48" s="165"/>
      <c r="BQ48" s="129"/>
      <c r="BR48" s="129"/>
    </row>
    <row r="49" spans="1:70" s="15" customFormat="1">
      <c r="A49" s="13"/>
      <c r="B49" s="14" t="s">
        <v>35</v>
      </c>
      <c r="C49" s="282">
        <f t="shared" si="103"/>
        <v>29.38666666666667</v>
      </c>
      <c r="D49" s="282">
        <f t="shared" si="103"/>
        <v>21.353333333333339</v>
      </c>
      <c r="E49" s="282">
        <f t="shared" si="103"/>
        <v>35.349999999999994</v>
      </c>
      <c r="F49" s="282">
        <f t="shared" si="103"/>
        <v>41.333333333333336</v>
      </c>
      <c r="G49" s="282">
        <f t="shared" si="103"/>
        <v>56.86</v>
      </c>
      <c r="H49" s="282">
        <f t="shared" si="103"/>
        <v>29.32</v>
      </c>
      <c r="I49" s="282">
        <f t="shared" si="103"/>
        <v>85.38000000000001</v>
      </c>
      <c r="J49" s="282">
        <f t="shared" si="103"/>
        <v>39.160000000000004</v>
      </c>
      <c r="K49" s="282">
        <f t="shared" si="103"/>
        <v>68.52000000000001</v>
      </c>
      <c r="L49" s="282">
        <f t="shared" si="103"/>
        <v>104.58</v>
      </c>
      <c r="M49" s="282">
        <f t="shared" si="103"/>
        <v>25.49</v>
      </c>
      <c r="N49" s="282">
        <f t="shared" si="103"/>
        <v>36.933333333333337</v>
      </c>
      <c r="O49" s="282">
        <f t="shared" si="103"/>
        <v>64.946666666666673</v>
      </c>
      <c r="P49" s="43">
        <f>SUM(C49:O49)</f>
        <v>638.61333333333346</v>
      </c>
      <c r="Q49" s="13"/>
      <c r="R49" s="13"/>
      <c r="S49" s="133" t="s">
        <v>22</v>
      </c>
      <c r="T49" s="134" t="s">
        <v>121</v>
      </c>
      <c r="U49" s="134" t="s">
        <v>120</v>
      </c>
      <c r="V49" s="134" t="s">
        <v>119</v>
      </c>
      <c r="W49" s="133" t="s">
        <v>49</v>
      </c>
      <c r="X49" s="133" t="s">
        <v>48</v>
      </c>
      <c r="Y49" s="133" t="s">
        <v>47</v>
      </c>
      <c r="Z49" s="133" t="s">
        <v>46</v>
      </c>
      <c r="AA49" s="133" t="s">
        <v>45</v>
      </c>
      <c r="AB49" s="133" t="s">
        <v>44</v>
      </c>
      <c r="AC49" s="133" t="s">
        <v>43</v>
      </c>
      <c r="AD49" s="133" t="s">
        <v>96</v>
      </c>
      <c r="AE49" s="133" t="s">
        <v>69</v>
      </c>
      <c r="AF49" s="133" t="s">
        <v>77</v>
      </c>
      <c r="AG49" s="135"/>
      <c r="AH49" s="92" t="s">
        <v>110</v>
      </c>
      <c r="AJ49" s="143"/>
      <c r="AK49" s="129"/>
      <c r="AL49" s="137" t="s">
        <v>22</v>
      </c>
      <c r="AM49" s="137" t="s">
        <v>121</v>
      </c>
      <c r="AN49" s="137" t="s">
        <v>120</v>
      </c>
      <c r="AO49" s="137" t="s">
        <v>119</v>
      </c>
      <c r="AP49" s="137" t="s">
        <v>49</v>
      </c>
      <c r="AQ49" s="137" t="s">
        <v>48</v>
      </c>
      <c r="AR49" s="137" t="s">
        <v>47</v>
      </c>
      <c r="AS49" s="137" t="s">
        <v>46</v>
      </c>
      <c r="AT49" s="137" t="s">
        <v>45</v>
      </c>
      <c r="AU49" s="137" t="s">
        <v>44</v>
      </c>
      <c r="AV49" s="137" t="s">
        <v>43</v>
      </c>
      <c r="AW49" s="137" t="s">
        <v>96</v>
      </c>
      <c r="AX49" s="137" t="s">
        <v>69</v>
      </c>
      <c r="AY49" s="137" t="s">
        <v>77</v>
      </c>
      <c r="AZ49" s="392"/>
      <c r="BA49" s="132"/>
      <c r="BB49" s="233"/>
      <c r="BC49" s="134" t="s">
        <v>22</v>
      </c>
      <c r="BD49" s="134" t="s">
        <v>121</v>
      </c>
      <c r="BE49" s="134" t="s">
        <v>120</v>
      </c>
      <c r="BF49" s="134" t="s">
        <v>119</v>
      </c>
      <c r="BG49" s="134" t="s">
        <v>49</v>
      </c>
      <c r="BH49" s="134" t="s">
        <v>48</v>
      </c>
      <c r="BI49" s="134" t="s">
        <v>47</v>
      </c>
      <c r="BJ49" s="134" t="s">
        <v>46</v>
      </c>
      <c r="BK49" s="134" t="s">
        <v>45</v>
      </c>
      <c r="BL49" s="134" t="s">
        <v>44</v>
      </c>
      <c r="BM49" s="134" t="s">
        <v>43</v>
      </c>
      <c r="BN49" s="134" t="s">
        <v>96</v>
      </c>
      <c r="BO49" s="137" t="s">
        <v>69</v>
      </c>
      <c r="BP49" s="137" t="s">
        <v>77</v>
      </c>
      <c r="BQ49" s="129"/>
      <c r="BR49" s="129"/>
    </row>
    <row r="50" spans="1:70" s="15" customFormat="1">
      <c r="A50" s="13"/>
      <c r="B50" s="14" t="s">
        <v>36</v>
      </c>
      <c r="C50" s="282">
        <f t="shared" si="103"/>
        <v>288.66500000000002</v>
      </c>
      <c r="D50" s="282">
        <f t="shared" si="103"/>
        <v>108.22500000000001</v>
      </c>
      <c r="E50" s="282">
        <f t="shared" si="103"/>
        <v>178.52500000000001</v>
      </c>
      <c r="F50" s="282">
        <f t="shared" si="103"/>
        <v>84.875</v>
      </c>
      <c r="G50" s="282">
        <f t="shared" si="103"/>
        <v>125.06499999999997</v>
      </c>
      <c r="H50" s="282">
        <f t="shared" si="103"/>
        <v>185.89000000000001</v>
      </c>
      <c r="I50" s="282">
        <f t="shared" si="103"/>
        <v>214.66</v>
      </c>
      <c r="J50" s="282">
        <f t="shared" si="103"/>
        <v>231.05999999999997</v>
      </c>
      <c r="K50" s="282">
        <f t="shared" si="103"/>
        <v>371.67500000000001</v>
      </c>
      <c r="L50" s="282">
        <f t="shared" si="103"/>
        <v>241.38500000000002</v>
      </c>
      <c r="M50" s="282">
        <f t="shared" si="103"/>
        <v>228.94</v>
      </c>
      <c r="N50" s="282">
        <f t="shared" si="103"/>
        <v>259.505</v>
      </c>
      <c r="O50" s="282">
        <f t="shared" si="103"/>
        <v>229.35000000000002</v>
      </c>
      <c r="P50" s="43">
        <f>SUM(C50:O50)</f>
        <v>2747.8199999999997</v>
      </c>
      <c r="Q50" s="13"/>
      <c r="R50" s="13"/>
      <c r="S50" s="141" t="s">
        <v>33</v>
      </c>
      <c r="T50" s="142">
        <f>AM50+BD50*$AJ$6+BD57*$AJ$8+BD64*$AJ$10</f>
        <v>3066.8</v>
      </c>
      <c r="U50" s="142">
        <f t="shared" ref="U50:U52" si="104">AN50+BE50*$AJ$6+BE57*$AJ$8+BE64*$AJ$10</f>
        <v>3256.6</v>
      </c>
      <c r="V50" s="142">
        <f t="shared" ref="V50:V52" si="105">AO50+BF50*$AJ$6+BF57*$AJ$8+BF64*$AJ$10</f>
        <v>3263.8</v>
      </c>
      <c r="W50" s="142">
        <f t="shared" ref="W50:W52" si="106">AP50+BG50*$AJ$6+BG57*$AJ$8+BG64*$AJ$10</f>
        <v>3492.2000000000003</v>
      </c>
      <c r="X50" s="142">
        <f t="shared" ref="X50:X52" si="107">AQ50+BH50*$AJ$6+BH57*$AJ$8+BH64*$AJ$10</f>
        <v>3192</v>
      </c>
      <c r="Y50" s="142">
        <f t="shared" ref="Y50:Y52" si="108">AR50+BI50*$AJ$6+BI57*$AJ$8+BI64*$AJ$10</f>
        <v>3887.4</v>
      </c>
      <c r="Z50" s="142">
        <f t="shared" ref="Z50:Z52" si="109">AS50+BJ50*$AJ$6+BJ57*$AJ$8+BJ64*$AJ$10</f>
        <v>2949.8</v>
      </c>
      <c r="AA50" s="142">
        <f t="shared" ref="AA50:AA52" si="110">AT50+BK50*$AJ$6+BK57*$AJ$8+BK64*$AJ$10</f>
        <v>2787.2000000000003</v>
      </c>
      <c r="AB50" s="142">
        <f t="shared" ref="AB50:AB52" si="111">AU50+BL50*$AJ$6+BL57*$AJ$8+BL64*$AJ$10</f>
        <v>2718.4</v>
      </c>
      <c r="AC50" s="142">
        <f t="shared" ref="AC50:AC52" si="112">AV50+BM50*$AJ$6+BM57*$AJ$8+BM64*$AJ$10</f>
        <v>2565</v>
      </c>
      <c r="AD50" s="142">
        <f t="shared" ref="AD50:AD52" si="113">AW50+BN50*$AJ$6+BN57*$AJ$8+BN64*$AJ$10</f>
        <v>2285.2000000000003</v>
      </c>
      <c r="AE50" s="142">
        <f t="shared" ref="AE50:AE52" si="114">AX50+BO50*$AJ$6+BO57*$AJ$8+BO64*$AJ$10</f>
        <v>2468.6</v>
      </c>
      <c r="AF50" s="142">
        <f t="shared" ref="AF50:AF52" si="115">AY50+BP50*$AJ$6+BP57*$AJ$8+BP64*$AJ$10</f>
        <v>2558.7999999999997</v>
      </c>
      <c r="AG50" s="143"/>
      <c r="AH50" s="402">
        <v>398.45519474869656</v>
      </c>
      <c r="AJ50" s="143"/>
      <c r="AK50" s="129"/>
      <c r="AL50" s="141" t="s">
        <v>33</v>
      </c>
      <c r="AM50" s="146">
        <v>1673</v>
      </c>
      <c r="AN50" s="146">
        <v>1779</v>
      </c>
      <c r="AO50" s="146">
        <v>1804</v>
      </c>
      <c r="AP50" s="146">
        <v>1920</v>
      </c>
      <c r="AQ50" s="146">
        <v>1789</v>
      </c>
      <c r="AR50" s="146">
        <v>2144</v>
      </c>
      <c r="AS50" s="146">
        <v>1620</v>
      </c>
      <c r="AT50" s="146">
        <v>1558</v>
      </c>
      <c r="AU50" s="146">
        <v>1538</v>
      </c>
      <c r="AV50" s="146">
        <v>1489</v>
      </c>
      <c r="AW50" s="146">
        <v>1330</v>
      </c>
      <c r="AX50" s="146">
        <v>1466</v>
      </c>
      <c r="AY50" s="146">
        <v>1581</v>
      </c>
      <c r="AZ50" s="392"/>
      <c r="BA50" s="132"/>
      <c r="BB50" s="683" t="s">
        <v>99</v>
      </c>
      <c r="BC50" s="435" t="s">
        <v>33</v>
      </c>
      <c r="BD50" s="149">
        <v>623</v>
      </c>
      <c r="BE50" s="149">
        <v>688</v>
      </c>
      <c r="BF50" s="149">
        <v>686</v>
      </c>
      <c r="BG50" s="149">
        <v>721</v>
      </c>
      <c r="BH50" s="149">
        <v>652</v>
      </c>
      <c r="BI50" s="149">
        <v>693</v>
      </c>
      <c r="BJ50" s="149">
        <v>561</v>
      </c>
      <c r="BK50" s="149">
        <v>476</v>
      </c>
      <c r="BL50" s="149">
        <v>556</v>
      </c>
      <c r="BM50" s="149">
        <v>553</v>
      </c>
      <c r="BN50" s="149">
        <v>523</v>
      </c>
      <c r="BO50" s="149">
        <v>553</v>
      </c>
      <c r="BP50" s="182">
        <v>619</v>
      </c>
      <c r="BQ50" s="129"/>
      <c r="BR50" s="129"/>
    </row>
    <row r="51" spans="1:70">
      <c r="B51" s="7" t="s">
        <v>37</v>
      </c>
      <c r="C51" s="282">
        <f t="shared" si="103"/>
        <v>10.949333333333335</v>
      </c>
      <c r="D51" s="282">
        <f t="shared" si="103"/>
        <v>0.34</v>
      </c>
      <c r="E51" s="282">
        <f t="shared" si="103"/>
        <v>8.1666666666666679</v>
      </c>
      <c r="F51" s="282">
        <f t="shared" si="103"/>
        <v>2.5386666666666668</v>
      </c>
      <c r="G51" s="282">
        <f t="shared" si="103"/>
        <v>0.6160000000000001</v>
      </c>
      <c r="H51" s="282">
        <f t="shared" si="103"/>
        <v>0</v>
      </c>
      <c r="I51" s="282">
        <f t="shared" si="103"/>
        <v>10.600000000000003</v>
      </c>
      <c r="J51" s="282">
        <f t="shared" si="103"/>
        <v>10.656666666666666</v>
      </c>
      <c r="K51" s="282">
        <f t="shared" si="103"/>
        <v>0</v>
      </c>
      <c r="L51" s="282">
        <f t="shared" si="103"/>
        <v>6.112000000000001</v>
      </c>
      <c r="M51" s="282">
        <f t="shared" si="103"/>
        <v>0.45799999999999996</v>
      </c>
      <c r="N51" s="282">
        <f t="shared" si="103"/>
        <v>3.4426666666666663</v>
      </c>
      <c r="O51" s="282">
        <f t="shared" si="103"/>
        <v>0.33</v>
      </c>
      <c r="P51" s="43">
        <f t="shared" ref="P51:P56" si="116">SUM(C51:O51)</f>
        <v>54.210000000000008</v>
      </c>
      <c r="Q51" s="5"/>
      <c r="R51" s="5"/>
      <c r="S51" s="141" t="s">
        <v>9</v>
      </c>
      <c r="T51" s="143">
        <f t="shared" ref="T51:T52" si="117">AM51+BD51*$AJ$6+BD58*$AJ$8+BD65*$AJ$10</f>
        <v>2234.6</v>
      </c>
      <c r="U51" s="143">
        <f t="shared" si="104"/>
        <v>2490</v>
      </c>
      <c r="V51" s="143">
        <f t="shared" si="105"/>
        <v>2482.4</v>
      </c>
      <c r="W51" s="143">
        <f t="shared" si="106"/>
        <v>2512.2000000000003</v>
      </c>
      <c r="X51" s="143">
        <f t="shared" si="107"/>
        <v>2571.8000000000002</v>
      </c>
      <c r="Y51" s="143">
        <f t="shared" si="108"/>
        <v>2937.6</v>
      </c>
      <c r="Z51" s="143">
        <f t="shared" si="109"/>
        <v>2620.2000000000003</v>
      </c>
      <c r="AA51" s="143">
        <f t="shared" si="110"/>
        <v>2387.7999999999997</v>
      </c>
      <c r="AB51" s="143">
        <f t="shared" si="111"/>
        <v>2347.6</v>
      </c>
      <c r="AC51" s="143">
        <f t="shared" si="112"/>
        <v>2163.6</v>
      </c>
      <c r="AD51" s="143">
        <f t="shared" si="113"/>
        <v>1953.2</v>
      </c>
      <c r="AE51" s="143">
        <f t="shared" si="114"/>
        <v>2095.7999999999997</v>
      </c>
      <c r="AF51" s="143">
        <f t="shared" si="115"/>
        <v>2140.1999999999998</v>
      </c>
      <c r="AG51" s="143"/>
      <c r="AH51" s="402">
        <v>220.43865863823035</v>
      </c>
      <c r="AJ51" s="143"/>
      <c r="AL51" s="141" t="s">
        <v>9</v>
      </c>
      <c r="AM51" s="146">
        <v>1188</v>
      </c>
      <c r="AN51" s="146">
        <v>1342</v>
      </c>
      <c r="AO51" s="146">
        <v>1349</v>
      </c>
      <c r="AP51" s="146">
        <v>1357</v>
      </c>
      <c r="AQ51" s="146">
        <v>1401</v>
      </c>
      <c r="AR51" s="146">
        <v>1599</v>
      </c>
      <c r="AS51" s="146">
        <v>1412</v>
      </c>
      <c r="AT51" s="146">
        <v>1304</v>
      </c>
      <c r="AU51" s="146">
        <v>1284</v>
      </c>
      <c r="AV51" s="146">
        <v>1202</v>
      </c>
      <c r="AW51" s="146">
        <v>1104</v>
      </c>
      <c r="AX51" s="146">
        <v>1210</v>
      </c>
      <c r="AY51" s="146">
        <v>1265</v>
      </c>
      <c r="AZ51" s="392"/>
      <c r="BA51" s="132"/>
      <c r="BB51" s="681"/>
      <c r="BC51" s="141" t="s">
        <v>9</v>
      </c>
      <c r="BD51" s="150">
        <v>377</v>
      </c>
      <c r="BE51" s="150">
        <v>492</v>
      </c>
      <c r="BF51" s="150">
        <v>457</v>
      </c>
      <c r="BG51" s="150">
        <v>501</v>
      </c>
      <c r="BH51" s="150">
        <v>491</v>
      </c>
      <c r="BI51" s="150">
        <v>545</v>
      </c>
      <c r="BJ51" s="150">
        <v>476</v>
      </c>
      <c r="BK51" s="150">
        <v>409</v>
      </c>
      <c r="BL51" s="150">
        <v>425</v>
      </c>
      <c r="BM51" s="150">
        <v>428</v>
      </c>
      <c r="BN51" s="150">
        <v>428</v>
      </c>
      <c r="BO51" s="150">
        <v>482</v>
      </c>
      <c r="BP51" s="183">
        <v>511</v>
      </c>
    </row>
    <row r="52" spans="1:70" s="17" customFormat="1">
      <c r="B52" s="7" t="s">
        <v>38</v>
      </c>
      <c r="C52" s="282">
        <f t="shared" si="103"/>
        <v>10.375555555555556</v>
      </c>
      <c r="D52" s="282">
        <f t="shared" si="103"/>
        <v>28.062222222222214</v>
      </c>
      <c r="E52" s="282">
        <f t="shared" si="103"/>
        <v>1.6550000000000002</v>
      </c>
      <c r="F52" s="282">
        <f t="shared" si="103"/>
        <v>2.6644444444444444</v>
      </c>
      <c r="G52" s="282">
        <f t="shared" si="103"/>
        <v>3.9155555555555552</v>
      </c>
      <c r="H52" s="282">
        <f t="shared" si="103"/>
        <v>14.462222222222222</v>
      </c>
      <c r="I52" s="282">
        <f t="shared" si="103"/>
        <v>7.2133333333333347</v>
      </c>
      <c r="J52" s="282">
        <f t="shared" si="103"/>
        <v>12.143333333333334</v>
      </c>
      <c r="K52" s="282">
        <f t="shared" si="103"/>
        <v>63.31111111111111</v>
      </c>
      <c r="L52" s="282">
        <f t="shared" si="103"/>
        <v>3.7133333333333334</v>
      </c>
      <c r="M52" s="282">
        <f t="shared" si="103"/>
        <v>35.56</v>
      </c>
      <c r="N52" s="282">
        <f t="shared" si="103"/>
        <v>30.206666666666663</v>
      </c>
      <c r="O52" s="282">
        <f t="shared" si="103"/>
        <v>40.331666666666663</v>
      </c>
      <c r="P52" s="43">
        <f t="shared" si="116"/>
        <v>253.61444444444442</v>
      </c>
      <c r="Q52" s="7"/>
      <c r="R52" s="7"/>
      <c r="S52" s="141" t="s">
        <v>34</v>
      </c>
      <c r="T52" s="143">
        <f t="shared" si="117"/>
        <v>2451.1999999999998</v>
      </c>
      <c r="U52" s="143">
        <f t="shared" si="104"/>
        <v>1848.8</v>
      </c>
      <c r="V52" s="143">
        <f t="shared" si="105"/>
        <v>1871</v>
      </c>
      <c r="W52" s="143">
        <f t="shared" si="106"/>
        <v>1769.6</v>
      </c>
      <c r="X52" s="143">
        <f t="shared" si="107"/>
        <v>2038.3999999999999</v>
      </c>
      <c r="Y52" s="143">
        <f t="shared" si="108"/>
        <v>2312.1999999999998</v>
      </c>
      <c r="Z52" s="143">
        <f t="shared" si="109"/>
        <v>2107.6</v>
      </c>
      <c r="AA52" s="143">
        <f t="shared" si="110"/>
        <v>1947</v>
      </c>
      <c r="AB52" s="143">
        <f t="shared" si="111"/>
        <v>1862</v>
      </c>
      <c r="AC52" s="143">
        <f t="shared" si="112"/>
        <v>1885</v>
      </c>
      <c r="AD52" s="143">
        <f t="shared" si="113"/>
        <v>1712.2</v>
      </c>
      <c r="AE52" s="143">
        <f t="shared" si="114"/>
        <v>1584.8</v>
      </c>
      <c r="AF52" s="143">
        <f t="shared" si="115"/>
        <v>1717.2</v>
      </c>
      <c r="AG52" s="143"/>
      <c r="AH52" s="402">
        <v>222.7626779033364</v>
      </c>
      <c r="AI52" s="18"/>
      <c r="AJ52" s="143"/>
      <c r="AK52" s="129"/>
      <c r="AL52" s="141" t="s">
        <v>34</v>
      </c>
      <c r="AM52" s="146">
        <v>1344</v>
      </c>
      <c r="AN52" s="146">
        <v>998</v>
      </c>
      <c r="AO52" s="146">
        <v>999</v>
      </c>
      <c r="AP52" s="146">
        <v>957</v>
      </c>
      <c r="AQ52" s="146">
        <v>1097</v>
      </c>
      <c r="AR52" s="146">
        <v>1239</v>
      </c>
      <c r="AS52" s="146">
        <v>1140</v>
      </c>
      <c r="AT52" s="146">
        <v>1050</v>
      </c>
      <c r="AU52" s="146">
        <v>1012</v>
      </c>
      <c r="AV52" s="146">
        <v>1037</v>
      </c>
      <c r="AW52" s="146">
        <v>955</v>
      </c>
      <c r="AX52" s="146">
        <v>901</v>
      </c>
      <c r="AY52" s="146">
        <v>1006</v>
      </c>
      <c r="AZ52" s="392"/>
      <c r="BA52" s="132"/>
      <c r="BB52" s="681"/>
      <c r="BC52" s="141" t="s">
        <v>34</v>
      </c>
      <c r="BD52" s="150">
        <v>450</v>
      </c>
      <c r="BE52" s="150">
        <v>335</v>
      </c>
      <c r="BF52" s="150">
        <v>343</v>
      </c>
      <c r="BG52" s="150">
        <v>326</v>
      </c>
      <c r="BH52" s="150">
        <v>361</v>
      </c>
      <c r="BI52" s="150">
        <v>397</v>
      </c>
      <c r="BJ52" s="150">
        <v>375</v>
      </c>
      <c r="BK52" s="150">
        <v>376</v>
      </c>
      <c r="BL52" s="150">
        <v>318</v>
      </c>
      <c r="BM52" s="150">
        <v>357</v>
      </c>
      <c r="BN52" s="150">
        <v>348</v>
      </c>
      <c r="BO52" s="150">
        <v>320</v>
      </c>
      <c r="BP52" s="183">
        <v>389</v>
      </c>
      <c r="BQ52" s="129"/>
      <c r="BR52" s="129"/>
    </row>
    <row r="53" spans="1:70" ht="18.75" thickBot="1">
      <c r="B53" s="7" t="s">
        <v>39</v>
      </c>
      <c r="C53" s="282">
        <f t="shared" si="103"/>
        <v>160.875</v>
      </c>
      <c r="D53" s="282">
        <f t="shared" si="103"/>
        <v>83.75</v>
      </c>
      <c r="E53" s="282">
        <f t="shared" si="103"/>
        <v>28.458333333333332</v>
      </c>
      <c r="F53" s="282">
        <f t="shared" si="103"/>
        <v>36.458333333333336</v>
      </c>
      <c r="G53" s="282">
        <f t="shared" si="103"/>
        <v>77.874999999999986</v>
      </c>
      <c r="H53" s="282">
        <f t="shared" si="103"/>
        <v>18.6875</v>
      </c>
      <c r="I53" s="282">
        <f t="shared" si="103"/>
        <v>51.874999999999993</v>
      </c>
      <c r="J53" s="282">
        <f t="shared" si="103"/>
        <v>158.37499999999997</v>
      </c>
      <c r="K53" s="282">
        <f t="shared" si="103"/>
        <v>58.187499999999993</v>
      </c>
      <c r="L53" s="282">
        <f t="shared" si="103"/>
        <v>38.5</v>
      </c>
      <c r="M53" s="282">
        <f t="shared" si="103"/>
        <v>40.166666666666664</v>
      </c>
      <c r="N53" s="282">
        <f t="shared" si="103"/>
        <v>61.999999999999993</v>
      </c>
      <c r="O53" s="282">
        <f t="shared" si="103"/>
        <v>78.812499999999986</v>
      </c>
      <c r="P53" s="43">
        <f t="shared" si="116"/>
        <v>894.02083333333326</v>
      </c>
      <c r="Q53" s="5"/>
      <c r="R53" s="5"/>
      <c r="S53" s="141" t="s">
        <v>35</v>
      </c>
      <c r="T53" s="143">
        <f>AM53</f>
        <v>273</v>
      </c>
      <c r="U53" s="143">
        <f t="shared" ref="U53" si="118">AN53</f>
        <v>340</v>
      </c>
      <c r="V53" s="143">
        <f t="shared" ref="V53" si="119">AO53</f>
        <v>379</v>
      </c>
      <c r="W53" s="143">
        <f t="shared" ref="W53" si="120">AP53</f>
        <v>556</v>
      </c>
      <c r="X53" s="143">
        <f t="shared" ref="X53" si="121">AQ53</f>
        <v>649</v>
      </c>
      <c r="Y53" s="143">
        <f t="shared" ref="Y53" si="122">AR53</f>
        <v>735</v>
      </c>
      <c r="Z53" s="143">
        <f t="shared" ref="Z53" si="123">AS53</f>
        <v>674</v>
      </c>
      <c r="AA53" s="143">
        <f t="shared" ref="AA53" si="124">AT53</f>
        <v>791</v>
      </c>
      <c r="AB53" s="143">
        <f t="shared" ref="AB53" si="125">AU53</f>
        <v>843</v>
      </c>
      <c r="AC53" s="143">
        <f t="shared" ref="AC53" si="126">AV53</f>
        <v>959</v>
      </c>
      <c r="AD53" s="143">
        <f t="shared" ref="AD53" si="127">AW53</f>
        <v>1121</v>
      </c>
      <c r="AE53" s="143">
        <f t="shared" ref="AE53" si="128">AX53</f>
        <v>1083</v>
      </c>
      <c r="AF53" s="143">
        <f t="shared" ref="AF53" si="129">AY53</f>
        <v>1378</v>
      </c>
      <c r="AG53" s="143"/>
      <c r="AH53" s="402">
        <v>228.97328810729573</v>
      </c>
      <c r="AJ53" s="143"/>
      <c r="AL53" s="141" t="s">
        <v>35</v>
      </c>
      <c r="AM53" s="146">
        <v>273</v>
      </c>
      <c r="AN53" s="146">
        <v>340</v>
      </c>
      <c r="AO53" s="146">
        <v>379</v>
      </c>
      <c r="AP53" s="146">
        <v>556</v>
      </c>
      <c r="AQ53" s="146">
        <v>649</v>
      </c>
      <c r="AR53" s="146">
        <v>735</v>
      </c>
      <c r="AS53" s="146">
        <v>674</v>
      </c>
      <c r="AT53" s="146">
        <v>791</v>
      </c>
      <c r="AU53" s="146">
        <v>843</v>
      </c>
      <c r="AV53" s="146">
        <v>959</v>
      </c>
      <c r="AW53" s="146">
        <v>1121</v>
      </c>
      <c r="AX53" s="146">
        <v>1083</v>
      </c>
      <c r="AY53" s="146">
        <v>1378</v>
      </c>
      <c r="AZ53" s="392"/>
      <c r="BA53" s="132"/>
      <c r="BB53" s="681"/>
      <c r="BC53" s="141" t="s">
        <v>36</v>
      </c>
      <c r="BD53" s="150">
        <v>182</v>
      </c>
      <c r="BE53" s="150">
        <v>161</v>
      </c>
      <c r="BF53" s="150">
        <v>172</v>
      </c>
      <c r="BG53" s="150">
        <v>126</v>
      </c>
      <c r="BH53" s="150">
        <v>170</v>
      </c>
      <c r="BI53" s="150">
        <v>157</v>
      </c>
      <c r="BJ53" s="150">
        <v>156</v>
      </c>
      <c r="BK53" s="150">
        <v>205</v>
      </c>
      <c r="BL53" s="150">
        <v>195</v>
      </c>
      <c r="BM53" s="150">
        <v>212</v>
      </c>
      <c r="BN53" s="150">
        <v>206</v>
      </c>
      <c r="BO53" s="150">
        <v>188</v>
      </c>
      <c r="BP53" s="183">
        <v>203</v>
      </c>
    </row>
    <row r="54" spans="1:70">
      <c r="B54" s="7" t="s">
        <v>15</v>
      </c>
      <c r="C54" s="283">
        <f t="shared" si="103"/>
        <v>37.266666666666673</v>
      </c>
      <c r="D54" s="283">
        <f t="shared" si="103"/>
        <v>7.9</v>
      </c>
      <c r="E54" s="283">
        <f t="shared" si="103"/>
        <v>42.199999999999996</v>
      </c>
      <c r="F54" s="283">
        <f t="shared" si="103"/>
        <v>11.977777777777778</v>
      </c>
      <c r="G54" s="283">
        <f t="shared" si="103"/>
        <v>9.2111111111111104</v>
      </c>
      <c r="H54" s="283">
        <f t="shared" si="103"/>
        <v>42.166666666666664</v>
      </c>
      <c r="I54" s="283">
        <f t="shared" si="103"/>
        <v>50.111111111111114</v>
      </c>
      <c r="J54" s="283">
        <f t="shared" si="103"/>
        <v>11.988888888888891</v>
      </c>
      <c r="K54" s="283">
        <f t="shared" si="103"/>
        <v>86.1</v>
      </c>
      <c r="L54" s="283">
        <f t="shared" si="103"/>
        <v>27</v>
      </c>
      <c r="M54" s="283">
        <f t="shared" si="103"/>
        <v>57.166666666666664</v>
      </c>
      <c r="N54" s="283">
        <f t="shared" si="103"/>
        <v>55.699999999999996</v>
      </c>
      <c r="O54" s="283">
        <f t="shared" si="103"/>
        <v>40.333333333333329</v>
      </c>
      <c r="P54" s="44">
        <f t="shared" si="116"/>
        <v>479.12222222222221</v>
      </c>
      <c r="S54" s="141" t="s">
        <v>36</v>
      </c>
      <c r="T54" s="527">
        <f>AM54+$AJ$13*AM55+$AJ$6*(BD53+$AJ$13*BD54)+$AJ$8*(BD60+$AJ$13*BD61)+$AJ$10*(BD67+$AJ$13*BD68)</f>
        <v>992.2</v>
      </c>
      <c r="U54" s="527">
        <f t="shared" ref="U54" si="130">AN54+$AJ$13*AN55+$AJ$6*(BE53+$AJ$13*BE54)+$AJ$8*(BE60+$AJ$13*BE61)+$AJ$10*(BE67+$AJ$13*BE68)</f>
        <v>948.19999999999993</v>
      </c>
      <c r="V54" s="527">
        <f t="shared" ref="V54" si="131">AO54+$AJ$13*AO55+$AJ$6*(BF53+$AJ$13*BF54)+$AJ$8*(BF60+$AJ$13*BF61)+$AJ$10*(BF67+$AJ$13*BF68)</f>
        <v>987.6</v>
      </c>
      <c r="W54" s="527">
        <f t="shared" ref="W54" si="132">AP54+$AJ$13*AP55+$AJ$6*(BG53+$AJ$13*BG54)+$AJ$8*(BG60+$AJ$13*BG61)+$AJ$10*(BG67+$AJ$13*BG68)</f>
        <v>899.19999999999993</v>
      </c>
      <c r="X54" s="527">
        <f t="shared" ref="X54" si="133">AQ54+$AJ$13*AQ55+$AJ$6*(BH53+$AJ$13*BH54)+$AJ$8*(BH60+$AJ$13*BH61)+$AJ$10*(BH67+$AJ$13*BH68)</f>
        <v>908.6</v>
      </c>
      <c r="Y54" s="527">
        <f t="shared" ref="Y54" si="134">AR54+$AJ$13*AR55+$AJ$6*(BI53+$AJ$13*BI54)+$AJ$8*(BI60+$AJ$13*BI61)+$AJ$10*(BI67+$AJ$13*BI68)</f>
        <v>1027.2</v>
      </c>
      <c r="Z54" s="527">
        <f t="shared" ref="Z54" si="135">AS54+$AJ$13*AS55+$AJ$6*(BJ53+$AJ$13*BJ54)+$AJ$8*(BJ60+$AJ$13*BJ61)+$AJ$10*(BJ67+$AJ$13*BJ68)</f>
        <v>1022.5999999999999</v>
      </c>
      <c r="AA54" s="527">
        <f t="shared" ref="AA54" si="136">AT54+$AJ$13*AT55+$AJ$6*(BK53+$AJ$13*BK54)+$AJ$8*(BK60+$AJ$13*BK61)+$AJ$10*(BK67+$AJ$13*BK68)</f>
        <v>1152.4000000000001</v>
      </c>
      <c r="AB54" s="527">
        <f t="shared" ref="AB54" si="137">AU54+$AJ$13*AU55+$AJ$6*(BL53+$AJ$13*BL54)+$AJ$8*(BL60+$AJ$13*BL61)+$AJ$10*(BL67+$AJ$13*BL68)</f>
        <v>1132</v>
      </c>
      <c r="AC54" s="527">
        <f t="shared" ref="AC54" si="138">AV54+$AJ$13*AV55+$AJ$6*(BM53+$AJ$13*BM54)+$AJ$8*(BM60+$AJ$13*BM61)+$AJ$10*(BM67+$AJ$13*BM68)</f>
        <v>1190.2</v>
      </c>
      <c r="AD54" s="569">
        <f t="shared" ref="AD54" si="139">AW54+$AJ$13*AW55+$AJ$6*(BN53+$AJ$13*BN54)+$AJ$8*(BN60+$AJ$13*BN61)+$AJ$10*(BN67+$AJ$13*BN68)</f>
        <v>1288.2</v>
      </c>
      <c r="AE54" s="546">
        <f t="shared" ref="AE54" si="140">AX54+$AJ$13*AX55+$AJ$6*(BO53+$AJ$13*BO54)+$AJ$8*(BO60+$AJ$13*BO61)+$AJ$10*(BO67+$AJ$13*BO68)</f>
        <v>1149</v>
      </c>
      <c r="AF54" s="547">
        <f t="shared" ref="AF54" si="141">AY54+$AJ$13*AY55+$AJ$6*(BP53+$AJ$13*BP54)+$AJ$8*(BP60+$AJ$13*BP61)+$AJ$10*(BP67+$AJ$13*BP68)</f>
        <v>1133.3</v>
      </c>
      <c r="AG54" s="143"/>
      <c r="AH54" s="402">
        <v>100.01315691225608</v>
      </c>
      <c r="AJ54" s="143"/>
      <c r="AL54" s="141" t="s">
        <v>36</v>
      </c>
      <c r="AM54" s="146">
        <v>534</v>
      </c>
      <c r="AN54" s="146">
        <v>517</v>
      </c>
      <c r="AO54" s="146">
        <v>526</v>
      </c>
      <c r="AP54" s="146">
        <v>472</v>
      </c>
      <c r="AQ54" s="146">
        <v>483</v>
      </c>
      <c r="AR54" s="146">
        <v>543</v>
      </c>
      <c r="AS54" s="146">
        <v>540</v>
      </c>
      <c r="AT54" s="146">
        <v>611</v>
      </c>
      <c r="AU54" s="146">
        <v>599</v>
      </c>
      <c r="AV54" s="146">
        <v>626</v>
      </c>
      <c r="AW54" s="146">
        <v>687</v>
      </c>
      <c r="AX54" s="146">
        <v>595</v>
      </c>
      <c r="AY54" s="146">
        <v>611</v>
      </c>
      <c r="AZ54" s="392"/>
      <c r="BA54" s="132"/>
      <c r="BB54" s="681"/>
      <c r="BC54" s="141" t="s">
        <v>149</v>
      </c>
      <c r="BD54" s="146">
        <v>0</v>
      </c>
      <c r="BE54" s="146">
        <v>0</v>
      </c>
      <c r="BF54" s="146">
        <v>0</v>
      </c>
      <c r="BG54" s="146">
        <v>0</v>
      </c>
      <c r="BH54" s="146">
        <v>0</v>
      </c>
      <c r="BI54" s="146">
        <v>0</v>
      </c>
      <c r="BJ54" s="146">
        <v>0</v>
      </c>
      <c r="BK54" s="146">
        <v>0</v>
      </c>
      <c r="BL54" s="146">
        <v>0</v>
      </c>
      <c r="BM54" s="150">
        <v>0</v>
      </c>
      <c r="BN54" s="150">
        <v>0</v>
      </c>
      <c r="BO54" s="150">
        <v>18</v>
      </c>
      <c r="BP54" s="183">
        <v>15</v>
      </c>
    </row>
    <row r="55" spans="1:70">
      <c r="B55" s="7" t="s">
        <v>40</v>
      </c>
      <c r="C55" s="283">
        <f t="shared" si="103"/>
        <v>26.232484076433124</v>
      </c>
      <c r="D55" s="283">
        <f t="shared" si="103"/>
        <v>5.7437632696390661</v>
      </c>
      <c r="E55" s="283">
        <f t="shared" si="103"/>
        <v>30.382590233545649</v>
      </c>
      <c r="F55" s="283">
        <f t="shared" si="103"/>
        <v>3.7368895966029729</v>
      </c>
      <c r="G55" s="283">
        <f t="shared" si="103"/>
        <v>16.13407643312102</v>
      </c>
      <c r="H55" s="283">
        <f t="shared" si="103"/>
        <v>3.8756900212314225</v>
      </c>
      <c r="I55" s="283">
        <f t="shared" si="103"/>
        <v>8.5444798301486209</v>
      </c>
      <c r="J55" s="283">
        <f t="shared" si="103"/>
        <v>8.4678901273885359</v>
      </c>
      <c r="K55" s="283">
        <f t="shared" si="103"/>
        <v>16.23202229299363</v>
      </c>
      <c r="L55" s="283">
        <f t="shared" si="103"/>
        <v>46.204275477707014</v>
      </c>
      <c r="M55" s="283">
        <f t="shared" si="103"/>
        <v>44.939320594479838</v>
      </c>
      <c r="N55" s="283">
        <f t="shared" si="103"/>
        <v>81.909745222929942</v>
      </c>
      <c r="O55" s="283">
        <f t="shared" si="103"/>
        <v>29.074930997876862</v>
      </c>
      <c r="P55" s="44">
        <f t="shared" si="116"/>
        <v>321.47815817409776</v>
      </c>
      <c r="S55" s="141" t="s">
        <v>37</v>
      </c>
      <c r="T55" s="527">
        <f>AM56+BD55*$AJ$6+BD62*$AJ$8+BD69*$AJ$10</f>
        <v>100.80000000000001</v>
      </c>
      <c r="U55" s="527">
        <f t="shared" ref="U55:U56" si="142">AN56+BE55*$AJ$6+BE62*$AJ$8+BE69*$AJ$10</f>
        <v>83</v>
      </c>
      <c r="V55" s="527">
        <f t="shared" ref="V55:V56" si="143">AO56+BF55*$AJ$6+BF62*$AJ$8+BF69*$AJ$10</f>
        <v>21</v>
      </c>
      <c r="W55" s="527">
        <f t="shared" ref="W55:W56" si="144">AP56+BG55*$AJ$6+BG62*$AJ$8+BG69*$AJ$10</f>
        <v>27.2</v>
      </c>
      <c r="X55" s="527">
        <f t="shared" ref="X55:X56" si="145">AQ56+BH55*$AJ$6+BH62*$AJ$8+BH69*$AJ$10</f>
        <v>127.2</v>
      </c>
      <c r="Y55" s="527">
        <f t="shared" ref="Y55:Y56" si="146">AR56+BI55*$AJ$6+BI62*$AJ$8+BI69*$AJ$10</f>
        <v>121.4</v>
      </c>
      <c r="Z55" s="527">
        <f t="shared" ref="Z55:Z56" si="147">AS56+BJ55*$AJ$6+BJ62*$AJ$8+BJ69*$AJ$10</f>
        <v>93.8</v>
      </c>
      <c r="AA55" s="527">
        <f t="shared" ref="AA55:AA56" si="148">AT56+BK55*$AJ$6+BK62*$AJ$8+BK69*$AJ$10</f>
        <v>90.6</v>
      </c>
      <c r="AB55" s="527">
        <f t="shared" ref="AB55:AB56" si="149">AU56+BL55*$AJ$6+BL62*$AJ$8+BL69*$AJ$10</f>
        <v>98.199999999999989</v>
      </c>
      <c r="AC55" s="527">
        <f t="shared" ref="AC55:AC56" si="150">AV56+BM55*$AJ$6+BM62*$AJ$8+BM69*$AJ$10</f>
        <v>94.8</v>
      </c>
      <c r="AD55" s="570">
        <f t="shared" ref="AD55:AD56" si="151">AW56+BN55*$AJ$6+BN62*$AJ$8+BN69*$AJ$10</f>
        <v>105.60000000000001</v>
      </c>
      <c r="AE55" s="527">
        <f t="shared" ref="AE55:AE56" si="152">AX56+BO55*$AJ$6+BO62*$AJ$8+BO69*$AJ$10</f>
        <v>126</v>
      </c>
      <c r="AF55" s="548">
        <f t="shared" ref="AF55:AF56" si="153">AY56+BP55*$AJ$6+BP62*$AJ$8+BP69*$AJ$10</f>
        <v>118.4</v>
      </c>
      <c r="AG55" s="143"/>
      <c r="AH55" s="402">
        <v>35.222145811343701</v>
      </c>
      <c r="AI55" s="15"/>
      <c r="AJ55" s="143"/>
      <c r="AL55" s="141" t="s">
        <v>149</v>
      </c>
      <c r="AM55" s="146">
        <v>0</v>
      </c>
      <c r="AN55" s="146">
        <v>0</v>
      </c>
      <c r="AO55" s="146">
        <v>0</v>
      </c>
      <c r="AP55" s="146">
        <v>0</v>
      </c>
      <c r="AQ55" s="146">
        <v>0</v>
      </c>
      <c r="AR55" s="146">
        <v>0</v>
      </c>
      <c r="AS55" s="146">
        <v>0</v>
      </c>
      <c r="AT55" s="146">
        <v>0</v>
      </c>
      <c r="AU55" s="146">
        <v>0</v>
      </c>
      <c r="AV55" s="146">
        <v>0</v>
      </c>
      <c r="AW55" s="146">
        <v>0</v>
      </c>
      <c r="AX55" s="146">
        <v>65</v>
      </c>
      <c r="AY55" s="146">
        <v>50</v>
      </c>
      <c r="AZ55" s="392"/>
      <c r="BA55" s="132"/>
      <c r="BB55" s="681"/>
      <c r="BC55" s="141" t="s">
        <v>37</v>
      </c>
      <c r="BD55" s="150">
        <v>38</v>
      </c>
      <c r="BE55" s="150">
        <v>19</v>
      </c>
      <c r="BF55" s="150">
        <v>7</v>
      </c>
      <c r="BG55" s="150">
        <v>5</v>
      </c>
      <c r="BH55" s="150">
        <v>26</v>
      </c>
      <c r="BI55" s="150">
        <v>28</v>
      </c>
      <c r="BJ55" s="150">
        <v>21</v>
      </c>
      <c r="BK55" s="150">
        <v>19</v>
      </c>
      <c r="BL55" s="150">
        <v>16</v>
      </c>
      <c r="BM55" s="150">
        <v>24</v>
      </c>
      <c r="BN55" s="150">
        <v>24</v>
      </c>
      <c r="BO55" s="150">
        <v>28</v>
      </c>
      <c r="BP55" s="183">
        <v>29</v>
      </c>
    </row>
    <row r="56" spans="1:70" ht="18.75" thickBot="1">
      <c r="B56" s="20" t="s">
        <v>41</v>
      </c>
      <c r="C56" s="284">
        <f t="shared" si="103"/>
        <v>22.543957388903767</v>
      </c>
      <c r="D56" s="284">
        <f t="shared" si="103"/>
        <v>19.636624987221698</v>
      </c>
      <c r="E56" s="284">
        <f t="shared" si="103"/>
        <v>22.222169632717229</v>
      </c>
      <c r="F56" s="284">
        <f t="shared" si="103"/>
        <v>23.551542575497962</v>
      </c>
      <c r="G56" s="284">
        <f t="shared" si="103"/>
        <v>18.524606356236024</v>
      </c>
      <c r="H56" s="284">
        <f t="shared" si="103"/>
        <v>21.038368685371257</v>
      </c>
      <c r="I56" s="284">
        <f t="shared" si="103"/>
        <v>15.485959797422163</v>
      </c>
      <c r="J56" s="284">
        <f t="shared" si="103"/>
        <v>24.496467796023321</v>
      </c>
      <c r="K56" s="284">
        <f t="shared" si="103"/>
        <v>22.587328595709888</v>
      </c>
      <c r="L56" s="284">
        <f t="shared" si="103"/>
        <v>27.43651234461602</v>
      </c>
      <c r="M56" s="284">
        <f t="shared" si="103"/>
        <v>13.816316054873909</v>
      </c>
      <c r="N56" s="284">
        <f t="shared" si="103"/>
        <v>21.296426866045291</v>
      </c>
      <c r="O56" s="284">
        <f t="shared" si="103"/>
        <v>24.286885585180816</v>
      </c>
      <c r="P56" s="45">
        <f t="shared" si="116"/>
        <v>276.92316666581939</v>
      </c>
      <c r="S56" s="141" t="s">
        <v>38</v>
      </c>
      <c r="T56" s="527">
        <f>AM57+BD56*$AJ$6+BD63*$AJ$8+BD70*$AJ$10</f>
        <v>6.6</v>
      </c>
      <c r="U56" s="527">
        <f t="shared" si="142"/>
        <v>6.8</v>
      </c>
      <c r="V56" s="527">
        <f t="shared" si="143"/>
        <v>2</v>
      </c>
      <c r="W56" s="527">
        <f t="shared" si="144"/>
        <v>35</v>
      </c>
      <c r="X56" s="527">
        <f t="shared" si="145"/>
        <v>6</v>
      </c>
      <c r="Y56" s="527">
        <f t="shared" si="146"/>
        <v>0</v>
      </c>
      <c r="Z56" s="527">
        <f t="shared" si="147"/>
        <v>4.4000000000000004</v>
      </c>
      <c r="AA56" s="527">
        <f t="shared" si="148"/>
        <v>0</v>
      </c>
      <c r="AB56" s="527">
        <f t="shared" si="149"/>
        <v>0</v>
      </c>
      <c r="AC56" s="527">
        <f t="shared" si="150"/>
        <v>142.79999999999998</v>
      </c>
      <c r="AD56" s="572">
        <f t="shared" si="151"/>
        <v>170.2</v>
      </c>
      <c r="AE56" s="549">
        <f t="shared" si="152"/>
        <v>213</v>
      </c>
      <c r="AF56" s="550">
        <f t="shared" si="153"/>
        <v>212.6</v>
      </c>
      <c r="AG56" s="143"/>
      <c r="AH56" s="402">
        <v>43.817343091013129</v>
      </c>
      <c r="AJ56" s="143"/>
      <c r="AL56" s="141" t="s">
        <v>37</v>
      </c>
      <c r="AM56" s="146">
        <v>56</v>
      </c>
      <c r="AN56" s="146">
        <v>48</v>
      </c>
      <c r="AO56" s="146">
        <v>11</v>
      </c>
      <c r="AP56" s="146">
        <v>14</v>
      </c>
      <c r="AQ56" s="146">
        <v>68</v>
      </c>
      <c r="AR56" s="146">
        <v>63</v>
      </c>
      <c r="AS56" s="146">
        <v>51</v>
      </c>
      <c r="AT56" s="146">
        <v>47</v>
      </c>
      <c r="AU56" s="146">
        <v>52</v>
      </c>
      <c r="AV56" s="146">
        <v>51</v>
      </c>
      <c r="AW56" s="146">
        <v>57</v>
      </c>
      <c r="AX56" s="146">
        <v>70</v>
      </c>
      <c r="AY56" s="146">
        <v>66</v>
      </c>
      <c r="AZ56" s="392"/>
      <c r="BA56" s="132"/>
      <c r="BB56" s="682"/>
      <c r="BC56" s="161" t="s">
        <v>38</v>
      </c>
      <c r="BD56" s="158">
        <v>2</v>
      </c>
      <c r="BE56" s="158">
        <v>1</v>
      </c>
      <c r="BF56" s="159">
        <v>0</v>
      </c>
      <c r="BG56" s="158">
        <v>2</v>
      </c>
      <c r="BH56" s="158">
        <v>0</v>
      </c>
      <c r="BI56" s="159">
        <v>0</v>
      </c>
      <c r="BJ56" s="159">
        <v>0</v>
      </c>
      <c r="BK56" s="159">
        <v>0</v>
      </c>
      <c r="BL56" s="159">
        <v>0</v>
      </c>
      <c r="BM56" s="159">
        <v>29</v>
      </c>
      <c r="BN56" s="159">
        <v>39</v>
      </c>
      <c r="BO56" s="159">
        <v>51</v>
      </c>
      <c r="BP56" s="185">
        <v>49</v>
      </c>
    </row>
    <row r="57" spans="1:70" s="48" customFormat="1">
      <c r="A57" s="5"/>
      <c r="B57" s="46" t="s">
        <v>65</v>
      </c>
      <c r="C57" s="47">
        <f t="shared" ref="C57:P57" si="154">SUM(C46:C56)</f>
        <v>722.67854469290853</v>
      </c>
      <c r="D57" s="47">
        <f t="shared" si="154"/>
        <v>332.34685099543685</v>
      </c>
      <c r="E57" s="47">
        <f t="shared" si="154"/>
        <v>441.07491022948165</v>
      </c>
      <c r="F57" s="47">
        <f t="shared" si="154"/>
        <v>250.01084377206354</v>
      </c>
      <c r="G57" s="47">
        <f t="shared" si="154"/>
        <v>385.49646986899154</v>
      </c>
      <c r="H57" s="47">
        <f t="shared" si="154"/>
        <v>427.28294671354314</v>
      </c>
      <c r="I57" s="47">
        <f t="shared" si="154"/>
        <v>605.81088495756342</v>
      </c>
      <c r="J57" s="47">
        <f t="shared" si="154"/>
        <v>606.08637808943411</v>
      </c>
      <c r="K57" s="47">
        <f t="shared" si="154"/>
        <v>869.1080526065233</v>
      </c>
      <c r="L57" s="47">
        <f t="shared" si="154"/>
        <v>598.91077658377947</v>
      </c>
      <c r="M57" s="47">
        <f>SUM(M46:M56)</f>
        <v>630.25111902838285</v>
      </c>
      <c r="N57" s="47">
        <f t="shared" si="154"/>
        <v>690.52717381687432</v>
      </c>
      <c r="O57" s="47">
        <f>SUM(O46:O56)</f>
        <v>610.79216308082221</v>
      </c>
      <c r="P57" s="47">
        <f t="shared" si="154"/>
        <v>7170.3771144358052</v>
      </c>
      <c r="S57" s="141" t="s">
        <v>39</v>
      </c>
      <c r="T57" s="143">
        <f>AM58</f>
        <v>0</v>
      </c>
      <c r="U57" s="143">
        <f t="shared" ref="U57:U60" si="155">AN58</f>
        <v>0</v>
      </c>
      <c r="V57" s="143">
        <f t="shared" ref="V57:V60" si="156">AO58</f>
        <v>0</v>
      </c>
      <c r="W57" s="143">
        <f t="shared" ref="W57:W60" si="157">AP58</f>
        <v>222</v>
      </c>
      <c r="X57" s="143">
        <f t="shared" ref="X57:X60" si="158">AQ58</f>
        <v>158</v>
      </c>
      <c r="Y57" s="143">
        <f t="shared" ref="Y57:Y60" si="159">AR58</f>
        <v>218</v>
      </c>
      <c r="Z57" s="143">
        <f t="shared" ref="Z57:Z60" si="160">AS58</f>
        <v>240</v>
      </c>
      <c r="AA57" s="143">
        <f t="shared" ref="AA57:AA60" si="161">AT58</f>
        <v>234</v>
      </c>
      <c r="AB57" s="143">
        <f t="shared" ref="AB57:AB60" si="162">AU58</f>
        <v>189</v>
      </c>
      <c r="AC57" s="143">
        <f t="shared" ref="AC57:AC60" si="163">AV58</f>
        <v>208</v>
      </c>
      <c r="AD57" s="143">
        <f t="shared" ref="AD57:AD60" si="164">AW58</f>
        <v>188</v>
      </c>
      <c r="AE57" s="143">
        <f t="shared" ref="AE57:AE60" si="165">AX58</f>
        <v>244</v>
      </c>
      <c r="AF57" s="143">
        <f t="shared" ref="AF57:AF60" si="166">AY58</f>
        <v>251</v>
      </c>
      <c r="AG57" s="143"/>
      <c r="AH57" s="404">
        <v>26.824828584194716</v>
      </c>
      <c r="AJ57" s="143"/>
      <c r="AK57" s="129"/>
      <c r="AL57" s="141" t="s">
        <v>38</v>
      </c>
      <c r="AM57" s="146">
        <v>4</v>
      </c>
      <c r="AN57" s="146">
        <v>4</v>
      </c>
      <c r="AO57" s="146">
        <v>1</v>
      </c>
      <c r="AP57" s="146">
        <v>17</v>
      </c>
      <c r="AQ57" s="146">
        <v>3</v>
      </c>
      <c r="AR57" s="146">
        <v>0</v>
      </c>
      <c r="AS57" s="146">
        <v>2</v>
      </c>
      <c r="AT57" s="146">
        <v>0</v>
      </c>
      <c r="AU57" s="146">
        <v>0</v>
      </c>
      <c r="AV57" s="146">
        <v>78</v>
      </c>
      <c r="AW57" s="146">
        <v>98</v>
      </c>
      <c r="AX57" s="146">
        <v>120</v>
      </c>
      <c r="AY57" s="146">
        <v>118</v>
      </c>
      <c r="AZ57" s="392"/>
      <c r="BA57" s="132"/>
      <c r="BB57" s="681" t="s">
        <v>100</v>
      </c>
      <c r="BC57" s="435" t="s">
        <v>33</v>
      </c>
      <c r="BD57" s="149">
        <v>677</v>
      </c>
      <c r="BE57" s="149">
        <v>680</v>
      </c>
      <c r="BF57" s="149">
        <v>659</v>
      </c>
      <c r="BG57" s="149">
        <v>747</v>
      </c>
      <c r="BH57" s="149">
        <v>657</v>
      </c>
      <c r="BI57" s="149">
        <v>817</v>
      </c>
      <c r="BJ57" s="149">
        <v>575</v>
      </c>
      <c r="BK57" s="149">
        <v>576</v>
      </c>
      <c r="BL57" s="149">
        <v>534</v>
      </c>
      <c r="BM57" s="149">
        <v>486</v>
      </c>
      <c r="BN57" s="149">
        <v>394</v>
      </c>
      <c r="BO57" s="150">
        <v>445</v>
      </c>
      <c r="BP57" s="183">
        <v>389</v>
      </c>
      <c r="BQ57" s="129"/>
      <c r="BR57" s="129"/>
    </row>
    <row r="58" spans="1:70">
      <c r="B58" s="42"/>
      <c r="C58" s="49"/>
      <c r="D58" s="49"/>
      <c r="E58" s="49"/>
      <c r="F58" s="49"/>
      <c r="G58" s="49"/>
      <c r="H58" s="49"/>
      <c r="I58" s="49"/>
      <c r="J58" s="49"/>
      <c r="K58" s="49"/>
      <c r="L58" s="49"/>
      <c r="M58" s="49"/>
      <c r="N58" s="49"/>
      <c r="O58" s="49"/>
      <c r="P58" s="49"/>
      <c r="S58" s="141" t="s">
        <v>15</v>
      </c>
      <c r="T58" s="143">
        <f>AM59</f>
        <v>342</v>
      </c>
      <c r="U58" s="143">
        <f t="shared" si="155"/>
        <v>401</v>
      </c>
      <c r="V58" s="143">
        <f t="shared" si="156"/>
        <v>437</v>
      </c>
      <c r="W58" s="143">
        <f t="shared" si="157"/>
        <v>384</v>
      </c>
      <c r="X58" s="143">
        <f t="shared" si="158"/>
        <v>386</v>
      </c>
      <c r="Y58" s="143">
        <f t="shared" si="159"/>
        <v>359</v>
      </c>
      <c r="Z58" s="143">
        <f t="shared" si="160"/>
        <v>410</v>
      </c>
      <c r="AA58" s="143">
        <f t="shared" si="161"/>
        <v>449</v>
      </c>
      <c r="AB58" s="143">
        <f t="shared" si="162"/>
        <v>415</v>
      </c>
      <c r="AC58" s="143">
        <f t="shared" si="163"/>
        <v>391</v>
      </c>
      <c r="AD58" s="143">
        <f t="shared" si="164"/>
        <v>436</v>
      </c>
      <c r="AE58" s="143">
        <f t="shared" si="165"/>
        <v>439</v>
      </c>
      <c r="AF58" s="143">
        <f t="shared" si="166"/>
        <v>391</v>
      </c>
      <c r="AG58" s="143"/>
      <c r="AH58" s="402">
        <v>32.67074804435579</v>
      </c>
      <c r="AJ58" s="143"/>
      <c r="AL58" s="141" t="s">
        <v>39</v>
      </c>
      <c r="AM58" s="146"/>
      <c r="AN58" s="146"/>
      <c r="AO58" s="146"/>
      <c r="AP58" s="146">
        <v>222</v>
      </c>
      <c r="AQ58" s="146">
        <v>158</v>
      </c>
      <c r="AR58" s="146">
        <v>218</v>
      </c>
      <c r="AS58" s="146">
        <v>240</v>
      </c>
      <c r="AT58" s="146">
        <v>234</v>
      </c>
      <c r="AU58" s="146">
        <v>189</v>
      </c>
      <c r="AV58" s="146">
        <v>208</v>
      </c>
      <c r="AW58" s="146">
        <v>188</v>
      </c>
      <c r="AX58" s="146">
        <v>244</v>
      </c>
      <c r="AY58" s="146">
        <v>251</v>
      </c>
      <c r="AZ58" s="392"/>
      <c r="BA58" s="132"/>
      <c r="BB58" s="681"/>
      <c r="BC58" s="141" t="s">
        <v>9</v>
      </c>
      <c r="BD58" s="150">
        <v>505</v>
      </c>
      <c r="BE58" s="150">
        <v>524</v>
      </c>
      <c r="BF58" s="150">
        <v>517</v>
      </c>
      <c r="BG58" s="150">
        <v>554</v>
      </c>
      <c r="BH58" s="150">
        <v>532</v>
      </c>
      <c r="BI58" s="150">
        <v>599</v>
      </c>
      <c r="BJ58" s="150">
        <v>555</v>
      </c>
      <c r="BK58" s="150">
        <v>483</v>
      </c>
      <c r="BL58" s="150">
        <v>468</v>
      </c>
      <c r="BM58" s="150">
        <v>420</v>
      </c>
      <c r="BN58" s="150">
        <v>334</v>
      </c>
      <c r="BO58" s="150">
        <v>385</v>
      </c>
      <c r="BP58" s="183">
        <v>350</v>
      </c>
    </row>
    <row r="59" spans="1:70" s="5" customFormat="1" ht="18.75" thickBot="1">
      <c r="B59" s="9" t="s">
        <v>88</v>
      </c>
      <c r="C59" s="10" t="s">
        <v>20</v>
      </c>
      <c r="D59" s="10" t="s">
        <v>21</v>
      </c>
      <c r="E59" s="10" t="s">
        <v>22</v>
      </c>
      <c r="F59" s="10" t="s">
        <v>23</v>
      </c>
      <c r="G59" s="10" t="s">
        <v>24</v>
      </c>
      <c r="H59" s="10" t="s">
        <v>25</v>
      </c>
      <c r="I59" s="10" t="s">
        <v>26</v>
      </c>
      <c r="J59" s="10" t="s">
        <v>27</v>
      </c>
      <c r="K59" s="10" t="s">
        <v>28</v>
      </c>
      <c r="L59" s="10" t="s">
        <v>29</v>
      </c>
      <c r="M59" s="10" t="s">
        <v>30</v>
      </c>
      <c r="N59" s="10" t="s">
        <v>31</v>
      </c>
      <c r="O59" s="10" t="s">
        <v>32</v>
      </c>
      <c r="P59" s="10" t="s">
        <v>81</v>
      </c>
      <c r="S59" s="141" t="s">
        <v>40</v>
      </c>
      <c r="T59" s="143">
        <f>AM60</f>
        <v>0</v>
      </c>
      <c r="U59" s="143">
        <f t="shared" si="155"/>
        <v>0</v>
      </c>
      <c r="V59" s="143">
        <f t="shared" si="156"/>
        <v>0</v>
      </c>
      <c r="W59" s="143">
        <f t="shared" si="157"/>
        <v>84335</v>
      </c>
      <c r="X59" s="143">
        <f t="shared" si="158"/>
        <v>44440</v>
      </c>
      <c r="Y59" s="143">
        <f t="shared" si="159"/>
        <v>71585</v>
      </c>
      <c r="Z59" s="143">
        <f t="shared" si="160"/>
        <v>67122</v>
      </c>
      <c r="AA59" s="143">
        <f t="shared" si="161"/>
        <v>54072</v>
      </c>
      <c r="AB59" s="143">
        <f t="shared" si="162"/>
        <v>63095</v>
      </c>
      <c r="AC59" s="143">
        <f t="shared" si="163"/>
        <v>60894</v>
      </c>
      <c r="AD59" s="143">
        <f t="shared" si="164"/>
        <v>49671</v>
      </c>
      <c r="AE59" s="143">
        <f t="shared" si="165"/>
        <v>41839</v>
      </c>
      <c r="AF59" s="143">
        <f t="shared" si="166"/>
        <v>51592</v>
      </c>
      <c r="AG59" s="143"/>
      <c r="AH59" s="404">
        <v>12725.010475133671</v>
      </c>
      <c r="AJ59" s="385"/>
      <c r="AK59" s="129"/>
      <c r="AL59" s="141" t="s">
        <v>15</v>
      </c>
      <c r="AM59" s="146">
        <v>342</v>
      </c>
      <c r="AN59" s="146">
        <v>401</v>
      </c>
      <c r="AO59" s="146">
        <v>437</v>
      </c>
      <c r="AP59" s="146">
        <v>384</v>
      </c>
      <c r="AQ59" s="146">
        <v>386</v>
      </c>
      <c r="AR59" s="146">
        <v>359</v>
      </c>
      <c r="AS59" s="146">
        <v>410</v>
      </c>
      <c r="AT59" s="146">
        <v>449</v>
      </c>
      <c r="AU59" s="146">
        <v>415</v>
      </c>
      <c r="AV59" s="146">
        <v>391</v>
      </c>
      <c r="AW59" s="146">
        <v>436</v>
      </c>
      <c r="AX59" s="146">
        <v>439</v>
      </c>
      <c r="AY59" s="146">
        <v>391</v>
      </c>
      <c r="AZ59" s="392"/>
      <c r="BA59" s="132"/>
      <c r="BB59" s="681"/>
      <c r="BC59" s="141" t="s">
        <v>34</v>
      </c>
      <c r="BD59" s="150">
        <v>506</v>
      </c>
      <c r="BE59" s="150">
        <v>392</v>
      </c>
      <c r="BF59" s="150">
        <v>384</v>
      </c>
      <c r="BG59" s="150">
        <v>355</v>
      </c>
      <c r="BH59" s="150">
        <v>439</v>
      </c>
      <c r="BI59" s="150">
        <v>476</v>
      </c>
      <c r="BJ59" s="150">
        <v>424</v>
      </c>
      <c r="BK59" s="150">
        <v>373</v>
      </c>
      <c r="BL59" s="150">
        <v>358</v>
      </c>
      <c r="BM59" s="150">
        <v>356</v>
      </c>
      <c r="BN59" s="150">
        <v>306</v>
      </c>
      <c r="BO59" s="150">
        <v>297</v>
      </c>
      <c r="BP59" s="183">
        <v>286</v>
      </c>
      <c r="BQ59" s="129"/>
      <c r="BR59" s="129"/>
    </row>
    <row r="60" spans="1:70" ht="18.75" thickBot="1">
      <c r="B60" s="14" t="s">
        <v>33</v>
      </c>
      <c r="C60" s="285">
        <f t="shared" ref="C60:C70" si="167">C46/$C$57</f>
        <v>2.4891914380356331E-2</v>
      </c>
      <c r="D60" s="285">
        <f t="shared" ref="D60:D70" si="168">D46/$D$57</f>
        <v>2.532905836679893E-2</v>
      </c>
      <c r="E60" s="285">
        <f t="shared" ref="E60:E70" si="169">E46/$E$57</f>
        <v>2.7178759377226851E-2</v>
      </c>
      <c r="F60" s="285">
        <f t="shared" ref="F60:F70" si="170">F46/$F$57</f>
        <v>2.5592332553267691E-2</v>
      </c>
      <c r="G60" s="285">
        <f t="shared" ref="G60:G70" si="171">G46/$G$57</f>
        <v>3.0486554183978491E-2</v>
      </c>
      <c r="H60" s="285">
        <f t="shared" ref="H60:H70" si="172">H46/$H$57</f>
        <v>3.5593567932304955E-2</v>
      </c>
      <c r="I60" s="285">
        <f t="shared" ref="I60:I70" si="173">I46/$I$57</f>
        <v>3.5857643629486464E-2</v>
      </c>
      <c r="J60" s="285">
        <f t="shared" ref="J60:J70" si="174">J46/$J$57</f>
        <v>2.284368433635435E-2</v>
      </c>
      <c r="K60" s="285">
        <f t="shared" ref="K60:K70" si="175">K46/$K$57</f>
        <v>2.5078660252200378E-2</v>
      </c>
      <c r="L60" s="285">
        <f t="shared" ref="L60:L70" si="176">L46/$L$57</f>
        <v>2.1929427563015379E-2</v>
      </c>
      <c r="M60" s="285">
        <f t="shared" ref="M60:M70" si="177">M46/$M$57</f>
        <v>4.1012015801426896E-2</v>
      </c>
      <c r="N60" s="285">
        <f t="shared" ref="N60:N70" si="178">N46/$N$57</f>
        <v>2.7729823600525703E-2</v>
      </c>
      <c r="O60" s="285">
        <f t="shared" ref="O60:O70" si="179">O46/$O$57</f>
        <v>2.4108976277980271E-2</v>
      </c>
      <c r="P60" s="285">
        <f t="shared" ref="P60:P70" si="180">P46/$P$57</f>
        <v>2.8167803069266521E-2</v>
      </c>
      <c r="S60" s="141" t="s">
        <v>41</v>
      </c>
      <c r="T60" s="163">
        <f>AM61</f>
        <v>20.132167108361106</v>
      </c>
      <c r="U60" s="163">
        <f t="shared" si="155"/>
        <v>19.643974688825537</v>
      </c>
      <c r="V60" s="163">
        <f t="shared" si="156"/>
        <v>19.378119925422506</v>
      </c>
      <c r="W60" s="163">
        <f t="shared" si="157"/>
        <v>17.249742673591804</v>
      </c>
      <c r="X60" s="163">
        <f t="shared" si="158"/>
        <v>18.826021593549267</v>
      </c>
      <c r="Y60" s="163">
        <f t="shared" si="159"/>
        <v>17.58611683449897</v>
      </c>
      <c r="Z60" s="163">
        <f t="shared" si="160"/>
        <v>16.333486872409029</v>
      </c>
      <c r="AA60" s="163">
        <f t="shared" si="161"/>
        <v>19.68507863062057</v>
      </c>
      <c r="AB60" s="163">
        <f t="shared" si="162"/>
        <v>20.514059430900286</v>
      </c>
      <c r="AC60" s="163">
        <f t="shared" si="163"/>
        <v>21.696863515938809</v>
      </c>
      <c r="AD60" s="573">
        <f t="shared" si="164"/>
        <v>24.617556553100908</v>
      </c>
      <c r="AE60" s="556">
        <f t="shared" si="165"/>
        <v>21.279516749038986</v>
      </c>
      <c r="AF60" s="557">
        <f t="shared" si="166"/>
        <v>20.769435596011796</v>
      </c>
      <c r="AG60" s="163"/>
      <c r="AH60" s="403">
        <v>1.6319025888975476</v>
      </c>
      <c r="AL60" s="141" t="s">
        <v>40</v>
      </c>
      <c r="AM60" s="146"/>
      <c r="AN60" s="146"/>
      <c r="AO60" s="146"/>
      <c r="AP60" s="146">
        <v>84335</v>
      </c>
      <c r="AQ60" s="146">
        <v>44440</v>
      </c>
      <c r="AR60" s="146">
        <v>71585</v>
      </c>
      <c r="AS60" s="146">
        <v>67122</v>
      </c>
      <c r="AT60" s="146">
        <v>54072</v>
      </c>
      <c r="AU60" s="146">
        <v>63095</v>
      </c>
      <c r="AV60" s="146">
        <v>60894</v>
      </c>
      <c r="AW60" s="146">
        <v>49671</v>
      </c>
      <c r="AX60" s="146">
        <v>41839</v>
      </c>
      <c r="AY60" s="146">
        <v>51592</v>
      </c>
      <c r="AZ60" s="392"/>
      <c r="BA60" s="132"/>
      <c r="BB60" s="681"/>
      <c r="BC60" s="141" t="s">
        <v>36</v>
      </c>
      <c r="BD60" s="150">
        <v>195</v>
      </c>
      <c r="BE60" s="150">
        <v>186</v>
      </c>
      <c r="BF60" s="150">
        <v>186</v>
      </c>
      <c r="BG60" s="150">
        <v>180</v>
      </c>
      <c r="BH60" s="150">
        <v>166</v>
      </c>
      <c r="BI60" s="150">
        <v>205</v>
      </c>
      <c r="BJ60" s="150">
        <v>185</v>
      </c>
      <c r="BK60" s="150">
        <v>201</v>
      </c>
      <c r="BL60" s="150">
        <v>203</v>
      </c>
      <c r="BM60" s="150">
        <v>205</v>
      </c>
      <c r="BN60" s="150">
        <v>230</v>
      </c>
      <c r="BO60" s="150">
        <v>193</v>
      </c>
      <c r="BP60" s="183">
        <v>190</v>
      </c>
    </row>
    <row r="61" spans="1:70">
      <c r="B61" s="14" t="s">
        <v>9</v>
      </c>
      <c r="C61" s="285">
        <f t="shared" si="167"/>
        <v>6.0160590066005742E-2</v>
      </c>
      <c r="D61" s="285">
        <f t="shared" si="168"/>
        <v>5.4728633156625336E-2</v>
      </c>
      <c r="E61" s="285">
        <f t="shared" si="169"/>
        <v>7.0869108928283187E-2</v>
      </c>
      <c r="F61" s="285">
        <f t="shared" si="170"/>
        <v>5.4688536970791506E-2</v>
      </c>
      <c r="G61" s="285">
        <f t="shared" si="171"/>
        <v>6.4560588055026222E-2</v>
      </c>
      <c r="H61" s="285">
        <f t="shared" si="172"/>
        <v>8.8744922330386167E-2</v>
      </c>
      <c r="I61" s="285">
        <f t="shared" si="173"/>
        <v>8.6685717967629722E-2</v>
      </c>
      <c r="J61" s="285">
        <f t="shared" si="174"/>
        <v>5.9292478655675808E-2</v>
      </c>
      <c r="K61" s="285">
        <f t="shared" si="175"/>
        <v>6.944772353283192E-2</v>
      </c>
      <c r="L61" s="285">
        <f t="shared" si="176"/>
        <v>5.6457710622612782E-2</v>
      </c>
      <c r="M61" s="285">
        <f t="shared" si="177"/>
        <v>9.88318576647918E-2</v>
      </c>
      <c r="N61" s="285">
        <f t="shared" si="178"/>
        <v>6.5097387700250239E-2</v>
      </c>
      <c r="O61" s="285">
        <f t="shared" si="179"/>
        <v>5.429114527819856E-2</v>
      </c>
      <c r="P61" s="285">
        <f t="shared" si="180"/>
        <v>6.8675226542254039E-2</v>
      </c>
      <c r="T61" s="141"/>
      <c r="U61" s="141"/>
      <c r="V61" s="141"/>
      <c r="AH61" s="99"/>
      <c r="AL61" s="161" t="s">
        <v>41</v>
      </c>
      <c r="AM61" s="164">
        <v>20.132167108361106</v>
      </c>
      <c r="AN61" s="164">
        <v>19.643974688825537</v>
      </c>
      <c r="AO61" s="164">
        <v>19.378119925422506</v>
      </c>
      <c r="AP61" s="164">
        <v>17.249742673591804</v>
      </c>
      <c r="AQ61" s="164">
        <v>18.826021593549267</v>
      </c>
      <c r="AR61" s="164">
        <v>17.58611683449897</v>
      </c>
      <c r="AS61" s="164">
        <v>16.333486872409029</v>
      </c>
      <c r="AT61" s="164">
        <v>19.68507863062057</v>
      </c>
      <c r="AU61" s="164">
        <v>20.514059430900286</v>
      </c>
      <c r="AV61" s="164">
        <v>21.696863515938809</v>
      </c>
      <c r="AW61" s="164">
        <v>24.617556553100908</v>
      </c>
      <c r="AX61" s="164">
        <v>21.279516749038986</v>
      </c>
      <c r="AY61" s="164">
        <v>20.769435596011796</v>
      </c>
      <c r="AZ61" s="392"/>
      <c r="BA61" s="132"/>
      <c r="BB61" s="681"/>
      <c r="BC61" s="141" t="s">
        <v>149</v>
      </c>
      <c r="BD61" s="146">
        <v>0</v>
      </c>
      <c r="BE61" s="146">
        <v>0</v>
      </c>
      <c r="BF61" s="146">
        <v>0</v>
      </c>
      <c r="BG61" s="146">
        <v>0</v>
      </c>
      <c r="BH61" s="146">
        <v>0</v>
      </c>
      <c r="BI61" s="146">
        <v>0</v>
      </c>
      <c r="BJ61" s="146">
        <v>0</v>
      </c>
      <c r="BK61" s="146">
        <v>0</v>
      </c>
      <c r="BL61" s="146">
        <v>0</v>
      </c>
      <c r="BM61" s="150">
        <v>0</v>
      </c>
      <c r="BN61" s="150">
        <v>0</v>
      </c>
      <c r="BO61" s="150">
        <v>25</v>
      </c>
      <c r="BP61" s="183">
        <v>15</v>
      </c>
    </row>
    <row r="62" spans="1:70">
      <c r="B62" s="14" t="s">
        <v>34</v>
      </c>
      <c r="C62" s="285">
        <f t="shared" si="167"/>
        <v>0.10366747625170003</v>
      </c>
      <c r="D62" s="285">
        <f t="shared" si="168"/>
        <v>9.2460588734954774E-2</v>
      </c>
      <c r="E62" s="285">
        <f t="shared" si="169"/>
        <v>0.11532892593167006</v>
      </c>
      <c r="F62" s="285">
        <f t="shared" si="170"/>
        <v>9.1211116173554346E-2</v>
      </c>
      <c r="G62" s="285">
        <f t="shared" si="171"/>
        <v>0.1054608427997069</v>
      </c>
      <c r="H62" s="285">
        <f t="shared" si="172"/>
        <v>0.13741428966520147</v>
      </c>
      <c r="I62" s="285">
        <f t="shared" si="173"/>
        <v>0.14476943337997</v>
      </c>
      <c r="J62" s="285">
        <f t="shared" si="174"/>
        <v>9.8924054238162168E-2</v>
      </c>
      <c r="K62" s="285">
        <f t="shared" si="175"/>
        <v>0.11545336506137578</v>
      </c>
      <c r="L62" s="285">
        <f t="shared" si="176"/>
        <v>9.5227462675670019E-2</v>
      </c>
      <c r="M62" s="285">
        <f t="shared" si="177"/>
        <v>0.15164969711072199</v>
      </c>
      <c r="N62" s="285">
        <f t="shared" si="178"/>
        <v>0.10924062954894022</v>
      </c>
      <c r="O62" s="285">
        <f t="shared" si="179"/>
        <v>9.0767372849648031E-2</v>
      </c>
      <c r="P62" s="285">
        <f t="shared" si="180"/>
        <v>0.11298902416337224</v>
      </c>
      <c r="T62" s="141"/>
      <c r="U62" s="141"/>
      <c r="V62" s="141"/>
      <c r="AH62" s="99"/>
      <c r="AL62" s="141"/>
      <c r="AM62" s="186"/>
      <c r="AN62" s="186"/>
      <c r="AO62" s="186"/>
      <c r="AP62" s="186"/>
      <c r="AQ62" s="186"/>
      <c r="AR62" s="186"/>
      <c r="AS62" s="186"/>
      <c r="AT62" s="186"/>
      <c r="AU62" s="186"/>
      <c r="AV62" s="186"/>
      <c r="AW62" s="186"/>
      <c r="AX62" s="186"/>
      <c r="AY62" s="186"/>
      <c r="AZ62" s="392"/>
      <c r="BA62" s="132"/>
      <c r="BB62" s="681"/>
      <c r="BC62" s="141" t="s">
        <v>37</v>
      </c>
      <c r="BD62" s="150">
        <v>12</v>
      </c>
      <c r="BE62" s="150">
        <v>15</v>
      </c>
      <c r="BF62" s="150">
        <v>2</v>
      </c>
      <c r="BG62" s="150">
        <v>8</v>
      </c>
      <c r="BH62" s="150">
        <v>30</v>
      </c>
      <c r="BI62" s="150">
        <v>24</v>
      </c>
      <c r="BJ62" s="150">
        <v>20</v>
      </c>
      <c r="BK62" s="150">
        <v>14</v>
      </c>
      <c r="BL62" s="150">
        <v>19</v>
      </c>
      <c r="BM62" s="150">
        <v>15</v>
      </c>
      <c r="BN62" s="150">
        <v>21</v>
      </c>
      <c r="BO62" s="150">
        <v>18</v>
      </c>
      <c r="BP62" s="183">
        <v>22</v>
      </c>
    </row>
    <row r="63" spans="1:70">
      <c r="B63" s="14" t="s">
        <v>35</v>
      </c>
      <c r="C63" s="285">
        <f t="shared" si="167"/>
        <v>4.0663538280569955E-2</v>
      </c>
      <c r="D63" s="285">
        <f t="shared" si="168"/>
        <v>6.4250144899451814E-2</v>
      </c>
      <c r="E63" s="285">
        <f t="shared" si="169"/>
        <v>8.014511635134304E-2</v>
      </c>
      <c r="F63" s="285">
        <f t="shared" si="170"/>
        <v>0.16532616229645303</v>
      </c>
      <c r="G63" s="285">
        <f t="shared" si="171"/>
        <v>0.14749810813915754</v>
      </c>
      <c r="H63" s="285">
        <f t="shared" si="172"/>
        <v>6.8619635362271003E-2</v>
      </c>
      <c r="I63" s="285">
        <f t="shared" si="173"/>
        <v>0.14093507086123225</v>
      </c>
      <c r="J63" s="285">
        <f t="shared" si="174"/>
        <v>6.4611252480948442E-2</v>
      </c>
      <c r="K63" s="285">
        <f t="shared" si="175"/>
        <v>7.8839449012701179E-2</v>
      </c>
      <c r="L63" s="285">
        <f t="shared" si="176"/>
        <v>0.17461699486613041</v>
      </c>
      <c r="M63" s="285">
        <f t="shared" si="177"/>
        <v>4.0444196337638044E-2</v>
      </c>
      <c r="N63" s="285">
        <f t="shared" si="178"/>
        <v>5.348570589798099E-2</v>
      </c>
      <c r="O63" s="285">
        <f t="shared" si="179"/>
        <v>0.10633185982458766</v>
      </c>
      <c r="P63" s="285">
        <f t="shared" si="180"/>
        <v>8.9062726149736426E-2</v>
      </c>
      <c r="T63" s="141"/>
      <c r="U63" s="141"/>
      <c r="V63" s="141"/>
      <c r="AH63" s="99"/>
      <c r="AL63" s="141"/>
      <c r="AM63" s="186"/>
      <c r="AN63" s="186"/>
      <c r="AO63" s="186"/>
      <c r="AP63" s="186"/>
      <c r="AQ63" s="186"/>
      <c r="AR63" s="186"/>
      <c r="AS63" s="186"/>
      <c r="AT63" s="186"/>
      <c r="AU63" s="186"/>
      <c r="AV63" s="186"/>
      <c r="AW63" s="186"/>
      <c r="AX63" s="186"/>
      <c r="AY63" s="186"/>
      <c r="AZ63" s="392"/>
      <c r="BA63" s="132"/>
      <c r="BB63" s="682"/>
      <c r="BC63" s="161" t="s">
        <v>38</v>
      </c>
      <c r="BD63" s="158">
        <v>1</v>
      </c>
      <c r="BE63" s="158">
        <v>2</v>
      </c>
      <c r="BF63" s="159">
        <v>1</v>
      </c>
      <c r="BG63" s="158">
        <v>8</v>
      </c>
      <c r="BH63" s="158">
        <v>3</v>
      </c>
      <c r="BI63" s="159">
        <v>0</v>
      </c>
      <c r="BJ63" s="159">
        <v>0</v>
      </c>
      <c r="BK63" s="159">
        <v>0</v>
      </c>
      <c r="BL63" s="159">
        <v>0</v>
      </c>
      <c r="BM63" s="159">
        <v>32</v>
      </c>
      <c r="BN63" s="159">
        <v>29</v>
      </c>
      <c r="BO63" s="159">
        <v>33</v>
      </c>
      <c r="BP63" s="185">
        <v>35</v>
      </c>
    </row>
    <row r="64" spans="1:70">
      <c r="B64" s="14" t="s">
        <v>36</v>
      </c>
      <c r="C64" s="285">
        <f t="shared" si="167"/>
        <v>0.39943762288205736</v>
      </c>
      <c r="D64" s="285">
        <f t="shared" si="168"/>
        <v>0.32563871050935861</v>
      </c>
      <c r="E64" s="285">
        <f t="shared" si="169"/>
        <v>0.40474984148864268</v>
      </c>
      <c r="F64" s="285">
        <f t="shared" si="170"/>
        <v>0.33948527479624474</v>
      </c>
      <c r="G64" s="285">
        <f t="shared" si="171"/>
        <v>0.32442579835426893</v>
      </c>
      <c r="H64" s="285">
        <f t="shared" si="172"/>
        <v>0.43505129664026454</v>
      </c>
      <c r="I64" s="285">
        <f t="shared" si="173"/>
        <v>0.35433500012968033</v>
      </c>
      <c r="J64" s="285">
        <f t="shared" si="174"/>
        <v>0.38123278851501385</v>
      </c>
      <c r="K64" s="285">
        <f t="shared" si="175"/>
        <v>0.42765108306765481</v>
      </c>
      <c r="L64" s="285">
        <f t="shared" si="176"/>
        <v>0.40304000101129178</v>
      </c>
      <c r="M64" s="285">
        <f t="shared" si="177"/>
        <v>0.36325203254369764</v>
      </c>
      <c r="N64" s="285">
        <f t="shared" si="178"/>
        <v>0.3758070787650421</v>
      </c>
      <c r="O64" s="285">
        <f t="shared" si="179"/>
        <v>0.37549597696729387</v>
      </c>
      <c r="P64" s="285">
        <f t="shared" si="180"/>
        <v>0.38321833791251153</v>
      </c>
      <c r="T64" s="141"/>
      <c r="U64" s="141"/>
      <c r="V64" s="141"/>
      <c r="AH64" s="99"/>
      <c r="AL64" s="141"/>
      <c r="AM64" s="186"/>
      <c r="AN64" s="186"/>
      <c r="AO64" s="186"/>
      <c r="AP64" s="186"/>
      <c r="AQ64" s="186"/>
      <c r="AR64" s="186"/>
      <c r="AS64" s="186"/>
      <c r="AT64" s="186"/>
      <c r="AU64" s="186"/>
      <c r="AV64" s="186"/>
      <c r="AW64" s="186"/>
      <c r="AX64" s="186"/>
      <c r="AY64" s="186"/>
      <c r="AZ64" s="392"/>
      <c r="BA64" s="132"/>
      <c r="BB64" s="683" t="s">
        <v>101</v>
      </c>
      <c r="BC64" s="435" t="s">
        <v>33</v>
      </c>
      <c r="BD64" s="149">
        <v>182</v>
      </c>
      <c r="BE64" s="149">
        <v>206</v>
      </c>
      <c r="BF64" s="149">
        <v>210</v>
      </c>
      <c r="BG64" s="149">
        <v>207</v>
      </c>
      <c r="BH64" s="149">
        <v>187</v>
      </c>
      <c r="BI64" s="149">
        <v>310</v>
      </c>
      <c r="BJ64" s="149">
        <v>255</v>
      </c>
      <c r="BK64" s="149">
        <v>227</v>
      </c>
      <c r="BL64" s="149">
        <v>168</v>
      </c>
      <c r="BM64" s="149">
        <v>123</v>
      </c>
      <c r="BN64" s="149">
        <v>119</v>
      </c>
      <c r="BO64" s="150">
        <v>96</v>
      </c>
      <c r="BP64" s="183">
        <v>78</v>
      </c>
    </row>
    <row r="65" spans="2:68">
      <c r="B65" s="7" t="s">
        <v>37</v>
      </c>
      <c r="C65" s="285">
        <f t="shared" si="167"/>
        <v>1.515104248457534E-2</v>
      </c>
      <c r="D65" s="285">
        <f t="shared" si="168"/>
        <v>1.0230275959637971E-3</v>
      </c>
      <c r="E65" s="285">
        <f t="shared" si="169"/>
        <v>1.8515373414501698E-2</v>
      </c>
      <c r="F65" s="285">
        <f t="shared" si="170"/>
        <v>1.0154226226207952E-2</v>
      </c>
      <c r="G65" s="285">
        <f t="shared" si="171"/>
        <v>1.5979394057988228E-3</v>
      </c>
      <c r="H65" s="285">
        <f t="shared" si="172"/>
        <v>0</v>
      </c>
      <c r="I65" s="285">
        <f t="shared" si="173"/>
        <v>1.749720954707264E-2</v>
      </c>
      <c r="J65" s="285">
        <f t="shared" si="174"/>
        <v>1.7582752313720817E-2</v>
      </c>
      <c r="K65" s="285">
        <f t="shared" si="175"/>
        <v>0</v>
      </c>
      <c r="L65" s="285">
        <f t="shared" si="176"/>
        <v>1.0205192891774616E-2</v>
      </c>
      <c r="M65" s="285">
        <f t="shared" si="177"/>
        <v>7.2669446538400244E-4</v>
      </c>
      <c r="N65" s="285">
        <f t="shared" si="178"/>
        <v>4.9855629107793094E-3</v>
      </c>
      <c r="O65" s="285">
        <f t="shared" si="179"/>
        <v>5.4028198124790486E-4</v>
      </c>
      <c r="P65" s="285">
        <f t="shared" si="180"/>
        <v>7.5602718148340339E-3</v>
      </c>
      <c r="T65" s="141"/>
      <c r="U65" s="141"/>
      <c r="V65" s="141"/>
      <c r="AH65" s="99"/>
      <c r="AL65" s="141"/>
      <c r="AM65" s="186"/>
      <c r="AN65" s="186"/>
      <c r="AO65" s="186"/>
      <c r="AP65" s="186"/>
      <c r="AQ65" s="186"/>
      <c r="AR65" s="186"/>
      <c r="AS65" s="186"/>
      <c r="AT65" s="186"/>
      <c r="AU65" s="186"/>
      <c r="AV65" s="186"/>
      <c r="AW65" s="186"/>
      <c r="AX65" s="186"/>
      <c r="AY65" s="186"/>
      <c r="AZ65" s="392"/>
      <c r="BA65" s="132"/>
      <c r="BB65" s="681"/>
      <c r="BC65" s="141" t="s">
        <v>9</v>
      </c>
      <c r="BD65" s="150">
        <v>200</v>
      </c>
      <c r="BE65" s="150">
        <v>192</v>
      </c>
      <c r="BF65" s="150">
        <v>209</v>
      </c>
      <c r="BG65" s="150">
        <v>167</v>
      </c>
      <c r="BH65" s="150">
        <v>205</v>
      </c>
      <c r="BI65" s="150">
        <v>253</v>
      </c>
      <c r="BJ65" s="150">
        <v>227</v>
      </c>
      <c r="BK65" s="150">
        <v>228</v>
      </c>
      <c r="BL65" s="150">
        <v>213</v>
      </c>
      <c r="BM65" s="150">
        <v>166</v>
      </c>
      <c r="BN65" s="150">
        <v>144</v>
      </c>
      <c r="BO65" s="150">
        <v>96</v>
      </c>
      <c r="BP65" s="183">
        <v>97</v>
      </c>
    </row>
    <row r="66" spans="2:68">
      <c r="B66" s="7" t="s">
        <v>38</v>
      </c>
      <c r="C66" s="285">
        <f t="shared" si="167"/>
        <v>1.4357082594674915E-2</v>
      </c>
      <c r="D66" s="285">
        <f t="shared" si="168"/>
        <v>8.4436552168828921E-2</v>
      </c>
      <c r="E66" s="285">
        <f t="shared" si="169"/>
        <v>3.7521971021633035E-3</v>
      </c>
      <c r="F66" s="285">
        <f t="shared" si="170"/>
        <v>1.0657315515776729E-2</v>
      </c>
      <c r="G66" s="285">
        <f t="shared" si="171"/>
        <v>1.0157176165286887E-2</v>
      </c>
      <c r="H66" s="285">
        <f t="shared" si="172"/>
        <v>3.3846944591303593E-2</v>
      </c>
      <c r="I66" s="285">
        <f t="shared" si="173"/>
        <v>1.1906906119454462E-2</v>
      </c>
      <c r="J66" s="285">
        <f t="shared" si="174"/>
        <v>2.0035648007158253E-2</v>
      </c>
      <c r="K66" s="285">
        <f t="shared" si="175"/>
        <v>7.2846075837447496E-2</v>
      </c>
      <c r="L66" s="285">
        <f t="shared" si="176"/>
        <v>6.2001444597714443E-3</v>
      </c>
      <c r="M66" s="285">
        <f t="shared" si="177"/>
        <v>5.6421954561255747E-2</v>
      </c>
      <c r="N66" s="285">
        <f t="shared" si="178"/>
        <v>4.3744356213673612E-2</v>
      </c>
      <c r="O66" s="285">
        <f t="shared" si="179"/>
        <v>6.6031735677868922E-2</v>
      </c>
      <c r="P66" s="285">
        <f t="shared" si="180"/>
        <v>3.5369749790963377E-2</v>
      </c>
      <c r="T66" s="141"/>
      <c r="U66" s="141"/>
      <c r="V66" s="141"/>
      <c r="AH66" s="99"/>
      <c r="AL66" s="161"/>
      <c r="AM66" s="279"/>
      <c r="AN66" s="279"/>
      <c r="AO66" s="279"/>
      <c r="AP66" s="279"/>
      <c r="AQ66" s="279"/>
      <c r="AR66" s="279"/>
      <c r="AS66" s="279"/>
      <c r="AT66" s="279"/>
      <c r="AU66" s="279"/>
      <c r="AV66" s="279"/>
      <c r="AW66" s="279"/>
      <c r="AX66" s="279"/>
      <c r="AY66" s="279"/>
      <c r="AZ66" s="392"/>
      <c r="BA66" s="132"/>
      <c r="BB66" s="681"/>
      <c r="BC66" s="141" t="s">
        <v>34</v>
      </c>
      <c r="BD66" s="150">
        <v>201</v>
      </c>
      <c r="BE66" s="150">
        <v>159</v>
      </c>
      <c r="BF66" s="150">
        <v>178</v>
      </c>
      <c r="BG66" s="150">
        <v>164</v>
      </c>
      <c r="BH66" s="150">
        <v>178</v>
      </c>
      <c r="BI66" s="150">
        <v>233</v>
      </c>
      <c r="BJ66" s="150">
        <v>203</v>
      </c>
      <c r="BK66" s="150">
        <v>186</v>
      </c>
      <c r="BL66" s="150">
        <v>198</v>
      </c>
      <c r="BM66" s="150">
        <v>172</v>
      </c>
      <c r="BN66" s="150">
        <v>144</v>
      </c>
      <c r="BO66" s="150">
        <v>109</v>
      </c>
      <c r="BP66" s="183">
        <v>95</v>
      </c>
    </row>
    <row r="67" spans="2:68">
      <c r="B67" s="14" t="s">
        <v>39</v>
      </c>
      <c r="C67" s="285">
        <f t="shared" si="167"/>
        <v>0.22260934848752351</v>
      </c>
      <c r="D67" s="285">
        <f t="shared" si="168"/>
        <v>0.25199576812343527</v>
      </c>
      <c r="E67" s="285">
        <f t="shared" si="169"/>
        <v>6.4520408378084995E-2</v>
      </c>
      <c r="F67" s="285">
        <f t="shared" si="170"/>
        <v>0.1458270080739883</v>
      </c>
      <c r="G67" s="285">
        <f t="shared" si="171"/>
        <v>0.20201222601718063</v>
      </c>
      <c r="H67" s="285">
        <f t="shared" si="172"/>
        <v>4.373565606522644E-2</v>
      </c>
      <c r="I67" s="285">
        <f t="shared" si="173"/>
        <v>8.5629032571169134E-2</v>
      </c>
      <c r="J67" s="285">
        <f t="shared" si="174"/>
        <v>0.26130763819382552</v>
      </c>
      <c r="K67" s="285">
        <f t="shared" si="175"/>
        <v>6.6950823692740052E-2</v>
      </c>
      <c r="L67" s="285">
        <f t="shared" si="176"/>
        <v>6.4283364910556709E-2</v>
      </c>
      <c r="M67" s="285">
        <f t="shared" si="177"/>
        <v>6.3731210392119569E-2</v>
      </c>
      <c r="N67" s="285">
        <f t="shared" si="178"/>
        <v>8.9786473799859753E-2</v>
      </c>
      <c r="O67" s="285">
        <f t="shared" si="179"/>
        <v>0.12903325347606209</v>
      </c>
      <c r="P67" s="285">
        <f t="shared" si="180"/>
        <v>0.1246825402716184</v>
      </c>
      <c r="T67" s="141"/>
      <c r="U67" s="141"/>
      <c r="V67" s="141"/>
      <c r="AH67" s="99"/>
      <c r="AL67" s="132"/>
      <c r="AM67" s="141"/>
      <c r="AN67" s="141"/>
      <c r="AO67" s="141"/>
      <c r="AP67" s="132"/>
      <c r="AQ67" s="132"/>
      <c r="AR67" s="132"/>
      <c r="AS67" s="132"/>
      <c r="AT67" s="392"/>
      <c r="AU67" s="392"/>
      <c r="AV67" s="392"/>
      <c r="AW67" s="392"/>
      <c r="AX67" s="392"/>
      <c r="AY67" s="392"/>
      <c r="AZ67" s="392"/>
      <c r="BA67" s="132"/>
      <c r="BB67" s="681"/>
      <c r="BC67" s="141" t="s">
        <v>36</v>
      </c>
      <c r="BD67" s="150">
        <v>98</v>
      </c>
      <c r="BE67" s="150">
        <v>97</v>
      </c>
      <c r="BF67" s="150">
        <v>115</v>
      </c>
      <c r="BG67" s="150">
        <v>122</v>
      </c>
      <c r="BH67" s="150">
        <v>103</v>
      </c>
      <c r="BI67" s="150">
        <v>128</v>
      </c>
      <c r="BJ67" s="150">
        <v>144</v>
      </c>
      <c r="BK67" s="150">
        <v>147</v>
      </c>
      <c r="BL67" s="150">
        <v>145</v>
      </c>
      <c r="BM67" s="150">
        <v>158</v>
      </c>
      <c r="BN67" s="150">
        <v>172</v>
      </c>
      <c r="BO67" s="150">
        <v>126</v>
      </c>
      <c r="BP67" s="183">
        <v>103</v>
      </c>
    </row>
    <row r="68" spans="2:68">
      <c r="B68" s="14" t="s">
        <v>15</v>
      </c>
      <c r="C68" s="285">
        <f t="shared" si="167"/>
        <v>5.1567418100813535E-2</v>
      </c>
      <c r="D68" s="285">
        <f t="shared" si="168"/>
        <v>2.3770347082688225E-2</v>
      </c>
      <c r="E68" s="285">
        <f t="shared" si="169"/>
        <v>9.5675358133710794E-2</v>
      </c>
      <c r="F68" s="285">
        <f t="shared" si="170"/>
        <v>4.7909033052574282E-2</v>
      </c>
      <c r="G68" s="285">
        <f t="shared" si="171"/>
        <v>2.3894151648759448E-2</v>
      </c>
      <c r="H68" s="285">
        <f t="shared" si="172"/>
        <v>9.8685582916408374E-2</v>
      </c>
      <c r="I68" s="285">
        <f t="shared" si="173"/>
        <v>8.2717416202618022E-2</v>
      </c>
      <c r="J68" s="285">
        <f t="shared" si="174"/>
        <v>1.9780825509857953E-2</v>
      </c>
      <c r="K68" s="285">
        <f t="shared" si="175"/>
        <v>9.9067083479182291E-2</v>
      </c>
      <c r="L68" s="285">
        <f t="shared" si="176"/>
        <v>4.5081840326883928E-2</v>
      </c>
      <c r="M68" s="285">
        <f t="shared" si="177"/>
        <v>9.0704585744800892E-2</v>
      </c>
      <c r="N68" s="285">
        <f t="shared" si="178"/>
        <v>8.0663009526648205E-2</v>
      </c>
      <c r="O68" s="285">
        <f t="shared" si="179"/>
        <v>6.6034464374743918E-2</v>
      </c>
      <c r="P68" s="285">
        <f t="shared" si="180"/>
        <v>6.6819668557965589E-2</v>
      </c>
      <c r="T68" s="141"/>
      <c r="U68" s="141"/>
      <c r="V68" s="141"/>
      <c r="W68" s="129" t="s">
        <v>14</v>
      </c>
      <c r="AH68" s="99"/>
      <c r="AL68" s="132"/>
      <c r="AM68" s="141"/>
      <c r="AN68" s="141"/>
      <c r="AO68" s="141"/>
      <c r="AP68" s="132"/>
      <c r="AQ68" s="132"/>
      <c r="AR68" s="132"/>
      <c r="AS68" s="132"/>
      <c r="AT68" s="392"/>
      <c r="AU68" s="392"/>
      <c r="AV68" s="392"/>
      <c r="AW68" s="392"/>
      <c r="AX68" s="392"/>
      <c r="AY68" s="392"/>
      <c r="AZ68" s="392"/>
      <c r="BA68" s="132"/>
      <c r="BB68" s="681"/>
      <c r="BC68" s="141" t="s">
        <v>149</v>
      </c>
      <c r="BD68" s="146">
        <v>0</v>
      </c>
      <c r="BE68" s="146">
        <v>0</v>
      </c>
      <c r="BF68" s="146">
        <v>0</v>
      </c>
      <c r="BG68" s="146">
        <v>0</v>
      </c>
      <c r="BH68" s="146">
        <v>0</v>
      </c>
      <c r="BI68" s="146">
        <v>0</v>
      </c>
      <c r="BJ68" s="146">
        <v>0</v>
      </c>
      <c r="BK68" s="146">
        <v>0</v>
      </c>
      <c r="BL68" s="146">
        <v>0</v>
      </c>
      <c r="BM68" s="150">
        <v>0</v>
      </c>
      <c r="BN68" s="150">
        <v>0</v>
      </c>
      <c r="BO68" s="150">
        <v>12</v>
      </c>
      <c r="BP68" s="183">
        <v>13</v>
      </c>
    </row>
    <row r="69" spans="2:68">
      <c r="B69" s="7" t="s">
        <v>40</v>
      </c>
      <c r="C69" s="285">
        <f t="shared" si="167"/>
        <v>3.6298966212675136E-2</v>
      </c>
      <c r="D69" s="285">
        <f t="shared" si="168"/>
        <v>1.7282436263305917E-2</v>
      </c>
      <c r="E69" s="285">
        <f t="shared" si="169"/>
        <v>6.8883061649864075E-2</v>
      </c>
      <c r="F69" s="285">
        <f t="shared" si="170"/>
        <v>1.4946910062868787E-2</v>
      </c>
      <c r="G69" s="285">
        <f t="shared" si="171"/>
        <v>4.18527216049581E-2</v>
      </c>
      <c r="H69" s="285">
        <f t="shared" si="172"/>
        <v>9.0705469315856945E-3</v>
      </c>
      <c r="I69" s="285">
        <f t="shared" si="173"/>
        <v>1.410420321309868E-2</v>
      </c>
      <c r="J69" s="285">
        <f t="shared" si="174"/>
        <v>1.3971424591461473E-2</v>
      </c>
      <c r="K69" s="285">
        <f t="shared" si="175"/>
        <v>1.8676644686828663E-2</v>
      </c>
      <c r="L69" s="285">
        <f t="shared" si="176"/>
        <v>7.7147176648346152E-2</v>
      </c>
      <c r="M69" s="285">
        <f t="shared" si="177"/>
        <v>7.1303833087610957E-2</v>
      </c>
      <c r="N69" s="285">
        <f t="shared" si="178"/>
        <v>0.11861914828083529</v>
      </c>
      <c r="O69" s="285">
        <f t="shared" si="179"/>
        <v>4.7602004012663734E-2</v>
      </c>
      <c r="P69" s="285">
        <f t="shared" si="180"/>
        <v>4.4834205097369274E-2</v>
      </c>
      <c r="T69" s="141"/>
      <c r="U69" s="141"/>
      <c r="V69" s="141"/>
      <c r="AH69" s="99"/>
      <c r="AJ69" s="135"/>
      <c r="AL69" s="132"/>
      <c r="AM69" s="141"/>
      <c r="AN69" s="141"/>
      <c r="AO69" s="141"/>
      <c r="AP69" s="132"/>
      <c r="AQ69" s="132"/>
      <c r="AR69" s="132"/>
      <c r="AS69" s="132"/>
      <c r="AT69" s="392"/>
      <c r="AU69" s="392"/>
      <c r="AV69" s="392"/>
      <c r="AW69" s="392"/>
      <c r="AX69" s="392"/>
      <c r="AY69" s="392"/>
      <c r="AZ69" s="392"/>
      <c r="BA69" s="132"/>
      <c r="BB69" s="681"/>
      <c r="BC69" s="141" t="s">
        <v>37</v>
      </c>
      <c r="BD69" s="150">
        <v>2</v>
      </c>
      <c r="BE69" s="150">
        <v>4</v>
      </c>
      <c r="BF69" s="150">
        <v>2</v>
      </c>
      <c r="BG69" s="150">
        <v>1</v>
      </c>
      <c r="BH69" s="150">
        <v>7</v>
      </c>
      <c r="BI69" s="150">
        <v>10</v>
      </c>
      <c r="BJ69" s="150">
        <v>5</v>
      </c>
      <c r="BK69" s="150">
        <v>12</v>
      </c>
      <c r="BL69" s="150">
        <v>12</v>
      </c>
      <c r="BM69" s="150">
        <v>8</v>
      </c>
      <c r="BN69" s="150">
        <v>7</v>
      </c>
      <c r="BO69" s="150">
        <v>13</v>
      </c>
      <c r="BP69" s="183">
        <v>6</v>
      </c>
    </row>
    <row r="70" spans="2:68">
      <c r="B70" s="20" t="s">
        <v>41</v>
      </c>
      <c r="C70" s="286">
        <f t="shared" si="167"/>
        <v>3.1195000259048075E-2</v>
      </c>
      <c r="D70" s="286">
        <f t="shared" si="168"/>
        <v>5.9084733098588346E-2</v>
      </c>
      <c r="E70" s="286">
        <f t="shared" si="169"/>
        <v>5.0381849244509329E-2</v>
      </c>
      <c r="F70" s="286">
        <f t="shared" si="170"/>
        <v>9.4202084278272549E-2</v>
      </c>
      <c r="G70" s="286">
        <f t="shared" si="171"/>
        <v>4.8053893625878058E-2</v>
      </c>
      <c r="H70" s="286">
        <f t="shared" si="172"/>
        <v>4.9237557565047621E-2</v>
      </c>
      <c r="I70" s="286">
        <f t="shared" si="173"/>
        <v>2.5562366378588497E-2</v>
      </c>
      <c r="J70" s="286">
        <f t="shared" si="174"/>
        <v>4.041745315782138E-2</v>
      </c>
      <c r="K70" s="286">
        <f t="shared" si="175"/>
        <v>2.5989091377037313E-2</v>
      </c>
      <c r="L70" s="286">
        <f t="shared" si="176"/>
        <v>4.5810684023946641E-2</v>
      </c>
      <c r="M70" s="286">
        <f t="shared" si="177"/>
        <v>2.1921922290552415E-2</v>
      </c>
      <c r="N70" s="286">
        <f t="shared" si="178"/>
        <v>3.08408237554646E-2</v>
      </c>
      <c r="O70" s="286">
        <f t="shared" si="179"/>
        <v>3.9762929279705067E-2</v>
      </c>
      <c r="P70" s="286">
        <f t="shared" si="180"/>
        <v>3.8620446630108496E-2</v>
      </c>
      <c r="T70" s="141"/>
      <c r="U70" s="141"/>
      <c r="V70" s="141"/>
      <c r="AH70" s="99"/>
      <c r="AJ70" s="143"/>
      <c r="AL70" s="132"/>
      <c r="AM70" s="141"/>
      <c r="AN70" s="141"/>
      <c r="AO70" s="141"/>
      <c r="AP70" s="132"/>
      <c r="AQ70" s="132"/>
      <c r="AR70" s="132"/>
      <c r="AS70" s="132"/>
      <c r="AT70" s="392"/>
      <c r="AU70" s="392"/>
      <c r="AV70" s="392"/>
      <c r="AW70" s="392"/>
      <c r="AX70" s="392"/>
      <c r="AY70" s="392"/>
      <c r="AZ70" s="392"/>
      <c r="BA70" s="132"/>
      <c r="BB70" s="682"/>
      <c r="BC70" s="161" t="s">
        <v>38</v>
      </c>
      <c r="BD70" s="158">
        <v>0</v>
      </c>
      <c r="BE70" s="158">
        <v>0</v>
      </c>
      <c r="BF70" s="159">
        <v>0</v>
      </c>
      <c r="BG70" s="158">
        <v>7</v>
      </c>
      <c r="BH70" s="158">
        <v>0</v>
      </c>
      <c r="BI70" s="159">
        <v>0</v>
      </c>
      <c r="BJ70" s="159">
        <v>2</v>
      </c>
      <c r="BK70" s="159">
        <v>0</v>
      </c>
      <c r="BL70" s="159">
        <v>0</v>
      </c>
      <c r="BM70" s="159">
        <v>8</v>
      </c>
      <c r="BN70" s="159">
        <v>10</v>
      </c>
      <c r="BO70" s="159">
        <v>16</v>
      </c>
      <c r="BP70" s="185">
        <v>17</v>
      </c>
    </row>
    <row r="71" spans="2:68">
      <c r="B71" s="46" t="s">
        <v>65</v>
      </c>
      <c r="C71" s="287">
        <f t="shared" ref="C71:P71" si="181">SUM(C60:C70)</f>
        <v>1</v>
      </c>
      <c r="D71" s="287">
        <f t="shared" si="181"/>
        <v>1</v>
      </c>
      <c r="E71" s="287">
        <f t="shared" si="181"/>
        <v>0.99999999999999989</v>
      </c>
      <c r="F71" s="287">
        <f t="shared" si="181"/>
        <v>1</v>
      </c>
      <c r="G71" s="287">
        <f t="shared" si="181"/>
        <v>1</v>
      </c>
      <c r="H71" s="287">
        <f t="shared" si="181"/>
        <v>0.99999999999999989</v>
      </c>
      <c r="I71" s="287">
        <f t="shared" si="181"/>
        <v>1.0000000000000002</v>
      </c>
      <c r="J71" s="287">
        <f t="shared" si="181"/>
        <v>1</v>
      </c>
      <c r="K71" s="287">
        <f t="shared" si="181"/>
        <v>0.99999999999999978</v>
      </c>
      <c r="L71" s="287">
        <f t="shared" si="181"/>
        <v>0.99999999999999978</v>
      </c>
      <c r="M71" s="287">
        <f t="shared" si="181"/>
        <v>1</v>
      </c>
      <c r="N71" s="287">
        <f t="shared" si="181"/>
        <v>1</v>
      </c>
      <c r="O71" s="287">
        <f t="shared" si="181"/>
        <v>1</v>
      </c>
      <c r="P71" s="287">
        <f t="shared" si="181"/>
        <v>0.99999999999999978</v>
      </c>
      <c r="T71" s="132"/>
      <c r="U71" s="132"/>
      <c r="V71" s="132"/>
      <c r="AH71" s="99"/>
      <c r="AJ71" s="143"/>
      <c r="AL71" s="132"/>
      <c r="AM71" s="132"/>
      <c r="AN71" s="132"/>
      <c r="AO71" s="132"/>
      <c r="AP71" s="132"/>
      <c r="AQ71" s="132"/>
      <c r="AR71" s="132"/>
      <c r="AS71" s="132"/>
      <c r="AT71" s="392"/>
      <c r="AU71" s="392"/>
      <c r="AV71" s="392"/>
      <c r="AW71" s="392"/>
      <c r="AX71" s="392"/>
      <c r="AY71" s="392"/>
      <c r="AZ71" s="392"/>
      <c r="BA71" s="132"/>
      <c r="BB71" s="233"/>
      <c r="BD71" s="132"/>
      <c r="BE71" s="132"/>
      <c r="BF71" s="132"/>
      <c r="BL71" s="385"/>
      <c r="BN71" s="165"/>
    </row>
    <row r="72" spans="2:68">
      <c r="B72" s="14"/>
      <c r="C72" s="15"/>
      <c r="D72" s="15"/>
      <c r="E72" s="15"/>
      <c r="F72" s="15"/>
      <c r="G72" s="15"/>
      <c r="H72" s="15"/>
      <c r="I72" s="15"/>
      <c r="J72" s="15"/>
      <c r="K72" s="15"/>
      <c r="L72" s="15"/>
      <c r="M72" s="15"/>
      <c r="N72" s="15"/>
      <c r="O72" s="15"/>
      <c r="P72" s="15"/>
      <c r="S72" s="133" t="s">
        <v>23</v>
      </c>
      <c r="T72" s="134" t="s">
        <v>121</v>
      </c>
      <c r="U72" s="134" t="s">
        <v>120</v>
      </c>
      <c r="V72" s="134" t="s">
        <v>119</v>
      </c>
      <c r="W72" s="133" t="s">
        <v>49</v>
      </c>
      <c r="X72" s="133" t="s">
        <v>48</v>
      </c>
      <c r="Y72" s="133" t="s">
        <v>47</v>
      </c>
      <c r="Z72" s="133" t="s">
        <v>46</v>
      </c>
      <c r="AA72" s="133" t="s">
        <v>45</v>
      </c>
      <c r="AB72" s="133" t="s">
        <v>44</v>
      </c>
      <c r="AC72" s="133" t="s">
        <v>43</v>
      </c>
      <c r="AD72" s="133" t="s">
        <v>96</v>
      </c>
      <c r="AE72" s="133" t="s">
        <v>69</v>
      </c>
      <c r="AF72" s="133" t="s">
        <v>77</v>
      </c>
      <c r="AG72" s="135"/>
      <c r="AH72" s="92" t="s">
        <v>110</v>
      </c>
      <c r="AJ72" s="143"/>
      <c r="AL72" s="137" t="s">
        <v>23</v>
      </c>
      <c r="AM72" s="137" t="s">
        <v>121</v>
      </c>
      <c r="AN72" s="137" t="s">
        <v>120</v>
      </c>
      <c r="AO72" s="137" t="s">
        <v>119</v>
      </c>
      <c r="AP72" s="137" t="s">
        <v>49</v>
      </c>
      <c r="AQ72" s="137" t="s">
        <v>48</v>
      </c>
      <c r="AR72" s="137" t="s">
        <v>47</v>
      </c>
      <c r="AS72" s="137" t="s">
        <v>46</v>
      </c>
      <c r="AT72" s="137" t="s">
        <v>45</v>
      </c>
      <c r="AU72" s="137" t="s">
        <v>44</v>
      </c>
      <c r="AV72" s="137" t="s">
        <v>43</v>
      </c>
      <c r="AW72" s="137" t="s">
        <v>96</v>
      </c>
      <c r="AX72" s="137" t="s">
        <v>69</v>
      </c>
      <c r="AY72" s="137" t="s">
        <v>77</v>
      </c>
      <c r="AZ72" s="392"/>
      <c r="BA72" s="132"/>
      <c r="BB72" s="233"/>
      <c r="BC72" s="134" t="s">
        <v>23</v>
      </c>
      <c r="BD72" s="134" t="s">
        <v>121</v>
      </c>
      <c r="BE72" s="134" t="s">
        <v>120</v>
      </c>
      <c r="BF72" s="134" t="s">
        <v>119</v>
      </c>
      <c r="BG72" s="134" t="s">
        <v>49</v>
      </c>
      <c r="BH72" s="134" t="s">
        <v>48</v>
      </c>
      <c r="BI72" s="134" t="s">
        <v>47</v>
      </c>
      <c r="BJ72" s="134" t="s">
        <v>46</v>
      </c>
      <c r="BK72" s="134" t="s">
        <v>45</v>
      </c>
      <c r="BL72" s="134" t="s">
        <v>44</v>
      </c>
      <c r="BM72" s="134" t="s">
        <v>43</v>
      </c>
      <c r="BN72" s="134" t="s">
        <v>96</v>
      </c>
      <c r="BO72" s="137" t="s">
        <v>69</v>
      </c>
      <c r="BP72" s="137" t="s">
        <v>77</v>
      </c>
    </row>
    <row r="73" spans="2:68">
      <c r="B73" s="14"/>
      <c r="C73" s="50"/>
      <c r="D73" s="50"/>
      <c r="E73" s="50"/>
      <c r="F73" s="50"/>
      <c r="G73" s="50"/>
      <c r="H73" s="50"/>
      <c r="I73" s="50"/>
      <c r="J73" s="50"/>
      <c r="K73" s="50"/>
      <c r="L73" s="50"/>
      <c r="M73" s="50"/>
      <c r="N73" s="50"/>
      <c r="O73" s="50"/>
      <c r="P73" s="15"/>
      <c r="S73" s="141" t="s">
        <v>33</v>
      </c>
      <c r="T73" s="142">
        <f>AM73+BD73*$AJ$6+BD80*$AJ$8+BD87*$AJ$10</f>
        <v>1897.6</v>
      </c>
      <c r="U73" s="142">
        <f t="shared" ref="U73:U75" si="182">AN73+BE73*$AJ$6+BE80*$AJ$8+BE87*$AJ$10</f>
        <v>2023</v>
      </c>
      <c r="V73" s="142">
        <f t="shared" ref="V73:V75" si="183">AO73+BF73*$AJ$6+BF80*$AJ$8+BF87*$AJ$10</f>
        <v>1931.2</v>
      </c>
      <c r="W73" s="142">
        <f t="shared" ref="W73:W75" si="184">AP73+BG73*$AJ$6+BG80*$AJ$8+BG87*$AJ$10</f>
        <v>1952.6000000000001</v>
      </c>
      <c r="X73" s="142">
        <f t="shared" ref="X73:X75" si="185">AQ73+BH73*$AJ$6+BH80*$AJ$8+BH87*$AJ$10</f>
        <v>2293</v>
      </c>
      <c r="Y73" s="142">
        <f t="shared" ref="Y73:Y75" si="186">AR73+BI73*$AJ$6+BI80*$AJ$8+BI87*$AJ$10</f>
        <v>3134</v>
      </c>
      <c r="Z73" s="142">
        <f t="shared" ref="Z73:Z75" si="187">AS73+BJ73*$AJ$6+BJ80*$AJ$8+BJ87*$AJ$10</f>
        <v>2121</v>
      </c>
      <c r="AA73" s="142">
        <f t="shared" ref="AA73:AA75" si="188">AT73+BK73*$AJ$6+BK80*$AJ$8+BK87*$AJ$10</f>
        <v>1954.8</v>
      </c>
      <c r="AB73" s="142">
        <f t="shared" ref="AB73:AB75" si="189">AU73+BL73*$AJ$6+BL80*$AJ$8+BL87*$AJ$10</f>
        <v>1735.4</v>
      </c>
      <c r="AC73" s="142">
        <f t="shared" ref="AC73:AC75" si="190">AV73+BM73*$AJ$6+BM80*$AJ$8+BM87*$AJ$10</f>
        <v>1495.2</v>
      </c>
      <c r="AD73" s="142">
        <f t="shared" ref="AD73:AD75" si="191">AW73+BN73*$AJ$6+BN80*$AJ$8+BN87*$AJ$10</f>
        <v>1328</v>
      </c>
      <c r="AE73" s="142">
        <f t="shared" ref="AE73:AE75" si="192">AX73+BO73*$AJ$6+BO80*$AJ$8+BO87*$AJ$10</f>
        <v>1310.8</v>
      </c>
      <c r="AF73" s="142">
        <f t="shared" ref="AF73:AF75" si="193">AY73+BP73*$AJ$6+BP80*$AJ$8+BP87*$AJ$10</f>
        <v>1264.2</v>
      </c>
      <c r="AG73" s="143"/>
      <c r="AH73" s="402">
        <v>439.6637346376823</v>
      </c>
      <c r="AJ73" s="143"/>
      <c r="AL73" s="141" t="s">
        <v>33</v>
      </c>
      <c r="AM73" s="146">
        <v>970</v>
      </c>
      <c r="AN73" s="146">
        <v>1047</v>
      </c>
      <c r="AO73" s="146">
        <v>1008</v>
      </c>
      <c r="AP73" s="146">
        <v>1036</v>
      </c>
      <c r="AQ73" s="146">
        <v>1208</v>
      </c>
      <c r="AR73" s="146">
        <v>1611</v>
      </c>
      <c r="AS73" s="146">
        <v>1122</v>
      </c>
      <c r="AT73" s="146">
        <v>1039</v>
      </c>
      <c r="AU73" s="146">
        <v>959</v>
      </c>
      <c r="AV73" s="146">
        <v>834</v>
      </c>
      <c r="AW73" s="146">
        <v>768</v>
      </c>
      <c r="AX73" s="146">
        <v>768</v>
      </c>
      <c r="AY73" s="146">
        <v>779</v>
      </c>
      <c r="AZ73" s="392"/>
      <c r="BA73" s="132"/>
      <c r="BB73" s="683" t="s">
        <v>99</v>
      </c>
      <c r="BC73" s="435" t="s">
        <v>33</v>
      </c>
      <c r="BD73" s="149">
        <v>246</v>
      </c>
      <c r="BE73" s="149">
        <v>266</v>
      </c>
      <c r="BF73" s="149">
        <v>258</v>
      </c>
      <c r="BG73" s="149">
        <v>319</v>
      </c>
      <c r="BH73" s="149">
        <v>300</v>
      </c>
      <c r="BI73" s="149">
        <v>362</v>
      </c>
      <c r="BJ73" s="149">
        <v>295</v>
      </c>
      <c r="BK73" s="149">
        <v>287</v>
      </c>
      <c r="BL73" s="149">
        <v>254</v>
      </c>
      <c r="BM73" s="149">
        <v>271</v>
      </c>
      <c r="BN73" s="149">
        <v>264</v>
      </c>
      <c r="BO73" s="149">
        <v>277</v>
      </c>
      <c r="BP73" s="182">
        <v>219</v>
      </c>
    </row>
    <row r="74" spans="2:68">
      <c r="B74" s="64" t="s">
        <v>162</v>
      </c>
      <c r="C74" s="27" t="s">
        <v>20</v>
      </c>
      <c r="D74" s="27" t="s">
        <v>21</v>
      </c>
      <c r="E74" s="27" t="s">
        <v>22</v>
      </c>
      <c r="F74" s="27" t="s">
        <v>23</v>
      </c>
      <c r="G74" s="27" t="s">
        <v>24</v>
      </c>
      <c r="H74" s="27" t="s">
        <v>25</v>
      </c>
      <c r="I74" s="27" t="s">
        <v>26</v>
      </c>
      <c r="J74" s="27" t="s">
        <v>27</v>
      </c>
      <c r="K74" s="27" t="s">
        <v>28</v>
      </c>
      <c r="L74" s="27" t="s">
        <v>29</v>
      </c>
      <c r="M74" s="27" t="s">
        <v>30</v>
      </c>
      <c r="N74" s="27" t="s">
        <v>31</v>
      </c>
      <c r="O74" s="27" t="s">
        <v>32</v>
      </c>
      <c r="P74" s="27" t="s">
        <v>81</v>
      </c>
      <c r="S74" s="141" t="s">
        <v>9</v>
      </c>
      <c r="T74" s="143">
        <f t="shared" ref="T74:T75" si="194">AM74+BD74*$AJ$6+BD81*$AJ$8+BD88*$AJ$10</f>
        <v>1408</v>
      </c>
      <c r="U74" s="143">
        <f t="shared" si="182"/>
        <v>1389</v>
      </c>
      <c r="V74" s="143">
        <f t="shared" si="183"/>
        <v>1438.4</v>
      </c>
      <c r="W74" s="143">
        <f t="shared" si="184"/>
        <v>1262.8</v>
      </c>
      <c r="X74" s="143">
        <f t="shared" si="185"/>
        <v>1404.8</v>
      </c>
      <c r="Y74" s="143">
        <f t="shared" si="186"/>
        <v>2028</v>
      </c>
      <c r="Z74" s="143">
        <f t="shared" si="187"/>
        <v>1379.8</v>
      </c>
      <c r="AA74" s="143">
        <f t="shared" si="188"/>
        <v>1501.4</v>
      </c>
      <c r="AB74" s="143">
        <f t="shared" si="189"/>
        <v>1208.5999999999999</v>
      </c>
      <c r="AC74" s="143">
        <f t="shared" si="190"/>
        <v>1024.5999999999999</v>
      </c>
      <c r="AD74" s="143">
        <f t="shared" si="191"/>
        <v>911.80000000000007</v>
      </c>
      <c r="AE74" s="143">
        <f t="shared" si="192"/>
        <v>927.6</v>
      </c>
      <c r="AF74" s="143">
        <f t="shared" si="193"/>
        <v>867.80000000000007</v>
      </c>
      <c r="AG74" s="143"/>
      <c r="AH74" s="402">
        <v>260.4994561734573</v>
      </c>
      <c r="AJ74" s="143"/>
      <c r="AL74" s="141" t="s">
        <v>9</v>
      </c>
      <c r="AM74" s="146">
        <v>714</v>
      </c>
      <c r="AN74" s="146">
        <v>719</v>
      </c>
      <c r="AO74" s="146">
        <v>736</v>
      </c>
      <c r="AP74" s="146">
        <v>658</v>
      </c>
      <c r="AQ74" s="146">
        <v>732</v>
      </c>
      <c r="AR74" s="146">
        <v>1028</v>
      </c>
      <c r="AS74" s="146">
        <v>707</v>
      </c>
      <c r="AT74" s="146">
        <v>780</v>
      </c>
      <c r="AU74" s="146">
        <v>625</v>
      </c>
      <c r="AV74" s="146">
        <v>539</v>
      </c>
      <c r="AW74" s="146">
        <v>489</v>
      </c>
      <c r="AX74" s="146">
        <v>514</v>
      </c>
      <c r="AY74" s="146">
        <v>479</v>
      </c>
      <c r="AZ74" s="392"/>
      <c r="BA74" s="132"/>
      <c r="BB74" s="681"/>
      <c r="BC74" s="141" t="s">
        <v>9</v>
      </c>
      <c r="BD74" s="150">
        <v>173</v>
      </c>
      <c r="BE74" s="150">
        <v>181</v>
      </c>
      <c r="BF74" s="150">
        <v>188</v>
      </c>
      <c r="BG74" s="150">
        <v>176</v>
      </c>
      <c r="BH74" s="150">
        <v>192</v>
      </c>
      <c r="BI74" s="150">
        <v>217</v>
      </c>
      <c r="BJ74" s="150">
        <v>161</v>
      </c>
      <c r="BK74" s="150">
        <v>184</v>
      </c>
      <c r="BL74" s="150">
        <v>128</v>
      </c>
      <c r="BM74" s="150">
        <v>151</v>
      </c>
      <c r="BN74" s="150">
        <v>157</v>
      </c>
      <c r="BO74" s="150">
        <v>170</v>
      </c>
      <c r="BP74" s="183">
        <v>164</v>
      </c>
    </row>
    <row r="75" spans="2:68">
      <c r="B75" s="7" t="s">
        <v>33</v>
      </c>
      <c r="C75" s="445">
        <v>-7.3522458628841436E-2</v>
      </c>
      <c r="D75" s="445">
        <v>-3.0290440759904835E-2</v>
      </c>
      <c r="E75" s="445">
        <v>1.2871070215798586E-3</v>
      </c>
      <c r="F75" s="445">
        <v>-5.4872142580395078E-2</v>
      </c>
      <c r="G75" s="445">
        <v>3.2134527340262897E-2</v>
      </c>
      <c r="H75" s="445">
        <v>6.8801843317972455E-2</v>
      </c>
      <c r="I75" s="445">
        <v>-5.9091683708248244E-2</v>
      </c>
      <c r="J75" s="445">
        <v>1.9753682685341944E-2</v>
      </c>
      <c r="K75" s="445">
        <v>-3.6857813450783983E-2</v>
      </c>
      <c r="L75" s="445">
        <v>-2.8567271316325638E-2</v>
      </c>
      <c r="M75" s="445">
        <v>-9.4848272615589591E-2</v>
      </c>
      <c r="N75" s="445">
        <v>5.6648151833692095E-2</v>
      </c>
      <c r="O75" s="445">
        <v>-3.0270970527906838E-2</v>
      </c>
      <c r="P75" s="445">
        <v>-2.490989415234024E-2</v>
      </c>
      <c r="S75" s="141" t="s">
        <v>34</v>
      </c>
      <c r="T75" s="143">
        <f t="shared" si="194"/>
        <v>1377.4</v>
      </c>
      <c r="U75" s="143">
        <f t="shared" si="182"/>
        <v>1036.8</v>
      </c>
      <c r="V75" s="143">
        <f t="shared" si="183"/>
        <v>1010.2</v>
      </c>
      <c r="W75" s="143">
        <f t="shared" si="184"/>
        <v>1000.5999999999999</v>
      </c>
      <c r="X75" s="143">
        <f t="shared" si="185"/>
        <v>977.4</v>
      </c>
      <c r="Y75" s="143">
        <f t="shared" si="186"/>
        <v>1192.4000000000001</v>
      </c>
      <c r="Z75" s="143">
        <f t="shared" si="187"/>
        <v>1043.4000000000001</v>
      </c>
      <c r="AA75" s="143">
        <f t="shared" si="188"/>
        <v>1068.5999999999999</v>
      </c>
      <c r="AB75" s="143">
        <f t="shared" si="189"/>
        <v>1059.2</v>
      </c>
      <c r="AC75" s="143">
        <f t="shared" si="190"/>
        <v>885.4</v>
      </c>
      <c r="AD75" s="143">
        <f t="shared" si="191"/>
        <v>825.80000000000007</v>
      </c>
      <c r="AE75" s="143">
        <f t="shared" si="192"/>
        <v>723.2</v>
      </c>
      <c r="AF75" s="143">
        <f t="shared" si="193"/>
        <v>698.8</v>
      </c>
      <c r="AG75" s="143"/>
      <c r="AH75" s="402">
        <v>135.42670178202007</v>
      </c>
      <c r="AJ75" s="143"/>
      <c r="AL75" s="141" t="s">
        <v>34</v>
      </c>
      <c r="AM75" s="146">
        <v>712</v>
      </c>
      <c r="AN75" s="146">
        <v>533</v>
      </c>
      <c r="AO75" s="146">
        <v>522</v>
      </c>
      <c r="AP75" s="146">
        <v>511</v>
      </c>
      <c r="AQ75" s="146">
        <v>502</v>
      </c>
      <c r="AR75" s="146">
        <v>609</v>
      </c>
      <c r="AS75" s="146">
        <v>530</v>
      </c>
      <c r="AT75" s="146">
        <v>542</v>
      </c>
      <c r="AU75" s="146">
        <v>542</v>
      </c>
      <c r="AV75" s="146">
        <v>459</v>
      </c>
      <c r="AW75" s="146">
        <v>440</v>
      </c>
      <c r="AX75" s="146">
        <v>392</v>
      </c>
      <c r="AY75" s="146">
        <v>387</v>
      </c>
      <c r="AZ75" s="392"/>
      <c r="BA75" s="132"/>
      <c r="BB75" s="681"/>
      <c r="BC75" s="141" t="s">
        <v>34</v>
      </c>
      <c r="BD75" s="150">
        <v>205</v>
      </c>
      <c r="BE75" s="150">
        <v>146</v>
      </c>
      <c r="BF75" s="150">
        <v>132</v>
      </c>
      <c r="BG75" s="150">
        <v>131</v>
      </c>
      <c r="BH75" s="150">
        <v>122</v>
      </c>
      <c r="BI75" s="150">
        <v>133</v>
      </c>
      <c r="BJ75" s="150">
        <v>123</v>
      </c>
      <c r="BK75" s="150">
        <v>117</v>
      </c>
      <c r="BL75" s="150">
        <v>119</v>
      </c>
      <c r="BM75" s="150">
        <v>106</v>
      </c>
      <c r="BN75" s="150">
        <v>124</v>
      </c>
      <c r="BO75" s="150">
        <v>124</v>
      </c>
      <c r="BP75" s="183">
        <v>133</v>
      </c>
    </row>
    <row r="76" spans="2:68" ht="18.75" thickBot="1">
      <c r="B76" s="7" t="s">
        <v>9</v>
      </c>
      <c r="C76" s="445">
        <v>-4.4233245991917136E-2</v>
      </c>
      <c r="D76" s="445">
        <v>-5.4005778828474127E-2</v>
      </c>
      <c r="E76" s="445">
        <v>-2.2890672856819005E-3</v>
      </c>
      <c r="F76" s="445">
        <v>-5.4616566559575142E-2</v>
      </c>
      <c r="G76" s="445">
        <v>4.4556554180091412E-2</v>
      </c>
      <c r="H76" s="445">
        <v>0.10363075113920317</v>
      </c>
      <c r="I76" s="445">
        <v>-4.2417991269592892E-2</v>
      </c>
      <c r="J76" s="445">
        <v>1.6979675842551778E-2</v>
      </c>
      <c r="K76" s="445">
        <v>-1.4383267904859331E-2</v>
      </c>
      <c r="L76" s="445">
        <v>-2.0167427701674345E-2</v>
      </c>
      <c r="M76" s="445">
        <v>-7.1924147791406656E-2</v>
      </c>
      <c r="N76" s="445">
        <v>5.1335963523825079E-2</v>
      </c>
      <c r="O76" s="445">
        <v>-1.3581322676602059E-2</v>
      </c>
      <c r="P76" s="445">
        <v>-1.1406774711636758E-2</v>
      </c>
      <c r="S76" s="141" t="s">
        <v>35</v>
      </c>
      <c r="T76" s="143">
        <f>AM76</f>
        <v>81</v>
      </c>
      <c r="U76" s="143">
        <f t="shared" ref="U76" si="195">AN76</f>
        <v>112</v>
      </c>
      <c r="V76" s="143">
        <f t="shared" ref="V76" si="196">AO76</f>
        <v>356</v>
      </c>
      <c r="W76" s="143">
        <f t="shared" ref="W76" si="197">AP76</f>
        <v>430</v>
      </c>
      <c r="X76" s="143">
        <f t="shared" ref="X76" si="198">AQ76</f>
        <v>551</v>
      </c>
      <c r="Y76" s="143">
        <f t="shared" ref="Y76" si="199">AR76</f>
        <v>599</v>
      </c>
      <c r="Z76" s="143">
        <f t="shared" ref="Z76" si="200">AS76</f>
        <v>765</v>
      </c>
      <c r="AA76" s="143">
        <f t="shared" ref="AA76" si="201">AT76</f>
        <v>803</v>
      </c>
      <c r="AB76" s="143">
        <f t="shared" ref="AB76" si="202">AU76</f>
        <v>887</v>
      </c>
      <c r="AC76" s="143">
        <f t="shared" ref="AC76" si="203">AV76</f>
        <v>1025</v>
      </c>
      <c r="AD76" s="143">
        <f t="shared" ref="AD76" si="204">AW76</f>
        <v>982</v>
      </c>
      <c r="AE76" s="143">
        <f t="shared" ref="AE76" si="205">AX76</f>
        <v>1114</v>
      </c>
      <c r="AF76" s="143">
        <f t="shared" ref="AF76" si="206">AY76</f>
        <v>1083</v>
      </c>
      <c r="AG76" s="143"/>
      <c r="AH76" s="402">
        <v>318.76199759555891</v>
      </c>
      <c r="AJ76" s="143"/>
      <c r="AL76" s="141" t="s">
        <v>35</v>
      </c>
      <c r="AM76" s="146">
        <v>81</v>
      </c>
      <c r="AN76" s="146">
        <v>112</v>
      </c>
      <c r="AO76" s="146">
        <v>356</v>
      </c>
      <c r="AP76" s="146">
        <v>430</v>
      </c>
      <c r="AQ76" s="146">
        <v>551</v>
      </c>
      <c r="AR76" s="146">
        <v>599</v>
      </c>
      <c r="AS76" s="146">
        <v>765</v>
      </c>
      <c r="AT76" s="146">
        <v>803</v>
      </c>
      <c r="AU76" s="146">
        <v>887</v>
      </c>
      <c r="AV76" s="146">
        <v>1025</v>
      </c>
      <c r="AW76" s="146">
        <v>982</v>
      </c>
      <c r="AX76" s="146">
        <v>1114</v>
      </c>
      <c r="AY76" s="146">
        <v>1083</v>
      </c>
      <c r="AZ76" s="392"/>
      <c r="BA76" s="132"/>
      <c r="BB76" s="681"/>
      <c r="BC76" s="141" t="s">
        <v>36</v>
      </c>
      <c r="BD76" s="150">
        <v>67</v>
      </c>
      <c r="BE76" s="150">
        <v>62</v>
      </c>
      <c r="BF76" s="150">
        <v>63</v>
      </c>
      <c r="BG76" s="150">
        <v>43</v>
      </c>
      <c r="BH76" s="150">
        <v>62</v>
      </c>
      <c r="BI76" s="150">
        <v>57</v>
      </c>
      <c r="BJ76" s="150">
        <v>60</v>
      </c>
      <c r="BK76" s="150">
        <v>56</v>
      </c>
      <c r="BL76" s="150">
        <v>68</v>
      </c>
      <c r="BM76" s="150">
        <v>68</v>
      </c>
      <c r="BN76" s="150">
        <v>73</v>
      </c>
      <c r="BO76" s="150">
        <v>84</v>
      </c>
      <c r="BP76" s="183">
        <v>88</v>
      </c>
    </row>
    <row r="77" spans="2:68">
      <c r="B77" s="14" t="s">
        <v>34</v>
      </c>
      <c r="C77" s="445">
        <v>-3.2440647764792385E-2</v>
      </c>
      <c r="D77" s="445">
        <v>-5.2608532465907576E-2</v>
      </c>
      <c r="E77" s="445">
        <v>-3.0960111317254291E-2</v>
      </c>
      <c r="F77" s="445">
        <v>-7.6120016440608174E-2</v>
      </c>
      <c r="G77" s="445">
        <v>7.7959963786338182E-3</v>
      </c>
      <c r="H77" s="445">
        <v>0.1530921262352567</v>
      </c>
      <c r="I77" s="445">
        <v>-3.3732731255867954E-2</v>
      </c>
      <c r="J77" s="445">
        <v>-6.0876623376626693E-4</v>
      </c>
      <c r="K77" s="445">
        <v>-1.6604028714032881E-2</v>
      </c>
      <c r="L77" s="445">
        <v>3.1405017665320223E-3</v>
      </c>
      <c r="M77" s="445">
        <v>-1.9911366331689551E-2</v>
      </c>
      <c r="N77" s="445">
        <v>5.9534326997064735E-2</v>
      </c>
      <c r="O77" s="445">
        <v>-3.2230643904512357E-2</v>
      </c>
      <c r="P77" s="445">
        <v>-4.6390352003310431E-3</v>
      </c>
      <c r="S77" s="141" t="s">
        <v>36</v>
      </c>
      <c r="T77" s="527">
        <f>AM77+$AJ$13*AM78+$AJ$6*(BD76+$AJ$13*BD77)+$AJ$8*(BD83+$AJ$13*BD84)+$AJ$10*(BD90+$AJ$13*BD91)</f>
        <v>453.6</v>
      </c>
      <c r="U77" s="527">
        <f t="shared" ref="U77" si="207">AN77+$AJ$13*AN78+$AJ$6*(BE76+$AJ$13*BE77)+$AJ$8*(BE83+$AJ$13*BE84)+$AJ$10*(BE90+$AJ$13*BE91)</f>
        <v>438.20000000000005</v>
      </c>
      <c r="V77" s="527">
        <f t="shared" ref="V77" si="208">AO77+$AJ$13*AO78+$AJ$6*(BF76+$AJ$13*BF77)+$AJ$8*(BF83+$AJ$13*BF84)+$AJ$10*(BF90+$AJ$13*BF91)</f>
        <v>420</v>
      </c>
      <c r="W77" s="527">
        <f t="shared" ref="W77" si="209">AP77+$AJ$13*AP78+$AJ$6*(BG76+$AJ$13*BG77)+$AJ$8*(BG83+$AJ$13*BG84)+$AJ$10*(BG90+$AJ$13*BG91)</f>
        <v>365.59999999999997</v>
      </c>
      <c r="X77" s="527">
        <f t="shared" ref="X77" si="210">AQ77+$AJ$13*AQ78+$AJ$6*(BH76+$AJ$13*BH77)+$AJ$8*(BH83+$AJ$13*BH84)+$AJ$10*(BH90+$AJ$13*BH91)</f>
        <v>416.20000000000005</v>
      </c>
      <c r="Y77" s="527">
        <f t="shared" ref="Y77" si="211">AR77+$AJ$13*AR78+$AJ$6*(BI76+$AJ$13*BI77)+$AJ$8*(BI83+$AJ$13*BI84)+$AJ$10*(BI90+$AJ$13*BI91)</f>
        <v>424.40000000000003</v>
      </c>
      <c r="Z77" s="527">
        <f t="shared" ref="Z77" si="212">AS77+$AJ$13*AS78+$AJ$6*(BJ76+$AJ$13*BJ77)+$AJ$8*(BJ83+$AJ$13*BJ84)+$AJ$10*(BJ90+$AJ$13*BJ91)</f>
        <v>511.8</v>
      </c>
      <c r="AA77" s="527">
        <f t="shared" ref="AA77" si="213">AT77+$AJ$13*AT78+$AJ$6*(BK76+$AJ$13*BK77)+$AJ$8*(BK83+$AJ$13*BK84)+$AJ$10*(BK90+$AJ$13*BK91)</f>
        <v>556</v>
      </c>
      <c r="AB77" s="527">
        <f t="shared" ref="AB77" si="214">AU77+$AJ$13*AU78+$AJ$6*(BL76+$AJ$13*BL77)+$AJ$8*(BL83+$AJ$13*BL84)+$AJ$10*(BL90+$AJ$13*BL91)</f>
        <v>587.4</v>
      </c>
      <c r="AC77" s="527">
        <f t="shared" ref="AC77" si="215">AV77+$AJ$13*AV78+$AJ$6*(BM76+$AJ$13*BM77)+$AJ$8*(BM83+$AJ$13*BM84)+$AJ$10*(BM90+$AJ$13*BM91)</f>
        <v>648.4</v>
      </c>
      <c r="AD77" s="569">
        <f t="shared" ref="AD77" si="216">AW77+$AJ$13*AW78+$AJ$6*(BN76+$AJ$13*BN77)+$AJ$8*(BN83+$AJ$13*BN84)+$AJ$10*(BN90+$AJ$13*BN91)</f>
        <v>605</v>
      </c>
      <c r="AE77" s="546">
        <f t="shared" ref="AE77" si="217">AX77+$AJ$13*AX78+$AJ$6*(BO76+$AJ$13*BO77)+$AJ$8*(BO83+$AJ$13*BO84)+$AJ$10*(BO90+$AJ$13*BO91)</f>
        <v>535.9</v>
      </c>
      <c r="AF77" s="547">
        <f t="shared" ref="AF77" si="218">AY77+$AJ$13*AY78+$AJ$6*(BP76+$AJ$13*BP77)+$AJ$8*(BP83+$AJ$13*BP84)+$AJ$10*(BP90+$AJ$13*BP91)</f>
        <v>556.6</v>
      </c>
      <c r="AG77" s="143"/>
      <c r="AH77" s="402">
        <v>89.500055865903974</v>
      </c>
      <c r="AJ77" s="143"/>
      <c r="AL77" s="141" t="s">
        <v>36</v>
      </c>
      <c r="AM77" s="146">
        <v>235</v>
      </c>
      <c r="AN77" s="146">
        <v>227</v>
      </c>
      <c r="AO77" s="146">
        <v>215</v>
      </c>
      <c r="AP77" s="146">
        <v>187</v>
      </c>
      <c r="AQ77" s="146">
        <v>213</v>
      </c>
      <c r="AR77" s="146">
        <v>215</v>
      </c>
      <c r="AS77" s="146">
        <v>260</v>
      </c>
      <c r="AT77" s="146">
        <v>280</v>
      </c>
      <c r="AU77" s="146">
        <v>300</v>
      </c>
      <c r="AV77" s="146">
        <v>326</v>
      </c>
      <c r="AW77" s="146">
        <v>308</v>
      </c>
      <c r="AX77" s="146">
        <v>270</v>
      </c>
      <c r="AY77" s="146">
        <v>292</v>
      </c>
      <c r="AZ77" s="392"/>
      <c r="BA77" s="132"/>
      <c r="BB77" s="681"/>
      <c r="BC77" s="141" t="s">
        <v>149</v>
      </c>
      <c r="BD77" s="146">
        <v>0</v>
      </c>
      <c r="BE77" s="146">
        <v>0</v>
      </c>
      <c r="BF77" s="146">
        <v>0</v>
      </c>
      <c r="BG77" s="146">
        <v>0</v>
      </c>
      <c r="BH77" s="146">
        <v>0</v>
      </c>
      <c r="BI77" s="146">
        <v>0</v>
      </c>
      <c r="BJ77" s="146">
        <v>0</v>
      </c>
      <c r="BK77" s="146">
        <v>0</v>
      </c>
      <c r="BL77" s="146">
        <v>0</v>
      </c>
      <c r="BM77" s="150">
        <v>0</v>
      </c>
      <c r="BN77" s="150">
        <v>0</v>
      </c>
      <c r="BO77" s="150">
        <v>6</v>
      </c>
      <c r="BP77" s="183">
        <v>2</v>
      </c>
    </row>
    <row r="78" spans="2:68">
      <c r="B78" s="14" t="s">
        <v>35</v>
      </c>
      <c r="C78" s="598">
        <v>2.7027027027027195E-2</v>
      </c>
      <c r="D78" s="598">
        <v>-0.31493957865468925</v>
      </c>
      <c r="E78" s="598">
        <v>0.11760986405311402</v>
      </c>
      <c r="F78" s="598">
        <v>-0.33781907508277254</v>
      </c>
      <c r="G78" s="598">
        <v>2.8954035468693462E-2</v>
      </c>
      <c r="H78" s="598">
        <v>6.5224854102301499E-3</v>
      </c>
      <c r="I78" s="598">
        <v>5.7992565055762224E-2</v>
      </c>
      <c r="J78" s="598">
        <v>0.11971025543271074</v>
      </c>
      <c r="K78" s="598">
        <v>3.9231547017189339E-2</v>
      </c>
      <c r="L78" s="598">
        <v>1.5322735108216357E-3</v>
      </c>
      <c r="M78" s="598">
        <v>-0.30036596523330283</v>
      </c>
      <c r="N78" s="598">
        <v>-0.49369402303052456</v>
      </c>
      <c r="O78" s="598">
        <v>1.6910229645093811E-2</v>
      </c>
      <c r="P78" s="598">
        <v>-8.4420953027254386E-2</v>
      </c>
      <c r="S78" s="141" t="s">
        <v>37</v>
      </c>
      <c r="T78" s="527">
        <f>AM79+BD78*$AJ$6+BD85*$AJ$8+BD92*$AJ$10</f>
        <v>21.799999999999997</v>
      </c>
      <c r="U78" s="527">
        <f t="shared" ref="U78:U79" si="219">AN79+BE78*$AJ$6+BE85*$AJ$8+BE92*$AJ$10</f>
        <v>16.600000000000001</v>
      </c>
      <c r="V78" s="527">
        <f t="shared" ref="V78:V79" si="220">AO79+BF78*$AJ$6+BF85*$AJ$8+BF92*$AJ$10</f>
        <v>23.799999999999997</v>
      </c>
      <c r="W78" s="527">
        <f t="shared" ref="W78:W79" si="221">AP79+BG78*$AJ$6+BG85*$AJ$8+BG92*$AJ$10</f>
        <v>0</v>
      </c>
      <c r="X78" s="527">
        <f t="shared" ref="X78:X79" si="222">AQ79+BH78*$AJ$6+BH85*$AJ$8+BH92*$AJ$10</f>
        <v>0</v>
      </c>
      <c r="Y78" s="527">
        <f t="shared" ref="Y78:Y79" si="223">AR79+BI78*$AJ$6+BI85*$AJ$8+BI92*$AJ$10</f>
        <v>0</v>
      </c>
      <c r="Z78" s="527">
        <f t="shared" ref="Z78:Z79" si="224">AS79+BJ78*$AJ$6+BJ85*$AJ$8+BJ92*$AJ$10</f>
        <v>30</v>
      </c>
      <c r="AA78" s="527">
        <f t="shared" ref="AA78:AA79" si="225">AT79+BK78*$AJ$6+BK85*$AJ$8+BK92*$AJ$10</f>
        <v>62.599999999999994</v>
      </c>
      <c r="AB78" s="527">
        <f t="shared" ref="AB78:AB79" si="226">AU79+BL78*$AJ$6+BL85*$AJ$8+BL92*$AJ$10</f>
        <v>50.599999999999994</v>
      </c>
      <c r="AC78" s="527">
        <f t="shared" ref="AC78:AC79" si="227">AV79+BM78*$AJ$6+BM85*$AJ$8+BM92*$AJ$10</f>
        <v>67</v>
      </c>
      <c r="AD78" s="570">
        <f t="shared" ref="AD78:AD79" si="228">AW79+BN78*$AJ$6+BN85*$AJ$8+BN92*$AJ$10</f>
        <v>42</v>
      </c>
      <c r="AE78" s="527">
        <f t="shared" ref="AE78:AE79" si="229">AX79+BO78*$AJ$6+BO85*$AJ$8+BO92*$AJ$10</f>
        <v>42</v>
      </c>
      <c r="AF78" s="548">
        <f t="shared" ref="AF78:AF79" si="230">AY79+BP78*$AJ$6+BP85*$AJ$8+BP92*$AJ$10</f>
        <v>106.4</v>
      </c>
      <c r="AG78" s="143"/>
      <c r="AH78" s="402">
        <v>25.274748047980395</v>
      </c>
      <c r="AJ78" s="143"/>
      <c r="AL78" s="141" t="s">
        <v>149</v>
      </c>
      <c r="AM78" s="146">
        <v>0</v>
      </c>
      <c r="AN78" s="146">
        <v>0</v>
      </c>
      <c r="AO78" s="146">
        <v>0</v>
      </c>
      <c r="AP78" s="146">
        <v>0</v>
      </c>
      <c r="AQ78" s="146">
        <v>0</v>
      </c>
      <c r="AR78" s="146">
        <v>0</v>
      </c>
      <c r="AS78" s="146">
        <v>0</v>
      </c>
      <c r="AT78" s="146">
        <v>0</v>
      </c>
      <c r="AU78" s="146">
        <v>0</v>
      </c>
      <c r="AV78" s="146">
        <v>0</v>
      </c>
      <c r="AW78" s="146">
        <v>0</v>
      </c>
      <c r="AX78" s="146">
        <v>14</v>
      </c>
      <c r="AY78" s="146">
        <v>7</v>
      </c>
      <c r="AZ78" s="392"/>
      <c r="BA78" s="132"/>
      <c r="BB78" s="681"/>
      <c r="BC78" s="141" t="s">
        <v>37</v>
      </c>
      <c r="BD78" s="150">
        <v>4</v>
      </c>
      <c r="BE78" s="150">
        <v>2</v>
      </c>
      <c r="BF78" s="150">
        <v>4</v>
      </c>
      <c r="BG78" s="150">
        <v>0</v>
      </c>
      <c r="BH78" s="150">
        <v>0</v>
      </c>
      <c r="BI78" s="150">
        <v>0</v>
      </c>
      <c r="BJ78" s="150">
        <v>5</v>
      </c>
      <c r="BK78" s="150">
        <v>6</v>
      </c>
      <c r="BL78" s="150">
        <v>6</v>
      </c>
      <c r="BM78" s="150">
        <v>6</v>
      </c>
      <c r="BN78" s="150">
        <v>2</v>
      </c>
      <c r="BO78" s="150">
        <v>5</v>
      </c>
      <c r="BP78" s="183">
        <v>15</v>
      </c>
    </row>
    <row r="79" spans="2:68" ht="18.75" thickBot="1">
      <c r="B79" s="14" t="s">
        <v>36</v>
      </c>
      <c r="C79" s="598">
        <v>-1.1505864223953499E-2</v>
      </c>
      <c r="D79" s="598">
        <v>-6.5010799136068997E-2</v>
      </c>
      <c r="E79" s="598">
        <v>-1.4653935312948452E-2</v>
      </c>
      <c r="F79" s="598">
        <v>-5.0668307141658708E-2</v>
      </c>
      <c r="G79" s="598">
        <v>-1.7595538274223776E-2</v>
      </c>
      <c r="H79" s="598">
        <v>7.0363332757528596E-2</v>
      </c>
      <c r="I79" s="598">
        <v>4.1710140004367791E-2</v>
      </c>
      <c r="J79" s="598">
        <v>1.9884796186356413E-2</v>
      </c>
      <c r="K79" s="598">
        <v>8.3697333080114955E-3</v>
      </c>
      <c r="L79" s="598">
        <v>1.571638964864297E-2</v>
      </c>
      <c r="M79" s="598">
        <v>1.8597615234027476E-2</v>
      </c>
      <c r="N79" s="598">
        <v>8.7797619047618847E-2</v>
      </c>
      <c r="O79" s="598">
        <v>-3.9552754454657446E-2</v>
      </c>
      <c r="P79" s="598">
        <v>1.0112818024416326E-2</v>
      </c>
      <c r="S79" s="141" t="s">
        <v>38</v>
      </c>
      <c r="T79" s="527">
        <f>AM80+BD79*$AJ$6+BD86*$AJ$8+BD93*$AJ$10</f>
        <v>31.4</v>
      </c>
      <c r="U79" s="527">
        <f t="shared" si="219"/>
        <v>20</v>
      </c>
      <c r="V79" s="527">
        <f t="shared" si="220"/>
        <v>41.2</v>
      </c>
      <c r="W79" s="527">
        <f t="shared" si="221"/>
        <v>11.399999999999999</v>
      </c>
      <c r="X79" s="527">
        <f t="shared" si="222"/>
        <v>30</v>
      </c>
      <c r="Y79" s="527">
        <f t="shared" si="223"/>
        <v>24.799999999999997</v>
      </c>
      <c r="Z79" s="527">
        <f t="shared" si="224"/>
        <v>0</v>
      </c>
      <c r="AA79" s="527">
        <f t="shared" si="225"/>
        <v>41.4</v>
      </c>
      <c r="AB79" s="527">
        <f t="shared" si="226"/>
        <v>43</v>
      </c>
      <c r="AC79" s="527">
        <f t="shared" si="227"/>
        <v>39.6</v>
      </c>
      <c r="AD79" s="572">
        <f t="shared" si="228"/>
        <v>87.6</v>
      </c>
      <c r="AE79" s="549">
        <f t="shared" si="229"/>
        <v>84.8</v>
      </c>
      <c r="AF79" s="550">
        <f t="shared" si="230"/>
        <v>67.400000000000006</v>
      </c>
      <c r="AG79" s="143"/>
      <c r="AH79" s="402">
        <v>14.366024734305128</v>
      </c>
      <c r="AJ79" s="143"/>
      <c r="AL79" s="141" t="s">
        <v>37</v>
      </c>
      <c r="AM79" s="146">
        <v>11</v>
      </c>
      <c r="AN79" s="146">
        <v>8</v>
      </c>
      <c r="AO79" s="146">
        <v>12</v>
      </c>
      <c r="AP79" s="146">
        <v>0</v>
      </c>
      <c r="AQ79" s="146">
        <v>0</v>
      </c>
      <c r="AR79" s="146">
        <v>0</v>
      </c>
      <c r="AS79" s="146">
        <v>15</v>
      </c>
      <c r="AT79" s="146">
        <v>32</v>
      </c>
      <c r="AU79" s="146">
        <v>26</v>
      </c>
      <c r="AV79" s="146">
        <v>33</v>
      </c>
      <c r="AW79" s="146">
        <v>20</v>
      </c>
      <c r="AX79" s="146">
        <v>23</v>
      </c>
      <c r="AY79" s="146">
        <v>55</v>
      </c>
      <c r="AZ79" s="392"/>
      <c r="BA79" s="132"/>
      <c r="BB79" s="682"/>
      <c r="BC79" s="161" t="s">
        <v>38</v>
      </c>
      <c r="BD79" s="158">
        <v>1</v>
      </c>
      <c r="BE79" s="158">
        <v>2</v>
      </c>
      <c r="BF79" s="159">
        <v>10</v>
      </c>
      <c r="BG79" s="158">
        <v>4</v>
      </c>
      <c r="BH79" s="158">
        <v>4</v>
      </c>
      <c r="BI79" s="159">
        <v>4</v>
      </c>
      <c r="BJ79" s="159">
        <v>0</v>
      </c>
      <c r="BK79" s="159">
        <v>3</v>
      </c>
      <c r="BL79" s="159">
        <v>4</v>
      </c>
      <c r="BM79" s="159">
        <v>2</v>
      </c>
      <c r="BN79" s="159">
        <v>11</v>
      </c>
      <c r="BO79" s="159">
        <v>14</v>
      </c>
      <c r="BP79" s="185">
        <v>10</v>
      </c>
    </row>
    <row r="80" spans="2:68">
      <c r="B80" s="7" t="s">
        <v>37</v>
      </c>
      <c r="C80" s="445">
        <v>-4.6003717472118844E-2</v>
      </c>
      <c r="D80" s="445">
        <v>2.2044088176352616E-2</v>
      </c>
      <c r="E80" s="445">
        <v>7.230392156862786E-2</v>
      </c>
      <c r="F80" s="445">
        <v>0.32775453277545319</v>
      </c>
      <c r="G80" s="445">
        <v>-0.61306532663316582</v>
      </c>
      <c r="H80" s="445" t="e">
        <v>#DIV/0!</v>
      </c>
      <c r="I80" s="445">
        <v>7.9869600651996997E-2</v>
      </c>
      <c r="J80" s="445">
        <v>-0.1163626312880045</v>
      </c>
      <c r="K80" s="445" t="e">
        <v>#DIV/0!</v>
      </c>
      <c r="L80" s="445">
        <v>-0.13769751693002252</v>
      </c>
      <c r="M80" s="445">
        <v>-0.10663198959687925</v>
      </c>
      <c r="N80" s="445">
        <v>0.11920242739488507</v>
      </c>
      <c r="O80" s="445">
        <v>-0.25113464447806344</v>
      </c>
      <c r="P80" s="445">
        <v>-3.0637181856112417E-2</v>
      </c>
      <c r="S80" s="141" t="s">
        <v>39</v>
      </c>
      <c r="T80" s="143">
        <f>AM81</f>
        <v>0</v>
      </c>
      <c r="U80" s="143">
        <f t="shared" ref="U80:U83" si="231">AN81</f>
        <v>0</v>
      </c>
      <c r="V80" s="143">
        <f t="shared" ref="V80:V83" si="232">AO81</f>
        <v>0</v>
      </c>
      <c r="W80" s="143">
        <f t="shared" ref="W80:W83" si="233">AP81</f>
        <v>92</v>
      </c>
      <c r="X80" s="143">
        <f t="shared" ref="X80:X83" si="234">AQ81</f>
        <v>77</v>
      </c>
      <c r="Y80" s="143">
        <f t="shared" ref="Y80:Y83" si="235">AR81</f>
        <v>72</v>
      </c>
      <c r="Z80" s="143">
        <f t="shared" ref="Z80:Z83" si="236">AS81</f>
        <v>98</v>
      </c>
      <c r="AA80" s="143">
        <f t="shared" ref="AA80:AA83" si="237">AT81</f>
        <v>101</v>
      </c>
      <c r="AB80" s="143">
        <f t="shared" ref="AB80:AB83" si="238">AU81</f>
        <v>92</v>
      </c>
      <c r="AC80" s="143">
        <f t="shared" ref="AC80:AC83" si="239">AV81</f>
        <v>113</v>
      </c>
      <c r="AD80" s="143">
        <f t="shared" ref="AD80:AD83" si="240">AW81</f>
        <v>102</v>
      </c>
      <c r="AE80" s="143">
        <f t="shared" ref="AE80:AE83" si="241">AX81</f>
        <v>123</v>
      </c>
      <c r="AF80" s="143">
        <f t="shared" ref="AF80:AF83" si="242">AY81</f>
        <v>125</v>
      </c>
      <c r="AG80" s="143"/>
      <c r="AH80" s="404">
        <v>22.010819850159848</v>
      </c>
      <c r="AJ80" s="143"/>
      <c r="AL80" s="141" t="s">
        <v>38</v>
      </c>
      <c r="AM80" s="146">
        <v>15</v>
      </c>
      <c r="AN80" s="146">
        <v>10</v>
      </c>
      <c r="AO80" s="146">
        <v>21</v>
      </c>
      <c r="AP80" s="146">
        <v>6</v>
      </c>
      <c r="AQ80" s="146">
        <v>15</v>
      </c>
      <c r="AR80" s="146">
        <v>12</v>
      </c>
      <c r="AS80" s="146">
        <v>0</v>
      </c>
      <c r="AT80" s="146">
        <v>20</v>
      </c>
      <c r="AU80" s="146">
        <v>21</v>
      </c>
      <c r="AV80" s="146">
        <v>19</v>
      </c>
      <c r="AW80" s="146">
        <v>46</v>
      </c>
      <c r="AX80" s="146">
        <v>45</v>
      </c>
      <c r="AY80" s="146">
        <v>34</v>
      </c>
      <c r="AZ80" s="392"/>
      <c r="BA80" s="132"/>
      <c r="BB80" s="681" t="s">
        <v>100</v>
      </c>
      <c r="BC80" s="435" t="s">
        <v>33</v>
      </c>
      <c r="BD80" s="149">
        <v>474</v>
      </c>
      <c r="BE80" s="149">
        <v>516</v>
      </c>
      <c r="BF80" s="149">
        <v>490</v>
      </c>
      <c r="BG80" s="149">
        <v>455</v>
      </c>
      <c r="BH80" s="149">
        <v>563</v>
      </c>
      <c r="BI80" s="149">
        <v>745</v>
      </c>
      <c r="BJ80" s="149">
        <v>445</v>
      </c>
      <c r="BK80" s="149">
        <v>391</v>
      </c>
      <c r="BL80" s="149">
        <v>356</v>
      </c>
      <c r="BM80" s="149">
        <v>304</v>
      </c>
      <c r="BN80" s="149">
        <v>278</v>
      </c>
      <c r="BO80" s="150">
        <v>248</v>
      </c>
      <c r="BP80" s="183">
        <v>250</v>
      </c>
    </row>
    <row r="81" spans="2:68">
      <c r="B81" s="7" t="s">
        <v>38</v>
      </c>
      <c r="C81" s="445">
        <v>-0.15170784883720934</v>
      </c>
      <c r="D81" s="445">
        <v>-9.1755821271239935E-2</v>
      </c>
      <c r="E81" s="445">
        <v>0.14094216775181945</v>
      </c>
      <c r="F81" s="445">
        <v>0.48944099378881978</v>
      </c>
      <c r="G81" s="445">
        <v>-5.6721497447564939E-4</v>
      </c>
      <c r="H81" s="445">
        <v>0.2279245283018867</v>
      </c>
      <c r="I81" s="445">
        <v>0.21119402985074642</v>
      </c>
      <c r="J81" s="445">
        <v>0.31587502257540168</v>
      </c>
      <c r="K81" s="445">
        <v>-3.288553036664088E-3</v>
      </c>
      <c r="L81" s="445">
        <v>0.14452054794520541</v>
      </c>
      <c r="M81" s="445">
        <v>-4.9084858569051315E-2</v>
      </c>
      <c r="N81" s="445">
        <v>1.1609734315695563E-2</v>
      </c>
      <c r="O81" s="445">
        <v>3.7618809404702303E-2</v>
      </c>
      <c r="P81" s="445">
        <v>1.3903510525357099E-2</v>
      </c>
      <c r="S81" s="141" t="s">
        <v>15</v>
      </c>
      <c r="T81" s="143">
        <f>AM82</f>
        <v>201</v>
      </c>
      <c r="U81" s="143">
        <f t="shared" si="231"/>
        <v>207</v>
      </c>
      <c r="V81" s="143">
        <f t="shared" si="232"/>
        <v>188</v>
      </c>
      <c r="W81" s="143">
        <f t="shared" si="233"/>
        <v>191</v>
      </c>
      <c r="X81" s="143">
        <f t="shared" si="234"/>
        <v>170</v>
      </c>
      <c r="Y81" s="143">
        <f t="shared" si="235"/>
        <v>180</v>
      </c>
      <c r="Z81" s="143">
        <f t="shared" si="236"/>
        <v>190</v>
      </c>
      <c r="AA81" s="143">
        <f t="shared" si="237"/>
        <v>218</v>
      </c>
      <c r="AB81" s="143">
        <f t="shared" si="238"/>
        <v>243</v>
      </c>
      <c r="AC81" s="143">
        <f t="shared" si="239"/>
        <v>209</v>
      </c>
      <c r="AD81" s="143">
        <f t="shared" si="240"/>
        <v>183</v>
      </c>
      <c r="AE81" s="143">
        <f t="shared" si="241"/>
        <v>173</v>
      </c>
      <c r="AF81" s="143">
        <f t="shared" si="242"/>
        <v>183</v>
      </c>
      <c r="AG81" s="143"/>
      <c r="AH81" s="402">
        <v>20.891518746983319</v>
      </c>
      <c r="AL81" s="141" t="s">
        <v>39</v>
      </c>
      <c r="AM81" s="146"/>
      <c r="AN81" s="146"/>
      <c r="AO81" s="146"/>
      <c r="AP81" s="146">
        <v>92</v>
      </c>
      <c r="AQ81" s="146">
        <v>77</v>
      </c>
      <c r="AR81" s="146">
        <v>72</v>
      </c>
      <c r="AS81" s="146">
        <v>98</v>
      </c>
      <c r="AT81" s="146">
        <v>101</v>
      </c>
      <c r="AU81" s="146">
        <v>92</v>
      </c>
      <c r="AV81" s="146">
        <v>113</v>
      </c>
      <c r="AW81" s="146">
        <v>102</v>
      </c>
      <c r="AX81" s="146">
        <v>123</v>
      </c>
      <c r="AY81" s="146">
        <v>125</v>
      </c>
      <c r="AZ81" s="392"/>
      <c r="BA81" s="132"/>
      <c r="BB81" s="681"/>
      <c r="BC81" s="141" t="s">
        <v>9</v>
      </c>
      <c r="BD81" s="150">
        <v>342</v>
      </c>
      <c r="BE81" s="150">
        <v>338</v>
      </c>
      <c r="BF81" s="150">
        <v>342</v>
      </c>
      <c r="BG81" s="150">
        <v>290</v>
      </c>
      <c r="BH81" s="150">
        <v>320</v>
      </c>
      <c r="BI81" s="150">
        <v>458</v>
      </c>
      <c r="BJ81" s="150">
        <v>280</v>
      </c>
      <c r="BK81" s="150">
        <v>315</v>
      </c>
      <c r="BL81" s="150">
        <v>240</v>
      </c>
      <c r="BM81" s="150">
        <v>210</v>
      </c>
      <c r="BN81" s="150">
        <v>206</v>
      </c>
      <c r="BO81" s="150">
        <v>202</v>
      </c>
      <c r="BP81" s="183">
        <v>182</v>
      </c>
    </row>
    <row r="82" spans="2:68" ht="18.75" thickBot="1">
      <c r="B82" s="7" t="s">
        <v>39</v>
      </c>
      <c r="C82" s="445">
        <v>-3.9552238805970141E-2</v>
      </c>
      <c r="D82" s="445">
        <v>-6.944444444444442E-2</v>
      </c>
      <c r="E82" s="445">
        <v>6.7187499999999734E-2</v>
      </c>
      <c r="F82" s="445">
        <v>0.72583826429980292</v>
      </c>
      <c r="G82" s="445">
        <v>-0.10359712230215834</v>
      </c>
      <c r="H82" s="445">
        <v>9.1240875912409036E-2</v>
      </c>
      <c r="I82" s="445">
        <v>5.5979643765903253E-2</v>
      </c>
      <c r="J82" s="445">
        <v>0.14868540344514947</v>
      </c>
      <c r="K82" s="445">
        <v>0.13122721749696242</v>
      </c>
      <c r="L82" s="445">
        <v>6.5359477124182774E-3</v>
      </c>
      <c r="M82" s="445">
        <v>-0.10987996306555869</v>
      </c>
      <c r="N82" s="445">
        <v>-0.10550045085662774</v>
      </c>
      <c r="O82" s="445">
        <v>-6.5233506300963806E-2</v>
      </c>
      <c r="P82" s="445">
        <v>1.0502272352650222E-2</v>
      </c>
      <c r="S82" s="141" t="s">
        <v>40</v>
      </c>
      <c r="T82" s="143">
        <f>AM83</f>
        <v>0</v>
      </c>
      <c r="U82" s="143">
        <f t="shared" si="231"/>
        <v>0</v>
      </c>
      <c r="V82" s="143">
        <f t="shared" si="232"/>
        <v>0</v>
      </c>
      <c r="W82" s="143">
        <f t="shared" si="233"/>
        <v>6793</v>
      </c>
      <c r="X82" s="143">
        <f t="shared" si="234"/>
        <v>6373</v>
      </c>
      <c r="Y82" s="143">
        <f t="shared" si="235"/>
        <v>5938</v>
      </c>
      <c r="Z82" s="143">
        <f t="shared" si="236"/>
        <v>5909</v>
      </c>
      <c r="AA82" s="143">
        <f t="shared" si="237"/>
        <v>6027</v>
      </c>
      <c r="AB82" s="143">
        <f t="shared" si="238"/>
        <v>7114</v>
      </c>
      <c r="AC82" s="143">
        <f t="shared" si="239"/>
        <v>18945</v>
      </c>
      <c r="AD82" s="143">
        <f t="shared" si="240"/>
        <v>12239</v>
      </c>
      <c r="AE82" s="143">
        <f t="shared" si="241"/>
        <v>14434</v>
      </c>
      <c r="AF82" s="143">
        <f t="shared" si="242"/>
        <v>8528.5</v>
      </c>
      <c r="AG82" s="143"/>
      <c r="AH82" s="404">
        <v>4778.8449163748674</v>
      </c>
      <c r="AL82" s="141" t="s">
        <v>15</v>
      </c>
      <c r="AM82" s="146">
        <v>201</v>
      </c>
      <c r="AN82" s="146">
        <v>207</v>
      </c>
      <c r="AO82" s="146">
        <v>188</v>
      </c>
      <c r="AP82" s="146">
        <v>191</v>
      </c>
      <c r="AQ82" s="146">
        <v>170</v>
      </c>
      <c r="AR82" s="146">
        <v>180</v>
      </c>
      <c r="AS82" s="146">
        <v>190</v>
      </c>
      <c r="AT82" s="146">
        <v>218</v>
      </c>
      <c r="AU82" s="146">
        <v>243</v>
      </c>
      <c r="AV82" s="146">
        <v>209</v>
      </c>
      <c r="AW82" s="146">
        <v>183</v>
      </c>
      <c r="AX82" s="146">
        <v>173</v>
      </c>
      <c r="AY82" s="146">
        <v>183</v>
      </c>
      <c r="AZ82" s="392"/>
      <c r="BA82" s="132"/>
      <c r="BB82" s="681"/>
      <c r="BC82" s="141" t="s">
        <v>34</v>
      </c>
      <c r="BD82" s="150">
        <v>289</v>
      </c>
      <c r="BE82" s="150">
        <v>225</v>
      </c>
      <c r="BF82" s="150">
        <v>223</v>
      </c>
      <c r="BG82" s="150">
        <v>218</v>
      </c>
      <c r="BH82" s="150">
        <v>205</v>
      </c>
      <c r="BI82" s="150">
        <v>249</v>
      </c>
      <c r="BJ82" s="150">
        <v>205</v>
      </c>
      <c r="BK82" s="150">
        <v>187</v>
      </c>
      <c r="BL82" s="150">
        <v>212</v>
      </c>
      <c r="BM82" s="150">
        <v>176</v>
      </c>
      <c r="BN82" s="150">
        <v>175</v>
      </c>
      <c r="BO82" s="150">
        <v>148</v>
      </c>
      <c r="BP82" s="183">
        <v>137</v>
      </c>
    </row>
    <row r="83" spans="2:68" ht="18.75" thickBot="1">
      <c r="B83" s="7" t="s">
        <v>15</v>
      </c>
      <c r="C83" s="445">
        <v>2.3184868822452742E-2</v>
      </c>
      <c r="D83" s="445">
        <v>6.4371257485030142E-2</v>
      </c>
      <c r="E83" s="445">
        <v>2.3752969121138001E-3</v>
      </c>
      <c r="F83" s="445">
        <v>-4.4326241134751809E-2</v>
      </c>
      <c r="G83" s="445">
        <v>-6.0090702947845909E-2</v>
      </c>
      <c r="H83" s="445">
        <v>3.3356024506466797E-2</v>
      </c>
      <c r="I83" s="445">
        <v>0.20074547390841335</v>
      </c>
      <c r="J83" s="445">
        <v>-8.2720588235293269E-3</v>
      </c>
      <c r="K83" s="445">
        <v>1.5729453401494231E-2</v>
      </c>
      <c r="L83" s="445">
        <v>-1.6990291262136026E-2</v>
      </c>
      <c r="M83" s="445">
        <v>0.62713472485768529</v>
      </c>
      <c r="N83" s="445">
        <v>1.7985611510791255E-3</v>
      </c>
      <c r="O83" s="445">
        <v>-3.8155802861685295E-2</v>
      </c>
      <c r="P83" s="445">
        <v>6.9933626946219185E-2</v>
      </c>
      <c r="S83" s="141" t="s">
        <v>41</v>
      </c>
      <c r="T83" s="163">
        <f>AM84</f>
        <v>14.648960876555709</v>
      </c>
      <c r="U83" s="163">
        <f t="shared" si="231"/>
        <v>14.494839425963239</v>
      </c>
      <c r="V83" s="163">
        <f t="shared" si="232"/>
        <v>14.645791216826529</v>
      </c>
      <c r="W83" s="163">
        <f t="shared" si="233"/>
        <v>12.52847380410023</v>
      </c>
      <c r="X83" s="163">
        <f t="shared" si="234"/>
        <v>13.32027015759193</v>
      </c>
      <c r="Y83" s="163">
        <f t="shared" si="235"/>
        <v>10.386306178644467</v>
      </c>
      <c r="Z83" s="163">
        <f t="shared" si="236"/>
        <v>12.741312741312742</v>
      </c>
      <c r="AA83" s="163">
        <f t="shared" si="237"/>
        <v>15.07319194163969</v>
      </c>
      <c r="AB83" s="163">
        <f t="shared" si="238"/>
        <v>16.83246704072149</v>
      </c>
      <c r="AC83" s="163">
        <f t="shared" si="239"/>
        <v>22.409954431011879</v>
      </c>
      <c r="AD83" s="573">
        <f t="shared" si="240"/>
        <v>23.658395845354875</v>
      </c>
      <c r="AE83" s="556">
        <f t="shared" si="241"/>
        <v>21.62525830169638</v>
      </c>
      <c r="AF83" s="557">
        <f t="shared" si="242"/>
        <v>25.370973579442634</v>
      </c>
      <c r="AG83" s="163"/>
      <c r="AH83" s="403">
        <v>3.2187065201758625</v>
      </c>
      <c r="AL83" s="141" t="s">
        <v>40</v>
      </c>
      <c r="AM83" s="146"/>
      <c r="AN83" s="146"/>
      <c r="AO83" s="146"/>
      <c r="AP83" s="146">
        <v>6793</v>
      </c>
      <c r="AQ83" s="146">
        <v>6373</v>
      </c>
      <c r="AR83" s="146">
        <v>5938</v>
      </c>
      <c r="AS83" s="146">
        <v>5909</v>
      </c>
      <c r="AT83" s="146">
        <v>6027</v>
      </c>
      <c r="AU83" s="146">
        <v>7114</v>
      </c>
      <c r="AV83" s="146">
        <v>18945</v>
      </c>
      <c r="AW83" s="146">
        <v>12239</v>
      </c>
      <c r="AX83" s="146">
        <v>14434</v>
      </c>
      <c r="AY83" s="146">
        <v>8528.5</v>
      </c>
      <c r="AZ83" s="392"/>
      <c r="BA83" s="132"/>
      <c r="BB83" s="681"/>
      <c r="BC83" s="141" t="s">
        <v>36</v>
      </c>
      <c r="BD83" s="150">
        <v>87</v>
      </c>
      <c r="BE83" s="150">
        <v>74</v>
      </c>
      <c r="BF83" s="150">
        <v>73</v>
      </c>
      <c r="BG83" s="150">
        <v>71</v>
      </c>
      <c r="BH83" s="150">
        <v>78</v>
      </c>
      <c r="BI83" s="150">
        <v>69</v>
      </c>
      <c r="BJ83" s="150">
        <v>85</v>
      </c>
      <c r="BK83" s="150">
        <v>104</v>
      </c>
      <c r="BL83" s="150">
        <v>101</v>
      </c>
      <c r="BM83" s="150">
        <v>106</v>
      </c>
      <c r="BN83" s="150">
        <v>91</v>
      </c>
      <c r="BO83" s="150">
        <v>91</v>
      </c>
      <c r="BP83" s="183">
        <v>88</v>
      </c>
    </row>
    <row r="84" spans="2:68">
      <c r="B84" s="7" t="s">
        <v>40</v>
      </c>
      <c r="C84" s="445">
        <v>-0.29466718900855637</v>
      </c>
      <c r="D84" s="445">
        <v>0.24247939008427677</v>
      </c>
      <c r="E84" s="445">
        <v>-6.1035143434555517E-2</v>
      </c>
      <c r="F84" s="445">
        <v>-0.22834188259020549</v>
      </c>
      <c r="G84" s="445">
        <v>6.743127642539104E-2</v>
      </c>
      <c r="H84" s="445">
        <v>0.55344226023317167</v>
      </c>
      <c r="I84" s="445">
        <v>-0.12867117726657651</v>
      </c>
      <c r="J84" s="445">
        <v>0.26685248381544535</v>
      </c>
      <c r="K84" s="445">
        <v>3.2531299769765321E-2</v>
      </c>
      <c r="L84" s="445">
        <v>3.2040751978138715E-2</v>
      </c>
      <c r="M84" s="445">
        <v>-0.16868454480480854</v>
      </c>
      <c r="N84" s="445">
        <v>1.4527274715465865</v>
      </c>
      <c r="O84" s="445">
        <v>0.12732517685081368</v>
      </c>
      <c r="P84" s="445">
        <v>0.12071923597040657</v>
      </c>
      <c r="T84" s="141"/>
      <c r="U84" s="141"/>
      <c r="V84" s="141"/>
      <c r="AF84" s="167"/>
      <c r="AH84" s="99"/>
      <c r="AL84" s="161" t="s">
        <v>41</v>
      </c>
      <c r="AM84" s="164">
        <v>14.648960876555709</v>
      </c>
      <c r="AN84" s="164">
        <v>14.494839425963239</v>
      </c>
      <c r="AO84" s="164">
        <v>14.645791216826529</v>
      </c>
      <c r="AP84" s="164">
        <v>12.52847380410023</v>
      </c>
      <c r="AQ84" s="164">
        <v>13.32027015759193</v>
      </c>
      <c r="AR84" s="164">
        <v>10.386306178644467</v>
      </c>
      <c r="AS84" s="164">
        <v>12.741312741312742</v>
      </c>
      <c r="AT84" s="164">
        <v>15.07319194163969</v>
      </c>
      <c r="AU84" s="164">
        <v>16.83246704072149</v>
      </c>
      <c r="AV84" s="164">
        <v>22.409954431011879</v>
      </c>
      <c r="AW84" s="164">
        <v>23.658395845354875</v>
      </c>
      <c r="AX84" s="164">
        <v>21.62525830169638</v>
      </c>
      <c r="AY84" s="164">
        <v>25.370973579442634</v>
      </c>
      <c r="AZ84" s="392"/>
      <c r="BA84" s="132"/>
      <c r="BB84" s="681"/>
      <c r="BC84" s="141" t="s">
        <v>149</v>
      </c>
      <c r="BD84" s="146">
        <v>0</v>
      </c>
      <c r="BE84" s="146">
        <v>0</v>
      </c>
      <c r="BF84" s="146">
        <v>0</v>
      </c>
      <c r="BG84" s="146">
        <v>0</v>
      </c>
      <c r="BH84" s="146">
        <v>0</v>
      </c>
      <c r="BI84" s="146">
        <v>0</v>
      </c>
      <c r="BJ84" s="146">
        <v>0</v>
      </c>
      <c r="BK84" s="146">
        <v>0</v>
      </c>
      <c r="BL84" s="146">
        <v>0</v>
      </c>
      <c r="BM84" s="150">
        <v>0</v>
      </c>
      <c r="BN84" s="150">
        <v>0</v>
      </c>
      <c r="BO84" s="150">
        <v>1</v>
      </c>
      <c r="BP84" s="183">
        <v>1</v>
      </c>
    </row>
    <row r="85" spans="2:68">
      <c r="B85" s="20" t="s">
        <v>41</v>
      </c>
      <c r="C85" s="464">
        <v>4.7479478536008424E-2</v>
      </c>
      <c r="D85" s="464">
        <v>-1.4284483492305711E-2</v>
      </c>
      <c r="E85" s="464">
        <v>-1.3720578554598517E-2</v>
      </c>
      <c r="F85" s="464">
        <v>4.9328425375357643E-2</v>
      </c>
      <c r="G85" s="464">
        <v>-4.5562949197172187E-2</v>
      </c>
      <c r="H85" s="464">
        <v>-2.0245764109757647E-2</v>
      </c>
      <c r="I85" s="464">
        <v>9.9761856049097597E-2</v>
      </c>
      <c r="J85" s="464">
        <v>8.3424592548333454E-3</v>
      </c>
      <c r="K85" s="464">
        <v>6.484674586771888E-2</v>
      </c>
      <c r="L85" s="464">
        <v>3.1271372437403411E-2</v>
      </c>
      <c r="M85" s="464">
        <v>0.11952719682533686</v>
      </c>
      <c r="N85" s="464">
        <v>5.6012809844972589E-2</v>
      </c>
      <c r="O85" s="464">
        <v>-1.9221819618411407E-2</v>
      </c>
      <c r="P85" s="464">
        <v>2.2750007881209955E-2</v>
      </c>
      <c r="T85" s="141"/>
      <c r="U85" s="141"/>
      <c r="V85" s="141"/>
      <c r="AH85" s="99"/>
      <c r="AL85" s="141"/>
      <c r="AM85" s="186"/>
      <c r="AN85" s="186"/>
      <c r="AO85" s="186"/>
      <c r="AP85" s="186"/>
      <c r="AQ85" s="186"/>
      <c r="AR85" s="186"/>
      <c r="AS85" s="186"/>
      <c r="AT85" s="186"/>
      <c r="AU85" s="186"/>
      <c r="AV85" s="186"/>
      <c r="AW85" s="186"/>
      <c r="AX85" s="186"/>
      <c r="AY85" s="186"/>
      <c r="AZ85" s="392"/>
      <c r="BA85" s="132"/>
      <c r="BB85" s="681"/>
      <c r="BC85" s="141" t="s">
        <v>37</v>
      </c>
      <c r="BD85" s="150">
        <v>4</v>
      </c>
      <c r="BE85" s="150">
        <v>1</v>
      </c>
      <c r="BF85" s="150">
        <v>5</v>
      </c>
      <c r="BG85" s="150">
        <v>0</v>
      </c>
      <c r="BH85" s="150">
        <v>0</v>
      </c>
      <c r="BI85" s="150">
        <v>0</v>
      </c>
      <c r="BJ85" s="150">
        <v>5</v>
      </c>
      <c r="BK85" s="150">
        <v>15</v>
      </c>
      <c r="BL85" s="150">
        <v>3</v>
      </c>
      <c r="BM85" s="150">
        <v>10</v>
      </c>
      <c r="BN85" s="150">
        <v>6</v>
      </c>
      <c r="BO85" s="150">
        <v>9</v>
      </c>
      <c r="BP85" s="183">
        <v>19</v>
      </c>
    </row>
    <row r="86" spans="2:68">
      <c r="B86" s="46" t="s">
        <v>65</v>
      </c>
      <c r="C86" s="465">
        <v>-3.5551816587507723E-2</v>
      </c>
      <c r="D86" s="465">
        <v>-7.7991764737530445E-2</v>
      </c>
      <c r="E86" s="465">
        <v>-5.7516423408332518E-4</v>
      </c>
      <c r="F86" s="465">
        <v>-4.7165257753668866E-2</v>
      </c>
      <c r="G86" s="465">
        <v>-2.3631164747085598E-2</v>
      </c>
      <c r="H86" s="465">
        <v>7.9041318462538701E-2</v>
      </c>
      <c r="I86" s="465">
        <v>3.3849999423953614E-2</v>
      </c>
      <c r="J86" s="465">
        <v>5.836112261240789E-2</v>
      </c>
      <c r="K86" s="465">
        <v>1.4028880375754893E-2</v>
      </c>
      <c r="L86" s="465">
        <v>7.6281636223789473E-3</v>
      </c>
      <c r="M86" s="465">
        <v>-1.3615672136961687E-2</v>
      </c>
      <c r="N86" s="465">
        <v>5.4255022283731247E-2</v>
      </c>
      <c r="O86" s="465">
        <v>-2.2514139171247449E-2</v>
      </c>
      <c r="P86" s="465">
        <v>5.2108645936925768E-3</v>
      </c>
      <c r="T86" s="141"/>
      <c r="U86" s="141"/>
      <c r="V86" s="141"/>
      <c r="AH86" s="99"/>
      <c r="AJ86" s="167"/>
      <c r="AL86" s="141"/>
      <c r="AM86" s="186"/>
      <c r="AN86" s="186"/>
      <c r="AO86" s="186"/>
      <c r="AP86" s="186"/>
      <c r="AQ86" s="186"/>
      <c r="AR86" s="186"/>
      <c r="AS86" s="186"/>
      <c r="AT86" s="186"/>
      <c r="AU86" s="186"/>
      <c r="AV86" s="186"/>
      <c r="AW86" s="186"/>
      <c r="AX86" s="186"/>
      <c r="AY86" s="186"/>
      <c r="AZ86" s="392"/>
      <c r="BA86" s="132"/>
      <c r="BB86" s="682"/>
      <c r="BC86" s="161" t="s">
        <v>38</v>
      </c>
      <c r="BD86" s="158">
        <v>6</v>
      </c>
      <c r="BE86" s="158">
        <v>6</v>
      </c>
      <c r="BF86" s="159">
        <v>5</v>
      </c>
      <c r="BG86" s="158">
        <v>1</v>
      </c>
      <c r="BH86" s="158">
        <v>7</v>
      </c>
      <c r="BI86" s="159">
        <v>0</v>
      </c>
      <c r="BJ86" s="159">
        <v>0</v>
      </c>
      <c r="BK86" s="159">
        <v>7</v>
      </c>
      <c r="BL86" s="159">
        <v>8</v>
      </c>
      <c r="BM86" s="159">
        <v>7</v>
      </c>
      <c r="BN86" s="159">
        <v>16</v>
      </c>
      <c r="BO86" s="159">
        <v>19</v>
      </c>
      <c r="BP86" s="185">
        <v>11</v>
      </c>
    </row>
    <row r="87" spans="2:68">
      <c r="T87" s="141"/>
      <c r="U87" s="141"/>
      <c r="V87" s="141"/>
      <c r="AH87" s="99"/>
      <c r="AJ87" s="167"/>
      <c r="AL87" s="141"/>
      <c r="AM87" s="186"/>
      <c r="AN87" s="186"/>
      <c r="AO87" s="186"/>
      <c r="AP87" s="186"/>
      <c r="AQ87" s="186"/>
      <c r="AR87" s="186"/>
      <c r="AS87" s="186"/>
      <c r="AT87" s="186"/>
      <c r="AU87" s="186"/>
      <c r="AV87" s="186"/>
      <c r="AW87" s="186"/>
      <c r="AX87" s="186"/>
      <c r="AY87" s="186"/>
      <c r="AZ87" s="392"/>
      <c r="BA87" s="132"/>
      <c r="BB87" s="683" t="s">
        <v>101</v>
      </c>
      <c r="BC87" s="435" t="s">
        <v>33</v>
      </c>
      <c r="BD87" s="149">
        <v>214</v>
      </c>
      <c r="BE87" s="149">
        <v>206</v>
      </c>
      <c r="BF87" s="149">
        <v>189</v>
      </c>
      <c r="BG87" s="149">
        <v>172</v>
      </c>
      <c r="BH87" s="149">
        <v>235</v>
      </c>
      <c r="BI87" s="149">
        <v>407</v>
      </c>
      <c r="BJ87" s="149">
        <v>265</v>
      </c>
      <c r="BK87" s="149">
        <v>246</v>
      </c>
      <c r="BL87" s="149">
        <v>181</v>
      </c>
      <c r="BM87" s="149">
        <v>117</v>
      </c>
      <c r="BN87" s="149">
        <v>59</v>
      </c>
      <c r="BO87" s="150">
        <v>61</v>
      </c>
      <c r="BP87" s="183">
        <v>50</v>
      </c>
    </row>
    <row r="88" spans="2:68">
      <c r="T88" s="141"/>
      <c r="U88" s="141"/>
      <c r="V88" s="141"/>
      <c r="AH88" s="99"/>
      <c r="AJ88" s="167"/>
      <c r="AL88" s="141"/>
      <c r="AM88" s="186"/>
      <c r="AN88" s="186"/>
      <c r="AO88" s="186"/>
      <c r="AP88" s="186"/>
      <c r="AQ88" s="186"/>
      <c r="AR88" s="186"/>
      <c r="AS88" s="186"/>
      <c r="AT88" s="186"/>
      <c r="AU88" s="186"/>
      <c r="AV88" s="186"/>
      <c r="AW88" s="186"/>
      <c r="AX88" s="186"/>
      <c r="AY88" s="186"/>
      <c r="AZ88" s="392"/>
      <c r="BA88" s="132"/>
      <c r="BB88" s="681"/>
      <c r="BC88" s="141" t="s">
        <v>9</v>
      </c>
      <c r="BD88" s="150">
        <v>178</v>
      </c>
      <c r="BE88" s="150">
        <v>156</v>
      </c>
      <c r="BF88" s="150">
        <v>175</v>
      </c>
      <c r="BG88" s="150">
        <v>145</v>
      </c>
      <c r="BH88" s="150">
        <v>166</v>
      </c>
      <c r="BI88" s="150">
        <v>307</v>
      </c>
      <c r="BJ88" s="150">
        <v>220</v>
      </c>
      <c r="BK88" s="150">
        <v>216</v>
      </c>
      <c r="BL88" s="150">
        <v>201</v>
      </c>
      <c r="BM88" s="150">
        <v>129</v>
      </c>
      <c r="BN88" s="150">
        <v>76</v>
      </c>
      <c r="BO88" s="150">
        <v>63</v>
      </c>
      <c r="BP88" s="183">
        <v>63</v>
      </c>
    </row>
    <row r="89" spans="2:68">
      <c r="T89" s="141"/>
      <c r="U89" s="141"/>
      <c r="V89" s="141"/>
      <c r="AH89" s="99"/>
      <c r="AJ89" s="167"/>
      <c r="AL89" s="161"/>
      <c r="AM89" s="279"/>
      <c r="AN89" s="279"/>
      <c r="AO89" s="279"/>
      <c r="AP89" s="279"/>
      <c r="AQ89" s="279"/>
      <c r="AR89" s="279"/>
      <c r="AS89" s="279"/>
      <c r="AT89" s="279"/>
      <c r="AU89" s="279"/>
      <c r="AV89" s="279"/>
      <c r="AW89" s="279"/>
      <c r="AX89" s="279"/>
      <c r="AY89" s="279"/>
      <c r="AZ89" s="392"/>
      <c r="BA89" s="132"/>
      <c r="BB89" s="681"/>
      <c r="BC89" s="141" t="s">
        <v>34</v>
      </c>
      <c r="BD89" s="150">
        <v>177</v>
      </c>
      <c r="BE89" s="150">
        <v>135</v>
      </c>
      <c r="BF89" s="150">
        <v>133</v>
      </c>
      <c r="BG89" s="150">
        <v>139</v>
      </c>
      <c r="BH89" s="150">
        <v>144</v>
      </c>
      <c r="BI89" s="150">
        <v>190</v>
      </c>
      <c r="BJ89" s="150">
        <v>175</v>
      </c>
      <c r="BK89" s="150">
        <v>205</v>
      </c>
      <c r="BL89" s="150">
        <v>175</v>
      </c>
      <c r="BM89" s="150">
        <v>138</v>
      </c>
      <c r="BN89" s="150">
        <v>93</v>
      </c>
      <c r="BO89" s="150">
        <v>70</v>
      </c>
      <c r="BP89" s="183">
        <v>57</v>
      </c>
    </row>
    <row r="90" spans="2:68">
      <c r="T90" s="141"/>
      <c r="U90" s="141"/>
      <c r="V90" s="141"/>
      <c r="AH90" s="99"/>
      <c r="AL90" s="132"/>
      <c r="AM90" s="141"/>
      <c r="AN90" s="141"/>
      <c r="AO90" s="141"/>
      <c r="AP90" s="132"/>
      <c r="AQ90" s="132"/>
      <c r="AR90" s="132"/>
      <c r="AS90" s="132"/>
      <c r="AT90" s="392"/>
      <c r="AU90" s="392"/>
      <c r="AV90" s="392"/>
      <c r="AW90" s="392"/>
      <c r="AX90" s="392"/>
      <c r="AY90" s="392"/>
      <c r="AZ90" s="392"/>
      <c r="BA90" s="132"/>
      <c r="BB90" s="681"/>
      <c r="BC90" s="141" t="s">
        <v>36</v>
      </c>
      <c r="BD90" s="150">
        <v>65</v>
      </c>
      <c r="BE90" s="150">
        <v>73</v>
      </c>
      <c r="BF90" s="150">
        <v>68</v>
      </c>
      <c r="BG90" s="150">
        <v>61</v>
      </c>
      <c r="BH90" s="150">
        <v>63</v>
      </c>
      <c r="BI90" s="150">
        <v>79</v>
      </c>
      <c r="BJ90" s="150">
        <v>99</v>
      </c>
      <c r="BK90" s="150">
        <v>106</v>
      </c>
      <c r="BL90" s="150">
        <v>110</v>
      </c>
      <c r="BM90" s="150">
        <v>135</v>
      </c>
      <c r="BN90" s="150">
        <v>123</v>
      </c>
      <c r="BO90" s="150">
        <v>80</v>
      </c>
      <c r="BP90" s="183">
        <v>83</v>
      </c>
    </row>
    <row r="91" spans="2:68">
      <c r="T91" s="141"/>
      <c r="U91" s="141"/>
      <c r="V91" s="141"/>
      <c r="AH91" s="99"/>
      <c r="AL91" s="132"/>
      <c r="AM91" s="141"/>
      <c r="AN91" s="141"/>
      <c r="AO91" s="141"/>
      <c r="AP91" s="132"/>
      <c r="AQ91" s="132"/>
      <c r="AR91" s="132"/>
      <c r="AS91" s="132"/>
      <c r="AT91" s="392"/>
      <c r="AU91" s="392"/>
      <c r="AV91" s="392"/>
      <c r="AW91" s="392"/>
      <c r="AX91" s="392"/>
      <c r="AY91" s="392"/>
      <c r="AZ91" s="392"/>
      <c r="BA91" s="132"/>
      <c r="BB91" s="681"/>
      <c r="BC91" s="141" t="s">
        <v>149</v>
      </c>
      <c r="BD91" s="146">
        <v>0</v>
      </c>
      <c r="BE91" s="146">
        <v>0</v>
      </c>
      <c r="BF91" s="146">
        <v>0</v>
      </c>
      <c r="BG91" s="146">
        <v>0</v>
      </c>
      <c r="BH91" s="146">
        <v>0</v>
      </c>
      <c r="BI91" s="146">
        <v>0</v>
      </c>
      <c r="BJ91" s="146">
        <v>0</v>
      </c>
      <c r="BK91" s="146">
        <v>0</v>
      </c>
      <c r="BL91" s="146">
        <v>0</v>
      </c>
      <c r="BM91" s="150">
        <v>0</v>
      </c>
      <c r="BN91" s="150">
        <v>0</v>
      </c>
      <c r="BO91" s="150">
        <v>3</v>
      </c>
      <c r="BP91" s="183">
        <v>3</v>
      </c>
    </row>
    <row r="92" spans="2:68">
      <c r="S92" s="165"/>
      <c r="T92" s="141"/>
      <c r="U92" s="141"/>
      <c r="V92" s="141"/>
      <c r="W92" s="167"/>
      <c r="X92" s="167"/>
      <c r="Y92" s="167"/>
      <c r="Z92" s="167"/>
      <c r="AA92" s="167"/>
      <c r="AB92" s="167"/>
      <c r="AC92" s="167"/>
      <c r="AD92" s="167"/>
      <c r="AE92" s="167"/>
      <c r="AG92" s="167"/>
      <c r="AH92" s="169"/>
      <c r="AJ92" s="135"/>
      <c r="AL92" s="170"/>
      <c r="AM92" s="141"/>
      <c r="AN92" s="141"/>
      <c r="AO92" s="141"/>
      <c r="AP92" s="172"/>
      <c r="AQ92" s="172"/>
      <c r="AR92" s="172"/>
      <c r="AS92" s="172"/>
      <c r="AT92" s="172"/>
      <c r="AU92" s="172"/>
      <c r="AV92" s="172"/>
      <c r="AW92" s="172"/>
      <c r="AX92" s="172"/>
      <c r="AY92" s="172"/>
      <c r="AZ92" s="392"/>
      <c r="BA92" s="132"/>
      <c r="BB92" s="681"/>
      <c r="BC92" s="141" t="s">
        <v>37</v>
      </c>
      <c r="BD92" s="150">
        <v>3</v>
      </c>
      <c r="BE92" s="150">
        <v>5</v>
      </c>
      <c r="BF92" s="150">
        <v>3</v>
      </c>
      <c r="BG92" s="150">
        <v>0</v>
      </c>
      <c r="BH92" s="150">
        <v>0</v>
      </c>
      <c r="BI92" s="150">
        <v>0</v>
      </c>
      <c r="BJ92" s="150">
        <v>5</v>
      </c>
      <c r="BK92" s="150">
        <v>9</v>
      </c>
      <c r="BL92" s="150">
        <v>14</v>
      </c>
      <c r="BM92" s="150">
        <v>16</v>
      </c>
      <c r="BN92" s="150">
        <v>12</v>
      </c>
      <c r="BO92" s="150">
        <v>5</v>
      </c>
      <c r="BP92" s="183">
        <v>17</v>
      </c>
    </row>
    <row r="93" spans="2:68">
      <c r="T93" s="141"/>
      <c r="U93" s="141"/>
      <c r="V93" s="141"/>
      <c r="AH93" s="99"/>
      <c r="AJ93" s="143"/>
      <c r="AL93" s="132"/>
      <c r="AM93" s="141"/>
      <c r="AN93" s="141"/>
      <c r="AO93" s="141"/>
      <c r="AP93" s="132"/>
      <c r="AQ93" s="132"/>
      <c r="AR93" s="132"/>
      <c r="AS93" s="132"/>
      <c r="AT93" s="392"/>
      <c r="AU93" s="392"/>
      <c r="AV93" s="392"/>
      <c r="AW93" s="392"/>
      <c r="AX93" s="392"/>
      <c r="AY93" s="392"/>
      <c r="AZ93" s="392"/>
      <c r="BA93" s="132"/>
      <c r="BB93" s="682"/>
      <c r="BC93" s="161" t="s">
        <v>38</v>
      </c>
      <c r="BD93" s="158">
        <v>8</v>
      </c>
      <c r="BE93" s="158">
        <v>2</v>
      </c>
      <c r="BF93" s="159">
        <v>6</v>
      </c>
      <c r="BG93" s="158">
        <v>1</v>
      </c>
      <c r="BH93" s="158">
        <v>4</v>
      </c>
      <c r="BI93" s="159">
        <v>8</v>
      </c>
      <c r="BJ93" s="159">
        <v>0</v>
      </c>
      <c r="BK93" s="159">
        <v>10</v>
      </c>
      <c r="BL93" s="159">
        <v>9</v>
      </c>
      <c r="BM93" s="159">
        <v>10</v>
      </c>
      <c r="BN93" s="159">
        <v>14</v>
      </c>
      <c r="BO93" s="159">
        <v>8</v>
      </c>
      <c r="BP93" s="185">
        <v>12</v>
      </c>
    </row>
    <row r="94" spans="2:68">
      <c r="T94" s="132"/>
      <c r="U94" s="132"/>
      <c r="V94" s="132"/>
      <c r="AH94" s="99"/>
      <c r="AJ94" s="143"/>
      <c r="AL94" s="132"/>
      <c r="AM94" s="132"/>
      <c r="AN94" s="132"/>
      <c r="AO94" s="132"/>
      <c r="AP94" s="132"/>
      <c r="AQ94" s="132"/>
      <c r="AR94" s="132"/>
      <c r="AS94" s="132"/>
      <c r="AT94" s="392"/>
      <c r="AU94" s="392"/>
      <c r="AV94" s="392"/>
      <c r="AW94" s="392"/>
      <c r="AX94" s="392"/>
      <c r="AY94" s="392"/>
      <c r="AZ94" s="392"/>
      <c r="BA94" s="132"/>
      <c r="BB94" s="233"/>
      <c r="BD94" s="132"/>
      <c r="BE94" s="132"/>
      <c r="BF94" s="132"/>
      <c r="BL94" s="385"/>
      <c r="BN94" s="165"/>
    </row>
    <row r="95" spans="2:68">
      <c r="S95" s="133" t="s">
        <v>24</v>
      </c>
      <c r="T95" s="134" t="s">
        <v>121</v>
      </c>
      <c r="U95" s="134" t="s">
        <v>120</v>
      </c>
      <c r="V95" s="134" t="s">
        <v>119</v>
      </c>
      <c r="W95" s="133" t="s">
        <v>49</v>
      </c>
      <c r="X95" s="133" t="s">
        <v>48</v>
      </c>
      <c r="Y95" s="133" t="s">
        <v>47</v>
      </c>
      <c r="Z95" s="133" t="s">
        <v>46</v>
      </c>
      <c r="AA95" s="133" t="s">
        <v>45</v>
      </c>
      <c r="AB95" s="133" t="s">
        <v>44</v>
      </c>
      <c r="AC95" s="133" t="s">
        <v>43</v>
      </c>
      <c r="AD95" s="133" t="s">
        <v>96</v>
      </c>
      <c r="AE95" s="133" t="s">
        <v>69</v>
      </c>
      <c r="AF95" s="133" t="s">
        <v>77</v>
      </c>
      <c r="AG95" s="135"/>
      <c r="AH95" s="92" t="s">
        <v>110</v>
      </c>
      <c r="AJ95" s="143"/>
      <c r="AL95" s="137" t="s">
        <v>24</v>
      </c>
      <c r="AM95" s="137" t="s">
        <v>121</v>
      </c>
      <c r="AN95" s="137" t="s">
        <v>120</v>
      </c>
      <c r="AO95" s="137" t="s">
        <v>119</v>
      </c>
      <c r="AP95" s="137" t="s">
        <v>49</v>
      </c>
      <c r="AQ95" s="137" t="s">
        <v>48</v>
      </c>
      <c r="AR95" s="137" t="s">
        <v>47</v>
      </c>
      <c r="AS95" s="137" t="s">
        <v>46</v>
      </c>
      <c r="AT95" s="137" t="s">
        <v>45</v>
      </c>
      <c r="AU95" s="137" t="s">
        <v>44</v>
      </c>
      <c r="AV95" s="137" t="s">
        <v>43</v>
      </c>
      <c r="AW95" s="137" t="s">
        <v>96</v>
      </c>
      <c r="AX95" s="137" t="s">
        <v>69</v>
      </c>
      <c r="AY95" s="137" t="s">
        <v>77</v>
      </c>
      <c r="AZ95" s="392"/>
      <c r="BA95" s="132"/>
      <c r="BB95" s="233"/>
      <c r="BC95" s="134" t="s">
        <v>24</v>
      </c>
      <c r="BD95" s="134" t="s">
        <v>121</v>
      </c>
      <c r="BE95" s="134" t="s">
        <v>120</v>
      </c>
      <c r="BF95" s="134" t="s">
        <v>119</v>
      </c>
      <c r="BG95" s="134" t="s">
        <v>49</v>
      </c>
      <c r="BH95" s="134" t="s">
        <v>48</v>
      </c>
      <c r="BI95" s="134" t="s">
        <v>47</v>
      </c>
      <c r="BJ95" s="134" t="s">
        <v>46</v>
      </c>
      <c r="BK95" s="134" t="s">
        <v>45</v>
      </c>
      <c r="BL95" s="134" t="s">
        <v>44</v>
      </c>
      <c r="BM95" s="134" t="s">
        <v>43</v>
      </c>
      <c r="BN95" s="134" t="s">
        <v>96</v>
      </c>
      <c r="BO95" s="137" t="s">
        <v>69</v>
      </c>
      <c r="BP95" s="137" t="s">
        <v>77</v>
      </c>
    </row>
    <row r="96" spans="2:68">
      <c r="S96" s="141" t="s">
        <v>33</v>
      </c>
      <c r="T96" s="142">
        <f>AM96+BD96*$AJ$6+BD103*$AJ$8+BD110*$AJ$10</f>
        <v>2945.3999999999996</v>
      </c>
      <c r="U96" s="142">
        <f t="shared" ref="U96:U98" si="243">AN96+BE96*$AJ$6+BE103*$AJ$8+BE110*$AJ$10</f>
        <v>3244.2</v>
      </c>
      <c r="V96" s="142">
        <f t="shared" ref="V96:V98" si="244">AO96+BF96*$AJ$6+BF103*$AJ$8+BF110*$AJ$10</f>
        <v>3557</v>
      </c>
      <c r="W96" s="142">
        <f t="shared" ref="W96:W98" si="245">AP96+BG96*$AJ$6+BG103*$AJ$8+BG110*$AJ$10</f>
        <v>3606.3999999999996</v>
      </c>
      <c r="X96" s="142">
        <f t="shared" ref="X96:X98" si="246">AQ96+BH96*$AJ$6+BH103*$AJ$8+BH110*$AJ$10</f>
        <v>3550.7999999999997</v>
      </c>
      <c r="Y96" s="142">
        <f t="shared" ref="Y96:Y98" si="247">AR96+BI96*$AJ$6+BI103*$AJ$8+BI110*$AJ$10</f>
        <v>4577.3999999999996</v>
      </c>
      <c r="Z96" s="142">
        <f t="shared" ref="Z96:Z98" si="248">AS96+BJ96*$AJ$6+BJ103*$AJ$8+BJ110*$AJ$10</f>
        <v>2565.3999999999996</v>
      </c>
      <c r="AA96" s="142">
        <f t="shared" ref="AA96:AA98" si="249">AT96+BK96*$AJ$6+BK103*$AJ$8+BK110*$AJ$10</f>
        <v>2259.4</v>
      </c>
      <c r="AB96" s="142">
        <f t="shared" ref="AB96:AB98" si="250">AU96+BL96*$AJ$6+BL103*$AJ$8+BL110*$AJ$10</f>
        <v>2093.8000000000002</v>
      </c>
      <c r="AC96" s="142">
        <f t="shared" ref="AC96:AC98" si="251">AV96+BM96*$AJ$6+BM103*$AJ$8+BM110*$AJ$10</f>
        <v>2131.4</v>
      </c>
      <c r="AD96" s="142">
        <f t="shared" ref="AD96:AD98" si="252">AW96+BN96*$AJ$6+BN103*$AJ$8+BN110*$AJ$10</f>
        <v>2301.6</v>
      </c>
      <c r="AE96" s="142">
        <f t="shared" ref="AE96:AE98" si="253">AX96+BO96*$AJ$6+BO103*$AJ$8+BO110*$AJ$10</f>
        <v>2524.1999999999998</v>
      </c>
      <c r="AF96" s="142">
        <f t="shared" ref="AF96:AF98" si="254">AY96+BP96*$AJ$6+BP103*$AJ$8+BP110*$AJ$10</f>
        <v>2343.1999999999998</v>
      </c>
      <c r="AG96" s="143"/>
      <c r="AH96" s="402">
        <v>807.78627096253479</v>
      </c>
      <c r="AJ96" s="143"/>
      <c r="AL96" s="141" t="s">
        <v>33</v>
      </c>
      <c r="AM96" s="146">
        <v>1574</v>
      </c>
      <c r="AN96" s="146">
        <v>1748</v>
      </c>
      <c r="AO96" s="146">
        <v>1890</v>
      </c>
      <c r="AP96" s="146">
        <v>1915</v>
      </c>
      <c r="AQ96" s="146">
        <v>1882</v>
      </c>
      <c r="AR96" s="146">
        <v>2375</v>
      </c>
      <c r="AS96" s="146">
        <v>1351</v>
      </c>
      <c r="AT96" s="146">
        <v>1194</v>
      </c>
      <c r="AU96" s="146">
        <v>1127</v>
      </c>
      <c r="AV96" s="146">
        <v>1179</v>
      </c>
      <c r="AW96" s="146">
        <v>1318</v>
      </c>
      <c r="AX96" s="146">
        <v>1464</v>
      </c>
      <c r="AY96" s="146">
        <v>1409</v>
      </c>
      <c r="AZ96" s="392"/>
      <c r="BA96" s="132"/>
      <c r="BB96" s="683" t="s">
        <v>99</v>
      </c>
      <c r="BC96" s="435" t="s">
        <v>33</v>
      </c>
      <c r="BD96" s="149">
        <v>489</v>
      </c>
      <c r="BE96" s="149">
        <v>537</v>
      </c>
      <c r="BF96" s="149">
        <v>576</v>
      </c>
      <c r="BG96" s="149">
        <v>539</v>
      </c>
      <c r="BH96" s="149">
        <v>524</v>
      </c>
      <c r="BI96" s="149">
        <v>545</v>
      </c>
      <c r="BJ96" s="149">
        <v>294</v>
      </c>
      <c r="BK96" s="149">
        <v>305</v>
      </c>
      <c r="BL96" s="149">
        <v>331</v>
      </c>
      <c r="BM96" s="149">
        <v>373</v>
      </c>
      <c r="BN96" s="149">
        <v>427</v>
      </c>
      <c r="BO96" s="149">
        <v>507</v>
      </c>
      <c r="BP96" s="182">
        <v>389</v>
      </c>
    </row>
    <row r="97" spans="19:69">
      <c r="S97" s="141" t="s">
        <v>9</v>
      </c>
      <c r="T97" s="143">
        <f t="shared" ref="T97:T98" si="255">AM97+BD97*$AJ$6+BD104*$AJ$8+BD111*$AJ$10</f>
        <v>1850.6</v>
      </c>
      <c r="U97" s="143">
        <f t="shared" si="243"/>
        <v>1801</v>
      </c>
      <c r="V97" s="143">
        <f t="shared" si="244"/>
        <v>2019.2</v>
      </c>
      <c r="W97" s="143">
        <f t="shared" si="245"/>
        <v>2079.4</v>
      </c>
      <c r="X97" s="143">
        <f t="shared" si="246"/>
        <v>2087.4</v>
      </c>
      <c r="Y97" s="143">
        <f t="shared" si="247"/>
        <v>2573</v>
      </c>
      <c r="Z97" s="143">
        <f t="shared" si="248"/>
        <v>1972.8</v>
      </c>
      <c r="AA97" s="143">
        <f t="shared" si="249"/>
        <v>1793.8</v>
      </c>
      <c r="AB97" s="143">
        <f t="shared" si="250"/>
        <v>1734.1999999999998</v>
      </c>
      <c r="AC97" s="143">
        <f t="shared" si="251"/>
        <v>1443.6</v>
      </c>
      <c r="AD97" s="143">
        <f t="shared" si="252"/>
        <v>1529</v>
      </c>
      <c r="AE97" s="143">
        <f t="shared" si="253"/>
        <v>1748.8</v>
      </c>
      <c r="AF97" s="143">
        <f t="shared" si="254"/>
        <v>1650</v>
      </c>
      <c r="AG97" s="143"/>
      <c r="AH97" s="402">
        <v>297.64706915704483</v>
      </c>
      <c r="AJ97" s="143"/>
      <c r="AL97" s="141" t="s">
        <v>9</v>
      </c>
      <c r="AM97" s="146">
        <v>955</v>
      </c>
      <c r="AN97" s="146">
        <v>947</v>
      </c>
      <c r="AO97" s="146">
        <v>1056</v>
      </c>
      <c r="AP97" s="146">
        <v>1086</v>
      </c>
      <c r="AQ97" s="146">
        <v>1088</v>
      </c>
      <c r="AR97" s="146">
        <v>1314</v>
      </c>
      <c r="AS97" s="146">
        <v>1010</v>
      </c>
      <c r="AT97" s="146">
        <v>921</v>
      </c>
      <c r="AU97" s="146">
        <v>899</v>
      </c>
      <c r="AV97" s="146">
        <v>763</v>
      </c>
      <c r="AW97" s="146">
        <v>831</v>
      </c>
      <c r="AX97" s="146">
        <v>941</v>
      </c>
      <c r="AY97" s="146">
        <v>907</v>
      </c>
      <c r="AZ97" s="392"/>
      <c r="BA97" s="132"/>
      <c r="BB97" s="681"/>
      <c r="BC97" s="141" t="s">
        <v>9</v>
      </c>
      <c r="BD97" s="150">
        <v>230</v>
      </c>
      <c r="BE97" s="150">
        <v>255</v>
      </c>
      <c r="BF97" s="150">
        <v>299</v>
      </c>
      <c r="BG97" s="150">
        <v>316</v>
      </c>
      <c r="BH97" s="150">
        <v>294</v>
      </c>
      <c r="BI97" s="150">
        <v>297</v>
      </c>
      <c r="BJ97" s="150">
        <v>212</v>
      </c>
      <c r="BK97" s="150">
        <v>214</v>
      </c>
      <c r="BL97" s="150">
        <v>237</v>
      </c>
      <c r="BM97" s="150">
        <v>205</v>
      </c>
      <c r="BN97" s="150">
        <v>250</v>
      </c>
      <c r="BO97" s="150">
        <v>314</v>
      </c>
      <c r="BP97" s="183">
        <v>300</v>
      </c>
    </row>
    <row r="98" spans="19:69">
      <c r="S98" s="141" t="s">
        <v>34</v>
      </c>
      <c r="T98" s="143">
        <f t="shared" si="255"/>
        <v>1922.6000000000001</v>
      </c>
      <c r="U98" s="143">
        <f t="shared" si="243"/>
        <v>1381.6</v>
      </c>
      <c r="V98" s="143">
        <f t="shared" si="244"/>
        <v>1529</v>
      </c>
      <c r="W98" s="143">
        <f t="shared" si="245"/>
        <v>1578.2</v>
      </c>
      <c r="X98" s="143">
        <f t="shared" si="246"/>
        <v>1662.3999999999999</v>
      </c>
      <c r="Y98" s="143">
        <f t="shared" si="247"/>
        <v>1885.6</v>
      </c>
      <c r="Z98" s="143">
        <f t="shared" si="248"/>
        <v>1654.3999999999999</v>
      </c>
      <c r="AA98" s="143">
        <f t="shared" si="249"/>
        <v>1505.6</v>
      </c>
      <c r="AB98" s="143">
        <f t="shared" si="250"/>
        <v>1340.1999999999998</v>
      </c>
      <c r="AC98" s="143">
        <f t="shared" si="251"/>
        <v>1393.2</v>
      </c>
      <c r="AD98" s="143">
        <f t="shared" si="252"/>
        <v>1335</v>
      </c>
      <c r="AE98" s="143">
        <f t="shared" si="253"/>
        <v>1249.5999999999999</v>
      </c>
      <c r="AF98" s="143">
        <f t="shared" si="254"/>
        <v>1422.8000000000002</v>
      </c>
      <c r="AG98" s="143"/>
      <c r="AH98" s="402">
        <v>201.94003620437007</v>
      </c>
      <c r="AJ98" s="143"/>
      <c r="AL98" s="141" t="s">
        <v>34</v>
      </c>
      <c r="AM98" s="146">
        <v>1033</v>
      </c>
      <c r="AN98" s="146">
        <v>731</v>
      </c>
      <c r="AO98" s="146">
        <v>804</v>
      </c>
      <c r="AP98" s="146">
        <v>824</v>
      </c>
      <c r="AQ98" s="146">
        <v>863</v>
      </c>
      <c r="AR98" s="146">
        <v>976</v>
      </c>
      <c r="AS98" s="146">
        <v>847</v>
      </c>
      <c r="AT98" s="146">
        <v>782</v>
      </c>
      <c r="AU98" s="146">
        <v>691</v>
      </c>
      <c r="AV98" s="146">
        <v>721</v>
      </c>
      <c r="AW98" s="146">
        <v>704</v>
      </c>
      <c r="AX98" s="146">
        <v>684</v>
      </c>
      <c r="AY98" s="146">
        <v>779</v>
      </c>
      <c r="AZ98" s="392"/>
      <c r="BA98" s="132"/>
      <c r="BB98" s="681"/>
      <c r="BC98" s="141" t="s">
        <v>34</v>
      </c>
      <c r="BD98" s="150">
        <v>349</v>
      </c>
      <c r="BE98" s="150">
        <v>205</v>
      </c>
      <c r="BF98" s="150">
        <v>226</v>
      </c>
      <c r="BG98" s="150">
        <v>241</v>
      </c>
      <c r="BH98" s="150">
        <v>226</v>
      </c>
      <c r="BI98" s="150">
        <v>246</v>
      </c>
      <c r="BJ98" s="150">
        <v>201</v>
      </c>
      <c r="BK98" s="150">
        <v>187</v>
      </c>
      <c r="BL98" s="150">
        <v>172</v>
      </c>
      <c r="BM98" s="150">
        <v>175</v>
      </c>
      <c r="BN98" s="150">
        <v>194</v>
      </c>
      <c r="BO98" s="150">
        <v>211</v>
      </c>
      <c r="BP98" s="183">
        <v>268</v>
      </c>
    </row>
    <row r="99" spans="19:69" ht="18.75" thickBot="1">
      <c r="S99" s="141" t="s">
        <v>35</v>
      </c>
      <c r="T99" s="143">
        <f>AM99</f>
        <v>66</v>
      </c>
      <c r="U99" s="143">
        <f t="shared" ref="U99" si="256">AN99</f>
        <v>97</v>
      </c>
      <c r="V99" s="143">
        <f t="shared" ref="V99" si="257">AO99</f>
        <v>87</v>
      </c>
      <c r="W99" s="143">
        <f t="shared" ref="W99" si="258">AP99</f>
        <v>361</v>
      </c>
      <c r="X99" s="143">
        <f t="shared" ref="X99" si="259">AQ99</f>
        <v>666</v>
      </c>
      <c r="Y99" s="143">
        <f t="shared" ref="Y99" si="260">AR99</f>
        <v>837</v>
      </c>
      <c r="Z99" s="143">
        <f t="shared" ref="Z99" si="261">AS99</f>
        <v>971</v>
      </c>
      <c r="AA99" s="143">
        <f t="shared" ref="AA99" si="262">AT99</f>
        <v>815</v>
      </c>
      <c r="AB99" s="143">
        <f t="shared" ref="AB99" si="263">AU99</f>
        <v>800</v>
      </c>
      <c r="AC99" s="143">
        <f t="shared" ref="AC99" si="264">AV99</f>
        <v>1324</v>
      </c>
      <c r="AD99" s="143">
        <f t="shared" ref="AD99" si="265">AW99</f>
        <v>1993</v>
      </c>
      <c r="AE99" s="143">
        <f t="shared" ref="AE99" si="266">AX99</f>
        <v>2209</v>
      </c>
      <c r="AF99" s="143">
        <f t="shared" ref="AF99" si="267">AY99</f>
        <v>2147</v>
      </c>
      <c r="AG99" s="143"/>
      <c r="AH99" s="402">
        <v>430.36991840353647</v>
      </c>
      <c r="AJ99" s="143"/>
      <c r="AL99" s="141" t="s">
        <v>35</v>
      </c>
      <c r="AM99" s="146">
        <v>66</v>
      </c>
      <c r="AN99" s="146">
        <v>97</v>
      </c>
      <c r="AO99" s="146">
        <v>87</v>
      </c>
      <c r="AP99" s="146">
        <v>361</v>
      </c>
      <c r="AQ99" s="146">
        <v>666</v>
      </c>
      <c r="AR99" s="146">
        <v>837</v>
      </c>
      <c r="AS99" s="146">
        <v>971</v>
      </c>
      <c r="AT99" s="146">
        <v>815</v>
      </c>
      <c r="AU99" s="146">
        <v>800</v>
      </c>
      <c r="AV99" s="146">
        <v>1324</v>
      </c>
      <c r="AW99" s="146">
        <v>1993</v>
      </c>
      <c r="AX99" s="146">
        <v>2209</v>
      </c>
      <c r="AY99" s="146">
        <v>2147</v>
      </c>
      <c r="AZ99" s="392"/>
      <c r="BA99" s="132"/>
      <c r="BB99" s="681"/>
      <c r="BC99" s="141" t="s">
        <v>36</v>
      </c>
      <c r="BD99" s="150">
        <v>147</v>
      </c>
      <c r="BE99" s="150">
        <v>165</v>
      </c>
      <c r="BF99" s="150">
        <v>130</v>
      </c>
      <c r="BG99" s="150">
        <v>142</v>
      </c>
      <c r="BH99" s="150">
        <v>151</v>
      </c>
      <c r="BI99" s="150">
        <v>167</v>
      </c>
      <c r="BJ99" s="150">
        <v>182</v>
      </c>
      <c r="BK99" s="150">
        <v>125</v>
      </c>
      <c r="BL99" s="150">
        <v>127</v>
      </c>
      <c r="BM99" s="150">
        <v>114</v>
      </c>
      <c r="BN99" s="150">
        <v>108</v>
      </c>
      <c r="BO99" s="150">
        <v>115</v>
      </c>
      <c r="BP99" s="183">
        <v>133</v>
      </c>
      <c r="BQ99" s="385"/>
    </row>
    <row r="100" spans="19:69">
      <c r="S100" s="141" t="s">
        <v>36</v>
      </c>
      <c r="T100" s="527">
        <f>AM100+$AJ$13*AM101+$AJ$6*(BD99+$AJ$13*BD100)+$AJ$8*(BD106+$AJ$13*BD107)+$AJ$10*(BD113+$AJ$13*BD114)</f>
        <v>833.80000000000007</v>
      </c>
      <c r="U100" s="527">
        <f t="shared" ref="U100" si="268">AN100+$AJ$13*AN101+$AJ$6*(BE99+$AJ$13*BE100)+$AJ$8*(BE106+$AJ$13*BE107)+$AJ$10*(BE113+$AJ$13*BE114)</f>
        <v>817.4</v>
      </c>
      <c r="V100" s="527">
        <f t="shared" ref="V100" si="269">AO100+$AJ$13*AO101+$AJ$6*(BF99+$AJ$13*BF100)+$AJ$8*(BF106+$AJ$13*BF107)+$AJ$10*(BF113+$AJ$13*BF114)</f>
        <v>784.2</v>
      </c>
      <c r="W100" s="527">
        <f t="shared" ref="W100" si="270">AP100+$AJ$13*AP101+$AJ$6*(BG99+$AJ$13*BG100)+$AJ$8*(BG106+$AJ$13*BG107)+$AJ$10*(BG113+$AJ$13*BG114)</f>
        <v>902.4</v>
      </c>
      <c r="X100" s="527">
        <f t="shared" ref="X100" si="271">AQ100+$AJ$13*AQ101+$AJ$6*(BH99+$AJ$13*BH100)+$AJ$8*(BH106+$AJ$13*BH107)+$AJ$10*(BH113+$AJ$13*BH114)</f>
        <v>877.4</v>
      </c>
      <c r="Y100" s="527">
        <f t="shared" ref="Y100" si="272">AR100+$AJ$13*AR101+$AJ$6*(BI99+$AJ$13*BI100)+$AJ$8*(BI106+$AJ$13*BI107)+$AJ$10*(BI113+$AJ$13*BI114)</f>
        <v>1000.8</v>
      </c>
      <c r="Z100" s="527">
        <f t="shared" ref="Z100" si="273">AS100+$AJ$13*AS101+$AJ$6*(BJ99+$AJ$13*BJ100)+$AJ$8*(BJ106+$AJ$13*BJ107)+$AJ$10*(BJ113+$AJ$13*BJ114)</f>
        <v>1112</v>
      </c>
      <c r="AA100" s="527">
        <f t="shared" ref="AA100" si="274">AT100+$AJ$13*AT101+$AJ$6*(BK99+$AJ$13*BK100)+$AJ$8*(BK106+$AJ$13*BK107)+$AJ$10*(BK113+$AJ$13*BK114)</f>
        <v>1086.4000000000001</v>
      </c>
      <c r="AB100" s="527">
        <f t="shared" ref="AB100" si="275">AU100+$AJ$13*AU101+$AJ$6*(BL99+$AJ$13*BL100)+$AJ$8*(BL106+$AJ$13*BL107)+$AJ$10*(BL113+$AJ$13*BL114)</f>
        <v>983.4</v>
      </c>
      <c r="AC100" s="527">
        <f t="shared" ref="AC100" si="276">AV100+$AJ$13*AV101+$AJ$6*(BM99+$AJ$13*BM100)+$AJ$8*(BM106+$AJ$13*BM107)+$AJ$10*(BM113+$AJ$13*BM114)</f>
        <v>913.80000000000007</v>
      </c>
      <c r="AD100" s="569">
        <f t="shared" ref="AD100" si="277">AW100+$AJ$13*AW101+$AJ$6*(BN99+$AJ$13*BN100)+$AJ$8*(BN106+$AJ$13*BN107)+$AJ$10*(BN113+$AJ$13*BN114)</f>
        <v>812</v>
      </c>
      <c r="AE100" s="546">
        <f t="shared" ref="AE100" si="278">AX100+$AJ$13*AX101+$AJ$6*(BO99+$AJ$13*BO100)+$AJ$8*(BO106+$AJ$13*BO107)+$AJ$10*(BO113+$AJ$13*BO114)</f>
        <v>818.1</v>
      </c>
      <c r="AF100" s="547">
        <f t="shared" ref="AF100" si="279">AY100+$AJ$13*AY101+$AJ$6*(BP99+$AJ$13*BP100)+$AJ$8*(BP106+$AJ$13*BP107)+$AJ$10*(BP113+$AJ$13*BP114)</f>
        <v>871.19999999999993</v>
      </c>
      <c r="AG100" s="143"/>
      <c r="AH100" s="402">
        <v>111.45038956115552</v>
      </c>
      <c r="AJ100" s="143"/>
      <c r="AL100" s="141" t="s">
        <v>36</v>
      </c>
      <c r="AM100" s="146">
        <v>449</v>
      </c>
      <c r="AN100" s="146">
        <v>438</v>
      </c>
      <c r="AO100" s="146">
        <v>419</v>
      </c>
      <c r="AP100" s="146">
        <v>470</v>
      </c>
      <c r="AQ100" s="146">
        <v>462</v>
      </c>
      <c r="AR100" s="146">
        <v>524</v>
      </c>
      <c r="AS100" s="146">
        <v>576</v>
      </c>
      <c r="AT100" s="146">
        <v>554</v>
      </c>
      <c r="AU100" s="146">
        <v>509</v>
      </c>
      <c r="AV100" s="146">
        <v>470</v>
      </c>
      <c r="AW100" s="146">
        <v>416</v>
      </c>
      <c r="AX100" s="146">
        <v>416</v>
      </c>
      <c r="AY100" s="146">
        <v>440</v>
      </c>
      <c r="AZ100" s="392"/>
      <c r="BA100" s="132"/>
      <c r="BB100" s="681"/>
      <c r="BC100" s="141" t="s">
        <v>149</v>
      </c>
      <c r="BD100" s="146">
        <v>0</v>
      </c>
      <c r="BE100" s="146">
        <v>0</v>
      </c>
      <c r="BF100" s="146">
        <v>0</v>
      </c>
      <c r="BG100" s="146">
        <v>0</v>
      </c>
      <c r="BH100" s="146">
        <v>0</v>
      </c>
      <c r="BI100" s="146">
        <v>0</v>
      </c>
      <c r="BJ100" s="146">
        <v>0</v>
      </c>
      <c r="BK100" s="146">
        <v>0</v>
      </c>
      <c r="BL100" s="146">
        <v>0</v>
      </c>
      <c r="BM100" s="150">
        <v>0</v>
      </c>
      <c r="BN100" s="150">
        <v>0</v>
      </c>
      <c r="BO100" s="150">
        <v>4</v>
      </c>
      <c r="BP100" s="183">
        <v>11</v>
      </c>
      <c r="BQ100" s="385"/>
    </row>
    <row r="101" spans="19:69">
      <c r="S101" s="141" t="s">
        <v>37</v>
      </c>
      <c r="T101" s="527">
        <f>AM102+BD101*$AJ$6+BD108*$AJ$8+BD115*$AJ$10</f>
        <v>1.8</v>
      </c>
      <c r="U101" s="527">
        <f t="shared" ref="U101:U102" si="280">AN102+BE101*$AJ$6+BE108*$AJ$8+BE115*$AJ$10</f>
        <v>46.8</v>
      </c>
      <c r="V101" s="527">
        <f t="shared" ref="V101:V102" si="281">AO102+BF101*$AJ$6+BF108*$AJ$8+BF115*$AJ$10</f>
        <v>19.799999999999997</v>
      </c>
      <c r="W101" s="527">
        <f t="shared" ref="W101:W102" si="282">AP102+BG101*$AJ$6+BG108*$AJ$8+BG115*$AJ$10</f>
        <v>18.799999999999997</v>
      </c>
      <c r="X101" s="527">
        <f t="shared" ref="X101:X102" si="283">AQ102+BH101*$AJ$6+BH108*$AJ$8+BH115*$AJ$10</f>
        <v>38.199999999999996</v>
      </c>
      <c r="Y101" s="527">
        <f t="shared" ref="Y101:Y102" si="284">AR102+BI101*$AJ$6+BI108*$AJ$8+BI115*$AJ$10</f>
        <v>24.2</v>
      </c>
      <c r="Z101" s="527">
        <f t="shared" ref="Z101:Z102" si="285">AS102+BJ101*$AJ$6+BJ108*$AJ$8+BJ115*$AJ$10</f>
        <v>0</v>
      </c>
      <c r="AA101" s="527">
        <f t="shared" ref="AA101:AA102" si="286">AT102+BK101*$AJ$6+BK108*$AJ$8+BK115*$AJ$10</f>
        <v>65.599999999999994</v>
      </c>
      <c r="AB101" s="527">
        <f t="shared" ref="AB101:AB102" si="287">AU102+BL101*$AJ$6+BL108*$AJ$8+BL115*$AJ$10</f>
        <v>67.2</v>
      </c>
      <c r="AC101" s="527">
        <f t="shared" ref="AC101:AC102" si="288">AV102+BM101*$AJ$6+BM108*$AJ$8+BM115*$AJ$10</f>
        <v>73.2</v>
      </c>
      <c r="AD101" s="570">
        <f t="shared" ref="AD101:AD102" si="289">AW102+BN101*$AJ$6+BN108*$AJ$8+BN115*$AJ$10</f>
        <v>27.8</v>
      </c>
      <c r="AE101" s="527">
        <f t="shared" ref="AE101:AE102" si="290">AX102+BO101*$AJ$6+BO108*$AJ$8+BO115*$AJ$10</f>
        <v>18.399999999999999</v>
      </c>
      <c r="AF101" s="548">
        <f t="shared" ref="AF101:AF102" si="291">AY102+BP101*$AJ$6+BP108*$AJ$8+BP115*$AJ$10</f>
        <v>0</v>
      </c>
      <c r="AG101" s="143"/>
      <c r="AH101" s="402">
        <v>26.876515977914831</v>
      </c>
      <c r="AJ101" s="143"/>
      <c r="AL101" s="141" t="s">
        <v>149</v>
      </c>
      <c r="AM101" s="146">
        <v>0</v>
      </c>
      <c r="AN101" s="146">
        <v>0</v>
      </c>
      <c r="AO101" s="146">
        <v>0</v>
      </c>
      <c r="AP101" s="146">
        <v>0</v>
      </c>
      <c r="AQ101" s="146">
        <v>0</v>
      </c>
      <c r="AR101" s="146">
        <v>0</v>
      </c>
      <c r="AS101" s="146">
        <v>0</v>
      </c>
      <c r="AT101" s="146">
        <v>0</v>
      </c>
      <c r="AU101" s="146">
        <v>0</v>
      </c>
      <c r="AV101" s="146">
        <v>0</v>
      </c>
      <c r="AW101" s="146">
        <v>0</v>
      </c>
      <c r="AX101" s="146">
        <v>40</v>
      </c>
      <c r="AY101" s="146">
        <v>47</v>
      </c>
      <c r="AZ101" s="392"/>
      <c r="BA101" s="132"/>
      <c r="BB101" s="681"/>
      <c r="BC101" s="141" t="s">
        <v>37</v>
      </c>
      <c r="BD101" s="150">
        <v>1</v>
      </c>
      <c r="BE101" s="150">
        <v>8</v>
      </c>
      <c r="BF101" s="150">
        <v>3</v>
      </c>
      <c r="BG101" s="150">
        <v>3</v>
      </c>
      <c r="BH101" s="150">
        <v>8</v>
      </c>
      <c r="BI101" s="150">
        <v>5</v>
      </c>
      <c r="BJ101" s="150">
        <v>0</v>
      </c>
      <c r="BK101" s="150">
        <v>8</v>
      </c>
      <c r="BL101" s="150">
        <v>7</v>
      </c>
      <c r="BM101" s="150">
        <v>9</v>
      </c>
      <c r="BN101" s="150">
        <v>0</v>
      </c>
      <c r="BO101" s="150">
        <v>2</v>
      </c>
      <c r="BP101" s="183">
        <v>0</v>
      </c>
      <c r="BQ101" s="385"/>
    </row>
    <row r="102" spans="19:69" ht="18.75" thickBot="1">
      <c r="S102" s="141" t="s">
        <v>38</v>
      </c>
      <c r="T102" s="527">
        <f>AM103+BD102*$AJ$6+BD109*$AJ$8+BD116*$AJ$10</f>
        <v>15.6</v>
      </c>
      <c r="U102" s="527">
        <f t="shared" si="280"/>
        <v>55.599999999999994</v>
      </c>
      <c r="V102" s="527">
        <f t="shared" si="281"/>
        <v>22.4</v>
      </c>
      <c r="W102" s="527">
        <f t="shared" si="282"/>
        <v>29.6</v>
      </c>
      <c r="X102" s="527">
        <f t="shared" si="283"/>
        <v>43.8</v>
      </c>
      <c r="Y102" s="527">
        <f t="shared" si="284"/>
        <v>63</v>
      </c>
      <c r="Z102" s="527">
        <f t="shared" si="285"/>
        <v>53.8</v>
      </c>
      <c r="AA102" s="527">
        <f t="shared" si="286"/>
        <v>32.4</v>
      </c>
      <c r="AB102" s="527">
        <f t="shared" si="287"/>
        <v>53.6</v>
      </c>
      <c r="AC102" s="527">
        <f t="shared" si="288"/>
        <v>70.8</v>
      </c>
      <c r="AD102" s="572">
        <f t="shared" si="289"/>
        <v>164.2</v>
      </c>
      <c r="AE102" s="549">
        <f t="shared" si="290"/>
        <v>118.8</v>
      </c>
      <c r="AF102" s="550">
        <f t="shared" si="291"/>
        <v>69.399999999999991</v>
      </c>
      <c r="AG102" s="143"/>
      <c r="AH102" s="402">
        <v>18.309208369318171</v>
      </c>
      <c r="AJ102" s="143"/>
      <c r="AL102" s="141" t="s">
        <v>37</v>
      </c>
      <c r="AM102" s="146">
        <v>1</v>
      </c>
      <c r="AN102" s="146">
        <v>24</v>
      </c>
      <c r="AO102" s="146">
        <v>10</v>
      </c>
      <c r="AP102" s="146">
        <v>10</v>
      </c>
      <c r="AQ102" s="146">
        <v>20</v>
      </c>
      <c r="AR102" s="146">
        <v>13</v>
      </c>
      <c r="AS102" s="146">
        <v>0</v>
      </c>
      <c r="AT102" s="146">
        <v>34</v>
      </c>
      <c r="AU102" s="146">
        <v>34</v>
      </c>
      <c r="AV102" s="146">
        <v>37</v>
      </c>
      <c r="AW102" s="146">
        <v>14</v>
      </c>
      <c r="AX102" s="146">
        <v>9</v>
      </c>
      <c r="AY102" s="146">
        <v>0</v>
      </c>
      <c r="AZ102" s="392"/>
      <c r="BA102" s="132"/>
      <c r="BB102" s="682"/>
      <c r="BC102" s="161" t="s">
        <v>38</v>
      </c>
      <c r="BD102" s="158">
        <v>4</v>
      </c>
      <c r="BE102" s="158">
        <v>16</v>
      </c>
      <c r="BF102" s="159">
        <v>5</v>
      </c>
      <c r="BG102" s="158">
        <v>7</v>
      </c>
      <c r="BH102" s="158">
        <v>10</v>
      </c>
      <c r="BI102" s="159">
        <v>11</v>
      </c>
      <c r="BJ102" s="159">
        <v>10</v>
      </c>
      <c r="BK102" s="159">
        <v>7</v>
      </c>
      <c r="BL102" s="159">
        <v>7</v>
      </c>
      <c r="BM102" s="159">
        <v>6</v>
      </c>
      <c r="BN102" s="159">
        <v>23</v>
      </c>
      <c r="BO102" s="159">
        <v>14</v>
      </c>
      <c r="BP102" s="185">
        <v>11</v>
      </c>
      <c r="BQ102" s="385"/>
    </row>
    <row r="103" spans="19:69">
      <c r="S103" s="141" t="s">
        <v>39</v>
      </c>
      <c r="T103" s="143">
        <f>AM104</f>
        <v>0</v>
      </c>
      <c r="U103" s="143">
        <f t="shared" ref="U103:U106" si="292">AN104</f>
        <v>0</v>
      </c>
      <c r="V103" s="143">
        <f t="shared" ref="V103:V106" si="293">AO104</f>
        <v>0</v>
      </c>
      <c r="W103" s="143">
        <f t="shared" ref="W103:W106" si="294">AP104</f>
        <v>246</v>
      </c>
      <c r="X103" s="143">
        <f t="shared" ref="X103:X106" si="295">AQ104</f>
        <v>246</v>
      </c>
      <c r="Y103" s="143">
        <f t="shared" ref="Y103:Y106" si="296">AR104</f>
        <v>289</v>
      </c>
      <c r="Z103" s="143">
        <f t="shared" ref="Z103:Z106" si="297">AS104</f>
        <v>279</v>
      </c>
      <c r="AA103" s="143">
        <f t="shared" ref="AA103:AA106" si="298">AT104</f>
        <v>284</v>
      </c>
      <c r="AB103" s="143">
        <f t="shared" ref="AB103:AB106" si="299">AU104</f>
        <v>273</v>
      </c>
      <c r="AC103" s="143">
        <f t="shared" ref="AC103:AC106" si="300">AV104</f>
        <v>247</v>
      </c>
      <c r="AD103" s="143">
        <f t="shared" ref="AD103:AD106" si="301">AW104</f>
        <v>229</v>
      </c>
      <c r="AE103" s="143">
        <f t="shared" ref="AE103:AE106" si="302">AX104</f>
        <v>219</v>
      </c>
      <c r="AF103" s="143">
        <f t="shared" ref="AF103:AF106" si="303">AY104</f>
        <v>175</v>
      </c>
      <c r="AG103" s="143"/>
      <c r="AH103" s="404">
        <v>40.594393232375744</v>
      </c>
      <c r="AJ103" s="143"/>
      <c r="AL103" s="141" t="s">
        <v>38</v>
      </c>
      <c r="AM103" s="146">
        <v>8</v>
      </c>
      <c r="AN103" s="146">
        <v>29</v>
      </c>
      <c r="AO103" s="146">
        <v>13</v>
      </c>
      <c r="AP103" s="146">
        <v>15</v>
      </c>
      <c r="AQ103" s="146">
        <v>23</v>
      </c>
      <c r="AR103" s="146">
        <v>32</v>
      </c>
      <c r="AS103" s="146">
        <v>27</v>
      </c>
      <c r="AT103" s="146">
        <v>17</v>
      </c>
      <c r="AU103" s="146">
        <v>27</v>
      </c>
      <c r="AV103" s="146">
        <v>35</v>
      </c>
      <c r="AW103" s="146">
        <v>83</v>
      </c>
      <c r="AX103" s="146">
        <v>62</v>
      </c>
      <c r="AY103" s="146">
        <v>37</v>
      </c>
      <c r="AZ103" s="392"/>
      <c r="BA103" s="132"/>
      <c r="BB103" s="681" t="s">
        <v>100</v>
      </c>
      <c r="BC103" s="435" t="s">
        <v>33</v>
      </c>
      <c r="BD103" s="149">
        <v>757</v>
      </c>
      <c r="BE103" s="149">
        <v>793</v>
      </c>
      <c r="BF103" s="149">
        <v>845</v>
      </c>
      <c r="BG103" s="149">
        <v>947</v>
      </c>
      <c r="BH103" s="149">
        <v>904</v>
      </c>
      <c r="BI103" s="149">
        <v>1134</v>
      </c>
      <c r="BJ103" s="149">
        <v>612</v>
      </c>
      <c r="BK103" s="149">
        <v>561</v>
      </c>
      <c r="BL103" s="149">
        <v>474</v>
      </c>
      <c r="BM103" s="149">
        <v>486</v>
      </c>
      <c r="BN103" s="149">
        <v>486</v>
      </c>
      <c r="BO103" s="150">
        <v>549</v>
      </c>
      <c r="BP103" s="183">
        <v>503</v>
      </c>
      <c r="BQ103" s="385"/>
    </row>
    <row r="104" spans="19:69">
      <c r="S104" s="141" t="s">
        <v>15</v>
      </c>
      <c r="T104" s="143">
        <f>AM105</f>
        <v>254</v>
      </c>
      <c r="U104" s="143">
        <f t="shared" si="292"/>
        <v>284</v>
      </c>
      <c r="V104" s="143">
        <f t="shared" si="293"/>
        <v>233</v>
      </c>
      <c r="W104" s="143">
        <f t="shared" si="294"/>
        <v>213</v>
      </c>
      <c r="X104" s="143">
        <f t="shared" si="295"/>
        <v>241</v>
      </c>
      <c r="Y104" s="143">
        <f t="shared" si="296"/>
        <v>252</v>
      </c>
      <c r="Z104" s="143">
        <f t="shared" si="297"/>
        <v>288</v>
      </c>
      <c r="AA104" s="143">
        <f t="shared" si="298"/>
        <v>280</v>
      </c>
      <c r="AB104" s="143">
        <f t="shared" si="299"/>
        <v>299</v>
      </c>
      <c r="AC104" s="143">
        <f t="shared" si="300"/>
        <v>341</v>
      </c>
      <c r="AD104" s="143">
        <f t="shared" si="301"/>
        <v>266</v>
      </c>
      <c r="AE104" s="143">
        <f t="shared" si="302"/>
        <v>277</v>
      </c>
      <c r="AF104" s="143">
        <f t="shared" si="303"/>
        <v>286</v>
      </c>
      <c r="AG104" s="143"/>
      <c r="AH104" s="402">
        <v>37.295367600339382</v>
      </c>
      <c r="AL104" s="141" t="s">
        <v>39</v>
      </c>
      <c r="AM104" s="146"/>
      <c r="AN104" s="146"/>
      <c r="AO104" s="146"/>
      <c r="AP104" s="146">
        <v>246</v>
      </c>
      <c r="AQ104" s="146">
        <v>246</v>
      </c>
      <c r="AR104" s="146">
        <v>289</v>
      </c>
      <c r="AS104" s="146">
        <v>279</v>
      </c>
      <c r="AT104" s="146">
        <v>284</v>
      </c>
      <c r="AU104" s="146">
        <v>273</v>
      </c>
      <c r="AV104" s="146">
        <v>247</v>
      </c>
      <c r="AW104" s="146">
        <v>229</v>
      </c>
      <c r="AX104" s="146">
        <v>219</v>
      </c>
      <c r="AY104" s="146">
        <v>175</v>
      </c>
      <c r="AZ104" s="392"/>
      <c r="BA104" s="132"/>
      <c r="BB104" s="681"/>
      <c r="BC104" s="141" t="s">
        <v>9</v>
      </c>
      <c r="BD104" s="150">
        <v>474</v>
      </c>
      <c r="BE104" s="150">
        <v>446</v>
      </c>
      <c r="BF104" s="150">
        <v>472</v>
      </c>
      <c r="BG104" s="150">
        <v>515</v>
      </c>
      <c r="BH104" s="150">
        <v>523</v>
      </c>
      <c r="BI104" s="150">
        <v>593</v>
      </c>
      <c r="BJ104" s="150">
        <v>444</v>
      </c>
      <c r="BK104" s="150">
        <v>416</v>
      </c>
      <c r="BL104" s="150">
        <v>420</v>
      </c>
      <c r="BM104" s="150">
        <v>345</v>
      </c>
      <c r="BN104" s="150">
        <v>348</v>
      </c>
      <c r="BO104" s="150">
        <v>415</v>
      </c>
      <c r="BP104" s="183">
        <v>377</v>
      </c>
      <c r="BQ104" s="385"/>
    </row>
    <row r="105" spans="19:69" ht="18.75" thickBot="1">
      <c r="S105" s="141" t="s">
        <v>40</v>
      </c>
      <c r="T105" s="143">
        <f>AM106</f>
        <v>0</v>
      </c>
      <c r="U105" s="143">
        <f t="shared" si="292"/>
        <v>0</v>
      </c>
      <c r="V105" s="143">
        <f t="shared" si="293"/>
        <v>0</v>
      </c>
      <c r="W105" s="143">
        <f t="shared" si="294"/>
        <v>35506</v>
      </c>
      <c r="X105" s="143">
        <f t="shared" si="295"/>
        <v>2704</v>
      </c>
      <c r="Y105" s="143">
        <f t="shared" si="296"/>
        <v>21008</v>
      </c>
      <c r="Z105" s="143">
        <f t="shared" si="297"/>
        <v>17182</v>
      </c>
      <c r="AA105" s="143">
        <f t="shared" si="298"/>
        <v>14019</v>
      </c>
      <c r="AB105" s="143">
        <f t="shared" si="299"/>
        <v>17853</v>
      </c>
      <c r="AC105" s="143">
        <f t="shared" si="300"/>
        <v>20571</v>
      </c>
      <c r="AD105" s="143">
        <f t="shared" si="301"/>
        <v>28337</v>
      </c>
      <c r="AE105" s="143">
        <f t="shared" si="302"/>
        <v>22283</v>
      </c>
      <c r="AF105" s="143">
        <f t="shared" si="303"/>
        <v>25371.5</v>
      </c>
      <c r="AG105" s="143"/>
      <c r="AH105" s="404">
        <v>9759.3597795239875</v>
      </c>
      <c r="AL105" s="141" t="s">
        <v>15</v>
      </c>
      <c r="AM105" s="146">
        <v>254</v>
      </c>
      <c r="AN105" s="146">
        <v>284</v>
      </c>
      <c r="AO105" s="146">
        <v>233</v>
      </c>
      <c r="AP105" s="146">
        <v>213</v>
      </c>
      <c r="AQ105" s="146">
        <v>241</v>
      </c>
      <c r="AR105" s="146">
        <v>252</v>
      </c>
      <c r="AS105" s="146">
        <v>288</v>
      </c>
      <c r="AT105" s="146">
        <v>280</v>
      </c>
      <c r="AU105" s="146">
        <v>299</v>
      </c>
      <c r="AV105" s="146">
        <v>341</v>
      </c>
      <c r="AW105" s="146">
        <v>266</v>
      </c>
      <c r="AX105" s="146">
        <v>277</v>
      </c>
      <c r="AY105" s="146">
        <v>286</v>
      </c>
      <c r="AZ105" s="392"/>
      <c r="BA105" s="132"/>
      <c r="BB105" s="681"/>
      <c r="BC105" s="141" t="s">
        <v>34</v>
      </c>
      <c r="BD105" s="150">
        <v>410</v>
      </c>
      <c r="BE105" s="150">
        <v>315</v>
      </c>
      <c r="BF105" s="150">
        <v>351</v>
      </c>
      <c r="BG105" s="150">
        <v>349</v>
      </c>
      <c r="BH105" s="150">
        <v>399</v>
      </c>
      <c r="BI105" s="150">
        <v>432</v>
      </c>
      <c r="BJ105" s="150">
        <v>349</v>
      </c>
      <c r="BK105" s="150">
        <v>340</v>
      </c>
      <c r="BL105" s="150">
        <v>304</v>
      </c>
      <c r="BM105" s="150">
        <v>339</v>
      </c>
      <c r="BN105" s="150">
        <v>303</v>
      </c>
      <c r="BO105" s="150">
        <v>278</v>
      </c>
      <c r="BP105" s="183">
        <v>307</v>
      </c>
      <c r="BQ105" s="385"/>
    </row>
    <row r="106" spans="19:69" ht="18.75" thickBot="1">
      <c r="S106" s="141" t="s">
        <v>41</v>
      </c>
      <c r="T106" s="163">
        <f>AM107</f>
        <v>16.583340498974287</v>
      </c>
      <c r="U106" s="163">
        <f t="shared" si="292"/>
        <v>17.648182339084485</v>
      </c>
      <c r="V106" s="163">
        <f t="shared" si="293"/>
        <v>15.422408627920911</v>
      </c>
      <c r="W106" s="163">
        <f t="shared" si="294"/>
        <v>16.878428430774999</v>
      </c>
      <c r="X106" s="163">
        <f t="shared" si="295"/>
        <v>16.98578644426172</v>
      </c>
      <c r="Y106" s="163">
        <f t="shared" si="296"/>
        <v>16.379941434846266</v>
      </c>
      <c r="Z106" s="163">
        <f t="shared" si="297"/>
        <v>17.389029213166555</v>
      </c>
      <c r="AA106" s="163">
        <f t="shared" si="298"/>
        <v>19.04638507385333</v>
      </c>
      <c r="AB106" s="163">
        <f t="shared" si="299"/>
        <v>20.216938046068307</v>
      </c>
      <c r="AC106" s="163">
        <f t="shared" si="300"/>
        <v>21.179714261843095</v>
      </c>
      <c r="AD106" s="573">
        <f t="shared" si="301"/>
        <v>18.540609684234735</v>
      </c>
      <c r="AE106" s="556">
        <f t="shared" si="302"/>
        <v>18.464985684449299</v>
      </c>
      <c r="AF106" s="557">
        <f t="shared" si="303"/>
        <v>18.568223700024038</v>
      </c>
      <c r="AG106" s="163"/>
      <c r="AH106" s="403">
        <v>1.8154951256104588</v>
      </c>
      <c r="AL106" s="141" t="s">
        <v>40</v>
      </c>
      <c r="AM106" s="146"/>
      <c r="AN106" s="146"/>
      <c r="AO106" s="146"/>
      <c r="AP106" s="146">
        <v>35506</v>
      </c>
      <c r="AQ106" s="146">
        <v>2704</v>
      </c>
      <c r="AR106" s="146">
        <v>21008</v>
      </c>
      <c r="AS106" s="146">
        <v>17182</v>
      </c>
      <c r="AT106" s="146">
        <v>14019</v>
      </c>
      <c r="AU106" s="146">
        <v>17853</v>
      </c>
      <c r="AV106" s="146">
        <v>20571</v>
      </c>
      <c r="AW106" s="146">
        <v>28337</v>
      </c>
      <c r="AX106" s="146">
        <v>22283</v>
      </c>
      <c r="AY106" s="146">
        <v>25371.5</v>
      </c>
      <c r="AZ106" s="392"/>
      <c r="BA106" s="132"/>
      <c r="BB106" s="681"/>
      <c r="BC106" s="141" t="s">
        <v>36</v>
      </c>
      <c r="BD106" s="150">
        <v>164</v>
      </c>
      <c r="BE106" s="150">
        <v>149</v>
      </c>
      <c r="BF106" s="150">
        <v>140</v>
      </c>
      <c r="BG106" s="150">
        <v>188</v>
      </c>
      <c r="BH106" s="150">
        <v>159</v>
      </c>
      <c r="BI106" s="150">
        <v>186</v>
      </c>
      <c r="BJ106" s="150">
        <v>202</v>
      </c>
      <c r="BK106" s="150">
        <v>208</v>
      </c>
      <c r="BL106" s="150">
        <v>200</v>
      </c>
      <c r="BM106" s="150">
        <v>187</v>
      </c>
      <c r="BN106" s="150">
        <v>168</v>
      </c>
      <c r="BO106" s="150">
        <v>164</v>
      </c>
      <c r="BP106" s="183">
        <v>155</v>
      </c>
      <c r="BQ106" s="385"/>
    </row>
    <row r="107" spans="19:69">
      <c r="T107" s="141"/>
      <c r="U107" s="141"/>
      <c r="V107" s="141"/>
      <c r="AH107" s="99"/>
      <c r="AL107" s="161" t="s">
        <v>41</v>
      </c>
      <c r="AM107" s="164">
        <v>16.583340498974287</v>
      </c>
      <c r="AN107" s="164">
        <v>17.648182339084485</v>
      </c>
      <c r="AO107" s="164">
        <v>15.422408627920911</v>
      </c>
      <c r="AP107" s="164">
        <v>16.878428430774999</v>
      </c>
      <c r="AQ107" s="164">
        <v>16.98578644426172</v>
      </c>
      <c r="AR107" s="164">
        <v>16.379941434846266</v>
      </c>
      <c r="AS107" s="164">
        <v>17.389029213166555</v>
      </c>
      <c r="AT107" s="164">
        <v>19.04638507385333</v>
      </c>
      <c r="AU107" s="164">
        <v>20.216938046068307</v>
      </c>
      <c r="AV107" s="164">
        <v>21.179714261843095</v>
      </c>
      <c r="AW107" s="164">
        <v>18.540609684234735</v>
      </c>
      <c r="AX107" s="164">
        <v>18.464985684449299</v>
      </c>
      <c r="AY107" s="164">
        <v>18.568223700024038</v>
      </c>
      <c r="AZ107" s="392"/>
      <c r="BA107" s="132"/>
      <c r="BB107" s="681"/>
      <c r="BC107" s="141" t="s">
        <v>149</v>
      </c>
      <c r="BD107" s="146">
        <v>0</v>
      </c>
      <c r="BE107" s="146">
        <v>0</v>
      </c>
      <c r="BF107" s="146">
        <v>0</v>
      </c>
      <c r="BG107" s="146">
        <v>0</v>
      </c>
      <c r="BH107" s="146">
        <v>0</v>
      </c>
      <c r="BI107" s="146">
        <v>0</v>
      </c>
      <c r="BJ107" s="146">
        <v>0</v>
      </c>
      <c r="BK107" s="146">
        <v>0</v>
      </c>
      <c r="BL107" s="146">
        <v>0</v>
      </c>
      <c r="BM107" s="150">
        <v>0</v>
      </c>
      <c r="BN107" s="150">
        <v>0</v>
      </c>
      <c r="BO107" s="150">
        <v>21</v>
      </c>
      <c r="BP107" s="183">
        <v>21</v>
      </c>
      <c r="BQ107" s="385"/>
    </row>
    <row r="108" spans="19:69">
      <c r="T108" s="141"/>
      <c r="U108" s="141"/>
      <c r="V108" s="141"/>
      <c r="AH108" s="99"/>
      <c r="AL108" s="141"/>
      <c r="AM108" s="186"/>
      <c r="AN108" s="186"/>
      <c r="AO108" s="186"/>
      <c r="AP108" s="186"/>
      <c r="AQ108" s="186"/>
      <c r="AR108" s="186"/>
      <c r="AS108" s="186"/>
      <c r="AT108" s="186"/>
      <c r="AU108" s="186"/>
      <c r="AV108" s="186"/>
      <c r="AW108" s="186"/>
      <c r="AX108" s="186"/>
      <c r="AY108" s="186"/>
      <c r="AZ108" s="392"/>
      <c r="BA108" s="132"/>
      <c r="BB108" s="681"/>
      <c r="BC108" s="141" t="s">
        <v>37</v>
      </c>
      <c r="BD108" s="150">
        <v>0</v>
      </c>
      <c r="BE108" s="150">
        <v>8</v>
      </c>
      <c r="BF108" s="150">
        <v>5</v>
      </c>
      <c r="BG108" s="150">
        <v>4</v>
      </c>
      <c r="BH108" s="150">
        <v>7</v>
      </c>
      <c r="BI108" s="150">
        <v>6</v>
      </c>
      <c r="BJ108" s="150">
        <v>0</v>
      </c>
      <c r="BK108" s="150">
        <v>12</v>
      </c>
      <c r="BL108" s="150">
        <v>18</v>
      </c>
      <c r="BM108" s="150">
        <v>17</v>
      </c>
      <c r="BN108" s="150">
        <v>9</v>
      </c>
      <c r="BO108" s="150">
        <v>3</v>
      </c>
      <c r="BP108" s="183">
        <v>0</v>
      </c>
      <c r="BQ108" s="385"/>
    </row>
    <row r="109" spans="19:69">
      <c r="T109" s="141"/>
      <c r="U109" s="141"/>
      <c r="V109" s="141"/>
      <c r="AH109" s="99"/>
      <c r="AL109" s="141"/>
      <c r="AM109" s="186"/>
      <c r="AN109" s="186"/>
      <c r="AO109" s="186"/>
      <c r="AP109" s="186"/>
      <c r="AQ109" s="186"/>
      <c r="AR109" s="186"/>
      <c r="AS109" s="186"/>
      <c r="AT109" s="186"/>
      <c r="AU109" s="186"/>
      <c r="AV109" s="186"/>
      <c r="AW109" s="186"/>
      <c r="AX109" s="186"/>
      <c r="AY109" s="186"/>
      <c r="AZ109" s="392"/>
      <c r="BA109" s="132"/>
      <c r="BB109" s="682"/>
      <c r="BC109" s="161" t="s">
        <v>38</v>
      </c>
      <c r="BD109" s="158">
        <v>2</v>
      </c>
      <c r="BE109" s="158">
        <v>9</v>
      </c>
      <c r="BF109" s="159">
        <v>3</v>
      </c>
      <c r="BG109" s="158">
        <v>3</v>
      </c>
      <c r="BH109" s="158">
        <v>8</v>
      </c>
      <c r="BI109" s="159">
        <v>9</v>
      </c>
      <c r="BJ109" s="159">
        <v>8</v>
      </c>
      <c r="BK109" s="159">
        <v>5</v>
      </c>
      <c r="BL109" s="159">
        <v>15</v>
      </c>
      <c r="BM109" s="159">
        <v>19</v>
      </c>
      <c r="BN109" s="159">
        <v>34</v>
      </c>
      <c r="BO109" s="159">
        <v>30</v>
      </c>
      <c r="BP109" s="185">
        <v>14</v>
      </c>
      <c r="BQ109" s="385"/>
    </row>
    <row r="110" spans="19:69">
      <c r="T110" s="141"/>
      <c r="U110" s="141"/>
      <c r="V110" s="141"/>
      <c r="AH110" s="99"/>
      <c r="AL110" s="141"/>
      <c r="AM110" s="186"/>
      <c r="AN110" s="186"/>
      <c r="AO110" s="186"/>
      <c r="AP110" s="186"/>
      <c r="AQ110" s="186"/>
      <c r="AR110" s="186"/>
      <c r="AS110" s="186"/>
      <c r="AT110" s="186"/>
      <c r="AU110" s="186"/>
      <c r="AV110" s="186"/>
      <c r="AW110" s="186"/>
      <c r="AX110" s="186"/>
      <c r="AY110" s="186"/>
      <c r="AZ110" s="392"/>
      <c r="BA110" s="132"/>
      <c r="BB110" s="683" t="s">
        <v>101</v>
      </c>
      <c r="BC110" s="435" t="s">
        <v>33</v>
      </c>
      <c r="BD110" s="149">
        <v>186</v>
      </c>
      <c r="BE110" s="149">
        <v>228</v>
      </c>
      <c r="BF110" s="149">
        <v>301</v>
      </c>
      <c r="BG110" s="149">
        <v>261</v>
      </c>
      <c r="BH110" s="149">
        <v>288</v>
      </c>
      <c r="BI110" s="149">
        <v>527</v>
      </c>
      <c r="BJ110" s="149">
        <v>306</v>
      </c>
      <c r="BK110" s="149">
        <v>217</v>
      </c>
      <c r="BL110" s="149">
        <v>190</v>
      </c>
      <c r="BM110" s="149">
        <v>140</v>
      </c>
      <c r="BN110" s="149">
        <v>130</v>
      </c>
      <c r="BO110" s="150">
        <v>88</v>
      </c>
      <c r="BP110" s="183">
        <v>100</v>
      </c>
      <c r="BQ110" s="385"/>
    </row>
    <row r="111" spans="19:69">
      <c r="T111" s="141"/>
      <c r="U111" s="141"/>
      <c r="V111" s="141"/>
      <c r="AH111" s="99"/>
      <c r="AL111" s="141"/>
      <c r="AM111" s="186"/>
      <c r="AN111" s="186"/>
      <c r="AO111" s="186"/>
      <c r="AP111" s="186"/>
      <c r="AQ111" s="186"/>
      <c r="AR111" s="186"/>
      <c r="AS111" s="186"/>
      <c r="AT111" s="186"/>
      <c r="AU111" s="186"/>
      <c r="AV111" s="186"/>
      <c r="AW111" s="186"/>
      <c r="AX111" s="186"/>
      <c r="AY111" s="186"/>
      <c r="AZ111" s="392"/>
      <c r="BA111" s="132"/>
      <c r="BB111" s="681"/>
      <c r="BC111" s="141" t="s">
        <v>9</v>
      </c>
      <c r="BD111" s="150">
        <v>198</v>
      </c>
      <c r="BE111" s="150">
        <v>170</v>
      </c>
      <c r="BF111" s="150">
        <v>210</v>
      </c>
      <c r="BG111" s="150">
        <v>188</v>
      </c>
      <c r="BH111" s="150">
        <v>201</v>
      </c>
      <c r="BI111" s="150">
        <v>357</v>
      </c>
      <c r="BJ111" s="150">
        <v>291</v>
      </c>
      <c r="BK111" s="150">
        <v>238</v>
      </c>
      <c r="BL111" s="150">
        <v>188</v>
      </c>
      <c r="BM111" s="150">
        <v>143</v>
      </c>
      <c r="BN111" s="150">
        <v>125</v>
      </c>
      <c r="BO111" s="150">
        <v>118</v>
      </c>
      <c r="BP111" s="183">
        <v>105</v>
      </c>
      <c r="BQ111" s="385"/>
    </row>
    <row r="112" spans="19:69">
      <c r="T112" s="141"/>
      <c r="U112" s="141"/>
      <c r="V112" s="141"/>
      <c r="AH112" s="99"/>
      <c r="AL112" s="161"/>
      <c r="AM112" s="279"/>
      <c r="AN112" s="279"/>
      <c r="AO112" s="279"/>
      <c r="AP112" s="279"/>
      <c r="AQ112" s="279"/>
      <c r="AR112" s="279"/>
      <c r="AS112" s="279"/>
      <c r="AT112" s="279"/>
      <c r="AU112" s="279"/>
      <c r="AV112" s="279"/>
      <c r="AW112" s="279"/>
      <c r="AX112" s="279"/>
      <c r="AY112" s="279"/>
      <c r="AZ112" s="392"/>
      <c r="BA112" s="132"/>
      <c r="BB112" s="681"/>
      <c r="BC112" s="141" t="s">
        <v>34</v>
      </c>
      <c r="BD112" s="150">
        <v>167</v>
      </c>
      <c r="BE112" s="150">
        <v>143</v>
      </c>
      <c r="BF112" s="150">
        <v>161</v>
      </c>
      <c r="BG112" s="150">
        <v>177</v>
      </c>
      <c r="BH112" s="150">
        <v>183</v>
      </c>
      <c r="BI112" s="150">
        <v>234</v>
      </c>
      <c r="BJ112" s="150">
        <v>248</v>
      </c>
      <c r="BK112" s="150">
        <v>195</v>
      </c>
      <c r="BL112" s="150">
        <v>173</v>
      </c>
      <c r="BM112" s="150">
        <v>161</v>
      </c>
      <c r="BN112" s="150">
        <v>144</v>
      </c>
      <c r="BO112" s="150">
        <v>99</v>
      </c>
      <c r="BP112" s="183">
        <v>102</v>
      </c>
      <c r="BQ112" s="385"/>
    </row>
    <row r="113" spans="19:69">
      <c r="T113" s="141"/>
      <c r="U113" s="141"/>
      <c r="V113" s="141"/>
      <c r="AH113" s="99"/>
      <c r="AL113" s="132"/>
      <c r="AM113" s="141"/>
      <c r="AN113" s="141"/>
      <c r="AO113" s="141"/>
      <c r="AP113" s="132"/>
      <c r="AQ113" s="132"/>
      <c r="AR113" s="132"/>
      <c r="AS113" s="132"/>
      <c r="AT113" s="392"/>
      <c r="AU113" s="392"/>
      <c r="AV113" s="392"/>
      <c r="AW113" s="392"/>
      <c r="AX113" s="392"/>
      <c r="AY113" s="392"/>
      <c r="AZ113" s="392"/>
      <c r="BA113" s="132"/>
      <c r="BB113" s="681"/>
      <c r="BC113" s="141" t="s">
        <v>36</v>
      </c>
      <c r="BD113" s="150">
        <v>86</v>
      </c>
      <c r="BE113" s="150">
        <v>82</v>
      </c>
      <c r="BF113" s="150">
        <v>101</v>
      </c>
      <c r="BG113" s="150">
        <v>109</v>
      </c>
      <c r="BH113" s="150">
        <v>113</v>
      </c>
      <c r="BI113" s="150">
        <v>131</v>
      </c>
      <c r="BJ113" s="150">
        <v>157</v>
      </c>
      <c r="BK113" s="150">
        <v>187</v>
      </c>
      <c r="BL113" s="150">
        <v>144</v>
      </c>
      <c r="BM113" s="150">
        <v>138</v>
      </c>
      <c r="BN113" s="150">
        <v>118</v>
      </c>
      <c r="BO113" s="150">
        <v>90</v>
      </c>
      <c r="BP113" s="183">
        <v>104</v>
      </c>
      <c r="BQ113" s="385"/>
    </row>
    <row r="114" spans="19:69">
      <c r="T114" s="141"/>
      <c r="U114" s="141"/>
      <c r="V114" s="141"/>
      <c r="AH114" s="99"/>
      <c r="AJ114" s="135"/>
      <c r="AL114" s="132"/>
      <c r="AM114" s="141"/>
      <c r="AN114" s="141"/>
      <c r="AO114" s="141"/>
      <c r="AP114" s="132"/>
      <c r="AQ114" s="132"/>
      <c r="AR114" s="132"/>
      <c r="AS114" s="132"/>
      <c r="AT114" s="392"/>
      <c r="AU114" s="392"/>
      <c r="AV114" s="392"/>
      <c r="AW114" s="392"/>
      <c r="AX114" s="392"/>
      <c r="AY114" s="392"/>
      <c r="AZ114" s="392"/>
      <c r="BA114" s="132"/>
      <c r="BB114" s="681"/>
      <c r="BC114" s="141" t="s">
        <v>149</v>
      </c>
      <c r="BD114" s="146">
        <v>0</v>
      </c>
      <c r="BE114" s="146">
        <v>0</v>
      </c>
      <c r="BF114" s="146">
        <v>0</v>
      </c>
      <c r="BG114" s="146">
        <v>0</v>
      </c>
      <c r="BH114" s="146">
        <v>0</v>
      </c>
      <c r="BI114" s="146">
        <v>0</v>
      </c>
      <c r="BJ114" s="146">
        <v>0</v>
      </c>
      <c r="BK114" s="146">
        <v>0</v>
      </c>
      <c r="BL114" s="146">
        <v>0</v>
      </c>
      <c r="BM114" s="150">
        <v>0</v>
      </c>
      <c r="BN114" s="150">
        <v>0</v>
      </c>
      <c r="BO114" s="150">
        <v>10</v>
      </c>
      <c r="BP114" s="183">
        <v>11</v>
      </c>
      <c r="BQ114" s="385"/>
    </row>
    <row r="115" spans="19:69">
      <c r="T115" s="141"/>
      <c r="U115" s="141"/>
      <c r="V115" s="141"/>
      <c r="AH115" s="99"/>
      <c r="AJ115" s="143"/>
      <c r="AL115" s="132"/>
      <c r="AM115" s="141"/>
      <c r="AN115" s="141"/>
      <c r="AO115" s="141"/>
      <c r="AP115" s="132"/>
      <c r="AQ115" s="132"/>
      <c r="AR115" s="132"/>
      <c r="AS115" s="132"/>
      <c r="AT115" s="392"/>
      <c r="AU115" s="392"/>
      <c r="AV115" s="392"/>
      <c r="AW115" s="392"/>
      <c r="AX115" s="392"/>
      <c r="AY115" s="392"/>
      <c r="AZ115" s="392"/>
      <c r="BA115" s="132"/>
      <c r="BB115" s="681"/>
      <c r="BC115" s="141" t="s">
        <v>37</v>
      </c>
      <c r="BD115" s="150">
        <v>0</v>
      </c>
      <c r="BE115" s="150">
        <v>7</v>
      </c>
      <c r="BF115" s="150">
        <v>2</v>
      </c>
      <c r="BG115" s="150">
        <v>2</v>
      </c>
      <c r="BH115" s="150">
        <v>4</v>
      </c>
      <c r="BI115" s="150">
        <v>1</v>
      </c>
      <c r="BJ115" s="150">
        <v>0</v>
      </c>
      <c r="BK115" s="150">
        <v>11</v>
      </c>
      <c r="BL115" s="150">
        <v>8</v>
      </c>
      <c r="BM115" s="150">
        <v>10</v>
      </c>
      <c r="BN115" s="150">
        <v>4</v>
      </c>
      <c r="BO115" s="150">
        <v>4</v>
      </c>
      <c r="BP115" s="183">
        <v>0</v>
      </c>
      <c r="BQ115" s="385"/>
    </row>
    <row r="116" spans="19:69">
      <c r="T116" s="141"/>
      <c r="U116" s="141"/>
      <c r="V116" s="141"/>
      <c r="AF116" s="167"/>
      <c r="AH116" s="99"/>
      <c r="AJ116" s="143"/>
      <c r="AL116" s="132"/>
      <c r="AM116" s="141"/>
      <c r="AN116" s="141"/>
      <c r="AO116" s="141"/>
      <c r="AP116" s="132"/>
      <c r="AQ116" s="132"/>
      <c r="AR116" s="132"/>
      <c r="AS116" s="132"/>
      <c r="AT116" s="392"/>
      <c r="AU116" s="392"/>
      <c r="AV116" s="392"/>
      <c r="AW116" s="392"/>
      <c r="AX116" s="392"/>
      <c r="AY116" s="392"/>
      <c r="AZ116" s="392"/>
      <c r="BA116" s="132"/>
      <c r="BB116" s="682"/>
      <c r="BC116" s="161" t="s">
        <v>38</v>
      </c>
      <c r="BD116" s="158">
        <v>2</v>
      </c>
      <c r="BE116" s="158">
        <v>4</v>
      </c>
      <c r="BF116" s="159">
        <v>2</v>
      </c>
      <c r="BG116" s="158">
        <v>5</v>
      </c>
      <c r="BH116" s="158">
        <v>4</v>
      </c>
      <c r="BI116" s="159">
        <v>11</v>
      </c>
      <c r="BJ116" s="159">
        <v>9</v>
      </c>
      <c r="BK116" s="159">
        <v>4</v>
      </c>
      <c r="BL116" s="159">
        <v>5</v>
      </c>
      <c r="BM116" s="159">
        <v>10</v>
      </c>
      <c r="BN116" s="159">
        <v>24</v>
      </c>
      <c r="BO116" s="159">
        <v>13</v>
      </c>
      <c r="BP116" s="185">
        <v>8</v>
      </c>
      <c r="BQ116" s="385"/>
    </row>
    <row r="117" spans="19:69">
      <c r="T117" s="132"/>
      <c r="U117" s="132"/>
      <c r="V117" s="132"/>
      <c r="AH117" s="99"/>
      <c r="AJ117" s="143"/>
      <c r="AL117" s="132"/>
      <c r="AM117" s="132"/>
      <c r="AN117" s="132"/>
      <c r="AO117" s="132"/>
      <c r="AP117" s="132"/>
      <c r="AQ117" s="132"/>
      <c r="AR117" s="132"/>
      <c r="AS117" s="132"/>
      <c r="AT117" s="392"/>
      <c r="AU117" s="392"/>
      <c r="AV117" s="392"/>
      <c r="AW117" s="392"/>
      <c r="AX117" s="392"/>
      <c r="AY117" s="392"/>
      <c r="AZ117" s="392"/>
      <c r="BA117" s="132"/>
      <c r="BB117" s="233"/>
      <c r="BD117" s="132"/>
      <c r="BE117" s="132"/>
      <c r="BF117" s="132"/>
      <c r="BL117" s="385"/>
      <c r="BN117" s="165"/>
    </row>
    <row r="118" spans="19:69">
      <c r="S118" s="133" t="s">
        <v>25</v>
      </c>
      <c r="T118" s="134" t="s">
        <v>121</v>
      </c>
      <c r="U118" s="134" t="s">
        <v>120</v>
      </c>
      <c r="V118" s="134" t="s">
        <v>119</v>
      </c>
      <c r="W118" s="133" t="s">
        <v>49</v>
      </c>
      <c r="X118" s="133" t="s">
        <v>48</v>
      </c>
      <c r="Y118" s="133" t="s">
        <v>47</v>
      </c>
      <c r="Z118" s="133" t="s">
        <v>46</v>
      </c>
      <c r="AA118" s="133" t="s">
        <v>45</v>
      </c>
      <c r="AB118" s="133" t="s">
        <v>44</v>
      </c>
      <c r="AC118" s="133" t="s">
        <v>43</v>
      </c>
      <c r="AD118" s="133" t="s">
        <v>96</v>
      </c>
      <c r="AE118" s="133" t="s">
        <v>69</v>
      </c>
      <c r="AF118" s="133" t="s">
        <v>77</v>
      </c>
      <c r="AG118" s="135"/>
      <c r="AH118" s="92" t="s">
        <v>110</v>
      </c>
      <c r="AJ118" s="143"/>
      <c r="AL118" s="137" t="s">
        <v>25</v>
      </c>
      <c r="AM118" s="137" t="s">
        <v>121</v>
      </c>
      <c r="AN118" s="137" t="s">
        <v>120</v>
      </c>
      <c r="AO118" s="137" t="s">
        <v>119</v>
      </c>
      <c r="AP118" s="137" t="s">
        <v>49</v>
      </c>
      <c r="AQ118" s="137" t="s">
        <v>48</v>
      </c>
      <c r="AR118" s="137" t="s">
        <v>47</v>
      </c>
      <c r="AS118" s="137" t="s">
        <v>46</v>
      </c>
      <c r="AT118" s="137" t="s">
        <v>45</v>
      </c>
      <c r="AU118" s="137" t="s">
        <v>44</v>
      </c>
      <c r="AV118" s="137" t="s">
        <v>43</v>
      </c>
      <c r="AW118" s="137" t="s">
        <v>96</v>
      </c>
      <c r="AX118" s="137" t="s">
        <v>69</v>
      </c>
      <c r="AY118" s="137" t="s">
        <v>77</v>
      </c>
      <c r="AZ118" s="392"/>
      <c r="BA118" s="132"/>
      <c r="BB118" s="233"/>
      <c r="BC118" s="134" t="s">
        <v>25</v>
      </c>
      <c r="BD118" s="134" t="s">
        <v>121</v>
      </c>
      <c r="BE118" s="134" t="s">
        <v>120</v>
      </c>
      <c r="BF118" s="134" t="s">
        <v>119</v>
      </c>
      <c r="BG118" s="134" t="s">
        <v>49</v>
      </c>
      <c r="BH118" s="134" t="s">
        <v>48</v>
      </c>
      <c r="BI118" s="134" t="s">
        <v>47</v>
      </c>
      <c r="BJ118" s="134" t="s">
        <v>46</v>
      </c>
      <c r="BK118" s="134" t="s">
        <v>45</v>
      </c>
      <c r="BL118" s="134" t="s">
        <v>44</v>
      </c>
      <c r="BM118" s="134" t="s">
        <v>43</v>
      </c>
      <c r="BN118" s="134" t="s">
        <v>96</v>
      </c>
      <c r="BO118" s="137" t="s">
        <v>69</v>
      </c>
      <c r="BP118" s="137" t="s">
        <v>77</v>
      </c>
    </row>
    <row r="119" spans="19:69">
      <c r="S119" s="141" t="s">
        <v>33</v>
      </c>
      <c r="T119" s="142">
        <f>AM119+BD119*$AJ$6+BD126*$AJ$8+BD133*$AJ$10</f>
        <v>2552.6</v>
      </c>
      <c r="U119" s="142">
        <f t="shared" ref="U119:U121" si="304">AN119+BE119*$AJ$6+BE126*$AJ$8+BE133*$AJ$10</f>
        <v>2815.2</v>
      </c>
      <c r="V119" s="142">
        <f t="shared" ref="V119:V121" si="305">AO119+BF119*$AJ$6+BF126*$AJ$8+BF133*$AJ$10</f>
        <v>3023.2000000000003</v>
      </c>
      <c r="W119" s="142">
        <f t="shared" ref="W119:W121" si="306">AP119+BG119*$AJ$6+BG126*$AJ$8+BG133*$AJ$10</f>
        <v>3378.2000000000003</v>
      </c>
      <c r="X119" s="142">
        <f t="shared" ref="X119:X121" si="307">AQ119+BH119*$AJ$6+BH126*$AJ$8+BH133*$AJ$10</f>
        <v>3641.6</v>
      </c>
      <c r="Y119" s="142">
        <f t="shared" ref="Y119:Y121" si="308">AR119+BI119*$AJ$6+BI126*$AJ$8+BI133*$AJ$10</f>
        <v>4114.6000000000004</v>
      </c>
      <c r="Z119" s="142">
        <f t="shared" ref="Z119:Z121" si="309">AS119+BJ119*$AJ$6+BJ126*$AJ$8+BJ133*$AJ$10</f>
        <v>2708.4</v>
      </c>
      <c r="AA119" s="142">
        <f t="shared" ref="AA119:AA121" si="310">AT119+BK119*$AJ$6+BK126*$AJ$8+BK133*$AJ$10</f>
        <v>2567.8000000000002</v>
      </c>
      <c r="AB119" s="142">
        <f t="shared" ref="AB119:AB121" si="311">AU119+BL119*$AJ$6+BL126*$AJ$8+BL133*$AJ$10</f>
        <v>2450.1999999999998</v>
      </c>
      <c r="AC119" s="142">
        <f t="shared" ref="AC119:AC121" si="312">AV119+BM119*$AJ$6+BM126*$AJ$8+BM133*$AJ$10</f>
        <v>2631</v>
      </c>
      <c r="AD119" s="142">
        <f t="shared" ref="AD119:AD121" si="313">AW119+BN119*$AJ$6+BN126*$AJ$8+BN133*$AJ$10</f>
        <v>2580.2000000000003</v>
      </c>
      <c r="AE119" s="142">
        <f t="shared" ref="AE119:AE121" si="314">AX119+BO119*$AJ$6+BO126*$AJ$8+BO133*$AJ$10</f>
        <v>3480.2</v>
      </c>
      <c r="AF119" s="142">
        <f t="shared" ref="AF119:AF121" si="315">AY119+BP119*$AJ$6+BP126*$AJ$8+BP133*$AJ$10</f>
        <v>3216.8</v>
      </c>
      <c r="AG119" s="143"/>
      <c r="AH119" s="402">
        <v>556.16580461425303</v>
      </c>
      <c r="AJ119" s="143"/>
      <c r="AL119" s="141" t="s">
        <v>33</v>
      </c>
      <c r="AM119" s="146">
        <v>1381</v>
      </c>
      <c r="AN119" s="146">
        <v>1519</v>
      </c>
      <c r="AO119" s="146">
        <v>1625</v>
      </c>
      <c r="AP119" s="146">
        <v>1830</v>
      </c>
      <c r="AQ119" s="146">
        <v>1956</v>
      </c>
      <c r="AR119" s="146">
        <v>2202</v>
      </c>
      <c r="AS119" s="146">
        <v>1457</v>
      </c>
      <c r="AT119" s="146">
        <v>1410</v>
      </c>
      <c r="AU119" s="146">
        <v>1363</v>
      </c>
      <c r="AV119" s="146">
        <v>1495</v>
      </c>
      <c r="AW119" s="146">
        <v>1485</v>
      </c>
      <c r="AX119" s="146">
        <v>1992</v>
      </c>
      <c r="AY119" s="146">
        <v>1902</v>
      </c>
      <c r="AZ119" s="392"/>
      <c r="BA119" s="132"/>
      <c r="BB119" s="683" t="s">
        <v>99</v>
      </c>
      <c r="BC119" s="435" t="s">
        <v>33</v>
      </c>
      <c r="BD119" s="149">
        <v>470</v>
      </c>
      <c r="BE119" s="149">
        <v>554</v>
      </c>
      <c r="BF119" s="149">
        <v>523</v>
      </c>
      <c r="BG119" s="149">
        <v>641</v>
      </c>
      <c r="BH119" s="149">
        <v>654</v>
      </c>
      <c r="BI119" s="149">
        <v>721</v>
      </c>
      <c r="BJ119" s="149">
        <v>468</v>
      </c>
      <c r="BK119" s="149">
        <v>453</v>
      </c>
      <c r="BL119" s="149">
        <v>512</v>
      </c>
      <c r="BM119" s="149">
        <v>565</v>
      </c>
      <c r="BN119" s="149">
        <v>586</v>
      </c>
      <c r="BO119" s="149">
        <v>809</v>
      </c>
      <c r="BP119" s="182">
        <v>753</v>
      </c>
    </row>
    <row r="120" spans="19:69">
      <c r="S120" s="141" t="s">
        <v>9</v>
      </c>
      <c r="T120" s="143">
        <f t="shared" ref="T120:T121" si="316">AM120+BD120*$AJ$6+BD127*$AJ$8+BD134*$AJ$10</f>
        <v>1675.4</v>
      </c>
      <c r="U120" s="143">
        <f t="shared" si="304"/>
        <v>1946</v>
      </c>
      <c r="V120" s="143">
        <f t="shared" si="305"/>
        <v>2121</v>
      </c>
      <c r="W120" s="143">
        <f t="shared" si="306"/>
        <v>2359.7999999999997</v>
      </c>
      <c r="X120" s="143">
        <f t="shared" si="307"/>
        <v>2499.4</v>
      </c>
      <c r="Y120" s="143">
        <f t="shared" si="308"/>
        <v>3025.4</v>
      </c>
      <c r="Z120" s="143">
        <f t="shared" si="309"/>
        <v>2155.1999999999998</v>
      </c>
      <c r="AA120" s="143">
        <f t="shared" si="310"/>
        <v>2135.4</v>
      </c>
      <c r="AB120" s="143">
        <f t="shared" si="311"/>
        <v>1927.6</v>
      </c>
      <c r="AC120" s="143">
        <f t="shared" si="312"/>
        <v>2034.1999999999998</v>
      </c>
      <c r="AD120" s="143">
        <f t="shared" si="313"/>
        <v>2115</v>
      </c>
      <c r="AE120" s="143">
        <f t="shared" si="314"/>
        <v>2657</v>
      </c>
      <c r="AF120" s="143">
        <f t="shared" si="315"/>
        <v>2736</v>
      </c>
      <c r="AG120" s="143"/>
      <c r="AH120" s="402">
        <v>373.94756851730034</v>
      </c>
      <c r="AJ120" s="143"/>
      <c r="AL120" s="141" t="s">
        <v>9</v>
      </c>
      <c r="AM120" s="146">
        <v>882</v>
      </c>
      <c r="AN120" s="146">
        <v>1045</v>
      </c>
      <c r="AO120" s="146">
        <v>1133</v>
      </c>
      <c r="AP120" s="146">
        <v>1257</v>
      </c>
      <c r="AQ120" s="146">
        <v>1330</v>
      </c>
      <c r="AR120" s="146">
        <v>1599</v>
      </c>
      <c r="AS120" s="146">
        <v>1139</v>
      </c>
      <c r="AT120" s="146">
        <v>1133</v>
      </c>
      <c r="AU120" s="146">
        <v>1044</v>
      </c>
      <c r="AV120" s="146">
        <v>1104</v>
      </c>
      <c r="AW120" s="146">
        <v>1184</v>
      </c>
      <c r="AX120" s="146">
        <v>1511</v>
      </c>
      <c r="AY120" s="146">
        <v>1563</v>
      </c>
      <c r="AZ120" s="392"/>
      <c r="BA120" s="132"/>
      <c r="BB120" s="681"/>
      <c r="BC120" s="141" t="s">
        <v>9</v>
      </c>
      <c r="BD120" s="150">
        <v>285</v>
      </c>
      <c r="BE120" s="150">
        <v>359</v>
      </c>
      <c r="BF120" s="150">
        <v>391</v>
      </c>
      <c r="BG120" s="150">
        <v>409</v>
      </c>
      <c r="BH120" s="150">
        <v>435</v>
      </c>
      <c r="BI120" s="150">
        <v>495</v>
      </c>
      <c r="BJ120" s="150">
        <v>367</v>
      </c>
      <c r="BK120" s="150">
        <v>348</v>
      </c>
      <c r="BL120" s="150">
        <v>351</v>
      </c>
      <c r="BM120" s="150">
        <v>372</v>
      </c>
      <c r="BN120" s="150">
        <v>469</v>
      </c>
      <c r="BO120" s="150">
        <v>635</v>
      </c>
      <c r="BP120" s="183">
        <v>656</v>
      </c>
    </row>
    <row r="121" spans="19:69">
      <c r="S121" s="141" t="s">
        <v>34</v>
      </c>
      <c r="T121" s="143">
        <f t="shared" si="316"/>
        <v>1882.8000000000002</v>
      </c>
      <c r="U121" s="143">
        <f t="shared" si="304"/>
        <v>1428.6000000000001</v>
      </c>
      <c r="V121" s="143">
        <f t="shared" si="305"/>
        <v>1474.2</v>
      </c>
      <c r="W121" s="143">
        <f t="shared" si="306"/>
        <v>1691.3999999999999</v>
      </c>
      <c r="X121" s="143">
        <f t="shared" si="307"/>
        <v>1820</v>
      </c>
      <c r="Y121" s="143">
        <f t="shared" si="308"/>
        <v>2170.8000000000002</v>
      </c>
      <c r="Z121" s="143">
        <f t="shared" si="309"/>
        <v>1871.1999999999998</v>
      </c>
      <c r="AA121" s="143">
        <f t="shared" si="310"/>
        <v>1828.8</v>
      </c>
      <c r="AB121" s="143">
        <f t="shared" si="311"/>
        <v>1677.3999999999999</v>
      </c>
      <c r="AC121" s="143">
        <f t="shared" si="312"/>
        <v>1574.6</v>
      </c>
      <c r="AD121" s="143">
        <f t="shared" si="313"/>
        <v>1706.8</v>
      </c>
      <c r="AE121" s="143">
        <f t="shared" si="314"/>
        <v>1742</v>
      </c>
      <c r="AF121" s="143">
        <f t="shared" si="315"/>
        <v>2338.8000000000002</v>
      </c>
      <c r="AG121" s="143"/>
      <c r="AH121" s="402">
        <v>222.30625622225588</v>
      </c>
      <c r="AJ121" s="143"/>
      <c r="AL121" s="141" t="s">
        <v>34</v>
      </c>
      <c r="AM121" s="146">
        <v>1020</v>
      </c>
      <c r="AN121" s="146">
        <v>769</v>
      </c>
      <c r="AO121" s="146">
        <v>797</v>
      </c>
      <c r="AP121" s="146">
        <v>909</v>
      </c>
      <c r="AQ121" s="146">
        <v>970</v>
      </c>
      <c r="AR121" s="146">
        <v>1140</v>
      </c>
      <c r="AS121" s="146">
        <v>993</v>
      </c>
      <c r="AT121" s="146">
        <v>962</v>
      </c>
      <c r="AU121" s="146">
        <v>901</v>
      </c>
      <c r="AV121" s="146">
        <v>854</v>
      </c>
      <c r="AW121" s="146">
        <v>941</v>
      </c>
      <c r="AX121" s="146">
        <v>985</v>
      </c>
      <c r="AY121" s="146">
        <v>1331</v>
      </c>
      <c r="AZ121" s="392"/>
      <c r="BA121" s="132"/>
      <c r="BB121" s="681"/>
      <c r="BC121" s="141" t="s">
        <v>34</v>
      </c>
      <c r="BD121" s="150">
        <v>383</v>
      </c>
      <c r="BE121" s="150">
        <v>258</v>
      </c>
      <c r="BF121" s="150">
        <v>279</v>
      </c>
      <c r="BG121" s="150">
        <v>281</v>
      </c>
      <c r="BH121" s="150">
        <v>285</v>
      </c>
      <c r="BI121" s="150">
        <v>350</v>
      </c>
      <c r="BJ121" s="150">
        <v>312</v>
      </c>
      <c r="BK121" s="150">
        <v>276</v>
      </c>
      <c r="BL121" s="150">
        <v>286</v>
      </c>
      <c r="BM121" s="150">
        <v>295</v>
      </c>
      <c r="BN121" s="150">
        <v>331</v>
      </c>
      <c r="BO121" s="150">
        <v>389</v>
      </c>
      <c r="BP121" s="183">
        <v>556</v>
      </c>
    </row>
    <row r="122" spans="19:69" ht="18.75" thickBot="1">
      <c r="S122" s="141" t="s">
        <v>35</v>
      </c>
      <c r="T122" s="143">
        <f>AM122</f>
        <v>244</v>
      </c>
      <c r="U122" s="143">
        <f t="shared" ref="U122" si="317">AN122</f>
        <v>266</v>
      </c>
      <c r="V122" s="143">
        <f t="shared" ref="V122" si="318">AO122</f>
        <v>436</v>
      </c>
      <c r="W122" s="143">
        <f t="shared" ref="W122" si="319">AP122</f>
        <v>563</v>
      </c>
      <c r="X122" s="143">
        <f t="shared" ref="X122" si="320">AQ122</f>
        <v>585</v>
      </c>
      <c r="Y122" s="143">
        <f t="shared" ref="Y122" si="321">AR122</f>
        <v>686</v>
      </c>
      <c r="Z122" s="143">
        <f t="shared" ref="Z122" si="322">AS122</f>
        <v>787</v>
      </c>
      <c r="AA122" s="143">
        <f t="shared" ref="AA122" si="323">AT122</f>
        <v>854</v>
      </c>
      <c r="AB122" s="143">
        <f t="shared" ref="AB122" si="324">AU122</f>
        <v>859</v>
      </c>
      <c r="AC122" s="143">
        <f t="shared" ref="AC122" si="325">AV122</f>
        <v>1061</v>
      </c>
      <c r="AD122" s="143">
        <f t="shared" ref="AD122" si="326">AW122</f>
        <v>987</v>
      </c>
      <c r="AE122" s="143">
        <f t="shared" ref="AE122" si="327">AX122</f>
        <v>865</v>
      </c>
      <c r="AF122" s="143">
        <f t="shared" ref="AF122" si="328">AY122</f>
        <v>1127</v>
      </c>
      <c r="AG122" s="143"/>
      <c r="AH122" s="402">
        <v>267.00746972489156</v>
      </c>
      <c r="AJ122" s="143"/>
      <c r="AL122" s="141" t="s">
        <v>35</v>
      </c>
      <c r="AM122" s="146">
        <v>244</v>
      </c>
      <c r="AN122" s="146">
        <v>266</v>
      </c>
      <c r="AO122" s="146">
        <v>436</v>
      </c>
      <c r="AP122" s="146">
        <v>563</v>
      </c>
      <c r="AQ122" s="146">
        <v>585</v>
      </c>
      <c r="AR122" s="146">
        <v>686</v>
      </c>
      <c r="AS122" s="146">
        <v>787</v>
      </c>
      <c r="AT122" s="146">
        <v>854</v>
      </c>
      <c r="AU122" s="146">
        <v>859</v>
      </c>
      <c r="AV122" s="146">
        <v>1061</v>
      </c>
      <c r="AW122" s="146">
        <v>987</v>
      </c>
      <c r="AX122" s="146">
        <v>865</v>
      </c>
      <c r="AY122" s="146">
        <v>1127</v>
      </c>
      <c r="AZ122" s="392"/>
      <c r="BA122" s="132"/>
      <c r="BB122" s="681"/>
      <c r="BC122" s="141" t="s">
        <v>36</v>
      </c>
      <c r="BD122" s="150">
        <v>153</v>
      </c>
      <c r="BE122" s="150">
        <v>142</v>
      </c>
      <c r="BF122" s="150">
        <v>131</v>
      </c>
      <c r="BG122" s="150">
        <v>129</v>
      </c>
      <c r="BH122" s="150">
        <v>139</v>
      </c>
      <c r="BI122" s="150">
        <v>154</v>
      </c>
      <c r="BJ122" s="150">
        <v>167</v>
      </c>
      <c r="BK122" s="150">
        <v>197</v>
      </c>
      <c r="BL122" s="150">
        <v>155</v>
      </c>
      <c r="BM122" s="150">
        <v>175</v>
      </c>
      <c r="BN122" s="150">
        <v>175</v>
      </c>
      <c r="BO122" s="150">
        <v>225</v>
      </c>
      <c r="BP122" s="183">
        <v>288</v>
      </c>
    </row>
    <row r="123" spans="19:69">
      <c r="S123" s="141" t="s">
        <v>36</v>
      </c>
      <c r="T123" s="527">
        <f>AM123+$AJ$13*AM124+$AJ$6*(BD122+$AJ$13*BD123)+$AJ$8*(BD129+$AJ$13*BD130)+$AJ$10*(BD136+$AJ$13*BD137)</f>
        <v>789.8</v>
      </c>
      <c r="U123" s="527">
        <f t="shared" ref="U123" si="329">AN123+$AJ$13*AN124+$AJ$6*(BE122+$AJ$13*BE123)+$AJ$8*(BE129+$AJ$13*BE130)+$AJ$10*(BE136+$AJ$13*BE137)</f>
        <v>741.4</v>
      </c>
      <c r="V123" s="527">
        <f t="shared" ref="V123" si="330">AO123+$AJ$13*AO124+$AJ$6*(BF122+$AJ$13*BF123)+$AJ$8*(BF129+$AJ$13*BF130)+$AJ$10*(BF136+$AJ$13*BF137)</f>
        <v>757.8</v>
      </c>
      <c r="W123" s="527">
        <f t="shared" ref="W123" si="331">AP123+$AJ$13*AP124+$AJ$6*(BG122+$AJ$13*BG123)+$AJ$8*(BG129+$AJ$13*BG130)+$AJ$10*(BG136+$AJ$13*BG137)</f>
        <v>748.6</v>
      </c>
      <c r="X123" s="527">
        <f t="shared" ref="X123" si="332">AQ123+$AJ$13*AQ124+$AJ$6*(BH122+$AJ$13*BH123)+$AJ$8*(BH129+$AJ$13*BH130)+$AJ$10*(BH136+$AJ$13*BH137)</f>
        <v>874.6</v>
      </c>
      <c r="Y123" s="527">
        <f t="shared" ref="Y123" si="333">AR123+$AJ$13*AR124+$AJ$6*(BI122+$AJ$13*BI123)+$AJ$8*(BI129+$AJ$13*BI130)+$AJ$10*(BI136+$AJ$13*BI137)</f>
        <v>1022.4000000000001</v>
      </c>
      <c r="Z123" s="527">
        <f t="shared" ref="Z123" si="334">AS123+$AJ$13*AS124+$AJ$6*(BJ122+$AJ$13*BJ123)+$AJ$8*(BJ129+$AJ$13*BJ130)+$AJ$10*(BJ136+$AJ$13*BJ137)</f>
        <v>1006</v>
      </c>
      <c r="AA123" s="527">
        <f t="shared" ref="AA123" si="335">AT123+$AJ$13*AT124+$AJ$6*(BK122+$AJ$13*BK123)+$AJ$8*(BK129+$AJ$13*BK130)+$AJ$10*(BK136+$AJ$13*BK137)</f>
        <v>1194.5999999999999</v>
      </c>
      <c r="AB123" s="527">
        <f t="shared" ref="AB123" si="336">AU123+$AJ$13*AU124+$AJ$6*(BL122+$AJ$13*BL123)+$AJ$8*(BL129+$AJ$13*BL130)+$AJ$10*(BL136+$AJ$13*BL137)</f>
        <v>1095.2</v>
      </c>
      <c r="AC123" s="527">
        <f t="shared" ref="AC123" si="337">AV123+$AJ$13*AV124+$AJ$6*(BM122+$AJ$13*BM123)+$AJ$8*(BM129+$AJ$13*BM130)+$AJ$10*(BM136+$AJ$13*BM137)</f>
        <v>1138.5999999999999</v>
      </c>
      <c r="AD123" s="569">
        <f t="shared" ref="AD123" si="338">AW123+$AJ$13*AW124+$AJ$6*(BN122+$AJ$13*BN123)+$AJ$8*(BN129+$AJ$13*BN130)+$AJ$10*(BN136+$AJ$13*BN137)</f>
        <v>1103.2</v>
      </c>
      <c r="AE123" s="546">
        <f t="shared" ref="AE123" si="339">AX123+$AJ$13*AX124+$AJ$6*(BO122+$AJ$13*BO123)+$AJ$8*(BO129+$AJ$13*BO130)+$AJ$10*(BO136+$AJ$13*BO137)</f>
        <v>1230.2</v>
      </c>
      <c r="AF123" s="547">
        <f t="shared" ref="AF123" si="340">AY123+$AJ$13*AY124+$AJ$6*(BP122+$AJ$13*BP123)+$AJ$8*(BP129+$AJ$13*BP130)+$AJ$10*(BP136+$AJ$13*BP137)</f>
        <v>1384.4</v>
      </c>
      <c r="AG123" s="143"/>
      <c r="AH123" s="402">
        <v>174.11916864288347</v>
      </c>
      <c r="AJ123" s="143"/>
      <c r="AL123" s="141" t="s">
        <v>36</v>
      </c>
      <c r="AM123" s="146">
        <v>426</v>
      </c>
      <c r="AN123" s="146">
        <v>395</v>
      </c>
      <c r="AO123" s="146">
        <v>409</v>
      </c>
      <c r="AP123" s="146">
        <v>404</v>
      </c>
      <c r="AQ123" s="146">
        <v>460</v>
      </c>
      <c r="AR123" s="146">
        <v>537</v>
      </c>
      <c r="AS123" s="146">
        <v>526</v>
      </c>
      <c r="AT123" s="146">
        <v>627</v>
      </c>
      <c r="AU123" s="146">
        <v>568</v>
      </c>
      <c r="AV123" s="146">
        <v>602</v>
      </c>
      <c r="AW123" s="146">
        <v>596</v>
      </c>
      <c r="AX123" s="146">
        <v>640</v>
      </c>
      <c r="AY123" s="146">
        <v>739</v>
      </c>
      <c r="AZ123" s="392"/>
      <c r="BA123" s="132"/>
      <c r="BB123" s="681"/>
      <c r="BC123" s="141" t="s">
        <v>149</v>
      </c>
      <c r="BD123" s="146">
        <v>0</v>
      </c>
      <c r="BE123" s="146">
        <v>0</v>
      </c>
      <c r="BF123" s="146">
        <v>0</v>
      </c>
      <c r="BG123" s="146">
        <v>0</v>
      </c>
      <c r="BH123" s="146">
        <v>0</v>
      </c>
      <c r="BI123" s="146">
        <v>0</v>
      </c>
      <c r="BJ123" s="146">
        <v>0</v>
      </c>
      <c r="BK123" s="146">
        <v>0</v>
      </c>
      <c r="BL123" s="146">
        <v>0</v>
      </c>
      <c r="BM123" s="150">
        <v>0</v>
      </c>
      <c r="BN123" s="150">
        <v>0</v>
      </c>
      <c r="BO123" s="150">
        <v>20</v>
      </c>
      <c r="BP123" s="183">
        <v>39</v>
      </c>
    </row>
    <row r="124" spans="19:69">
      <c r="S124" s="141" t="s">
        <v>37</v>
      </c>
      <c r="T124" s="527">
        <f>AM125+BD124*$AJ$6+BD131*$AJ$8+BD138*$AJ$10</f>
        <v>0</v>
      </c>
      <c r="U124" s="527">
        <f t="shared" ref="U124:U125" si="341">AN125+BE124*$AJ$6+BE131*$AJ$8+BE138*$AJ$10</f>
        <v>0</v>
      </c>
      <c r="V124" s="527">
        <f t="shared" ref="V124:V125" si="342">AO125+BF124*$AJ$6+BF131*$AJ$8+BF138*$AJ$10</f>
        <v>0</v>
      </c>
      <c r="W124" s="527">
        <f t="shared" ref="W124:W125" si="343">AP125+BG124*$AJ$6+BG131*$AJ$8+BG138*$AJ$10</f>
        <v>0</v>
      </c>
      <c r="X124" s="527">
        <f t="shared" ref="X124:X125" si="344">AQ125+BH124*$AJ$6+BH131*$AJ$8+BH138*$AJ$10</f>
        <v>0</v>
      </c>
      <c r="Y124" s="527">
        <f t="shared" ref="Y124:Y125" si="345">AR125+BI124*$AJ$6+BI131*$AJ$8+BI138*$AJ$10</f>
        <v>0</v>
      </c>
      <c r="Z124" s="527">
        <f t="shared" ref="Z124:Z125" si="346">AS125+BJ124*$AJ$6+BJ131*$AJ$8+BJ138*$AJ$10</f>
        <v>0</v>
      </c>
      <c r="AA124" s="527">
        <f t="shared" ref="AA124:AA125" si="347">AT125+BK124*$AJ$6+BK131*$AJ$8+BK138*$AJ$10</f>
        <v>0</v>
      </c>
      <c r="AB124" s="527">
        <f t="shared" ref="AB124:AB125" si="348">AU125+BL124*$AJ$6+BL131*$AJ$8+BL138*$AJ$10</f>
        <v>2</v>
      </c>
      <c r="AC124" s="527">
        <f t="shared" ref="AC124:AC125" si="349">AV125+BM124*$AJ$6+BM131*$AJ$8+BM138*$AJ$10</f>
        <v>0</v>
      </c>
      <c r="AD124" s="570">
        <f t="shared" ref="AD124:AD125" si="350">AW125+BN124*$AJ$6+BN131*$AJ$8+BN138*$AJ$10</f>
        <v>0</v>
      </c>
      <c r="AE124" s="527">
        <f t="shared" ref="AE124:AE125" si="351">AX125+BO124*$AJ$6+BO131*$AJ$8+BO138*$AJ$10</f>
        <v>20</v>
      </c>
      <c r="AF124" s="548">
        <f t="shared" ref="AF124:AF125" si="352">AY125+BP124*$AJ$6+BP131*$AJ$8+BP138*$AJ$10</f>
        <v>15</v>
      </c>
      <c r="AG124" s="143"/>
      <c r="AH124" s="402"/>
      <c r="AJ124" s="143"/>
      <c r="AL124" s="141" t="s">
        <v>149</v>
      </c>
      <c r="AM124" s="146">
        <v>0</v>
      </c>
      <c r="AN124" s="146">
        <v>0</v>
      </c>
      <c r="AO124" s="146">
        <v>0</v>
      </c>
      <c r="AP124" s="146">
        <v>0</v>
      </c>
      <c r="AQ124" s="146">
        <v>0</v>
      </c>
      <c r="AR124" s="146">
        <v>0</v>
      </c>
      <c r="AS124" s="146">
        <v>0</v>
      </c>
      <c r="AT124" s="146">
        <v>0</v>
      </c>
      <c r="AU124" s="146">
        <v>0</v>
      </c>
      <c r="AV124" s="146">
        <v>0</v>
      </c>
      <c r="AW124" s="146">
        <v>0</v>
      </c>
      <c r="AX124" s="146">
        <v>74</v>
      </c>
      <c r="AY124" s="146">
        <v>88</v>
      </c>
      <c r="AZ124" s="392"/>
      <c r="BA124" s="132"/>
      <c r="BB124" s="681"/>
      <c r="BC124" s="141" t="s">
        <v>37</v>
      </c>
      <c r="BD124" s="150">
        <v>0</v>
      </c>
      <c r="BE124" s="150">
        <v>0</v>
      </c>
      <c r="BF124" s="150">
        <v>0</v>
      </c>
      <c r="BG124" s="150">
        <v>0</v>
      </c>
      <c r="BH124" s="150">
        <v>0</v>
      </c>
      <c r="BI124" s="150">
        <v>0</v>
      </c>
      <c r="BJ124" s="150">
        <v>0</v>
      </c>
      <c r="BK124" s="150">
        <v>0</v>
      </c>
      <c r="BL124" s="150">
        <v>0</v>
      </c>
      <c r="BM124" s="150">
        <v>0</v>
      </c>
      <c r="BN124" s="150">
        <v>0</v>
      </c>
      <c r="BO124" s="150">
        <v>2</v>
      </c>
      <c r="BP124" s="183">
        <v>2</v>
      </c>
    </row>
    <row r="125" spans="19:69" ht="18.75" thickBot="1">
      <c r="S125" s="141" t="s">
        <v>38</v>
      </c>
      <c r="T125" s="527">
        <f>AM126+BD125*$AJ$6+BD132*$AJ$8+BD139*$AJ$10</f>
        <v>25.4</v>
      </c>
      <c r="U125" s="527">
        <f t="shared" si="341"/>
        <v>0</v>
      </c>
      <c r="V125" s="527">
        <f t="shared" si="342"/>
        <v>19.399999999999999</v>
      </c>
      <c r="W125" s="527">
        <f t="shared" si="343"/>
        <v>0</v>
      </c>
      <c r="X125" s="527">
        <f t="shared" si="344"/>
        <v>0</v>
      </c>
      <c r="Y125" s="527">
        <f t="shared" si="345"/>
        <v>118.8</v>
      </c>
      <c r="Z125" s="527">
        <f t="shared" si="346"/>
        <v>111.6</v>
      </c>
      <c r="AA125" s="527">
        <f t="shared" si="347"/>
        <v>39</v>
      </c>
      <c r="AB125" s="527">
        <f t="shared" si="348"/>
        <v>129.4</v>
      </c>
      <c r="AC125" s="527">
        <f t="shared" si="349"/>
        <v>105</v>
      </c>
      <c r="AD125" s="572">
        <f t="shared" si="350"/>
        <v>198</v>
      </c>
      <c r="AE125" s="549">
        <f t="shared" si="351"/>
        <v>228.2</v>
      </c>
      <c r="AF125" s="550">
        <f t="shared" si="352"/>
        <v>224.6</v>
      </c>
      <c r="AG125" s="143"/>
      <c r="AH125" s="402">
        <v>54.349915669974436</v>
      </c>
      <c r="AJ125" s="143"/>
      <c r="AL125" s="141" t="s">
        <v>37</v>
      </c>
      <c r="AM125" s="146">
        <v>0</v>
      </c>
      <c r="AN125" s="146">
        <v>0</v>
      </c>
      <c r="AO125" s="146">
        <v>0</v>
      </c>
      <c r="AP125" s="146">
        <v>0</v>
      </c>
      <c r="AQ125" s="146">
        <v>0</v>
      </c>
      <c r="AR125" s="146">
        <v>0</v>
      </c>
      <c r="AS125" s="146">
        <v>0</v>
      </c>
      <c r="AT125" s="146">
        <v>0</v>
      </c>
      <c r="AU125" s="146">
        <v>1</v>
      </c>
      <c r="AV125" s="146">
        <v>0</v>
      </c>
      <c r="AW125" s="146">
        <v>0</v>
      </c>
      <c r="AX125" s="146">
        <v>10</v>
      </c>
      <c r="AY125" s="146">
        <v>8</v>
      </c>
      <c r="AZ125" s="392"/>
      <c r="BA125" s="132"/>
      <c r="BB125" s="682"/>
      <c r="BC125" s="161" t="s">
        <v>38</v>
      </c>
      <c r="BD125" s="158">
        <v>8</v>
      </c>
      <c r="BE125" s="158">
        <v>0</v>
      </c>
      <c r="BF125" s="159">
        <v>5</v>
      </c>
      <c r="BG125" s="158">
        <v>0</v>
      </c>
      <c r="BH125" s="158">
        <v>0</v>
      </c>
      <c r="BI125" s="159">
        <v>17</v>
      </c>
      <c r="BJ125" s="159">
        <v>19</v>
      </c>
      <c r="BK125" s="159">
        <v>5</v>
      </c>
      <c r="BL125" s="159">
        <v>37</v>
      </c>
      <c r="BM125" s="159">
        <v>25</v>
      </c>
      <c r="BN125" s="159">
        <v>52</v>
      </c>
      <c r="BO125" s="159">
        <v>54</v>
      </c>
      <c r="BP125" s="185">
        <v>53</v>
      </c>
    </row>
    <row r="126" spans="19:69">
      <c r="S126" s="141" t="s">
        <v>39</v>
      </c>
      <c r="T126" s="143">
        <f>AM127</f>
        <v>0</v>
      </c>
      <c r="U126" s="143">
        <f t="shared" ref="U126:U129" si="353">AN127</f>
        <v>0</v>
      </c>
      <c r="V126" s="143">
        <f t="shared" ref="V126:V129" si="354">AO127</f>
        <v>0</v>
      </c>
      <c r="W126" s="143">
        <f t="shared" ref="W126:W129" si="355">AP127</f>
        <v>74</v>
      </c>
      <c r="X126" s="143">
        <f t="shared" ref="X126:X129" si="356">AQ127</f>
        <v>74</v>
      </c>
      <c r="Y126" s="143">
        <f t="shared" ref="Y126:Y129" si="357">AR127</f>
        <v>72</v>
      </c>
      <c r="Z126" s="143">
        <f t="shared" ref="Z126:Z129" si="358">AS127</f>
        <v>70</v>
      </c>
      <c r="AA126" s="143">
        <f t="shared" ref="AA126:AA129" si="359">AT127</f>
        <v>105</v>
      </c>
      <c r="AB126" s="143">
        <f t="shared" ref="AB126:AB129" si="360">AU127</f>
        <v>86</v>
      </c>
      <c r="AC126" s="143">
        <f t="shared" ref="AC126:AC129" si="361">AV127</f>
        <v>75</v>
      </c>
      <c r="AD126" s="143">
        <f t="shared" ref="AD126:AD129" si="362">AW127</f>
        <v>97</v>
      </c>
      <c r="AE126" s="143">
        <f t="shared" ref="AE126:AE129" si="363">AX127</f>
        <v>102</v>
      </c>
      <c r="AF126" s="143">
        <f t="shared" ref="AF126:AF129" si="364">AY127</f>
        <v>100</v>
      </c>
      <c r="AG126" s="143"/>
      <c r="AH126" s="404">
        <v>12.151817422372122</v>
      </c>
      <c r="AL126" s="141" t="s">
        <v>38</v>
      </c>
      <c r="AM126" s="146">
        <v>14</v>
      </c>
      <c r="AN126" s="146">
        <v>0</v>
      </c>
      <c r="AO126" s="146">
        <v>10</v>
      </c>
      <c r="AP126" s="146">
        <v>0</v>
      </c>
      <c r="AQ126" s="146">
        <v>0</v>
      </c>
      <c r="AR126" s="146">
        <v>60</v>
      </c>
      <c r="AS126" s="146">
        <v>58</v>
      </c>
      <c r="AT126" s="146">
        <v>20</v>
      </c>
      <c r="AU126" s="146">
        <v>69</v>
      </c>
      <c r="AV126" s="146">
        <v>59</v>
      </c>
      <c r="AW126" s="146">
        <v>111</v>
      </c>
      <c r="AX126" s="146">
        <v>126</v>
      </c>
      <c r="AY126" s="146">
        <v>134</v>
      </c>
      <c r="AZ126" s="392"/>
      <c r="BA126" s="132"/>
      <c r="BB126" s="681" t="s">
        <v>100</v>
      </c>
      <c r="BC126" s="435" t="s">
        <v>33</v>
      </c>
      <c r="BD126" s="149">
        <v>606</v>
      </c>
      <c r="BE126" s="149">
        <v>637</v>
      </c>
      <c r="BF126" s="149">
        <v>765</v>
      </c>
      <c r="BG126" s="149">
        <v>823</v>
      </c>
      <c r="BH126" s="149">
        <v>872</v>
      </c>
      <c r="BI126" s="149">
        <v>965</v>
      </c>
      <c r="BJ126" s="149">
        <v>583</v>
      </c>
      <c r="BK126" s="149">
        <v>577</v>
      </c>
      <c r="BL126" s="149">
        <v>506</v>
      </c>
      <c r="BM126" s="149">
        <v>540</v>
      </c>
      <c r="BN126" s="149">
        <v>492</v>
      </c>
      <c r="BO126" s="150">
        <v>745</v>
      </c>
      <c r="BP126" s="183">
        <v>632</v>
      </c>
    </row>
    <row r="127" spans="19:69">
      <c r="S127" s="141" t="s">
        <v>15</v>
      </c>
      <c r="T127" s="143">
        <f>AM128</f>
        <v>337</v>
      </c>
      <c r="U127" s="143">
        <f t="shared" si="353"/>
        <v>402</v>
      </c>
      <c r="V127" s="143">
        <f t="shared" si="354"/>
        <v>342</v>
      </c>
      <c r="W127" s="143">
        <f t="shared" si="355"/>
        <v>426</v>
      </c>
      <c r="X127" s="143">
        <f t="shared" si="356"/>
        <v>406</v>
      </c>
      <c r="Y127" s="143">
        <f t="shared" si="357"/>
        <v>423</v>
      </c>
      <c r="Z127" s="143">
        <f t="shared" si="358"/>
        <v>508</v>
      </c>
      <c r="AA127" s="143">
        <f t="shared" si="359"/>
        <v>540</v>
      </c>
      <c r="AB127" s="143">
        <f t="shared" si="360"/>
        <v>499</v>
      </c>
      <c r="AC127" s="143">
        <f t="shared" si="361"/>
        <v>456</v>
      </c>
      <c r="AD127" s="143">
        <f t="shared" si="362"/>
        <v>442</v>
      </c>
      <c r="AE127" s="143">
        <f t="shared" si="363"/>
        <v>574</v>
      </c>
      <c r="AF127" s="143">
        <f t="shared" si="364"/>
        <v>502</v>
      </c>
      <c r="AG127" s="143"/>
      <c r="AH127" s="402">
        <v>67.730593776618576</v>
      </c>
      <c r="AL127" s="141" t="s">
        <v>39</v>
      </c>
      <c r="AM127" s="146"/>
      <c r="AN127" s="146"/>
      <c r="AO127" s="146"/>
      <c r="AP127" s="146">
        <v>74</v>
      </c>
      <c r="AQ127" s="146">
        <v>74</v>
      </c>
      <c r="AR127" s="146">
        <v>72</v>
      </c>
      <c r="AS127" s="146">
        <v>70</v>
      </c>
      <c r="AT127" s="146">
        <v>105</v>
      </c>
      <c r="AU127" s="146">
        <v>86</v>
      </c>
      <c r="AV127" s="146">
        <v>75</v>
      </c>
      <c r="AW127" s="146">
        <v>97</v>
      </c>
      <c r="AX127" s="146">
        <v>102</v>
      </c>
      <c r="AY127" s="146">
        <v>100</v>
      </c>
      <c r="AZ127" s="392"/>
      <c r="BA127" s="132"/>
      <c r="BB127" s="681"/>
      <c r="BC127" s="141" t="s">
        <v>9</v>
      </c>
      <c r="BD127" s="150">
        <v>401</v>
      </c>
      <c r="BE127" s="150">
        <v>441</v>
      </c>
      <c r="BF127" s="150">
        <v>482</v>
      </c>
      <c r="BG127" s="150">
        <v>562</v>
      </c>
      <c r="BH127" s="150">
        <v>591</v>
      </c>
      <c r="BI127" s="150">
        <v>734</v>
      </c>
      <c r="BJ127" s="150">
        <v>461</v>
      </c>
      <c r="BK127" s="150">
        <v>466</v>
      </c>
      <c r="BL127" s="150">
        <v>430</v>
      </c>
      <c r="BM127" s="150">
        <v>461</v>
      </c>
      <c r="BN127" s="150">
        <v>413</v>
      </c>
      <c r="BO127" s="150">
        <v>530</v>
      </c>
      <c r="BP127" s="183">
        <v>557</v>
      </c>
    </row>
    <row r="128" spans="19:69" ht="18.75" thickBot="1">
      <c r="S128" s="141" t="s">
        <v>40</v>
      </c>
      <c r="T128" s="143">
        <f>AM129</f>
        <v>0</v>
      </c>
      <c r="U128" s="143">
        <f t="shared" si="353"/>
        <v>0</v>
      </c>
      <c r="V128" s="143">
        <f t="shared" si="354"/>
        <v>0</v>
      </c>
      <c r="W128" s="143">
        <f t="shared" si="355"/>
        <v>1355</v>
      </c>
      <c r="X128" s="143">
        <f t="shared" si="356"/>
        <v>1990</v>
      </c>
      <c r="Y128" s="143">
        <f t="shared" si="357"/>
        <v>12078</v>
      </c>
      <c r="Z128" s="143">
        <f t="shared" si="358"/>
        <v>5513</v>
      </c>
      <c r="AA128" s="143">
        <f t="shared" si="359"/>
        <v>8803</v>
      </c>
      <c r="AB128" s="143">
        <f t="shared" si="360"/>
        <v>5493</v>
      </c>
      <c r="AC128" s="143">
        <f t="shared" si="361"/>
        <v>3289</v>
      </c>
      <c r="AD128" s="143">
        <f t="shared" si="362"/>
        <v>3273</v>
      </c>
      <c r="AE128" s="143">
        <f t="shared" si="363"/>
        <v>5133</v>
      </c>
      <c r="AF128" s="143">
        <f t="shared" si="364"/>
        <v>9848.5</v>
      </c>
      <c r="AG128" s="143"/>
      <c r="AH128" s="404">
        <v>3842.1328324748156</v>
      </c>
      <c r="AL128" s="141" t="s">
        <v>15</v>
      </c>
      <c r="AM128" s="146">
        <v>337</v>
      </c>
      <c r="AN128" s="146">
        <v>402</v>
      </c>
      <c r="AO128" s="146">
        <v>342</v>
      </c>
      <c r="AP128" s="146">
        <v>426</v>
      </c>
      <c r="AQ128" s="146">
        <v>406</v>
      </c>
      <c r="AR128" s="146">
        <v>423</v>
      </c>
      <c r="AS128" s="146">
        <v>508</v>
      </c>
      <c r="AT128" s="146">
        <v>540</v>
      </c>
      <c r="AU128" s="146">
        <v>499</v>
      </c>
      <c r="AV128" s="146">
        <v>456</v>
      </c>
      <c r="AW128" s="146">
        <v>442</v>
      </c>
      <c r="AX128" s="146">
        <v>574</v>
      </c>
      <c r="AY128" s="146">
        <v>502</v>
      </c>
      <c r="AZ128" s="392"/>
      <c r="BA128" s="132"/>
      <c r="BB128" s="681"/>
      <c r="BC128" s="141" t="s">
        <v>34</v>
      </c>
      <c r="BD128" s="150">
        <v>422</v>
      </c>
      <c r="BE128" s="150">
        <v>308</v>
      </c>
      <c r="BF128" s="150">
        <v>286</v>
      </c>
      <c r="BG128" s="150">
        <v>386</v>
      </c>
      <c r="BH128" s="150">
        <v>448</v>
      </c>
      <c r="BI128" s="150">
        <v>500</v>
      </c>
      <c r="BJ128" s="150">
        <v>421</v>
      </c>
      <c r="BK128" s="150">
        <v>400</v>
      </c>
      <c r="BL128" s="150">
        <v>352</v>
      </c>
      <c r="BM128" s="150">
        <v>337</v>
      </c>
      <c r="BN128" s="150">
        <v>357</v>
      </c>
      <c r="BO128" s="150">
        <v>321</v>
      </c>
      <c r="BP128" s="183">
        <v>449</v>
      </c>
    </row>
    <row r="129" spans="19:68" ht="18.75" thickBot="1">
      <c r="S129" s="141" t="s">
        <v>41</v>
      </c>
      <c r="T129" s="163">
        <f>AM130</f>
        <v>18.526840724257404</v>
      </c>
      <c r="U129" s="163">
        <f t="shared" si="353"/>
        <v>17.448280939409557</v>
      </c>
      <c r="V129" s="163">
        <f t="shared" si="354"/>
        <v>16.766647080526365</v>
      </c>
      <c r="W129" s="163">
        <f t="shared" si="355"/>
        <v>15.307282325898608</v>
      </c>
      <c r="X129" s="163">
        <f t="shared" si="356"/>
        <v>16.136953623798501</v>
      </c>
      <c r="Y129" s="163">
        <f t="shared" si="357"/>
        <v>16.480818414322247</v>
      </c>
      <c r="Z129" s="163">
        <f t="shared" si="358"/>
        <v>16.424326321596219</v>
      </c>
      <c r="AA129" s="163">
        <f t="shared" si="359"/>
        <v>20.727044330090028</v>
      </c>
      <c r="AB129" s="163">
        <f t="shared" si="360"/>
        <v>20.625158585358189</v>
      </c>
      <c r="AC129" s="163">
        <f t="shared" si="361"/>
        <v>22.263862521265317</v>
      </c>
      <c r="AD129" s="573">
        <f t="shared" si="362"/>
        <v>21.687711509770388</v>
      </c>
      <c r="AE129" s="556">
        <f t="shared" si="363"/>
        <v>20.372054404554799</v>
      </c>
      <c r="AF129" s="557">
        <f t="shared" si="364"/>
        <v>21.055340141788594</v>
      </c>
      <c r="AG129" s="163"/>
      <c r="AH129" s="403">
        <v>2.3587704350634757</v>
      </c>
      <c r="AL129" s="141" t="s">
        <v>40</v>
      </c>
      <c r="AM129" s="146"/>
      <c r="AN129" s="146"/>
      <c r="AO129" s="146"/>
      <c r="AP129" s="146">
        <v>1355</v>
      </c>
      <c r="AQ129" s="146">
        <v>1990</v>
      </c>
      <c r="AR129" s="146">
        <v>12078</v>
      </c>
      <c r="AS129" s="146">
        <v>5513</v>
      </c>
      <c r="AT129" s="146">
        <v>8803</v>
      </c>
      <c r="AU129" s="146">
        <v>5493</v>
      </c>
      <c r="AV129" s="146">
        <v>3289</v>
      </c>
      <c r="AW129" s="146">
        <v>3273</v>
      </c>
      <c r="AX129" s="146">
        <v>5133</v>
      </c>
      <c r="AY129" s="146">
        <v>9848.5</v>
      </c>
      <c r="AZ129" s="392"/>
      <c r="BA129" s="132"/>
      <c r="BB129" s="681"/>
      <c r="BC129" s="141" t="s">
        <v>36</v>
      </c>
      <c r="BD129" s="150">
        <v>149</v>
      </c>
      <c r="BE129" s="150">
        <v>150</v>
      </c>
      <c r="BF129" s="150">
        <v>142</v>
      </c>
      <c r="BG129" s="150">
        <v>149</v>
      </c>
      <c r="BH129" s="150">
        <v>175</v>
      </c>
      <c r="BI129" s="150">
        <v>217</v>
      </c>
      <c r="BJ129" s="150">
        <v>194</v>
      </c>
      <c r="BK129" s="150">
        <v>218</v>
      </c>
      <c r="BL129" s="150">
        <v>222</v>
      </c>
      <c r="BM129" s="150">
        <v>237</v>
      </c>
      <c r="BN129" s="150">
        <v>228</v>
      </c>
      <c r="BO129" s="150">
        <v>220</v>
      </c>
      <c r="BP129" s="183">
        <v>224</v>
      </c>
    </row>
    <row r="130" spans="19:68">
      <c r="T130" s="141"/>
      <c r="U130" s="141"/>
      <c r="V130" s="141"/>
      <c r="AH130" s="99"/>
      <c r="AJ130" s="167"/>
      <c r="AL130" s="161" t="s">
        <v>41</v>
      </c>
      <c r="AM130" s="164">
        <v>18.526840724257404</v>
      </c>
      <c r="AN130" s="164">
        <v>17.448280939409557</v>
      </c>
      <c r="AO130" s="164">
        <v>16.766647080526365</v>
      </c>
      <c r="AP130" s="164">
        <v>15.307282325898608</v>
      </c>
      <c r="AQ130" s="164">
        <v>16.136953623798501</v>
      </c>
      <c r="AR130" s="164">
        <v>16.480818414322247</v>
      </c>
      <c r="AS130" s="164">
        <v>16.424326321596219</v>
      </c>
      <c r="AT130" s="164">
        <v>20.727044330090028</v>
      </c>
      <c r="AU130" s="164">
        <v>20.625158585358189</v>
      </c>
      <c r="AV130" s="164">
        <v>22.263862521265317</v>
      </c>
      <c r="AW130" s="164">
        <v>21.687711509770388</v>
      </c>
      <c r="AX130" s="164">
        <v>20.372054404554799</v>
      </c>
      <c r="AY130" s="164">
        <v>21.055340141788594</v>
      </c>
      <c r="AZ130" s="392"/>
      <c r="BA130" s="132"/>
      <c r="BB130" s="681"/>
      <c r="BC130" s="141" t="s">
        <v>149</v>
      </c>
      <c r="BD130" s="146">
        <v>0</v>
      </c>
      <c r="BE130" s="146">
        <v>0</v>
      </c>
      <c r="BF130" s="146">
        <v>0</v>
      </c>
      <c r="BG130" s="146">
        <v>0</v>
      </c>
      <c r="BH130" s="146">
        <v>0</v>
      </c>
      <c r="BI130" s="146">
        <v>0</v>
      </c>
      <c r="BJ130" s="146">
        <v>0</v>
      </c>
      <c r="BK130" s="146">
        <v>0</v>
      </c>
      <c r="BL130" s="146">
        <v>0</v>
      </c>
      <c r="BM130" s="150">
        <v>0</v>
      </c>
      <c r="BN130" s="150">
        <v>0</v>
      </c>
      <c r="BO130" s="150">
        <v>24</v>
      </c>
      <c r="BP130" s="183">
        <v>24</v>
      </c>
    </row>
    <row r="131" spans="19:68">
      <c r="T131" s="141"/>
      <c r="U131" s="141"/>
      <c r="V131" s="141"/>
      <c r="AH131" s="99"/>
      <c r="AL131" s="141"/>
      <c r="AM131" s="186"/>
      <c r="AN131" s="186"/>
      <c r="AO131" s="186"/>
      <c r="AP131" s="186"/>
      <c r="AQ131" s="186"/>
      <c r="AR131" s="186"/>
      <c r="AS131" s="186"/>
      <c r="AT131" s="186"/>
      <c r="AU131" s="186"/>
      <c r="AV131" s="186"/>
      <c r="AW131" s="186"/>
      <c r="AX131" s="186"/>
      <c r="AY131" s="186"/>
      <c r="AZ131" s="392"/>
      <c r="BA131" s="132"/>
      <c r="BB131" s="681"/>
      <c r="BC131" s="141" t="s">
        <v>37</v>
      </c>
      <c r="BD131" s="150">
        <v>0</v>
      </c>
      <c r="BE131" s="150">
        <v>0</v>
      </c>
      <c r="BF131" s="150">
        <v>0</v>
      </c>
      <c r="BG131" s="150">
        <v>0</v>
      </c>
      <c r="BH131" s="150">
        <v>0</v>
      </c>
      <c r="BI131" s="150">
        <v>0</v>
      </c>
      <c r="BJ131" s="150">
        <v>0</v>
      </c>
      <c r="BK131" s="150">
        <v>0</v>
      </c>
      <c r="BL131" s="150">
        <v>1</v>
      </c>
      <c r="BM131" s="150">
        <v>0</v>
      </c>
      <c r="BN131" s="150">
        <v>0</v>
      </c>
      <c r="BO131" s="150">
        <v>6</v>
      </c>
      <c r="BP131" s="183">
        <v>3</v>
      </c>
    </row>
    <row r="132" spans="19:68">
      <c r="T132" s="141"/>
      <c r="U132" s="141"/>
      <c r="V132" s="141"/>
      <c r="AH132" s="99"/>
      <c r="AL132" s="141"/>
      <c r="AM132" s="186"/>
      <c r="AN132" s="186"/>
      <c r="AO132" s="186"/>
      <c r="AP132" s="186"/>
      <c r="AQ132" s="186"/>
      <c r="AR132" s="186"/>
      <c r="AS132" s="186"/>
      <c r="AT132" s="186"/>
      <c r="AU132" s="186"/>
      <c r="AV132" s="186"/>
      <c r="AW132" s="186"/>
      <c r="AX132" s="186"/>
      <c r="AY132" s="186"/>
      <c r="AZ132" s="392"/>
      <c r="BA132" s="132"/>
      <c r="BB132" s="682"/>
      <c r="BC132" s="161" t="s">
        <v>38</v>
      </c>
      <c r="BD132" s="158">
        <v>5</v>
      </c>
      <c r="BE132" s="158">
        <v>0</v>
      </c>
      <c r="BF132" s="159">
        <v>3</v>
      </c>
      <c r="BG132" s="158">
        <v>0</v>
      </c>
      <c r="BH132" s="158">
        <v>0</v>
      </c>
      <c r="BI132" s="159">
        <v>20</v>
      </c>
      <c r="BJ132" s="159">
        <v>24</v>
      </c>
      <c r="BK132" s="159">
        <v>9</v>
      </c>
      <c r="BL132" s="159">
        <v>20</v>
      </c>
      <c r="BM132" s="159">
        <v>20</v>
      </c>
      <c r="BN132" s="159">
        <v>25</v>
      </c>
      <c r="BO132" s="159">
        <v>41</v>
      </c>
      <c r="BP132" s="185">
        <v>35</v>
      </c>
    </row>
    <row r="133" spans="19:68">
      <c r="T133" s="141"/>
      <c r="U133" s="141"/>
      <c r="V133" s="141"/>
      <c r="AH133" s="99"/>
      <c r="AL133" s="141"/>
      <c r="AM133" s="186"/>
      <c r="AN133" s="186"/>
      <c r="AO133" s="186"/>
      <c r="AP133" s="186"/>
      <c r="AQ133" s="186"/>
      <c r="AR133" s="186"/>
      <c r="AS133" s="186"/>
      <c r="AT133" s="186"/>
      <c r="AU133" s="186"/>
      <c r="AV133" s="186"/>
      <c r="AW133" s="186"/>
      <c r="AX133" s="186"/>
      <c r="AY133" s="186"/>
      <c r="AZ133" s="392"/>
      <c r="BA133" s="132"/>
      <c r="BB133" s="683" t="s">
        <v>101</v>
      </c>
      <c r="BC133" s="435" t="s">
        <v>33</v>
      </c>
      <c r="BD133" s="149">
        <v>158</v>
      </c>
      <c r="BE133" s="149">
        <v>180</v>
      </c>
      <c r="BF133" s="149">
        <v>179</v>
      </c>
      <c r="BG133" s="149">
        <v>177</v>
      </c>
      <c r="BH133" s="149">
        <v>242</v>
      </c>
      <c r="BI133" s="149">
        <v>309</v>
      </c>
      <c r="BJ133" s="149">
        <v>245</v>
      </c>
      <c r="BK133" s="149">
        <v>182</v>
      </c>
      <c r="BL133" s="149">
        <v>143</v>
      </c>
      <c r="BM133" s="149">
        <v>120</v>
      </c>
      <c r="BN133" s="149">
        <v>112</v>
      </c>
      <c r="BO133" s="150">
        <v>80</v>
      </c>
      <c r="BP133" s="183">
        <v>67</v>
      </c>
    </row>
    <row r="134" spans="19:68">
      <c r="T134" s="141"/>
      <c r="U134" s="141"/>
      <c r="V134" s="141"/>
      <c r="AH134" s="99"/>
      <c r="AL134" s="141"/>
      <c r="AM134" s="186"/>
      <c r="AN134" s="186"/>
      <c r="AO134" s="186"/>
      <c r="AP134" s="186"/>
      <c r="AQ134" s="186"/>
      <c r="AR134" s="186"/>
      <c r="AS134" s="186"/>
      <c r="AT134" s="186"/>
      <c r="AU134" s="186"/>
      <c r="AV134" s="186"/>
      <c r="AW134" s="186"/>
      <c r="AX134" s="186"/>
      <c r="AY134" s="186"/>
      <c r="AZ134" s="392"/>
      <c r="BA134" s="132"/>
      <c r="BB134" s="681"/>
      <c r="BC134" s="141" t="s">
        <v>9</v>
      </c>
      <c r="BD134" s="150">
        <v>137</v>
      </c>
      <c r="BE134" s="150">
        <v>144</v>
      </c>
      <c r="BF134" s="150">
        <v>161</v>
      </c>
      <c r="BG134" s="150">
        <v>178</v>
      </c>
      <c r="BH134" s="150">
        <v>192</v>
      </c>
      <c r="BI134" s="150">
        <v>247</v>
      </c>
      <c r="BJ134" s="150">
        <v>218</v>
      </c>
      <c r="BK134" s="150">
        <v>215</v>
      </c>
      <c r="BL134" s="150">
        <v>144</v>
      </c>
      <c r="BM134" s="150">
        <v>143</v>
      </c>
      <c r="BN134" s="150">
        <v>119</v>
      </c>
      <c r="BO134" s="150">
        <v>90</v>
      </c>
      <c r="BP134" s="183">
        <v>76</v>
      </c>
    </row>
    <row r="135" spans="19:68">
      <c r="T135" s="141"/>
      <c r="U135" s="141"/>
      <c r="V135" s="141"/>
      <c r="AH135" s="99"/>
      <c r="AL135" s="161"/>
      <c r="AM135" s="279"/>
      <c r="AN135" s="279"/>
      <c r="AO135" s="279"/>
      <c r="AP135" s="279"/>
      <c r="AQ135" s="279"/>
      <c r="AR135" s="279"/>
      <c r="AS135" s="279"/>
      <c r="AT135" s="279"/>
      <c r="AU135" s="279"/>
      <c r="AV135" s="279"/>
      <c r="AW135" s="279"/>
      <c r="AX135" s="279"/>
      <c r="AY135" s="279"/>
      <c r="AZ135" s="392"/>
      <c r="BA135" s="132"/>
      <c r="BB135" s="681"/>
      <c r="BC135" s="141" t="s">
        <v>34</v>
      </c>
      <c r="BD135" s="150">
        <v>112</v>
      </c>
      <c r="BE135" s="150">
        <v>121</v>
      </c>
      <c r="BF135" s="150">
        <v>140</v>
      </c>
      <c r="BG135" s="150">
        <v>143</v>
      </c>
      <c r="BH135" s="150">
        <v>145</v>
      </c>
      <c r="BI135" s="150">
        <v>209</v>
      </c>
      <c r="BJ135" s="150">
        <v>173</v>
      </c>
      <c r="BK135" s="150">
        <v>205</v>
      </c>
      <c r="BL135" s="150">
        <v>163</v>
      </c>
      <c r="BM135" s="150">
        <v>123</v>
      </c>
      <c r="BN135" s="150">
        <v>120</v>
      </c>
      <c r="BO135" s="150">
        <v>104</v>
      </c>
      <c r="BP135" s="183">
        <v>95</v>
      </c>
    </row>
    <row r="136" spans="19:68">
      <c r="T136" s="141"/>
      <c r="U136" s="141"/>
      <c r="V136" s="141"/>
      <c r="AH136" s="99"/>
      <c r="AJ136" s="135"/>
      <c r="AL136" s="132"/>
      <c r="AM136" s="141"/>
      <c r="AN136" s="141"/>
      <c r="AO136" s="141"/>
      <c r="AP136" s="132"/>
      <c r="AQ136" s="132"/>
      <c r="AR136" s="132"/>
      <c r="AS136" s="132"/>
      <c r="AT136" s="392"/>
      <c r="AU136" s="392"/>
      <c r="AV136" s="392"/>
      <c r="AW136" s="392"/>
      <c r="AX136" s="392"/>
      <c r="AY136" s="392"/>
      <c r="AZ136" s="392"/>
      <c r="BA136" s="132"/>
      <c r="BB136" s="681"/>
      <c r="BC136" s="141" t="s">
        <v>36</v>
      </c>
      <c r="BD136" s="150">
        <v>77</v>
      </c>
      <c r="BE136" s="150">
        <v>69</v>
      </c>
      <c r="BF136" s="150">
        <v>85</v>
      </c>
      <c r="BG136" s="150">
        <v>77</v>
      </c>
      <c r="BH136" s="150">
        <v>107</v>
      </c>
      <c r="BI136" s="150">
        <v>121</v>
      </c>
      <c r="BJ136" s="150">
        <v>127</v>
      </c>
      <c r="BK136" s="150">
        <v>160</v>
      </c>
      <c r="BL136" s="150">
        <v>151</v>
      </c>
      <c r="BM136" s="150">
        <v>133</v>
      </c>
      <c r="BN136" s="150">
        <v>116</v>
      </c>
      <c r="BO136" s="150">
        <v>101</v>
      </c>
      <c r="BP136" s="183">
        <v>92</v>
      </c>
    </row>
    <row r="137" spans="19:68">
      <c r="S137" s="165"/>
      <c r="T137" s="141"/>
      <c r="U137" s="141"/>
      <c r="V137" s="141"/>
      <c r="W137" s="167"/>
      <c r="X137" s="167"/>
      <c r="Y137" s="167"/>
      <c r="Z137" s="167"/>
      <c r="AA137" s="167"/>
      <c r="AB137" s="167"/>
      <c r="AC137" s="167"/>
      <c r="AD137" s="167"/>
      <c r="AE137" s="167"/>
      <c r="AF137" s="167"/>
      <c r="AG137" s="167"/>
      <c r="AH137" s="169"/>
      <c r="AJ137" s="143"/>
      <c r="AL137" s="170"/>
      <c r="AM137" s="141"/>
      <c r="AN137" s="141"/>
      <c r="AO137" s="141"/>
      <c r="AP137" s="172"/>
      <c r="AQ137" s="172"/>
      <c r="AR137" s="172"/>
      <c r="AS137" s="172"/>
      <c r="AT137" s="172"/>
      <c r="AU137" s="172"/>
      <c r="AV137" s="172"/>
      <c r="AW137" s="172"/>
      <c r="AX137" s="172"/>
      <c r="AY137" s="172"/>
      <c r="AZ137" s="392"/>
      <c r="BA137" s="132"/>
      <c r="BB137" s="681"/>
      <c r="BC137" s="141" t="s">
        <v>149</v>
      </c>
      <c r="BD137" s="146">
        <v>0</v>
      </c>
      <c r="BE137" s="146">
        <v>0</v>
      </c>
      <c r="BF137" s="146">
        <v>0</v>
      </c>
      <c r="BG137" s="146">
        <v>0</v>
      </c>
      <c r="BH137" s="146">
        <v>0</v>
      </c>
      <c r="BI137" s="146">
        <v>0</v>
      </c>
      <c r="BJ137" s="146">
        <v>0</v>
      </c>
      <c r="BK137" s="146">
        <v>0</v>
      </c>
      <c r="BL137" s="146">
        <v>0</v>
      </c>
      <c r="BM137" s="150">
        <v>0</v>
      </c>
      <c r="BN137" s="150">
        <v>0</v>
      </c>
      <c r="BO137" s="150">
        <v>20</v>
      </c>
      <c r="BP137" s="183">
        <v>15</v>
      </c>
    </row>
    <row r="138" spans="19:68">
      <c r="T138" s="141"/>
      <c r="U138" s="141"/>
      <c r="V138" s="141"/>
      <c r="AH138" s="99"/>
      <c r="AJ138" s="143"/>
      <c r="AL138" s="132"/>
      <c r="AM138" s="141"/>
      <c r="AN138" s="141"/>
      <c r="AO138" s="141"/>
      <c r="AP138" s="132"/>
      <c r="AQ138" s="132"/>
      <c r="AR138" s="132"/>
      <c r="AS138" s="132"/>
      <c r="AT138" s="392"/>
      <c r="AU138" s="392"/>
      <c r="AV138" s="392"/>
      <c r="AW138" s="392"/>
      <c r="AX138" s="392"/>
      <c r="AY138" s="392"/>
      <c r="AZ138" s="392"/>
      <c r="BA138" s="132"/>
      <c r="BB138" s="681"/>
      <c r="BC138" s="141" t="s">
        <v>37</v>
      </c>
      <c r="BD138" s="150">
        <v>0</v>
      </c>
      <c r="BE138" s="150">
        <v>0</v>
      </c>
      <c r="BF138" s="150">
        <v>0</v>
      </c>
      <c r="BG138" s="150">
        <v>0</v>
      </c>
      <c r="BH138" s="150">
        <v>0</v>
      </c>
      <c r="BI138" s="150">
        <v>0</v>
      </c>
      <c r="BJ138" s="150">
        <v>0</v>
      </c>
      <c r="BK138" s="150">
        <v>0</v>
      </c>
      <c r="BL138" s="150">
        <v>0</v>
      </c>
      <c r="BM138" s="150">
        <v>0</v>
      </c>
      <c r="BN138" s="150">
        <v>0</v>
      </c>
      <c r="BO138" s="150">
        <v>2</v>
      </c>
      <c r="BP138" s="183">
        <v>2</v>
      </c>
    </row>
    <row r="139" spans="19:68">
      <c r="T139" s="141"/>
      <c r="U139" s="141"/>
      <c r="V139" s="141"/>
      <c r="AH139" s="99"/>
      <c r="AJ139" s="143"/>
      <c r="AL139" s="132"/>
      <c r="AM139" s="141"/>
      <c r="AN139" s="141"/>
      <c r="AO139" s="141"/>
      <c r="AP139" s="132"/>
      <c r="AQ139" s="132"/>
      <c r="AR139" s="132"/>
      <c r="AS139" s="132"/>
      <c r="AT139" s="392"/>
      <c r="AU139" s="392"/>
      <c r="AV139" s="392"/>
      <c r="AW139" s="392"/>
      <c r="AX139" s="392"/>
      <c r="AY139" s="392"/>
      <c r="AZ139" s="392"/>
      <c r="BA139" s="132"/>
      <c r="BB139" s="682"/>
      <c r="BC139" s="161" t="s">
        <v>38</v>
      </c>
      <c r="BD139" s="158">
        <v>0</v>
      </c>
      <c r="BE139" s="158">
        <v>0</v>
      </c>
      <c r="BF139" s="159">
        <v>2</v>
      </c>
      <c r="BG139" s="158">
        <v>0</v>
      </c>
      <c r="BH139" s="158">
        <v>0</v>
      </c>
      <c r="BI139" s="159">
        <v>21</v>
      </c>
      <c r="BJ139" s="159">
        <v>12</v>
      </c>
      <c r="BK139" s="159">
        <v>5</v>
      </c>
      <c r="BL139" s="159">
        <v>9</v>
      </c>
      <c r="BM139" s="159">
        <v>5</v>
      </c>
      <c r="BN139" s="159">
        <v>17</v>
      </c>
      <c r="BO139" s="159">
        <v>15</v>
      </c>
      <c r="BP139" s="185">
        <v>11</v>
      </c>
    </row>
    <row r="140" spans="19:68">
      <c r="T140" s="132"/>
      <c r="U140" s="132"/>
      <c r="V140" s="132"/>
      <c r="AH140" s="99"/>
      <c r="AJ140" s="143"/>
      <c r="AL140" s="132"/>
      <c r="AM140" s="132"/>
      <c r="AN140" s="132"/>
      <c r="AO140" s="132"/>
      <c r="AP140" s="132"/>
      <c r="AQ140" s="132"/>
      <c r="AR140" s="132"/>
      <c r="AS140" s="132"/>
      <c r="AT140" s="392"/>
      <c r="AU140" s="392"/>
      <c r="AV140" s="392"/>
      <c r="AW140" s="392"/>
      <c r="AX140" s="392"/>
      <c r="AY140" s="392"/>
      <c r="AZ140" s="392"/>
      <c r="BA140" s="132"/>
      <c r="BB140" s="233"/>
      <c r="BD140" s="132"/>
      <c r="BE140" s="132"/>
      <c r="BF140" s="132"/>
      <c r="BL140" s="385"/>
      <c r="BN140" s="165"/>
    </row>
    <row r="141" spans="19:68">
      <c r="S141" s="133" t="s">
        <v>26</v>
      </c>
      <c r="T141" s="134" t="s">
        <v>121</v>
      </c>
      <c r="U141" s="134" t="s">
        <v>120</v>
      </c>
      <c r="V141" s="134" t="s">
        <v>119</v>
      </c>
      <c r="W141" s="133" t="s">
        <v>49</v>
      </c>
      <c r="X141" s="133" t="s">
        <v>48</v>
      </c>
      <c r="Y141" s="133" t="s">
        <v>47</v>
      </c>
      <c r="Z141" s="133" t="s">
        <v>46</v>
      </c>
      <c r="AA141" s="133" t="s">
        <v>45</v>
      </c>
      <c r="AB141" s="133" t="s">
        <v>44</v>
      </c>
      <c r="AC141" s="133" t="s">
        <v>43</v>
      </c>
      <c r="AD141" s="133" t="s">
        <v>96</v>
      </c>
      <c r="AE141" s="133" t="s">
        <v>69</v>
      </c>
      <c r="AF141" s="133" t="s">
        <v>77</v>
      </c>
      <c r="AG141" s="135"/>
      <c r="AH141" s="92" t="s">
        <v>110</v>
      </c>
      <c r="AJ141" s="143"/>
      <c r="AL141" s="137" t="s">
        <v>26</v>
      </c>
      <c r="AM141" s="137" t="s">
        <v>121</v>
      </c>
      <c r="AN141" s="137" t="s">
        <v>120</v>
      </c>
      <c r="AO141" s="137" t="s">
        <v>119</v>
      </c>
      <c r="AP141" s="137" t="s">
        <v>49</v>
      </c>
      <c r="AQ141" s="137" t="s">
        <v>48</v>
      </c>
      <c r="AR141" s="137" t="s">
        <v>47</v>
      </c>
      <c r="AS141" s="137" t="s">
        <v>46</v>
      </c>
      <c r="AT141" s="137" t="s">
        <v>45</v>
      </c>
      <c r="AU141" s="137" t="s">
        <v>44</v>
      </c>
      <c r="AV141" s="137" t="s">
        <v>43</v>
      </c>
      <c r="AW141" s="137" t="s">
        <v>96</v>
      </c>
      <c r="AX141" s="137" t="s">
        <v>69</v>
      </c>
      <c r="AY141" s="137" t="s">
        <v>77</v>
      </c>
      <c r="AZ141" s="392"/>
      <c r="BA141" s="132"/>
      <c r="BB141" s="233"/>
      <c r="BC141" s="134" t="s">
        <v>26</v>
      </c>
      <c r="BD141" s="134" t="s">
        <v>121</v>
      </c>
      <c r="BE141" s="134" t="s">
        <v>120</v>
      </c>
      <c r="BF141" s="134" t="s">
        <v>119</v>
      </c>
      <c r="BG141" s="134" t="s">
        <v>49</v>
      </c>
      <c r="BH141" s="134" t="s">
        <v>48</v>
      </c>
      <c r="BI141" s="134" t="s">
        <v>47</v>
      </c>
      <c r="BJ141" s="134" t="s">
        <v>46</v>
      </c>
      <c r="BK141" s="134" t="s">
        <v>45</v>
      </c>
      <c r="BL141" s="134" t="s">
        <v>44</v>
      </c>
      <c r="BM141" s="134" t="s">
        <v>43</v>
      </c>
      <c r="BN141" s="134" t="s">
        <v>96</v>
      </c>
      <c r="BO141" s="137" t="s">
        <v>69</v>
      </c>
      <c r="BP141" s="137" t="s">
        <v>77</v>
      </c>
    </row>
    <row r="142" spans="19:68">
      <c r="S142" s="141" t="s">
        <v>33</v>
      </c>
      <c r="T142" s="142">
        <f>AM142+BD142*$AJ$6+BD149*$AJ$8+BD156*$AJ$10</f>
        <v>4324.6000000000004</v>
      </c>
      <c r="U142" s="142">
        <f t="shared" ref="U142:U144" si="365">AN142+BE142*$AJ$6+BE149*$AJ$8+BE156*$AJ$10</f>
        <v>4985.2</v>
      </c>
      <c r="V142" s="142">
        <f t="shared" ref="V142:V144" si="366">AO142+BF142*$AJ$6+BF149*$AJ$8+BF156*$AJ$10</f>
        <v>4754.3999999999996</v>
      </c>
      <c r="W142" s="142">
        <f t="shared" ref="W142:W144" si="367">AP142+BG142*$AJ$6+BG149*$AJ$8+BG156*$AJ$10</f>
        <v>4817.4000000000005</v>
      </c>
      <c r="X142" s="142">
        <f t="shared" ref="X142:X144" si="368">AQ142+BH142*$AJ$6+BH149*$AJ$8+BH156*$AJ$10</f>
        <v>5456.2</v>
      </c>
      <c r="Y142" s="142">
        <f t="shared" ref="Y142:Y144" si="369">AR142+BI142*$AJ$6+BI149*$AJ$8+BI156*$AJ$10</f>
        <v>6824.7999999999993</v>
      </c>
      <c r="Z142" s="142">
        <f t="shared" ref="Z142:Z144" si="370">AS142+BJ142*$AJ$6+BJ149*$AJ$8+BJ156*$AJ$10</f>
        <v>4646.8</v>
      </c>
      <c r="AA142" s="142">
        <f t="shared" ref="AA142:AA144" si="371">AT142+BK142*$AJ$6+BK149*$AJ$8+BK156*$AJ$10</f>
        <v>4501.2</v>
      </c>
      <c r="AB142" s="142">
        <f t="shared" ref="AB142:AB144" si="372">AU142+BL142*$AJ$6+BL149*$AJ$8+BL156*$AJ$10</f>
        <v>4447.8</v>
      </c>
      <c r="AC142" s="142">
        <f t="shared" ref="AC142:AC144" si="373">AV142+BM142*$AJ$6+BM149*$AJ$8+BM156*$AJ$10</f>
        <v>4666.4000000000005</v>
      </c>
      <c r="AD142" s="142">
        <f t="shared" ref="AD142:AD144" si="374">AW142+BN142*$AJ$6+BN149*$AJ$8+BN156*$AJ$10</f>
        <v>4637.2</v>
      </c>
      <c r="AE142" s="142">
        <f t="shared" ref="AE142:AE144" si="375">AX142+BO142*$AJ$6+BO149*$AJ$8+BO156*$AJ$10</f>
        <v>4824.5999999999995</v>
      </c>
      <c r="AF142" s="142">
        <f t="shared" ref="AF142:AF144" si="376">AY142+BP142*$AJ$6+BP149*$AJ$8+BP156*$AJ$10</f>
        <v>3789.2000000000003</v>
      </c>
      <c r="AG142" s="143"/>
      <c r="AH142" s="402">
        <v>737.50664509247463</v>
      </c>
      <c r="AJ142" s="143"/>
      <c r="AL142" s="141" t="s">
        <v>33</v>
      </c>
      <c r="AM142" s="146">
        <v>2278</v>
      </c>
      <c r="AN142" s="146">
        <v>2596</v>
      </c>
      <c r="AO142" s="146">
        <v>2460</v>
      </c>
      <c r="AP142" s="146">
        <v>2510</v>
      </c>
      <c r="AQ142" s="146">
        <v>2837</v>
      </c>
      <c r="AR142" s="146">
        <v>3509</v>
      </c>
      <c r="AS142" s="146">
        <v>2375</v>
      </c>
      <c r="AT142" s="146">
        <v>2305</v>
      </c>
      <c r="AU142" s="146">
        <v>2338</v>
      </c>
      <c r="AV142" s="146">
        <v>2438</v>
      </c>
      <c r="AW142" s="146">
        <v>2477</v>
      </c>
      <c r="AX142" s="146">
        <v>2646</v>
      </c>
      <c r="AY142" s="146">
        <v>2106</v>
      </c>
      <c r="AZ142" s="392"/>
      <c r="BA142" s="132"/>
      <c r="BB142" s="683" t="s">
        <v>99</v>
      </c>
      <c r="BC142" s="435" t="s">
        <v>33</v>
      </c>
      <c r="BD142" s="149">
        <v>715</v>
      </c>
      <c r="BE142" s="149">
        <v>734</v>
      </c>
      <c r="BF142" s="149">
        <v>670</v>
      </c>
      <c r="BG142" s="149">
        <v>662</v>
      </c>
      <c r="BH142" s="149">
        <v>755</v>
      </c>
      <c r="BI142" s="149">
        <v>848</v>
      </c>
      <c r="BJ142" s="149">
        <v>529</v>
      </c>
      <c r="BK142" s="149">
        <v>497</v>
      </c>
      <c r="BL142" s="149">
        <v>542</v>
      </c>
      <c r="BM142" s="149">
        <v>576</v>
      </c>
      <c r="BN142" s="149">
        <v>673</v>
      </c>
      <c r="BO142" s="149">
        <v>818</v>
      </c>
      <c r="BP142" s="182">
        <v>641</v>
      </c>
    </row>
    <row r="143" spans="19:68">
      <c r="S143" s="141" t="s">
        <v>9</v>
      </c>
      <c r="T143" s="143">
        <f t="shared" ref="T143:T144" si="377">AM143+BD143*$AJ$6+BD150*$AJ$8+BD157*$AJ$10</f>
        <v>3289.7999999999997</v>
      </c>
      <c r="U143" s="143">
        <f t="shared" si="365"/>
        <v>3671.2</v>
      </c>
      <c r="V143" s="143">
        <f t="shared" si="366"/>
        <v>3793.6000000000004</v>
      </c>
      <c r="W143" s="143">
        <f t="shared" si="367"/>
        <v>3508</v>
      </c>
      <c r="X143" s="143">
        <f t="shared" si="368"/>
        <v>3795</v>
      </c>
      <c r="Y143" s="143">
        <f t="shared" si="369"/>
        <v>4974.6000000000004</v>
      </c>
      <c r="Z143" s="143">
        <f t="shared" si="370"/>
        <v>3994.6</v>
      </c>
      <c r="AA143" s="143">
        <f t="shared" si="371"/>
        <v>3782.7999999999997</v>
      </c>
      <c r="AB143" s="143">
        <f t="shared" si="372"/>
        <v>3550</v>
      </c>
      <c r="AC143" s="143">
        <f t="shared" si="373"/>
        <v>3596.3999999999996</v>
      </c>
      <c r="AD143" s="143">
        <f t="shared" si="374"/>
        <v>3634.4</v>
      </c>
      <c r="AE143" s="143">
        <f t="shared" si="375"/>
        <v>3653</v>
      </c>
      <c r="AF143" s="143">
        <f t="shared" si="376"/>
        <v>3110.6000000000004</v>
      </c>
      <c r="AG143" s="143"/>
      <c r="AH143" s="402">
        <v>458.99131969521665</v>
      </c>
      <c r="AJ143" s="143"/>
      <c r="AL143" s="141" t="s">
        <v>9</v>
      </c>
      <c r="AM143" s="146">
        <v>1700</v>
      </c>
      <c r="AN143" s="146">
        <v>1896</v>
      </c>
      <c r="AO143" s="146">
        <v>1967</v>
      </c>
      <c r="AP143" s="146">
        <v>1812</v>
      </c>
      <c r="AQ143" s="146">
        <v>1973</v>
      </c>
      <c r="AR143" s="146">
        <v>2554</v>
      </c>
      <c r="AS143" s="146">
        <v>2048</v>
      </c>
      <c r="AT143" s="146">
        <v>1937</v>
      </c>
      <c r="AU143" s="146">
        <v>1824</v>
      </c>
      <c r="AV143" s="146">
        <v>1853</v>
      </c>
      <c r="AW143" s="146">
        <v>1878</v>
      </c>
      <c r="AX143" s="146">
        <v>1948</v>
      </c>
      <c r="AY143" s="146">
        <v>1664</v>
      </c>
      <c r="AZ143" s="392"/>
      <c r="BA143" s="132"/>
      <c r="BB143" s="681"/>
      <c r="BC143" s="141" t="s">
        <v>9</v>
      </c>
      <c r="BD143" s="150">
        <v>497</v>
      </c>
      <c r="BE143" s="150">
        <v>490</v>
      </c>
      <c r="BF143" s="150">
        <v>536</v>
      </c>
      <c r="BG143" s="150">
        <v>463</v>
      </c>
      <c r="BH143" s="150">
        <v>515</v>
      </c>
      <c r="BI143" s="150">
        <v>620</v>
      </c>
      <c r="BJ143" s="150">
        <v>479</v>
      </c>
      <c r="BK143" s="150">
        <v>404</v>
      </c>
      <c r="BL143" s="150">
        <v>376</v>
      </c>
      <c r="BM143" s="150">
        <v>394</v>
      </c>
      <c r="BN143" s="150">
        <v>431</v>
      </c>
      <c r="BO143" s="150">
        <v>580</v>
      </c>
      <c r="BP143" s="183">
        <v>481</v>
      </c>
    </row>
    <row r="144" spans="19:68">
      <c r="S144" s="141" t="s">
        <v>34</v>
      </c>
      <c r="T144" s="143">
        <f t="shared" si="377"/>
        <v>2729.4</v>
      </c>
      <c r="U144" s="143">
        <f t="shared" si="365"/>
        <v>2786.6</v>
      </c>
      <c r="V144" s="143">
        <f t="shared" si="366"/>
        <v>2987.8</v>
      </c>
      <c r="W144" s="143">
        <f t="shared" si="367"/>
        <v>2832.6</v>
      </c>
      <c r="X144" s="143">
        <f t="shared" si="368"/>
        <v>3071.4</v>
      </c>
      <c r="Y144" s="143">
        <f t="shared" si="369"/>
        <v>3688.6000000000004</v>
      </c>
      <c r="Z144" s="143">
        <f t="shared" si="370"/>
        <v>3262.6</v>
      </c>
      <c r="AA144" s="143">
        <f t="shared" si="371"/>
        <v>3382.2</v>
      </c>
      <c r="AB144" s="143">
        <f t="shared" si="372"/>
        <v>3146.8</v>
      </c>
      <c r="AC144" s="143">
        <f t="shared" si="373"/>
        <v>2962.3999999999996</v>
      </c>
      <c r="AD144" s="143">
        <f t="shared" si="374"/>
        <v>2986.8</v>
      </c>
      <c r="AE144" s="143">
        <f t="shared" si="375"/>
        <v>3013.6</v>
      </c>
      <c r="AF144" s="143">
        <f t="shared" si="376"/>
        <v>2644.6</v>
      </c>
      <c r="AG144" s="143"/>
      <c r="AH144" s="402">
        <v>297.33659265777129</v>
      </c>
      <c r="AJ144" s="143"/>
      <c r="AL144" s="141" t="s">
        <v>34</v>
      </c>
      <c r="AM144" s="146">
        <v>1417</v>
      </c>
      <c r="AN144" s="146">
        <v>1445</v>
      </c>
      <c r="AO144" s="146">
        <v>1547</v>
      </c>
      <c r="AP144" s="146">
        <v>1468</v>
      </c>
      <c r="AQ144" s="146">
        <v>1586</v>
      </c>
      <c r="AR144" s="146">
        <v>1903</v>
      </c>
      <c r="AS144" s="146">
        <v>1671</v>
      </c>
      <c r="AT144" s="146">
        <v>1717</v>
      </c>
      <c r="AU144" s="146">
        <v>1611</v>
      </c>
      <c r="AV144" s="146">
        <v>1510</v>
      </c>
      <c r="AW144" s="146">
        <v>1540</v>
      </c>
      <c r="AX144" s="146">
        <v>1567</v>
      </c>
      <c r="AY144" s="146">
        <v>1408</v>
      </c>
      <c r="AZ144" s="392"/>
      <c r="BA144" s="132"/>
      <c r="BB144" s="681"/>
      <c r="BC144" s="141" t="s">
        <v>34</v>
      </c>
      <c r="BD144" s="150">
        <v>410</v>
      </c>
      <c r="BE144" s="150">
        <v>420</v>
      </c>
      <c r="BF144" s="150">
        <v>381</v>
      </c>
      <c r="BG144" s="150">
        <v>387</v>
      </c>
      <c r="BH144" s="150">
        <v>381</v>
      </c>
      <c r="BI144" s="150">
        <v>471</v>
      </c>
      <c r="BJ144" s="150">
        <v>382</v>
      </c>
      <c r="BK144" s="150">
        <v>343</v>
      </c>
      <c r="BL144" s="150">
        <v>338</v>
      </c>
      <c r="BM144" s="150">
        <v>272</v>
      </c>
      <c r="BN144" s="150">
        <v>308</v>
      </c>
      <c r="BO144" s="150">
        <v>373</v>
      </c>
      <c r="BP144" s="183">
        <v>372</v>
      </c>
    </row>
    <row r="145" spans="19:69" ht="18.75" thickBot="1">
      <c r="S145" s="141" t="s">
        <v>35</v>
      </c>
      <c r="T145" s="143">
        <f>AM145</f>
        <v>240</v>
      </c>
      <c r="U145" s="143">
        <f t="shared" ref="U145" si="378">AN145</f>
        <v>291</v>
      </c>
      <c r="V145" s="143">
        <f t="shared" ref="V145" si="379">AO145</f>
        <v>321</v>
      </c>
      <c r="W145" s="143">
        <f t="shared" ref="W145" si="380">AP145</f>
        <v>322</v>
      </c>
      <c r="X145" s="143">
        <f t="shared" ref="X145" si="381">AQ145</f>
        <v>790</v>
      </c>
      <c r="Y145" s="143">
        <f t="shared" ref="Y145" si="382">AR145</f>
        <v>926</v>
      </c>
      <c r="Z145" s="143">
        <f t="shared" ref="Z145" si="383">AS145</f>
        <v>1092</v>
      </c>
      <c r="AA145" s="143">
        <f t="shared" ref="AA145" si="384">AT145</f>
        <v>997</v>
      </c>
      <c r="AB145" s="143">
        <f t="shared" ref="AB145" si="385">AU145</f>
        <v>1119</v>
      </c>
      <c r="AC145" s="143">
        <f t="shared" ref="AC145" si="386">AV145</f>
        <v>1126</v>
      </c>
      <c r="AD145" s="143">
        <f t="shared" ref="AD145" si="387">AW145</f>
        <v>1390</v>
      </c>
      <c r="AE145" s="143">
        <f t="shared" ref="AE145" si="388">AX145</f>
        <v>1519</v>
      </c>
      <c r="AF145" s="143">
        <f t="shared" ref="AF145" si="389">AY145</f>
        <v>1402</v>
      </c>
      <c r="AG145" s="143"/>
      <c r="AH145" s="402">
        <v>382.74946839356369</v>
      </c>
      <c r="AJ145" s="143"/>
      <c r="AL145" s="141" t="s">
        <v>35</v>
      </c>
      <c r="AM145" s="146">
        <v>240</v>
      </c>
      <c r="AN145" s="146">
        <v>291</v>
      </c>
      <c r="AO145" s="146">
        <v>321</v>
      </c>
      <c r="AP145" s="146">
        <v>322</v>
      </c>
      <c r="AQ145" s="146">
        <v>790</v>
      </c>
      <c r="AR145" s="146">
        <v>926</v>
      </c>
      <c r="AS145" s="146">
        <v>1092</v>
      </c>
      <c r="AT145" s="146">
        <v>997</v>
      </c>
      <c r="AU145" s="146">
        <v>1119</v>
      </c>
      <c r="AV145" s="146">
        <v>1126</v>
      </c>
      <c r="AW145" s="146">
        <v>1390</v>
      </c>
      <c r="AX145" s="146">
        <v>1519</v>
      </c>
      <c r="AY145" s="146">
        <v>1402</v>
      </c>
      <c r="AZ145" s="392"/>
      <c r="BA145" s="132"/>
      <c r="BB145" s="681"/>
      <c r="BC145" s="141" t="s">
        <v>36</v>
      </c>
      <c r="BD145" s="150">
        <v>156</v>
      </c>
      <c r="BE145" s="150">
        <v>162</v>
      </c>
      <c r="BF145" s="150">
        <v>137</v>
      </c>
      <c r="BG145" s="150">
        <v>103</v>
      </c>
      <c r="BH145" s="150">
        <v>123</v>
      </c>
      <c r="BI145" s="150">
        <v>91</v>
      </c>
      <c r="BJ145" s="150">
        <v>113</v>
      </c>
      <c r="BK145" s="150">
        <v>158</v>
      </c>
      <c r="BL145" s="150">
        <v>126</v>
      </c>
      <c r="BM145" s="150">
        <v>116</v>
      </c>
      <c r="BN145" s="150">
        <v>109</v>
      </c>
      <c r="BO145" s="150">
        <v>153</v>
      </c>
      <c r="BP145" s="183">
        <v>160</v>
      </c>
    </row>
    <row r="146" spans="19:69">
      <c r="S146" s="141" t="s">
        <v>36</v>
      </c>
      <c r="T146" s="527">
        <f>AM146+$AJ$13*AM147+$AJ$6*(BD145+$AJ$13*BD146)+$AJ$8*(BD152+$AJ$13*BD153)+$AJ$10*(BD159+$AJ$13*BD160)</f>
        <v>957</v>
      </c>
      <c r="U146" s="527">
        <f t="shared" ref="U146" si="390">AN146+$AJ$13*AN147+$AJ$6*(BE145+$AJ$13*BE146)+$AJ$8*(BE152+$AJ$13*BE153)+$AJ$10*(BE159+$AJ$13*BE160)</f>
        <v>977</v>
      </c>
      <c r="V146" s="527">
        <f t="shared" ref="V146" si="391">AO146+$AJ$13*AO147+$AJ$6*(BF145+$AJ$13*BF146)+$AJ$8*(BF152+$AJ$13*BF153)+$AJ$10*(BF159+$AJ$13*BF160)</f>
        <v>1039.8</v>
      </c>
      <c r="W146" s="527">
        <f t="shared" ref="W146" si="392">AP146+$AJ$13*AP147+$AJ$6*(BG145+$AJ$13*BG146)+$AJ$8*(BG152+$AJ$13*BG153)+$AJ$10*(BG159+$AJ$13*BG160)</f>
        <v>986.4</v>
      </c>
      <c r="X146" s="527">
        <f t="shared" ref="X146" si="393">AQ146+$AJ$13*AQ147+$AJ$6*(BH145+$AJ$13*BH146)+$AJ$8*(BH152+$AJ$13*BH153)+$AJ$10*(BH159+$AJ$13*BH160)</f>
        <v>1038.8</v>
      </c>
      <c r="Y146" s="527">
        <f t="shared" ref="Y146" si="394">AR146+$AJ$13*AR147+$AJ$6*(BI145+$AJ$13*BI146)+$AJ$8*(BI152+$AJ$13*BI153)+$AJ$10*(BI159+$AJ$13*BI160)</f>
        <v>950.19999999999993</v>
      </c>
      <c r="Z146" s="527">
        <f t="shared" ref="Z146" si="395">AS146+$AJ$13*AS147+$AJ$6*(BJ145+$AJ$13*BJ146)+$AJ$8*(BJ152+$AJ$13*BJ153)+$AJ$10*(BJ159+$AJ$13*BJ160)</f>
        <v>1051.2</v>
      </c>
      <c r="AA146" s="527">
        <f t="shared" ref="AA146" si="396">AT146+$AJ$13*AT147+$AJ$6*(BK145+$AJ$13*BK146)+$AJ$8*(BK152+$AJ$13*BK153)+$AJ$10*(BK159+$AJ$13*BK160)</f>
        <v>1437.6000000000001</v>
      </c>
      <c r="AB146" s="527">
        <f t="shared" ref="AB146" si="397">AU146+$AJ$13*AU147+$AJ$6*(BL145+$AJ$13*BL146)+$AJ$8*(BL152+$AJ$13*BL153)+$AJ$10*(BL159+$AJ$13*BL160)</f>
        <v>1255.5999999999999</v>
      </c>
      <c r="AC146" s="527">
        <f t="shared" ref="AC146" si="398">AV146+$AJ$13*AV147+$AJ$6*(BM145+$AJ$13*BM146)+$AJ$8*(BM152+$AJ$13*BM153)+$AJ$10*(BM159+$AJ$13*BM160)</f>
        <v>1302.8</v>
      </c>
      <c r="AD146" s="569">
        <f t="shared" ref="AD146" si="399">AW146+$AJ$13*AW147+$AJ$6*(BN145+$AJ$13*BN146)+$AJ$8*(BN152+$AJ$13*BN153)+$AJ$10*(BN159+$AJ$13*BN160)</f>
        <v>1346.2</v>
      </c>
      <c r="AE146" s="546">
        <f t="shared" ref="AE146" si="400">AX146+$AJ$13*AX147+$AJ$6*(BO145+$AJ$13*BO146)+$AJ$8*(BO152+$AJ$13*BO153)+$AJ$10*(BO159+$AJ$13*BO160)</f>
        <v>1466.3</v>
      </c>
      <c r="AF146" s="547">
        <f t="shared" ref="AF146" si="401">AY146+$AJ$13*AY147+$AJ$6*(BP145+$AJ$13*BP146)+$AJ$8*(BP152+$AJ$13*BP153)+$AJ$10*(BP159+$AJ$13*BP160)</f>
        <v>1480.6999999999998</v>
      </c>
      <c r="AG146" s="143"/>
      <c r="AH146" s="402">
        <v>169.0558145833636</v>
      </c>
      <c r="AJ146" s="143"/>
      <c r="AL146" s="141" t="s">
        <v>36</v>
      </c>
      <c r="AM146" s="146">
        <v>495</v>
      </c>
      <c r="AN146" s="146">
        <v>501</v>
      </c>
      <c r="AO146" s="146">
        <v>527</v>
      </c>
      <c r="AP146" s="146">
        <v>501</v>
      </c>
      <c r="AQ146" s="146">
        <v>529</v>
      </c>
      <c r="AR146" s="146">
        <v>481</v>
      </c>
      <c r="AS146" s="146">
        <v>531</v>
      </c>
      <c r="AT146" s="146">
        <v>718</v>
      </c>
      <c r="AU146" s="146">
        <v>624</v>
      </c>
      <c r="AV146" s="146">
        <v>646</v>
      </c>
      <c r="AW146" s="146">
        <v>667</v>
      </c>
      <c r="AX146" s="146">
        <v>703</v>
      </c>
      <c r="AY146" s="146">
        <v>717</v>
      </c>
      <c r="AZ146" s="392"/>
      <c r="BA146" s="132"/>
      <c r="BB146" s="681"/>
      <c r="BC146" s="141" t="s">
        <v>149</v>
      </c>
      <c r="BD146" s="146">
        <v>0</v>
      </c>
      <c r="BE146" s="146">
        <v>0</v>
      </c>
      <c r="BF146" s="146">
        <v>0</v>
      </c>
      <c r="BG146" s="146">
        <v>0</v>
      </c>
      <c r="BH146" s="146">
        <v>0</v>
      </c>
      <c r="BI146" s="146">
        <v>0</v>
      </c>
      <c r="BJ146" s="146">
        <v>0</v>
      </c>
      <c r="BK146" s="146">
        <v>0</v>
      </c>
      <c r="BL146" s="146">
        <v>0</v>
      </c>
      <c r="BM146" s="150">
        <v>0</v>
      </c>
      <c r="BN146" s="150">
        <v>0</v>
      </c>
      <c r="BO146" s="150">
        <v>17</v>
      </c>
      <c r="BP146" s="183">
        <v>14</v>
      </c>
    </row>
    <row r="147" spans="19:69">
      <c r="S147" s="141" t="s">
        <v>37</v>
      </c>
      <c r="T147" s="527">
        <f>AM148+BD147*$AJ$6+BD154*$AJ$8+BD161*$AJ$10</f>
        <v>162</v>
      </c>
      <c r="U147" s="527">
        <f t="shared" ref="U147:U148" si="402">AN148+BE147*$AJ$6+BE154*$AJ$8+BE161*$AJ$10</f>
        <v>172.4</v>
      </c>
      <c r="V147" s="527">
        <f t="shared" ref="V147:V148" si="403">AO148+BF147*$AJ$6+BF154*$AJ$8+BF161*$AJ$10</f>
        <v>99.199999999999989</v>
      </c>
      <c r="W147" s="527">
        <f t="shared" ref="W147:W148" si="404">AP148+BG147*$AJ$6+BG154*$AJ$8+BG161*$AJ$10</f>
        <v>132.19999999999999</v>
      </c>
      <c r="X147" s="527">
        <f t="shared" ref="X147:X148" si="405">AQ148+BH147*$AJ$6+BH154*$AJ$8+BH161*$AJ$10</f>
        <v>136.80000000000001</v>
      </c>
      <c r="Y147" s="527">
        <f t="shared" ref="Y147:Y148" si="406">AR148+BI147*$AJ$6+BI154*$AJ$8+BI161*$AJ$10</f>
        <v>78.599999999999994</v>
      </c>
      <c r="Z147" s="527">
        <f t="shared" ref="Z147:Z148" si="407">AS148+BJ147*$AJ$6+BJ154*$AJ$8+BJ161*$AJ$10</f>
        <v>73.599999999999994</v>
      </c>
      <c r="AA147" s="527">
        <f t="shared" ref="AA147:AA148" si="408">AT148+BK147*$AJ$6+BK154*$AJ$8+BK161*$AJ$10</f>
        <v>219.8</v>
      </c>
      <c r="AB147" s="527">
        <f t="shared" ref="AB147:AB148" si="409">AU148+BL147*$AJ$6+BL154*$AJ$8+BL161*$AJ$10</f>
        <v>194.4</v>
      </c>
      <c r="AC147" s="527">
        <f t="shared" ref="AC147:AC148" si="410">AV148+BM147*$AJ$6+BM154*$AJ$8+BM161*$AJ$10</f>
        <v>186.20000000000002</v>
      </c>
      <c r="AD147" s="570">
        <f t="shared" ref="AD147:AD148" si="411">AW148+BN147*$AJ$6+BN154*$AJ$8+BN161*$AJ$10</f>
        <v>265.8</v>
      </c>
      <c r="AE147" s="527">
        <f t="shared" ref="AE147:AE148" si="412">AX148+BO147*$AJ$6+BO154*$AJ$8+BO161*$AJ$10</f>
        <v>285.60000000000002</v>
      </c>
      <c r="AF147" s="548">
        <f t="shared" ref="AF147" si="413">AY148+BP147*$AJ$6+BP154*$AJ$8+BP161*$AJ$10</f>
        <v>243.6</v>
      </c>
      <c r="AG147" s="143"/>
      <c r="AH147" s="402">
        <v>50.010221177497506</v>
      </c>
      <c r="AJ147" s="143"/>
      <c r="AL147" s="141" t="s">
        <v>149</v>
      </c>
      <c r="AM147" s="146">
        <v>0</v>
      </c>
      <c r="AN147" s="146">
        <v>0</v>
      </c>
      <c r="AO147" s="146">
        <v>0</v>
      </c>
      <c r="AP147" s="146">
        <v>0</v>
      </c>
      <c r="AQ147" s="146">
        <v>0</v>
      </c>
      <c r="AR147" s="146">
        <v>0</v>
      </c>
      <c r="AS147" s="146">
        <v>0</v>
      </c>
      <c r="AT147" s="146">
        <v>0</v>
      </c>
      <c r="AU147" s="146">
        <v>0</v>
      </c>
      <c r="AV147" s="146">
        <v>0</v>
      </c>
      <c r="AW147" s="146">
        <v>0</v>
      </c>
      <c r="AX147" s="146">
        <v>79</v>
      </c>
      <c r="AY147" s="146">
        <v>83</v>
      </c>
      <c r="AZ147" s="392"/>
      <c r="BA147" s="132"/>
      <c r="BB147" s="681"/>
      <c r="BC147" s="141" t="s">
        <v>37</v>
      </c>
      <c r="BD147" s="150">
        <v>50</v>
      </c>
      <c r="BE147" s="150">
        <v>35</v>
      </c>
      <c r="BF147" s="150">
        <v>22</v>
      </c>
      <c r="BG147" s="150">
        <v>25</v>
      </c>
      <c r="BH147" s="150">
        <v>31</v>
      </c>
      <c r="BI147" s="150">
        <v>16</v>
      </c>
      <c r="BJ147" s="150">
        <v>11</v>
      </c>
      <c r="BK147" s="150">
        <v>38</v>
      </c>
      <c r="BL147" s="150">
        <v>28</v>
      </c>
      <c r="BM147" s="150">
        <v>26</v>
      </c>
      <c r="BN147" s="150">
        <v>40</v>
      </c>
      <c r="BO147" s="150">
        <v>37</v>
      </c>
      <c r="BP147" s="183">
        <v>32</v>
      </c>
    </row>
    <row r="148" spans="19:69" ht="18.75" thickBot="1">
      <c r="S148" s="141" t="s">
        <v>38</v>
      </c>
      <c r="T148" s="527">
        <f>AM149+BD148*$AJ$6+BD155*$AJ$8+BD162*$AJ$10</f>
        <v>134.80000000000001</v>
      </c>
      <c r="U148" s="527">
        <f t="shared" si="402"/>
        <v>107</v>
      </c>
      <c r="V148" s="527">
        <f t="shared" si="403"/>
        <v>102</v>
      </c>
      <c r="W148" s="527">
        <f t="shared" si="404"/>
        <v>103.8</v>
      </c>
      <c r="X148" s="527">
        <f t="shared" si="405"/>
        <v>93.2</v>
      </c>
      <c r="Y148" s="527">
        <f t="shared" si="406"/>
        <v>221.6</v>
      </c>
      <c r="Z148" s="527">
        <f t="shared" si="407"/>
        <v>289.2</v>
      </c>
      <c r="AA148" s="527">
        <f t="shared" si="408"/>
        <v>116.19999999999999</v>
      </c>
      <c r="AB148" s="527">
        <f t="shared" si="409"/>
        <v>107.2</v>
      </c>
      <c r="AC148" s="527">
        <f t="shared" si="410"/>
        <v>99.399999999999991</v>
      </c>
      <c r="AD148" s="572">
        <f t="shared" si="411"/>
        <v>169.4</v>
      </c>
      <c r="AE148" s="549">
        <f t="shared" si="412"/>
        <v>267.60000000000002</v>
      </c>
      <c r="AF148" s="550">
        <f>AY149+BP148*$AJ$6+BP155*$AJ$8+BP162*$AJ$10</f>
        <v>212.20000000000002</v>
      </c>
      <c r="AG148" s="143"/>
      <c r="AH148" s="402">
        <v>65.202661840687881</v>
      </c>
      <c r="AL148" s="141" t="s">
        <v>37</v>
      </c>
      <c r="AM148" s="146">
        <v>85</v>
      </c>
      <c r="AN148" s="146">
        <v>89</v>
      </c>
      <c r="AO148" s="146">
        <v>52</v>
      </c>
      <c r="AP148" s="146">
        <v>70</v>
      </c>
      <c r="AQ148" s="146">
        <v>73</v>
      </c>
      <c r="AR148" s="146">
        <v>41</v>
      </c>
      <c r="AS148" s="146">
        <v>38</v>
      </c>
      <c r="AT148" s="146">
        <v>113</v>
      </c>
      <c r="AU148" s="146">
        <v>99</v>
      </c>
      <c r="AV148" s="146">
        <v>95</v>
      </c>
      <c r="AW148" s="146">
        <v>135</v>
      </c>
      <c r="AX148" s="146">
        <v>145</v>
      </c>
      <c r="AY148" s="146">
        <v>125</v>
      </c>
      <c r="AZ148" s="392"/>
      <c r="BA148" s="132"/>
      <c r="BB148" s="682"/>
      <c r="BC148" s="161" t="s">
        <v>38</v>
      </c>
      <c r="BD148" s="158">
        <v>38</v>
      </c>
      <c r="BE148" s="158">
        <v>32</v>
      </c>
      <c r="BF148" s="159">
        <v>20</v>
      </c>
      <c r="BG148" s="158">
        <v>22</v>
      </c>
      <c r="BH148" s="158">
        <v>21</v>
      </c>
      <c r="BI148" s="159">
        <v>49</v>
      </c>
      <c r="BJ148" s="159">
        <v>60</v>
      </c>
      <c r="BK148" s="159">
        <v>21</v>
      </c>
      <c r="BL148" s="159">
        <v>13</v>
      </c>
      <c r="BM148" s="159">
        <v>12</v>
      </c>
      <c r="BN148" s="159">
        <v>21</v>
      </c>
      <c r="BO148" s="159">
        <v>60</v>
      </c>
      <c r="BP148" s="185">
        <v>56</v>
      </c>
    </row>
    <row r="149" spans="19:69">
      <c r="S149" s="141" t="s">
        <v>39</v>
      </c>
      <c r="T149" s="143">
        <f>AM150</f>
        <v>0</v>
      </c>
      <c r="U149" s="143">
        <f t="shared" ref="U149:U152" si="414">AN150</f>
        <v>0</v>
      </c>
      <c r="V149" s="143">
        <f t="shared" ref="V149:V152" si="415">AO150</f>
        <v>0</v>
      </c>
      <c r="W149" s="143">
        <f t="shared" ref="W149:W152" si="416">AP150</f>
        <v>312</v>
      </c>
      <c r="X149" s="143">
        <f t="shared" ref="X149:X152" si="417">AQ150</f>
        <v>268</v>
      </c>
      <c r="Y149" s="143">
        <f t="shared" ref="Y149:Y152" si="418">AR150</f>
        <v>258</v>
      </c>
      <c r="Z149" s="143">
        <f t="shared" ref="Z149:Z152" si="419">AS150</f>
        <v>263</v>
      </c>
      <c r="AA149" s="143">
        <f t="shared" ref="AA149:AA152" si="420">AT150</f>
        <v>263</v>
      </c>
      <c r="AB149" s="143">
        <f t="shared" ref="AB149:AB152" si="421">AU150</f>
        <v>226</v>
      </c>
      <c r="AC149" s="143">
        <f t="shared" ref="AC149:AC152" si="422">AV150</f>
        <v>267</v>
      </c>
      <c r="AD149" s="143">
        <f t="shared" ref="AD149:AD152" si="423">AW150</f>
        <v>250</v>
      </c>
      <c r="AE149" s="143">
        <f t="shared" ref="AE149:AE152" si="424">AX150</f>
        <v>269</v>
      </c>
      <c r="AF149" s="143">
        <f t="shared" ref="AF149:AF152" si="425">AY150</f>
        <v>311</v>
      </c>
      <c r="AG149" s="143"/>
      <c r="AH149" s="404">
        <v>30.923869652514703</v>
      </c>
      <c r="AL149" s="141" t="s">
        <v>38</v>
      </c>
      <c r="AM149" s="146">
        <v>72</v>
      </c>
      <c r="AN149" s="146">
        <v>56</v>
      </c>
      <c r="AO149" s="146">
        <v>52</v>
      </c>
      <c r="AP149" s="146">
        <v>53</v>
      </c>
      <c r="AQ149" s="146">
        <v>48</v>
      </c>
      <c r="AR149" s="146">
        <v>114</v>
      </c>
      <c r="AS149" s="146">
        <v>147</v>
      </c>
      <c r="AT149" s="146">
        <v>58</v>
      </c>
      <c r="AU149" s="146">
        <v>54</v>
      </c>
      <c r="AV149" s="146">
        <v>50</v>
      </c>
      <c r="AW149" s="146">
        <v>84</v>
      </c>
      <c r="AX149" s="146">
        <v>142</v>
      </c>
      <c r="AY149" s="146">
        <v>114</v>
      </c>
      <c r="AZ149" s="392"/>
      <c r="BA149" s="132"/>
      <c r="BB149" s="681" t="s">
        <v>100</v>
      </c>
      <c r="BC149" s="435" t="s">
        <v>33</v>
      </c>
      <c r="BD149" s="149">
        <v>943</v>
      </c>
      <c r="BE149" s="149">
        <v>1166</v>
      </c>
      <c r="BF149" s="149">
        <v>1138</v>
      </c>
      <c r="BG149" s="149">
        <v>1173</v>
      </c>
      <c r="BH149" s="149">
        <v>1300</v>
      </c>
      <c r="BI149" s="149">
        <v>1603</v>
      </c>
      <c r="BJ149" s="149">
        <v>1047</v>
      </c>
      <c r="BK149" s="149">
        <v>1015</v>
      </c>
      <c r="BL149" s="149">
        <v>979</v>
      </c>
      <c r="BM149" s="149">
        <v>1056</v>
      </c>
      <c r="BN149" s="149">
        <v>1119</v>
      </c>
      <c r="BO149" s="150">
        <v>1145</v>
      </c>
      <c r="BP149" s="183">
        <v>934</v>
      </c>
      <c r="BQ149" s="513"/>
    </row>
    <row r="150" spans="19:69">
      <c r="S150" s="141" t="s">
        <v>15</v>
      </c>
      <c r="T150" s="143">
        <f>AM151</f>
        <v>346</v>
      </c>
      <c r="U150" s="143">
        <f t="shared" si="414"/>
        <v>530</v>
      </c>
      <c r="V150" s="143">
        <f t="shared" si="415"/>
        <v>511</v>
      </c>
      <c r="W150" s="143">
        <f t="shared" si="416"/>
        <v>472</v>
      </c>
      <c r="X150" s="143">
        <f t="shared" si="417"/>
        <v>466</v>
      </c>
      <c r="Y150" s="143">
        <f t="shared" si="418"/>
        <v>533</v>
      </c>
      <c r="Z150" s="143">
        <f t="shared" si="419"/>
        <v>552</v>
      </c>
      <c r="AA150" s="143">
        <f t="shared" si="420"/>
        <v>675</v>
      </c>
      <c r="AB150" s="143">
        <f t="shared" si="421"/>
        <v>640</v>
      </c>
      <c r="AC150" s="143">
        <f t="shared" si="422"/>
        <v>617</v>
      </c>
      <c r="AD150" s="143">
        <f t="shared" si="423"/>
        <v>581</v>
      </c>
      <c r="AE150" s="143">
        <f t="shared" si="424"/>
        <v>683</v>
      </c>
      <c r="AF150" s="143">
        <f t="shared" si="425"/>
        <v>991</v>
      </c>
      <c r="AG150" s="143"/>
      <c r="AH150" s="402">
        <v>95.851505523445596</v>
      </c>
      <c r="AL150" s="141" t="s">
        <v>39</v>
      </c>
      <c r="AM150" s="146"/>
      <c r="AN150" s="146"/>
      <c r="AO150" s="146"/>
      <c r="AP150" s="146">
        <v>312</v>
      </c>
      <c r="AQ150" s="146">
        <v>268</v>
      </c>
      <c r="AR150" s="146">
        <v>258</v>
      </c>
      <c r="AS150" s="146">
        <v>263</v>
      </c>
      <c r="AT150" s="146">
        <v>263</v>
      </c>
      <c r="AU150" s="146">
        <v>226</v>
      </c>
      <c r="AV150" s="146">
        <v>267</v>
      </c>
      <c r="AW150" s="146">
        <v>250</v>
      </c>
      <c r="AX150" s="146">
        <v>269</v>
      </c>
      <c r="AY150" s="146">
        <v>311</v>
      </c>
      <c r="AZ150" s="392"/>
      <c r="BA150" s="132"/>
      <c r="BB150" s="681"/>
      <c r="BC150" s="141" t="s">
        <v>9</v>
      </c>
      <c r="BD150" s="150">
        <v>699</v>
      </c>
      <c r="BE150" s="150">
        <v>830</v>
      </c>
      <c r="BF150" s="150">
        <v>847</v>
      </c>
      <c r="BG150" s="150">
        <v>788</v>
      </c>
      <c r="BH150" s="150">
        <v>852</v>
      </c>
      <c r="BI150" s="150">
        <v>1117</v>
      </c>
      <c r="BJ150" s="150">
        <v>799</v>
      </c>
      <c r="BK150" s="150">
        <v>817</v>
      </c>
      <c r="BL150" s="150">
        <v>740</v>
      </c>
      <c r="BM150" s="150">
        <v>773</v>
      </c>
      <c r="BN150" s="150">
        <v>832</v>
      </c>
      <c r="BO150" s="150">
        <v>833</v>
      </c>
      <c r="BP150" s="183">
        <v>763</v>
      </c>
    </row>
    <row r="151" spans="19:69" ht="18.75" thickBot="1">
      <c r="S151" s="141" t="s">
        <v>40</v>
      </c>
      <c r="T151" s="143">
        <f>AM152</f>
        <v>0</v>
      </c>
      <c r="U151" s="143">
        <f t="shared" si="414"/>
        <v>0</v>
      </c>
      <c r="V151" s="143">
        <f t="shared" si="415"/>
        <v>0</v>
      </c>
      <c r="W151" s="143">
        <f t="shared" si="416"/>
        <v>71959</v>
      </c>
      <c r="X151" s="143">
        <f t="shared" si="417"/>
        <v>48134</v>
      </c>
      <c r="Y151" s="143">
        <f t="shared" si="418"/>
        <v>67613</v>
      </c>
      <c r="Z151" s="143">
        <f t="shared" si="419"/>
        <v>32948</v>
      </c>
      <c r="AA151" s="143">
        <f t="shared" si="420"/>
        <v>39563</v>
      </c>
      <c r="AB151" s="143">
        <f t="shared" si="421"/>
        <v>35965</v>
      </c>
      <c r="AC151" s="143">
        <f t="shared" si="422"/>
        <v>35107</v>
      </c>
      <c r="AD151" s="143">
        <f t="shared" si="423"/>
        <v>23562</v>
      </c>
      <c r="AE151" s="143">
        <f t="shared" si="424"/>
        <v>33706</v>
      </c>
      <c r="AF151" s="143">
        <f t="shared" si="425"/>
        <v>23221</v>
      </c>
      <c r="AG151" s="143"/>
      <c r="AH151" s="404">
        <v>16147.133234799941</v>
      </c>
      <c r="AL151" s="141" t="s">
        <v>15</v>
      </c>
      <c r="AM151" s="146">
        <v>346</v>
      </c>
      <c r="AN151" s="146">
        <v>530</v>
      </c>
      <c r="AO151" s="146">
        <v>511</v>
      </c>
      <c r="AP151" s="146">
        <v>472</v>
      </c>
      <c r="AQ151" s="146">
        <v>466</v>
      </c>
      <c r="AR151" s="146">
        <v>533</v>
      </c>
      <c r="AS151" s="146">
        <v>552</v>
      </c>
      <c r="AT151" s="146">
        <v>675</v>
      </c>
      <c r="AU151" s="146">
        <v>640</v>
      </c>
      <c r="AV151" s="146">
        <v>617</v>
      </c>
      <c r="AW151" s="146">
        <v>581</v>
      </c>
      <c r="AX151" s="146">
        <v>683</v>
      </c>
      <c r="AY151" s="146">
        <v>991</v>
      </c>
      <c r="AZ151" s="392"/>
      <c r="BA151" s="132"/>
      <c r="BB151" s="681"/>
      <c r="BC151" s="141" t="s">
        <v>34</v>
      </c>
      <c r="BD151" s="150">
        <v>574</v>
      </c>
      <c r="BE151" s="150">
        <v>558</v>
      </c>
      <c r="BF151" s="150">
        <v>668</v>
      </c>
      <c r="BG151" s="150">
        <v>605</v>
      </c>
      <c r="BH151" s="150">
        <v>673</v>
      </c>
      <c r="BI151" s="150">
        <v>768</v>
      </c>
      <c r="BJ151" s="150">
        <v>650</v>
      </c>
      <c r="BK151" s="150">
        <v>696</v>
      </c>
      <c r="BL151" s="150">
        <v>621</v>
      </c>
      <c r="BM151" s="150">
        <v>594</v>
      </c>
      <c r="BN151" s="150">
        <v>616</v>
      </c>
      <c r="BO151" s="150">
        <v>649</v>
      </c>
      <c r="BP151" s="183">
        <v>585</v>
      </c>
    </row>
    <row r="152" spans="19:69" ht="18.75" thickBot="1">
      <c r="S152" s="141" t="s">
        <v>41</v>
      </c>
      <c r="T152" s="163">
        <f>AM153</f>
        <v>17.486382730689606</v>
      </c>
      <c r="U152" s="163">
        <f t="shared" si="414"/>
        <v>15.811505416110583</v>
      </c>
      <c r="V152" s="163">
        <f t="shared" si="415"/>
        <v>15.251826355717899</v>
      </c>
      <c r="W152" s="163">
        <f t="shared" si="416"/>
        <v>14.36767148105279</v>
      </c>
      <c r="X152" s="163">
        <f t="shared" si="417"/>
        <v>14.29187555147568</v>
      </c>
      <c r="Y152" s="163">
        <f t="shared" si="418"/>
        <v>10.080560803612522</v>
      </c>
      <c r="Z152" s="163">
        <f t="shared" si="419"/>
        <v>10.179649645918747</v>
      </c>
      <c r="AA152" s="163">
        <f t="shared" si="420"/>
        <v>14.2363589641093</v>
      </c>
      <c r="AB152" s="163">
        <f t="shared" si="421"/>
        <v>12.693637965038363</v>
      </c>
      <c r="AC152" s="163">
        <f t="shared" si="422"/>
        <v>12.996237931125201</v>
      </c>
      <c r="AD152" s="573">
        <f t="shared" si="423"/>
        <v>13.997771759524563</v>
      </c>
      <c r="AE152" s="556">
        <f t="shared" si="424"/>
        <v>15.18045498603113</v>
      </c>
      <c r="AF152" s="557">
        <f t="shared" si="425"/>
        <v>17.279652646710801</v>
      </c>
      <c r="AG152" s="163"/>
      <c r="AH152" s="403">
        <v>2.3398169698925586</v>
      </c>
      <c r="AL152" s="141" t="s">
        <v>40</v>
      </c>
      <c r="AM152" s="146"/>
      <c r="AN152" s="146"/>
      <c r="AO152" s="146"/>
      <c r="AP152" s="146">
        <v>71959</v>
      </c>
      <c r="AQ152" s="146">
        <v>48134</v>
      </c>
      <c r="AR152" s="146">
        <v>67613</v>
      </c>
      <c r="AS152" s="146">
        <v>32948</v>
      </c>
      <c r="AT152" s="146">
        <v>39563</v>
      </c>
      <c r="AU152" s="146">
        <v>35965</v>
      </c>
      <c r="AV152" s="146">
        <v>35107</v>
      </c>
      <c r="AW152" s="146">
        <v>23562</v>
      </c>
      <c r="AX152" s="146">
        <v>33706</v>
      </c>
      <c r="AY152" s="146">
        <v>23221</v>
      </c>
      <c r="AZ152" s="392"/>
      <c r="BA152" s="132"/>
      <c r="BB152" s="681"/>
      <c r="BC152" s="141" t="s">
        <v>36</v>
      </c>
      <c r="BD152" s="150">
        <v>210</v>
      </c>
      <c r="BE152" s="150">
        <v>182</v>
      </c>
      <c r="BF152" s="150">
        <v>204</v>
      </c>
      <c r="BG152" s="150">
        <v>205</v>
      </c>
      <c r="BH152" s="150">
        <v>223</v>
      </c>
      <c r="BI152" s="150">
        <v>202</v>
      </c>
      <c r="BJ152" s="150">
        <v>191</v>
      </c>
      <c r="BK152" s="150">
        <v>268</v>
      </c>
      <c r="BL152" s="150">
        <v>214</v>
      </c>
      <c r="BM152" s="150">
        <v>228</v>
      </c>
      <c r="BN152" s="150">
        <v>250</v>
      </c>
      <c r="BO152" s="150">
        <v>247</v>
      </c>
      <c r="BP152" s="183">
        <v>261</v>
      </c>
    </row>
    <row r="153" spans="19:69">
      <c r="T153" s="141"/>
      <c r="U153" s="141"/>
      <c r="V153" s="141"/>
      <c r="AF153" s="167"/>
      <c r="AH153" s="99"/>
      <c r="AL153" s="161" t="s">
        <v>41</v>
      </c>
      <c r="AM153" s="164">
        <v>17.486382730689606</v>
      </c>
      <c r="AN153" s="164">
        <v>15.811505416110583</v>
      </c>
      <c r="AO153" s="164">
        <v>15.251826355717899</v>
      </c>
      <c r="AP153" s="164">
        <v>14.36767148105279</v>
      </c>
      <c r="AQ153" s="164">
        <v>14.29187555147568</v>
      </c>
      <c r="AR153" s="164">
        <v>10.080560803612522</v>
      </c>
      <c r="AS153" s="164">
        <v>10.179649645918747</v>
      </c>
      <c r="AT153" s="164">
        <v>14.2363589641093</v>
      </c>
      <c r="AU153" s="164">
        <v>12.693637965038363</v>
      </c>
      <c r="AV153" s="164">
        <v>12.996237931125201</v>
      </c>
      <c r="AW153" s="164">
        <v>13.997771759524563</v>
      </c>
      <c r="AX153" s="164">
        <v>15.18045498603113</v>
      </c>
      <c r="AY153" s="164">
        <v>17.279652646710801</v>
      </c>
      <c r="AZ153" s="392"/>
      <c r="BA153" s="132"/>
      <c r="BB153" s="681"/>
      <c r="BC153" s="141" t="s">
        <v>149</v>
      </c>
      <c r="BD153" s="146">
        <v>0</v>
      </c>
      <c r="BE153" s="146">
        <v>0</v>
      </c>
      <c r="BF153" s="146">
        <v>0</v>
      </c>
      <c r="BG153" s="146">
        <v>0</v>
      </c>
      <c r="BH153" s="146">
        <v>0</v>
      </c>
      <c r="BI153" s="146">
        <v>0</v>
      </c>
      <c r="BJ153" s="146">
        <v>0</v>
      </c>
      <c r="BK153" s="146">
        <v>0</v>
      </c>
      <c r="BL153" s="146">
        <v>0</v>
      </c>
      <c r="BM153" s="150">
        <v>0</v>
      </c>
      <c r="BN153" s="150">
        <v>0</v>
      </c>
      <c r="BO153" s="150">
        <v>28</v>
      </c>
      <c r="BP153" s="183">
        <v>36</v>
      </c>
    </row>
    <row r="154" spans="19:69">
      <c r="T154" s="141"/>
      <c r="U154" s="141"/>
      <c r="V154" s="141"/>
      <c r="AH154" s="99"/>
      <c r="AL154" s="141"/>
      <c r="AM154" s="186"/>
      <c r="AN154" s="186"/>
      <c r="AO154" s="186"/>
      <c r="AP154" s="186"/>
      <c r="AQ154" s="186"/>
      <c r="AR154" s="186"/>
      <c r="AS154" s="186"/>
      <c r="AT154" s="186"/>
      <c r="AU154" s="186"/>
      <c r="AV154" s="186"/>
      <c r="AW154" s="186"/>
      <c r="AX154" s="186"/>
      <c r="AY154" s="186"/>
      <c r="AZ154" s="392"/>
      <c r="BA154" s="132"/>
      <c r="BB154" s="681"/>
      <c r="BC154" s="141" t="s">
        <v>37</v>
      </c>
      <c r="BD154" s="150">
        <v>25</v>
      </c>
      <c r="BE154" s="150">
        <v>35</v>
      </c>
      <c r="BF154" s="150">
        <v>20</v>
      </c>
      <c r="BG154" s="150">
        <v>29</v>
      </c>
      <c r="BH154" s="150">
        <v>27</v>
      </c>
      <c r="BI154" s="150">
        <v>20</v>
      </c>
      <c r="BJ154" s="150">
        <v>16</v>
      </c>
      <c r="BK154" s="150">
        <v>38</v>
      </c>
      <c r="BL154" s="150">
        <v>31</v>
      </c>
      <c r="BM154" s="150">
        <v>38</v>
      </c>
      <c r="BN154" s="150">
        <v>58</v>
      </c>
      <c r="BO154" s="150">
        <v>51</v>
      </c>
      <c r="BP154" s="183">
        <v>45</v>
      </c>
    </row>
    <row r="155" spans="19:69">
      <c r="T155" s="141"/>
      <c r="U155" s="141"/>
      <c r="V155" s="141"/>
      <c r="AH155" s="99"/>
      <c r="AL155" s="141"/>
      <c r="AM155" s="186"/>
      <c r="AN155" s="186"/>
      <c r="AO155" s="186"/>
      <c r="AP155" s="186"/>
      <c r="AQ155" s="186"/>
      <c r="AR155" s="186"/>
      <c r="AS155" s="186"/>
      <c r="AT155" s="186"/>
      <c r="AU155" s="186"/>
      <c r="AV155" s="186"/>
      <c r="AW155" s="186"/>
      <c r="AX155" s="186"/>
      <c r="AY155" s="186"/>
      <c r="AZ155" s="392"/>
      <c r="BA155" s="132"/>
      <c r="BB155" s="682"/>
      <c r="BC155" s="161" t="s">
        <v>38</v>
      </c>
      <c r="BD155" s="158">
        <v>18</v>
      </c>
      <c r="BE155" s="158">
        <v>11</v>
      </c>
      <c r="BF155" s="159">
        <v>16</v>
      </c>
      <c r="BG155" s="158">
        <v>20</v>
      </c>
      <c r="BH155" s="158">
        <v>20</v>
      </c>
      <c r="BI155" s="159">
        <v>36</v>
      </c>
      <c r="BJ155" s="159">
        <v>45</v>
      </c>
      <c r="BK155" s="159">
        <v>15</v>
      </c>
      <c r="BL155" s="159">
        <v>26</v>
      </c>
      <c r="BM155" s="159">
        <v>17</v>
      </c>
      <c r="BN155" s="159">
        <v>35</v>
      </c>
      <c r="BO155" s="159">
        <v>38</v>
      </c>
      <c r="BP155" s="185">
        <v>27</v>
      </c>
    </row>
    <row r="156" spans="19:69">
      <c r="T156" s="141"/>
      <c r="U156" s="141"/>
      <c r="V156" s="141"/>
      <c r="AH156" s="99"/>
      <c r="AJ156" s="135"/>
      <c r="AL156" s="141"/>
      <c r="AM156" s="186"/>
      <c r="AN156" s="186"/>
      <c r="AO156" s="186"/>
      <c r="AP156" s="186"/>
      <c r="AQ156" s="186"/>
      <c r="AR156" s="186"/>
      <c r="AS156" s="186"/>
      <c r="AT156" s="186"/>
      <c r="AU156" s="186"/>
      <c r="AV156" s="186"/>
      <c r="AW156" s="186"/>
      <c r="AX156" s="186"/>
      <c r="AY156" s="186"/>
      <c r="AZ156" s="392"/>
      <c r="BA156" s="132"/>
      <c r="BB156" s="683" t="s">
        <v>101</v>
      </c>
      <c r="BC156" s="435" t="s">
        <v>33</v>
      </c>
      <c r="BD156" s="149">
        <v>443</v>
      </c>
      <c r="BE156" s="149">
        <v>530</v>
      </c>
      <c r="BF156" s="149">
        <v>517</v>
      </c>
      <c r="BG156" s="149">
        <v>504</v>
      </c>
      <c r="BH156" s="149">
        <v>596</v>
      </c>
      <c r="BI156" s="149">
        <v>862</v>
      </c>
      <c r="BJ156" s="149">
        <v>668</v>
      </c>
      <c r="BK156" s="149">
        <v>653</v>
      </c>
      <c r="BL156" s="149">
        <v>581</v>
      </c>
      <c r="BM156" s="149">
        <v>593</v>
      </c>
      <c r="BN156" s="149">
        <v>419</v>
      </c>
      <c r="BO156" s="150">
        <v>316</v>
      </c>
      <c r="BP156" s="183">
        <v>197</v>
      </c>
    </row>
    <row r="157" spans="19:69">
      <c r="T157" s="141"/>
      <c r="U157" s="141"/>
      <c r="V157" s="141"/>
      <c r="AH157" s="99"/>
      <c r="AJ157" s="135"/>
      <c r="AL157" s="141"/>
      <c r="AM157" s="186"/>
      <c r="AN157" s="186"/>
      <c r="AO157" s="186"/>
      <c r="AP157" s="186"/>
      <c r="AQ157" s="186"/>
      <c r="AR157" s="186"/>
      <c r="AS157" s="186"/>
      <c r="AT157" s="186"/>
      <c r="AU157" s="186"/>
      <c r="AV157" s="186"/>
      <c r="AW157" s="186"/>
      <c r="AX157" s="186"/>
      <c r="AY157" s="186"/>
      <c r="AZ157" s="392"/>
      <c r="BA157" s="132"/>
      <c r="BB157" s="681"/>
      <c r="BC157" s="141" t="s">
        <v>9</v>
      </c>
      <c r="BD157" s="150">
        <v>411</v>
      </c>
      <c r="BE157" s="150">
        <v>461</v>
      </c>
      <c r="BF157" s="150">
        <v>459</v>
      </c>
      <c r="BG157" s="150">
        <v>448</v>
      </c>
      <c r="BH157" s="150">
        <v>465</v>
      </c>
      <c r="BI157" s="150">
        <v>673</v>
      </c>
      <c r="BJ157" s="150">
        <v>637</v>
      </c>
      <c r="BK157" s="150">
        <v>588</v>
      </c>
      <c r="BL157" s="150">
        <v>571</v>
      </c>
      <c r="BM157" s="150">
        <v>546</v>
      </c>
      <c r="BN157" s="150">
        <v>483</v>
      </c>
      <c r="BO157" s="150">
        <v>340</v>
      </c>
      <c r="BP157" s="183">
        <v>249</v>
      </c>
    </row>
    <row r="158" spans="19:69">
      <c r="T158" s="141"/>
      <c r="U158" s="141"/>
      <c r="V158" s="141"/>
      <c r="AH158" s="99"/>
      <c r="AJ158" s="135"/>
      <c r="AL158" s="161"/>
      <c r="AM158" s="279"/>
      <c r="AN158" s="279"/>
      <c r="AO158" s="279"/>
      <c r="AP158" s="279"/>
      <c r="AQ158" s="279"/>
      <c r="AR158" s="279"/>
      <c r="AS158" s="279"/>
      <c r="AT158" s="279"/>
      <c r="AU158" s="279"/>
      <c r="AV158" s="279"/>
      <c r="AW158" s="279"/>
      <c r="AX158" s="279"/>
      <c r="AY158" s="279"/>
      <c r="AZ158" s="392"/>
      <c r="BA158" s="132"/>
      <c r="BB158" s="681"/>
      <c r="BC158" s="141" t="s">
        <v>34</v>
      </c>
      <c r="BD158" s="150">
        <v>342</v>
      </c>
      <c r="BE158" s="150">
        <v>373</v>
      </c>
      <c r="BF158" s="150">
        <v>390</v>
      </c>
      <c r="BG158" s="150">
        <v>375</v>
      </c>
      <c r="BH158" s="150">
        <v>423</v>
      </c>
      <c r="BI158" s="150">
        <v>534</v>
      </c>
      <c r="BJ158" s="150">
        <v>530</v>
      </c>
      <c r="BK158" s="150">
        <v>579</v>
      </c>
      <c r="BL158" s="150">
        <v>537</v>
      </c>
      <c r="BM158" s="150">
        <v>534</v>
      </c>
      <c r="BN158" s="150">
        <v>487</v>
      </c>
      <c r="BO158" s="150">
        <v>416</v>
      </c>
      <c r="BP158" s="183">
        <v>295</v>
      </c>
    </row>
    <row r="159" spans="19:69">
      <c r="T159" s="141"/>
      <c r="U159" s="141"/>
      <c r="V159" s="141"/>
      <c r="AH159" s="99"/>
      <c r="AJ159" s="143"/>
      <c r="AL159" s="132"/>
      <c r="AM159" s="141"/>
      <c r="AN159" s="141"/>
      <c r="AO159" s="141"/>
      <c r="AP159" s="132"/>
      <c r="AQ159" s="132"/>
      <c r="AR159" s="132"/>
      <c r="AS159" s="132"/>
      <c r="AT159" s="392"/>
      <c r="AU159" s="392"/>
      <c r="AV159" s="392"/>
      <c r="AW159" s="392"/>
      <c r="AX159" s="392"/>
      <c r="AY159" s="392"/>
      <c r="AZ159" s="392"/>
      <c r="BA159" s="132"/>
      <c r="BB159" s="681"/>
      <c r="BC159" s="141" t="s">
        <v>36</v>
      </c>
      <c r="BD159" s="150">
        <v>106</v>
      </c>
      <c r="BE159" s="150">
        <v>137</v>
      </c>
      <c r="BF159" s="150">
        <v>166</v>
      </c>
      <c r="BG159" s="150">
        <v>165</v>
      </c>
      <c r="BH159" s="150">
        <v>157</v>
      </c>
      <c r="BI159" s="150">
        <v>162</v>
      </c>
      <c r="BJ159" s="150">
        <v>199</v>
      </c>
      <c r="BK159" s="150">
        <v>271</v>
      </c>
      <c r="BL159" s="150">
        <v>264</v>
      </c>
      <c r="BM159" s="150">
        <v>280</v>
      </c>
      <c r="BN159" s="150">
        <v>285</v>
      </c>
      <c r="BO159" s="150">
        <v>264</v>
      </c>
      <c r="BP159" s="183">
        <v>243</v>
      </c>
    </row>
    <row r="160" spans="19:69">
      <c r="T160" s="141"/>
      <c r="U160" s="141"/>
      <c r="V160" s="141"/>
      <c r="AH160" s="99"/>
      <c r="AJ160" s="143"/>
      <c r="AL160" s="132"/>
      <c r="AM160" s="141"/>
      <c r="AN160" s="141"/>
      <c r="AO160" s="141"/>
      <c r="AP160" s="132"/>
      <c r="AQ160" s="132"/>
      <c r="AR160" s="132"/>
      <c r="AS160" s="132"/>
      <c r="AT160" s="392"/>
      <c r="AU160" s="392"/>
      <c r="AV160" s="392"/>
      <c r="AW160" s="392"/>
      <c r="AX160" s="392"/>
      <c r="AY160" s="392"/>
      <c r="AZ160" s="392"/>
      <c r="BA160" s="132"/>
      <c r="BB160" s="681"/>
      <c r="BC160" s="141" t="s">
        <v>149</v>
      </c>
      <c r="BD160" s="146">
        <v>0</v>
      </c>
      <c r="BE160" s="146">
        <v>0</v>
      </c>
      <c r="BF160" s="146">
        <v>0</v>
      </c>
      <c r="BG160" s="146">
        <v>0</v>
      </c>
      <c r="BH160" s="146">
        <v>0</v>
      </c>
      <c r="BI160" s="146">
        <v>0</v>
      </c>
      <c r="BJ160" s="146">
        <v>0</v>
      </c>
      <c r="BK160" s="146">
        <v>0</v>
      </c>
      <c r="BL160" s="146">
        <v>0</v>
      </c>
      <c r="BM160" s="150">
        <v>0</v>
      </c>
      <c r="BN160" s="150">
        <v>0</v>
      </c>
      <c r="BO160" s="150">
        <v>28</v>
      </c>
      <c r="BP160" s="183">
        <v>30</v>
      </c>
    </row>
    <row r="161" spans="19:68">
      <c r="T161" s="141"/>
      <c r="U161" s="141"/>
      <c r="V161" s="141"/>
      <c r="AH161" s="99"/>
      <c r="AJ161" s="143"/>
      <c r="AL161" s="132"/>
      <c r="AM161" s="141"/>
      <c r="AN161" s="141"/>
      <c r="AO161" s="141"/>
      <c r="AP161" s="132"/>
      <c r="AQ161" s="132"/>
      <c r="AR161" s="132"/>
      <c r="AS161" s="132"/>
      <c r="AT161" s="392"/>
      <c r="AU161" s="392"/>
      <c r="AV161" s="392"/>
      <c r="AW161" s="392"/>
      <c r="AX161" s="392"/>
      <c r="AY161" s="392"/>
      <c r="AZ161" s="392"/>
      <c r="BA161" s="132"/>
      <c r="BB161" s="681"/>
      <c r="BC161" s="141" t="s">
        <v>37</v>
      </c>
      <c r="BD161" s="150">
        <v>10</v>
      </c>
      <c r="BE161" s="150">
        <v>17</v>
      </c>
      <c r="BF161" s="150">
        <v>8</v>
      </c>
      <c r="BG161" s="150">
        <v>11</v>
      </c>
      <c r="BH161" s="150">
        <v>10</v>
      </c>
      <c r="BI161" s="150">
        <v>4</v>
      </c>
      <c r="BJ161" s="150">
        <v>9</v>
      </c>
      <c r="BK161" s="150">
        <v>32</v>
      </c>
      <c r="BL161" s="150">
        <v>35</v>
      </c>
      <c r="BM161" s="150">
        <v>27</v>
      </c>
      <c r="BN161" s="150">
        <v>34</v>
      </c>
      <c r="BO161" s="150">
        <v>50</v>
      </c>
      <c r="BP161" s="183">
        <v>40</v>
      </c>
    </row>
    <row r="162" spans="19:68">
      <c r="T162" s="141"/>
      <c r="U162" s="141"/>
      <c r="V162" s="141"/>
      <c r="AH162" s="99"/>
      <c r="AJ162" s="143"/>
      <c r="AL162" s="132"/>
      <c r="AM162" s="141"/>
      <c r="AN162" s="141"/>
      <c r="AO162" s="141"/>
      <c r="AP162" s="132"/>
      <c r="AQ162" s="132"/>
      <c r="AR162" s="132"/>
      <c r="AS162" s="132"/>
      <c r="AT162" s="392"/>
      <c r="AU162" s="392"/>
      <c r="AV162" s="392"/>
      <c r="AW162" s="392"/>
      <c r="AX162" s="392"/>
      <c r="AY162" s="392"/>
      <c r="AZ162" s="392"/>
      <c r="BA162" s="132"/>
      <c r="BB162" s="682"/>
      <c r="BC162" s="161" t="s">
        <v>38</v>
      </c>
      <c r="BD162" s="158">
        <v>12</v>
      </c>
      <c r="BE162" s="158">
        <v>12</v>
      </c>
      <c r="BF162" s="159">
        <v>15</v>
      </c>
      <c r="BG162" s="158">
        <v>11</v>
      </c>
      <c r="BH162" s="158">
        <v>7</v>
      </c>
      <c r="BI162" s="159">
        <v>27</v>
      </c>
      <c r="BJ162" s="159">
        <v>41</v>
      </c>
      <c r="BK162" s="159">
        <v>22</v>
      </c>
      <c r="BL162" s="159">
        <v>14</v>
      </c>
      <c r="BM162" s="159">
        <v>19</v>
      </c>
      <c r="BN162" s="159">
        <v>28</v>
      </c>
      <c r="BO162" s="159">
        <v>33</v>
      </c>
      <c r="BP162" s="185">
        <v>22</v>
      </c>
    </row>
    <row r="163" spans="19:68">
      <c r="T163" s="132"/>
      <c r="U163" s="132"/>
      <c r="V163" s="132"/>
      <c r="AH163" s="99"/>
      <c r="AJ163" s="143"/>
      <c r="AL163" s="132"/>
      <c r="AM163" s="132"/>
      <c r="AN163" s="132"/>
      <c r="AO163" s="132"/>
      <c r="AP163" s="132"/>
      <c r="AQ163" s="132"/>
      <c r="AR163" s="132"/>
      <c r="AS163" s="132"/>
      <c r="AT163" s="392"/>
      <c r="AU163" s="392"/>
      <c r="AV163" s="392"/>
      <c r="AW163" s="392"/>
      <c r="AX163" s="392"/>
      <c r="AY163" s="392"/>
      <c r="AZ163" s="392"/>
      <c r="BA163" s="132"/>
      <c r="BB163" s="436"/>
      <c r="BD163" s="132"/>
      <c r="BE163" s="132"/>
      <c r="BF163" s="132"/>
      <c r="BL163" s="385"/>
      <c r="BN163" s="165"/>
    </row>
    <row r="164" spans="19:68">
      <c r="S164" s="133" t="s">
        <v>27</v>
      </c>
      <c r="T164" s="134" t="s">
        <v>121</v>
      </c>
      <c r="U164" s="134" t="s">
        <v>120</v>
      </c>
      <c r="V164" s="134" t="s">
        <v>119</v>
      </c>
      <c r="W164" s="133" t="s">
        <v>49</v>
      </c>
      <c r="X164" s="133" t="s">
        <v>48</v>
      </c>
      <c r="Y164" s="133" t="s">
        <v>47</v>
      </c>
      <c r="Z164" s="133" t="s">
        <v>46</v>
      </c>
      <c r="AA164" s="133" t="s">
        <v>45</v>
      </c>
      <c r="AB164" s="133" t="s">
        <v>44</v>
      </c>
      <c r="AC164" s="133" t="s">
        <v>43</v>
      </c>
      <c r="AD164" s="133" t="s">
        <v>96</v>
      </c>
      <c r="AE164" s="133" t="s">
        <v>69</v>
      </c>
      <c r="AF164" s="133" t="s">
        <v>77</v>
      </c>
      <c r="AG164" s="135"/>
      <c r="AH164" s="92" t="s">
        <v>110</v>
      </c>
      <c r="AJ164" s="143"/>
      <c r="AL164" s="137" t="s">
        <v>27</v>
      </c>
      <c r="AM164" s="137" t="s">
        <v>121</v>
      </c>
      <c r="AN164" s="137" t="s">
        <v>120</v>
      </c>
      <c r="AO164" s="137" t="s">
        <v>119</v>
      </c>
      <c r="AP164" s="137" t="s">
        <v>49</v>
      </c>
      <c r="AQ164" s="137" t="s">
        <v>48</v>
      </c>
      <c r="AR164" s="137" t="s">
        <v>47</v>
      </c>
      <c r="AS164" s="137" t="s">
        <v>46</v>
      </c>
      <c r="AT164" s="137" t="s">
        <v>45</v>
      </c>
      <c r="AU164" s="137" t="s">
        <v>44</v>
      </c>
      <c r="AV164" s="137" t="s">
        <v>43</v>
      </c>
      <c r="AW164" s="137" t="s">
        <v>96</v>
      </c>
      <c r="AX164" s="137" t="s">
        <v>69</v>
      </c>
      <c r="AY164" s="137" t="s">
        <v>77</v>
      </c>
      <c r="AZ164" s="392"/>
      <c r="BA164" s="132"/>
      <c r="BB164" s="233"/>
      <c r="BC164" s="134" t="s">
        <v>27</v>
      </c>
      <c r="BD164" s="134" t="s">
        <v>121</v>
      </c>
      <c r="BE164" s="134" t="s">
        <v>120</v>
      </c>
      <c r="BF164" s="134" t="s">
        <v>119</v>
      </c>
      <c r="BG164" s="134" t="s">
        <v>49</v>
      </c>
      <c r="BH164" s="134" t="s">
        <v>48</v>
      </c>
      <c r="BI164" s="134" t="s">
        <v>47</v>
      </c>
      <c r="BJ164" s="134" t="s">
        <v>46</v>
      </c>
      <c r="BK164" s="134" t="s">
        <v>45</v>
      </c>
      <c r="BL164" s="134" t="s">
        <v>44</v>
      </c>
      <c r="BM164" s="134" t="s">
        <v>43</v>
      </c>
      <c r="BN164" s="134" t="s">
        <v>96</v>
      </c>
      <c r="BO164" s="137" t="s">
        <v>69</v>
      </c>
      <c r="BP164" s="137" t="s">
        <v>77</v>
      </c>
    </row>
    <row r="165" spans="19:68">
      <c r="S165" s="141" t="s">
        <v>33</v>
      </c>
      <c r="T165" s="142">
        <f>AM165+BD165*$AJ$6+BD172*$AJ$8+BD179*$AJ$10</f>
        <v>3513.2</v>
      </c>
      <c r="U165" s="142">
        <f t="shared" ref="U165:U167" si="426">AN165+BE165*$AJ$6+BE172*$AJ$8+BE179*$AJ$10</f>
        <v>3252.8</v>
      </c>
      <c r="V165" s="142">
        <f t="shared" ref="V165:V167" si="427">AO165+BF165*$AJ$6+BF172*$AJ$8+BF179*$AJ$10</f>
        <v>3549.2</v>
      </c>
      <c r="W165" s="142">
        <f t="shared" ref="W165:W167" si="428">AP165+BG165*$AJ$6+BG172*$AJ$8+BG179*$AJ$10</f>
        <v>3600.2</v>
      </c>
      <c r="X165" s="142">
        <f t="shared" ref="X165:X167" si="429">AQ165+BH165*$AJ$6+BH172*$AJ$8+BH179*$AJ$10</f>
        <v>3953.4</v>
      </c>
      <c r="Y165" s="142">
        <f t="shared" ref="Y165:Y167" si="430">AR165+BI165*$AJ$6+BI172*$AJ$8+BI179*$AJ$10</f>
        <v>4713.3999999999996</v>
      </c>
      <c r="Z165" s="142">
        <f t="shared" ref="Z165:Z167" si="431">AS165+BJ165*$AJ$6+BJ172*$AJ$8+BJ179*$AJ$10</f>
        <v>3363.8</v>
      </c>
      <c r="AA165" s="142">
        <f t="shared" ref="AA165:AA167" si="432">AT165+BK165*$AJ$6+BK172*$AJ$8+BK179*$AJ$10</f>
        <v>2816.6000000000004</v>
      </c>
      <c r="AB165" s="142">
        <f t="shared" ref="AB165:AB167" si="433">AU165+BL165*$AJ$6+BL172*$AJ$8+BL179*$AJ$10</f>
        <v>3076.4</v>
      </c>
      <c r="AC165" s="142">
        <f t="shared" ref="AC165:AC167" si="434">AV165+BM165*$AJ$6+BM172*$AJ$8+BM179*$AJ$10</f>
        <v>2678.2000000000003</v>
      </c>
      <c r="AD165" s="142">
        <f t="shared" ref="AD165:AD167" si="435">AW165+BN165*$AJ$6+BN172*$AJ$8+BN179*$AJ$10</f>
        <v>2746.4</v>
      </c>
      <c r="AE165" s="142">
        <f t="shared" ref="AE165:AE167" si="436">AX165+BO165*$AJ$6+BO172*$AJ$8+BO179*$AJ$10</f>
        <v>2868.8</v>
      </c>
      <c r="AF165" s="142">
        <f t="shared" ref="AF165:AF167" si="437">AY165+BP165*$AJ$6+BP172*$AJ$8+BP179*$AJ$10</f>
        <v>2830.4</v>
      </c>
      <c r="AG165" s="143"/>
      <c r="AH165" s="402">
        <v>588.53599757740835</v>
      </c>
      <c r="AJ165" s="143"/>
      <c r="AL165" s="141" t="s">
        <v>33</v>
      </c>
      <c r="AM165" s="146">
        <v>1849</v>
      </c>
      <c r="AN165" s="146">
        <v>1714</v>
      </c>
      <c r="AO165" s="146">
        <v>1863</v>
      </c>
      <c r="AP165" s="146">
        <v>1890</v>
      </c>
      <c r="AQ165" s="146">
        <v>2084</v>
      </c>
      <c r="AR165" s="146">
        <v>2427</v>
      </c>
      <c r="AS165" s="146">
        <v>1744</v>
      </c>
      <c r="AT165" s="146">
        <v>1485</v>
      </c>
      <c r="AU165" s="146">
        <v>1664</v>
      </c>
      <c r="AV165" s="146">
        <v>1475</v>
      </c>
      <c r="AW165" s="146">
        <v>1545</v>
      </c>
      <c r="AX165" s="146">
        <v>1595</v>
      </c>
      <c r="AY165" s="146">
        <v>1601</v>
      </c>
      <c r="AZ165" s="392"/>
      <c r="BA165" s="132"/>
      <c r="BB165" s="683" t="s">
        <v>99</v>
      </c>
      <c r="BC165" s="435" t="s">
        <v>33</v>
      </c>
      <c r="BD165" s="149">
        <v>540</v>
      </c>
      <c r="BE165" s="149">
        <v>536</v>
      </c>
      <c r="BF165" s="149">
        <v>582</v>
      </c>
      <c r="BG165" s="149">
        <v>580</v>
      </c>
      <c r="BH165" s="149">
        <v>603</v>
      </c>
      <c r="BI165" s="149">
        <v>577</v>
      </c>
      <c r="BJ165" s="149">
        <v>401</v>
      </c>
      <c r="BK165" s="149">
        <v>436</v>
      </c>
      <c r="BL165" s="149">
        <v>521</v>
      </c>
      <c r="BM165" s="149">
        <v>466</v>
      </c>
      <c r="BN165" s="149">
        <v>483</v>
      </c>
      <c r="BO165" s="149">
        <v>570</v>
      </c>
      <c r="BP165" s="182">
        <v>626</v>
      </c>
    </row>
    <row r="166" spans="19:68">
      <c r="S166" s="141" t="s">
        <v>9</v>
      </c>
      <c r="T166" s="143">
        <f t="shared" ref="T166:T167" si="438">AM166+BD166*$AJ$6+BD173*$AJ$8+BD180*$AJ$10</f>
        <v>2725.2</v>
      </c>
      <c r="U166" s="143">
        <f t="shared" si="426"/>
        <v>2544.1999999999998</v>
      </c>
      <c r="V166" s="143">
        <f t="shared" si="427"/>
        <v>2840.4</v>
      </c>
      <c r="W166" s="143">
        <f t="shared" si="428"/>
        <v>2776.6000000000004</v>
      </c>
      <c r="X166" s="143">
        <f t="shared" si="429"/>
        <v>3043.7999999999997</v>
      </c>
      <c r="Y166" s="143">
        <f t="shared" si="430"/>
        <v>3595.6</v>
      </c>
      <c r="Z166" s="143">
        <f t="shared" si="431"/>
        <v>2883.6</v>
      </c>
      <c r="AA166" s="143">
        <f t="shared" si="432"/>
        <v>2562.6</v>
      </c>
      <c r="AB166" s="143">
        <f t="shared" si="433"/>
        <v>2558.4</v>
      </c>
      <c r="AC166" s="143">
        <f t="shared" si="434"/>
        <v>2280</v>
      </c>
      <c r="AD166" s="143">
        <f t="shared" si="435"/>
        <v>2137.8000000000002</v>
      </c>
      <c r="AE166" s="143">
        <f t="shared" si="436"/>
        <v>2586</v>
      </c>
      <c r="AF166" s="143">
        <f t="shared" si="437"/>
        <v>2391.6</v>
      </c>
      <c r="AG166" s="143"/>
      <c r="AH166" s="402">
        <v>360.9261321778875</v>
      </c>
      <c r="AJ166" s="143"/>
      <c r="AL166" s="141" t="s">
        <v>9</v>
      </c>
      <c r="AM166" s="146">
        <v>1396</v>
      </c>
      <c r="AN166" s="146">
        <v>1339</v>
      </c>
      <c r="AO166" s="146">
        <v>1486</v>
      </c>
      <c r="AP166" s="146">
        <v>1458</v>
      </c>
      <c r="AQ166" s="146">
        <v>1595</v>
      </c>
      <c r="AR166" s="146">
        <v>1864</v>
      </c>
      <c r="AS166" s="146">
        <v>1480</v>
      </c>
      <c r="AT166" s="146">
        <v>1326</v>
      </c>
      <c r="AU166" s="146">
        <v>1348</v>
      </c>
      <c r="AV166" s="146">
        <v>1200</v>
      </c>
      <c r="AW166" s="146">
        <v>1157</v>
      </c>
      <c r="AX166" s="146">
        <v>1419</v>
      </c>
      <c r="AY166" s="146">
        <v>1328</v>
      </c>
      <c r="AZ166" s="392"/>
      <c r="BA166" s="132"/>
      <c r="BB166" s="681"/>
      <c r="BC166" s="141" t="s">
        <v>9</v>
      </c>
      <c r="BD166" s="150">
        <v>382</v>
      </c>
      <c r="BE166" s="150">
        <v>415</v>
      </c>
      <c r="BF166" s="150">
        <v>458</v>
      </c>
      <c r="BG166" s="150">
        <v>431</v>
      </c>
      <c r="BH166" s="150">
        <v>479</v>
      </c>
      <c r="BI166" s="150">
        <v>507</v>
      </c>
      <c r="BJ166" s="150">
        <v>350</v>
      </c>
      <c r="BK166" s="150">
        <v>335</v>
      </c>
      <c r="BL166" s="150">
        <v>380</v>
      </c>
      <c r="BM166" s="150">
        <v>333</v>
      </c>
      <c r="BN166" s="150">
        <v>353</v>
      </c>
      <c r="BO166" s="150">
        <v>486</v>
      </c>
      <c r="BP166" s="183">
        <v>478</v>
      </c>
    </row>
    <row r="167" spans="19:68">
      <c r="S167" s="141" t="s">
        <v>34</v>
      </c>
      <c r="T167" s="143">
        <f t="shared" si="438"/>
        <v>2753.6</v>
      </c>
      <c r="U167" s="143">
        <f t="shared" si="426"/>
        <v>2092.6</v>
      </c>
      <c r="V167" s="143">
        <f t="shared" si="427"/>
        <v>2260.1999999999998</v>
      </c>
      <c r="W167" s="143">
        <f t="shared" si="428"/>
        <v>2112.1999999999998</v>
      </c>
      <c r="X167" s="143">
        <f t="shared" si="429"/>
        <v>2234.6</v>
      </c>
      <c r="Y167" s="143">
        <f t="shared" si="430"/>
        <v>2698.6</v>
      </c>
      <c r="Z167" s="143">
        <f t="shared" si="431"/>
        <v>2442.8000000000002</v>
      </c>
      <c r="AA167" s="143">
        <f t="shared" si="432"/>
        <v>2378.8000000000002</v>
      </c>
      <c r="AB167" s="143">
        <f t="shared" si="433"/>
        <v>2147.7999999999997</v>
      </c>
      <c r="AC167" s="143">
        <f t="shared" si="434"/>
        <v>2146</v>
      </c>
      <c r="AD167" s="143">
        <f t="shared" si="435"/>
        <v>1840.8</v>
      </c>
      <c r="AE167" s="143">
        <f t="shared" si="436"/>
        <v>1930.8</v>
      </c>
      <c r="AF167" s="143">
        <f t="shared" si="437"/>
        <v>2138.4</v>
      </c>
      <c r="AG167" s="143"/>
      <c r="AH167" s="402">
        <v>241.0110038981623</v>
      </c>
      <c r="AJ167" s="143"/>
      <c r="AL167" s="141" t="s">
        <v>34</v>
      </c>
      <c r="AM167" s="146">
        <v>1448</v>
      </c>
      <c r="AN167" s="146">
        <v>1095</v>
      </c>
      <c r="AO167" s="146">
        <v>1184</v>
      </c>
      <c r="AP167" s="146">
        <v>1106</v>
      </c>
      <c r="AQ167" s="146">
        <v>1170</v>
      </c>
      <c r="AR167" s="146">
        <v>1400</v>
      </c>
      <c r="AS167" s="146">
        <v>1262</v>
      </c>
      <c r="AT167" s="146">
        <v>1217</v>
      </c>
      <c r="AU167" s="146">
        <v>1125</v>
      </c>
      <c r="AV167" s="146">
        <v>1126</v>
      </c>
      <c r="AW167" s="146">
        <v>993</v>
      </c>
      <c r="AX167" s="146">
        <v>1070</v>
      </c>
      <c r="AY167" s="146">
        <v>1178</v>
      </c>
      <c r="AZ167" s="392"/>
      <c r="BA167" s="132"/>
      <c r="BB167" s="681"/>
      <c r="BC167" s="141" t="s">
        <v>34</v>
      </c>
      <c r="BD167" s="150">
        <v>443</v>
      </c>
      <c r="BE167" s="150">
        <v>325</v>
      </c>
      <c r="BF167" s="150">
        <v>357</v>
      </c>
      <c r="BG167" s="150">
        <v>331</v>
      </c>
      <c r="BH167" s="150">
        <v>351</v>
      </c>
      <c r="BI167" s="150">
        <v>374</v>
      </c>
      <c r="BJ167" s="150">
        <v>318</v>
      </c>
      <c r="BK167" s="150">
        <v>301</v>
      </c>
      <c r="BL167" s="150">
        <v>292</v>
      </c>
      <c r="BM167" s="150">
        <v>318</v>
      </c>
      <c r="BN167" s="150">
        <v>296</v>
      </c>
      <c r="BO167" s="150">
        <v>341</v>
      </c>
      <c r="BP167" s="183">
        <v>410</v>
      </c>
    </row>
    <row r="168" spans="19:68" ht="18.75" thickBot="1">
      <c r="S168" s="141" t="s">
        <v>35</v>
      </c>
      <c r="T168" s="143">
        <f>AM168</f>
        <v>184</v>
      </c>
      <c r="U168" s="143">
        <f t="shared" ref="U168" si="439">AN168</f>
        <v>185</v>
      </c>
      <c r="V168" s="143">
        <f t="shared" ref="V168" si="440">AO168</f>
        <v>299</v>
      </c>
      <c r="W168" s="143">
        <f t="shared" ref="W168" si="441">AP168</f>
        <v>364</v>
      </c>
      <c r="X168" s="143">
        <f t="shared" ref="X168" si="442">AQ168</f>
        <v>402</v>
      </c>
      <c r="Y168" s="143">
        <f t="shared" ref="Y168" si="443">AR168</f>
        <v>487</v>
      </c>
      <c r="Z168" s="143">
        <f t="shared" ref="Z168" si="444">AS168</f>
        <v>566</v>
      </c>
      <c r="AA168" s="143">
        <f t="shared" ref="AA168" si="445">AT168</f>
        <v>585</v>
      </c>
      <c r="AB168" s="143">
        <f t="shared" ref="AB168" si="446">AU168</f>
        <v>723</v>
      </c>
      <c r="AC168" s="143">
        <f t="shared" ref="AC168" si="447">AV168</f>
        <v>791</v>
      </c>
      <c r="AD168" s="143">
        <f t="shared" ref="AD168" si="448">AW168</f>
        <v>927</v>
      </c>
      <c r="AE168" s="143">
        <f t="shared" ref="AE168" si="449">AX168</f>
        <v>905</v>
      </c>
      <c r="AF168" s="143">
        <f t="shared" ref="AF168" si="450">AY168</f>
        <v>1123</v>
      </c>
      <c r="AG168" s="143"/>
      <c r="AH168" s="402">
        <v>209.92125507754884</v>
      </c>
      <c r="AJ168" s="143"/>
      <c r="AL168" s="141" t="s">
        <v>35</v>
      </c>
      <c r="AM168" s="146">
        <v>184</v>
      </c>
      <c r="AN168" s="146">
        <v>185</v>
      </c>
      <c r="AO168" s="146">
        <v>299</v>
      </c>
      <c r="AP168" s="146">
        <v>364</v>
      </c>
      <c r="AQ168" s="146">
        <v>402</v>
      </c>
      <c r="AR168" s="146">
        <v>487</v>
      </c>
      <c r="AS168" s="146">
        <v>566</v>
      </c>
      <c r="AT168" s="146">
        <v>585</v>
      </c>
      <c r="AU168" s="146">
        <v>723</v>
      </c>
      <c r="AV168" s="146">
        <v>791</v>
      </c>
      <c r="AW168" s="146">
        <v>927</v>
      </c>
      <c r="AX168" s="146">
        <v>905</v>
      </c>
      <c r="AY168" s="146">
        <v>1123</v>
      </c>
      <c r="AZ168" s="392"/>
      <c r="BA168" s="132"/>
      <c r="BB168" s="681"/>
      <c r="BC168" s="141" t="s">
        <v>36</v>
      </c>
      <c r="BD168" s="150">
        <v>135</v>
      </c>
      <c r="BE168" s="150">
        <v>149</v>
      </c>
      <c r="BF168" s="150">
        <v>158</v>
      </c>
      <c r="BG168" s="150">
        <v>176</v>
      </c>
      <c r="BH168" s="150">
        <v>167</v>
      </c>
      <c r="BI168" s="150">
        <v>188</v>
      </c>
      <c r="BJ168" s="150">
        <v>202</v>
      </c>
      <c r="BK168" s="150">
        <v>185</v>
      </c>
      <c r="BL168" s="150">
        <v>154</v>
      </c>
      <c r="BM168" s="150">
        <v>197</v>
      </c>
      <c r="BN168" s="150">
        <v>205</v>
      </c>
      <c r="BO168" s="150">
        <v>202</v>
      </c>
      <c r="BP168" s="183">
        <v>247</v>
      </c>
    </row>
    <row r="169" spans="19:68">
      <c r="S169" s="141" t="s">
        <v>36</v>
      </c>
      <c r="T169" s="527">
        <f>AM169+$AJ$13*AM170+$AJ$6*(BD168+$AJ$13*BD169)+$AJ$8*(BD175+$AJ$13*BD176)+$AJ$10*(BD182+$AJ$13*BD183)</f>
        <v>919.6</v>
      </c>
      <c r="U169" s="527">
        <f t="shared" ref="U169" si="451">AN169+$AJ$13*AN170+$AJ$6*(BE168+$AJ$13*BE169)+$AJ$8*(BE175+$AJ$13*BE176)+$AJ$10*(BE182+$AJ$13*BE183)</f>
        <v>936.80000000000007</v>
      </c>
      <c r="V169" s="527">
        <f t="shared" ref="V169" si="452">AO169+$AJ$13*AO170+$AJ$6*(BF168+$AJ$13*BF169)+$AJ$8*(BF175+$AJ$13*BF176)+$AJ$10*(BF182+$AJ$13*BF183)</f>
        <v>1017.5999999999999</v>
      </c>
      <c r="W169" s="527">
        <f t="shared" ref="W169" si="453">AP169+$AJ$13*AP170+$AJ$6*(BG168+$AJ$13*BG169)+$AJ$8*(BG175+$AJ$13*BG176)+$AJ$10*(BG182+$AJ$13*BG183)</f>
        <v>1029</v>
      </c>
      <c r="X169" s="527">
        <f t="shared" ref="X169" si="454">AQ169+$AJ$13*AQ170+$AJ$6*(BH168+$AJ$13*BH169)+$AJ$8*(BH175+$AJ$13*BH176)+$AJ$10*(BH182+$AJ$13*BH183)</f>
        <v>1227.4000000000001</v>
      </c>
      <c r="Y169" s="527">
        <f t="shared" ref="Y169" si="455">AR169+$AJ$13*AR170+$AJ$6*(BI168+$AJ$13*BI169)+$AJ$8*(BI175+$AJ$13*BI176)+$AJ$10*(BI182+$AJ$13*BI183)</f>
        <v>1328.6000000000001</v>
      </c>
      <c r="Z169" s="527">
        <f t="shared" ref="Z169" si="456">AS169+$AJ$13*AS170+$AJ$6*(BJ168+$AJ$13*BJ169)+$AJ$8*(BJ175+$AJ$13*BJ176)+$AJ$10*(BJ182+$AJ$13*BJ183)</f>
        <v>1350.8</v>
      </c>
      <c r="AA169" s="527">
        <f t="shared" ref="AA169" si="457">AT169+$AJ$13*AT170+$AJ$6*(BK168+$AJ$13*BK169)+$AJ$8*(BK175+$AJ$13*BK176)+$AJ$10*(BK182+$AJ$13*BK183)</f>
        <v>1489.2</v>
      </c>
      <c r="AB169" s="527">
        <f t="shared" ref="AB169" si="458">AU169+$AJ$13*AU170+$AJ$6*(BL168+$AJ$13*BL169)+$AJ$8*(BL175+$AJ$13*BL176)+$AJ$10*(BL182+$AJ$13*BL183)</f>
        <v>1409.4</v>
      </c>
      <c r="AC169" s="527">
        <f t="shared" ref="AC169" si="459">AV169+$AJ$13*AV170+$AJ$6*(BM168+$AJ$13*BM169)+$AJ$8*(BM175+$AJ$13*BM176)+$AJ$10*(BM182+$AJ$13*BM183)</f>
        <v>1521.8</v>
      </c>
      <c r="AD169" s="569">
        <f t="shared" ref="AD169" si="460">AW169+$AJ$13*AW170+$AJ$6*(BN168+$AJ$13*BN169)+$AJ$8*(BN175+$AJ$13*BN176)+$AJ$10*(BN182+$AJ$13*BN183)</f>
        <v>1506.8</v>
      </c>
      <c r="AE169" s="546">
        <f t="shared" ref="AE169" si="461">AX169+$AJ$13*AX170+$AJ$6*(BO168+$AJ$13*BO169)+$AJ$8*(BO175+$AJ$13*BO176)+$AJ$10*(BO182+$AJ$13*BO183)</f>
        <v>1500.1</v>
      </c>
      <c r="AF169" s="547">
        <f t="shared" ref="AF169" si="462">AY169+$AJ$13*AY170+$AJ$6*(BP168+$AJ$13*BP169)+$AJ$8*(BP175+$AJ$13*BP176)+$AJ$10*(BP182+$AJ$13*BP183)</f>
        <v>1614.3000000000002</v>
      </c>
      <c r="AG169" s="143"/>
      <c r="AH169" s="402">
        <v>228.10103901560794</v>
      </c>
      <c r="AJ169" s="143"/>
      <c r="AL169" s="141" t="s">
        <v>36</v>
      </c>
      <c r="AM169" s="146">
        <v>481</v>
      </c>
      <c r="AN169" s="146">
        <v>492</v>
      </c>
      <c r="AO169" s="146">
        <v>535</v>
      </c>
      <c r="AP169" s="146">
        <v>536</v>
      </c>
      <c r="AQ169" s="146">
        <v>635</v>
      </c>
      <c r="AR169" s="146">
        <v>687</v>
      </c>
      <c r="AS169" s="146">
        <v>696</v>
      </c>
      <c r="AT169" s="146">
        <v>764</v>
      </c>
      <c r="AU169" s="146">
        <v>720</v>
      </c>
      <c r="AV169" s="146">
        <v>781</v>
      </c>
      <c r="AW169" s="146">
        <v>776</v>
      </c>
      <c r="AX169" s="146">
        <v>757</v>
      </c>
      <c r="AY169" s="146">
        <v>840</v>
      </c>
      <c r="AZ169" s="392"/>
      <c r="BA169" s="132"/>
      <c r="BB169" s="681"/>
      <c r="BC169" s="141" t="s">
        <v>149</v>
      </c>
      <c r="BD169" s="146">
        <v>0</v>
      </c>
      <c r="BE169" s="146">
        <v>0</v>
      </c>
      <c r="BF169" s="146">
        <v>0</v>
      </c>
      <c r="BG169" s="146">
        <v>0</v>
      </c>
      <c r="BH169" s="146">
        <v>0</v>
      </c>
      <c r="BI169" s="146">
        <v>0</v>
      </c>
      <c r="BJ169" s="146">
        <v>0</v>
      </c>
      <c r="BK169" s="146">
        <v>0</v>
      </c>
      <c r="BL169" s="146">
        <v>0</v>
      </c>
      <c r="BM169" s="150">
        <v>0</v>
      </c>
      <c r="BN169" s="150">
        <v>0</v>
      </c>
      <c r="BO169" s="150">
        <v>15</v>
      </c>
      <c r="BP169" s="183">
        <v>12</v>
      </c>
    </row>
    <row r="170" spans="19:68">
      <c r="S170" s="141" t="s">
        <v>37</v>
      </c>
      <c r="T170" s="527">
        <f>AM171+BD170*$AJ$6+BD177*$AJ$8+BD184*$AJ$10</f>
        <v>273</v>
      </c>
      <c r="U170" s="527">
        <f t="shared" ref="U170:U171" si="463">AN171+BE170*$AJ$6+BE177*$AJ$8+BE184*$AJ$10</f>
        <v>309.39999999999998</v>
      </c>
      <c r="V170" s="527">
        <f t="shared" ref="V170:V171" si="464">AO171+BF170*$AJ$6+BF177*$AJ$8+BF184*$AJ$10</f>
        <v>229.8</v>
      </c>
      <c r="W170" s="527">
        <f t="shared" ref="W170:W171" si="465">AP171+BG170*$AJ$6+BG177*$AJ$8+BG184*$AJ$10</f>
        <v>256.60000000000002</v>
      </c>
      <c r="X170" s="527">
        <f t="shared" ref="X170:X171" si="466">AQ171+BH170*$AJ$6+BH177*$AJ$8+BH184*$AJ$10</f>
        <v>248.8</v>
      </c>
      <c r="Y170" s="527">
        <f t="shared" ref="Y170:Y171" si="467">AR171+BI170*$AJ$6+BI177*$AJ$8+BI184*$AJ$10</f>
        <v>429.2</v>
      </c>
      <c r="Z170" s="527">
        <f t="shared" ref="Z170:Z171" si="468">AS171+BJ170*$AJ$6+BJ177*$AJ$8+BJ184*$AJ$10</f>
        <v>253.2</v>
      </c>
      <c r="AA170" s="527">
        <f t="shared" ref="AA170:AA171" si="469">AT171+BK170*$AJ$6+BK177*$AJ$8+BK184*$AJ$10</f>
        <v>217.79999999999998</v>
      </c>
      <c r="AB170" s="527">
        <f t="shared" ref="AB170:AB171" si="470">AU171+BL170*$AJ$6+BL177*$AJ$8+BL184*$AJ$10</f>
        <v>207</v>
      </c>
      <c r="AC170" s="527">
        <f t="shared" ref="AC170:AC171" si="471">AV171+BM170*$AJ$6+BM177*$AJ$8+BM184*$AJ$10</f>
        <v>269.8</v>
      </c>
      <c r="AD170" s="570">
        <f t="shared" ref="AD170:AD171" si="472">AW171+BN170*$AJ$6+BN177*$AJ$8+BN184*$AJ$10</f>
        <v>247.2</v>
      </c>
      <c r="AE170" s="527">
        <f t="shared" ref="AE170:AE171" si="473">AX171+BO170*$AJ$6+BO177*$AJ$8+BO184*$AJ$10</f>
        <v>207.6</v>
      </c>
      <c r="AF170" s="548">
        <f t="shared" ref="AF170:AF171" si="474">AY171+BP170*$AJ$6+BP177*$AJ$8+BP184*$AJ$10</f>
        <v>184.60000000000002</v>
      </c>
      <c r="AG170" s="143"/>
      <c r="AH170" s="402">
        <v>63.354484187519397</v>
      </c>
      <c r="AL170" s="141" t="s">
        <v>149</v>
      </c>
      <c r="AM170" s="146">
        <v>0</v>
      </c>
      <c r="AN170" s="146">
        <v>0</v>
      </c>
      <c r="AO170" s="146">
        <v>0</v>
      </c>
      <c r="AP170" s="146">
        <v>0</v>
      </c>
      <c r="AQ170" s="146">
        <v>0</v>
      </c>
      <c r="AR170" s="146">
        <v>0</v>
      </c>
      <c r="AS170" s="146">
        <v>0</v>
      </c>
      <c r="AT170" s="146">
        <v>0</v>
      </c>
      <c r="AU170" s="146">
        <v>0</v>
      </c>
      <c r="AV170" s="146">
        <v>0</v>
      </c>
      <c r="AW170" s="146">
        <v>0</v>
      </c>
      <c r="AX170" s="146">
        <v>67</v>
      </c>
      <c r="AY170" s="146">
        <v>58</v>
      </c>
      <c r="AZ170" s="392"/>
      <c r="BA170" s="132"/>
      <c r="BB170" s="681"/>
      <c r="BC170" s="141" t="s">
        <v>37</v>
      </c>
      <c r="BD170" s="150">
        <v>53</v>
      </c>
      <c r="BE170" s="150">
        <v>68</v>
      </c>
      <c r="BF170" s="150">
        <v>51</v>
      </c>
      <c r="BG170" s="150">
        <v>42</v>
      </c>
      <c r="BH170" s="150">
        <v>45</v>
      </c>
      <c r="BI170" s="150">
        <v>55</v>
      </c>
      <c r="BJ170" s="150">
        <v>43</v>
      </c>
      <c r="BK170" s="150">
        <v>22</v>
      </c>
      <c r="BL170" s="150">
        <v>27</v>
      </c>
      <c r="BM170" s="150">
        <v>33</v>
      </c>
      <c r="BN170" s="150">
        <v>28</v>
      </c>
      <c r="BO170" s="150">
        <v>27</v>
      </c>
      <c r="BP170" s="183">
        <v>36</v>
      </c>
    </row>
    <row r="171" spans="19:68" ht="18.75" thickBot="1">
      <c r="S171" s="141" t="s">
        <v>38</v>
      </c>
      <c r="T171" s="527">
        <f>AM172+BD171*$AJ$6+BD178*$AJ$8+BD185*$AJ$10</f>
        <v>101</v>
      </c>
      <c r="U171" s="527">
        <f t="shared" si="463"/>
        <v>95.8</v>
      </c>
      <c r="V171" s="527">
        <f t="shared" si="464"/>
        <v>65.599999999999994</v>
      </c>
      <c r="W171" s="527">
        <f t="shared" si="465"/>
        <v>7.6</v>
      </c>
      <c r="X171" s="527">
        <f t="shared" si="466"/>
        <v>85.2</v>
      </c>
      <c r="Y171" s="527">
        <f t="shared" si="467"/>
        <v>30.6</v>
      </c>
      <c r="Z171" s="527">
        <f t="shared" si="468"/>
        <v>61</v>
      </c>
      <c r="AA171" s="527">
        <f t="shared" si="469"/>
        <v>163.19999999999999</v>
      </c>
      <c r="AB171" s="527">
        <f t="shared" si="470"/>
        <v>682</v>
      </c>
      <c r="AC171" s="527">
        <f t="shared" si="471"/>
        <v>337</v>
      </c>
      <c r="AD171" s="572">
        <f t="shared" si="472"/>
        <v>299.60000000000002</v>
      </c>
      <c r="AE171" s="549">
        <f t="shared" si="473"/>
        <v>471</v>
      </c>
      <c r="AF171" s="550">
        <f t="shared" si="474"/>
        <v>686.6</v>
      </c>
      <c r="AG171" s="143"/>
      <c r="AH171" s="402">
        <v>204.21698699613063</v>
      </c>
      <c r="AL171" s="141" t="s">
        <v>37</v>
      </c>
      <c r="AM171" s="146">
        <v>143</v>
      </c>
      <c r="AN171" s="146">
        <v>163</v>
      </c>
      <c r="AO171" s="146">
        <v>123</v>
      </c>
      <c r="AP171" s="146">
        <v>132</v>
      </c>
      <c r="AQ171" s="146">
        <v>128</v>
      </c>
      <c r="AR171" s="146">
        <v>218</v>
      </c>
      <c r="AS171" s="146">
        <v>132</v>
      </c>
      <c r="AT171" s="146">
        <v>110</v>
      </c>
      <c r="AU171" s="146">
        <v>104</v>
      </c>
      <c r="AV171" s="146">
        <v>139</v>
      </c>
      <c r="AW171" s="146">
        <v>123</v>
      </c>
      <c r="AX171" s="146">
        <v>110</v>
      </c>
      <c r="AY171" s="146">
        <v>98</v>
      </c>
      <c r="AZ171" s="392"/>
      <c r="BA171" s="132"/>
      <c r="BB171" s="682"/>
      <c r="BC171" s="161" t="s">
        <v>38</v>
      </c>
      <c r="BD171" s="158">
        <v>17</v>
      </c>
      <c r="BE171" s="158">
        <v>26</v>
      </c>
      <c r="BF171" s="159">
        <v>15</v>
      </c>
      <c r="BG171" s="158">
        <v>2</v>
      </c>
      <c r="BH171" s="158">
        <v>8</v>
      </c>
      <c r="BI171" s="159">
        <v>4</v>
      </c>
      <c r="BJ171" s="159">
        <v>11</v>
      </c>
      <c r="BK171" s="159">
        <v>21</v>
      </c>
      <c r="BL171" s="159">
        <v>229</v>
      </c>
      <c r="BM171" s="159">
        <v>80</v>
      </c>
      <c r="BN171" s="159">
        <v>66</v>
      </c>
      <c r="BO171" s="159">
        <v>113</v>
      </c>
      <c r="BP171" s="185">
        <v>184</v>
      </c>
    </row>
    <row r="172" spans="19:68">
      <c r="S172" s="141" t="s">
        <v>39</v>
      </c>
      <c r="T172" s="143">
        <f>AM173</f>
        <v>0</v>
      </c>
      <c r="U172" s="143">
        <f t="shared" ref="U172:U175" si="475">AN173</f>
        <v>0</v>
      </c>
      <c r="V172" s="143">
        <f t="shared" ref="V172:V175" si="476">AO173</f>
        <v>0</v>
      </c>
      <c r="W172" s="143">
        <f t="shared" ref="W172:W175" si="477">AP173</f>
        <v>238</v>
      </c>
      <c r="X172" s="143">
        <f t="shared" ref="X172:X175" si="478">AQ173</f>
        <v>248</v>
      </c>
      <c r="Y172" s="143">
        <f t="shared" ref="Y172:Y175" si="479">AR173</f>
        <v>163</v>
      </c>
      <c r="Z172" s="143">
        <f t="shared" ref="Z172:Z175" si="480">AS173</f>
        <v>249</v>
      </c>
      <c r="AA172" s="143">
        <f t="shared" ref="AA172:AA175" si="481">AT173</f>
        <v>261</v>
      </c>
      <c r="AB172" s="143">
        <f t="shared" ref="AB172:AB175" si="482">AU173</f>
        <v>194</v>
      </c>
      <c r="AC172" s="143">
        <f t="shared" ref="AC172:AC175" si="483">AV173</f>
        <v>238</v>
      </c>
      <c r="AD172" s="143">
        <f t="shared" ref="AD172:AD175" si="484">AW173</f>
        <v>524</v>
      </c>
      <c r="AE172" s="143">
        <f t="shared" ref="AE172:AE175" si="485">AX173</f>
        <v>341</v>
      </c>
      <c r="AF172" s="143">
        <f t="shared" ref="AF172:AF175" si="486">AY173</f>
        <v>402</v>
      </c>
      <c r="AG172" s="143"/>
      <c r="AH172" s="404">
        <v>129.79526002057827</v>
      </c>
      <c r="AL172" s="141" t="s">
        <v>38</v>
      </c>
      <c r="AM172" s="146">
        <v>53</v>
      </c>
      <c r="AN172" s="146">
        <v>50</v>
      </c>
      <c r="AO172" s="146">
        <v>34</v>
      </c>
      <c r="AP172" s="146">
        <v>4</v>
      </c>
      <c r="AQ172" s="146">
        <v>43</v>
      </c>
      <c r="AR172" s="146">
        <v>15</v>
      </c>
      <c r="AS172" s="146">
        <v>31</v>
      </c>
      <c r="AT172" s="146">
        <v>84</v>
      </c>
      <c r="AU172" s="146">
        <v>362</v>
      </c>
      <c r="AV172" s="146">
        <v>176</v>
      </c>
      <c r="AW172" s="146">
        <v>158</v>
      </c>
      <c r="AX172" s="146">
        <v>249</v>
      </c>
      <c r="AY172" s="146">
        <v>366</v>
      </c>
      <c r="AZ172" s="392"/>
      <c r="BA172" s="132"/>
      <c r="BB172" s="681" t="s">
        <v>100</v>
      </c>
      <c r="BC172" s="435" t="s">
        <v>33</v>
      </c>
      <c r="BD172" s="149">
        <v>823</v>
      </c>
      <c r="BE172" s="149">
        <v>780</v>
      </c>
      <c r="BF172" s="149">
        <v>821</v>
      </c>
      <c r="BG172" s="149">
        <v>825</v>
      </c>
      <c r="BH172" s="149">
        <v>955</v>
      </c>
      <c r="BI172" s="149">
        <v>1088</v>
      </c>
      <c r="BJ172" s="149">
        <v>735</v>
      </c>
      <c r="BK172" s="149">
        <v>576</v>
      </c>
      <c r="BL172" s="149">
        <v>620</v>
      </c>
      <c r="BM172" s="149">
        <v>540</v>
      </c>
      <c r="BN172" s="149">
        <v>539</v>
      </c>
      <c r="BO172" s="150">
        <v>615</v>
      </c>
      <c r="BP172" s="183">
        <v>569</v>
      </c>
    </row>
    <row r="173" spans="19:68">
      <c r="S173" s="141" t="s">
        <v>15</v>
      </c>
      <c r="T173" s="143">
        <f>AM174</f>
        <v>410</v>
      </c>
      <c r="U173" s="143">
        <f t="shared" si="475"/>
        <v>431</v>
      </c>
      <c r="V173" s="143">
        <f t="shared" si="476"/>
        <v>432</v>
      </c>
      <c r="W173" s="143">
        <f t="shared" si="477"/>
        <v>388</v>
      </c>
      <c r="X173" s="143">
        <f t="shared" si="478"/>
        <v>257</v>
      </c>
      <c r="Y173" s="143">
        <f t="shared" si="479"/>
        <v>340</v>
      </c>
      <c r="Z173" s="143">
        <f t="shared" si="480"/>
        <v>366</v>
      </c>
      <c r="AA173" s="143">
        <f t="shared" si="481"/>
        <v>404</v>
      </c>
      <c r="AB173" s="143">
        <f t="shared" si="482"/>
        <v>380</v>
      </c>
      <c r="AC173" s="143">
        <f t="shared" si="483"/>
        <v>397</v>
      </c>
      <c r="AD173" s="143">
        <f t="shared" si="484"/>
        <v>352</v>
      </c>
      <c r="AE173" s="143">
        <f t="shared" si="485"/>
        <v>347</v>
      </c>
      <c r="AF173" s="143">
        <f t="shared" si="486"/>
        <v>380</v>
      </c>
      <c r="AG173" s="143"/>
      <c r="AH173" s="402">
        <v>51.700526539334632</v>
      </c>
      <c r="AJ173" s="167"/>
      <c r="AL173" s="141" t="s">
        <v>39</v>
      </c>
      <c r="AM173" s="146"/>
      <c r="AN173" s="146"/>
      <c r="AO173" s="146"/>
      <c r="AP173" s="146">
        <v>238</v>
      </c>
      <c r="AQ173" s="146">
        <v>248</v>
      </c>
      <c r="AR173" s="146">
        <v>163</v>
      </c>
      <c r="AS173" s="146">
        <v>249</v>
      </c>
      <c r="AT173" s="146">
        <v>261</v>
      </c>
      <c r="AU173" s="146">
        <v>194</v>
      </c>
      <c r="AV173" s="146">
        <v>238</v>
      </c>
      <c r="AW173" s="146">
        <v>524</v>
      </c>
      <c r="AX173" s="146">
        <v>341</v>
      </c>
      <c r="AY173" s="146">
        <v>402</v>
      </c>
      <c r="AZ173" s="392"/>
      <c r="BA173" s="132"/>
      <c r="BB173" s="681"/>
      <c r="BC173" s="141" t="s">
        <v>9</v>
      </c>
      <c r="BD173" s="150">
        <v>606</v>
      </c>
      <c r="BE173" s="150">
        <v>578</v>
      </c>
      <c r="BF173" s="150">
        <v>628</v>
      </c>
      <c r="BG173" s="150">
        <v>627</v>
      </c>
      <c r="BH173" s="150">
        <v>672</v>
      </c>
      <c r="BI173" s="150">
        <v>768</v>
      </c>
      <c r="BJ173" s="150">
        <v>556</v>
      </c>
      <c r="BK173" s="150">
        <v>509</v>
      </c>
      <c r="BL173" s="150">
        <v>544</v>
      </c>
      <c r="BM173" s="150">
        <v>468</v>
      </c>
      <c r="BN173" s="150">
        <v>414</v>
      </c>
      <c r="BO173" s="150">
        <v>543</v>
      </c>
      <c r="BP173" s="183">
        <v>500</v>
      </c>
    </row>
    <row r="174" spans="19:68" ht="18.75" thickBot="1">
      <c r="S174" s="141" t="s">
        <v>40</v>
      </c>
      <c r="T174" s="143">
        <f>AM175</f>
        <v>0</v>
      </c>
      <c r="U174" s="143">
        <f t="shared" si="475"/>
        <v>0</v>
      </c>
      <c r="V174" s="143">
        <f t="shared" si="476"/>
        <v>0</v>
      </c>
      <c r="W174" s="143">
        <f t="shared" si="477"/>
        <v>4440</v>
      </c>
      <c r="X174" s="143">
        <f t="shared" si="478"/>
        <v>6011</v>
      </c>
      <c r="Y174" s="143">
        <f t="shared" si="479"/>
        <v>4717</v>
      </c>
      <c r="Z174" s="143">
        <f t="shared" si="480"/>
        <v>5556</v>
      </c>
      <c r="AA174" s="143">
        <f t="shared" si="481"/>
        <v>6558</v>
      </c>
      <c r="AB174" s="143">
        <f t="shared" si="482"/>
        <v>6434</v>
      </c>
      <c r="AC174" s="143">
        <f t="shared" si="483"/>
        <v>9778</v>
      </c>
      <c r="AD174" s="143">
        <f t="shared" si="484"/>
        <v>14143</v>
      </c>
      <c r="AE174" s="143">
        <f t="shared" si="485"/>
        <v>18055.75</v>
      </c>
      <c r="AF174" s="143">
        <f t="shared" si="486"/>
        <v>20979.600000000002</v>
      </c>
      <c r="AG174" s="143"/>
      <c r="AH174" s="404">
        <v>1766.7070761326406</v>
      </c>
      <c r="AL174" s="141" t="s">
        <v>15</v>
      </c>
      <c r="AM174" s="146">
        <v>410</v>
      </c>
      <c r="AN174" s="146">
        <v>431</v>
      </c>
      <c r="AO174" s="146">
        <v>432</v>
      </c>
      <c r="AP174" s="146">
        <v>388</v>
      </c>
      <c r="AQ174" s="146">
        <v>257</v>
      </c>
      <c r="AR174" s="146">
        <v>340</v>
      </c>
      <c r="AS174" s="146">
        <v>366</v>
      </c>
      <c r="AT174" s="146">
        <v>404</v>
      </c>
      <c r="AU174" s="146">
        <v>380</v>
      </c>
      <c r="AV174" s="146">
        <v>397</v>
      </c>
      <c r="AW174" s="146">
        <v>352</v>
      </c>
      <c r="AX174" s="146">
        <v>347</v>
      </c>
      <c r="AY174" s="146">
        <v>380</v>
      </c>
      <c r="AZ174" s="392"/>
      <c r="BA174" s="132"/>
      <c r="BB174" s="681"/>
      <c r="BC174" s="141" t="s">
        <v>34</v>
      </c>
      <c r="BD174" s="150">
        <v>560</v>
      </c>
      <c r="BE174" s="150">
        <v>440</v>
      </c>
      <c r="BF174" s="150">
        <v>469</v>
      </c>
      <c r="BG174" s="150">
        <v>439</v>
      </c>
      <c r="BH174" s="150">
        <v>449</v>
      </c>
      <c r="BI174" s="150">
        <v>559</v>
      </c>
      <c r="BJ174" s="150">
        <v>474</v>
      </c>
      <c r="BK174" s="150">
        <v>459</v>
      </c>
      <c r="BL174" s="150">
        <v>410</v>
      </c>
      <c r="BM174" s="150">
        <v>438</v>
      </c>
      <c r="BN174" s="150">
        <v>365</v>
      </c>
      <c r="BO174" s="150">
        <v>366</v>
      </c>
      <c r="BP174" s="183">
        <v>432</v>
      </c>
    </row>
    <row r="175" spans="19:68" ht="18.75" thickBot="1">
      <c r="S175" s="141" t="s">
        <v>41</v>
      </c>
      <c r="T175" s="163">
        <f>AM176</f>
        <v>18.323121194918073</v>
      </c>
      <c r="U175" s="163">
        <f t="shared" si="475"/>
        <v>20.4453230673187</v>
      </c>
      <c r="V175" s="163">
        <f t="shared" si="476"/>
        <v>19.52387075078877</v>
      </c>
      <c r="W175" s="163">
        <f t="shared" si="477"/>
        <v>19.721885979156212</v>
      </c>
      <c r="X175" s="163">
        <f t="shared" si="478"/>
        <v>20.810793610386302</v>
      </c>
      <c r="Y175" s="163">
        <f t="shared" si="479"/>
        <v>20.954733145525413</v>
      </c>
      <c r="Z175" s="163">
        <f t="shared" si="480"/>
        <v>17.429132753297782</v>
      </c>
      <c r="AA175" s="163">
        <f t="shared" si="481"/>
        <v>19.714878642966706</v>
      </c>
      <c r="AB175" s="163">
        <f t="shared" si="482"/>
        <v>19.700821664528164</v>
      </c>
      <c r="AC175" s="163">
        <f t="shared" si="483"/>
        <v>24.70240758972523</v>
      </c>
      <c r="AD175" s="573">
        <f t="shared" si="484"/>
        <v>24.860808967220972</v>
      </c>
      <c r="AE175" s="556">
        <f t="shared" si="485"/>
        <v>23.238909582017911</v>
      </c>
      <c r="AF175" s="557">
        <f t="shared" si="486"/>
        <v>25.389684838831077</v>
      </c>
      <c r="AG175" s="163"/>
      <c r="AH175" s="403">
        <v>1.9321805810823098</v>
      </c>
      <c r="AL175" s="141" t="s">
        <v>40</v>
      </c>
      <c r="AM175" s="146"/>
      <c r="AN175" s="146"/>
      <c r="AO175" s="146"/>
      <c r="AP175" s="146">
        <v>4440</v>
      </c>
      <c r="AQ175" s="146">
        <v>6011</v>
      </c>
      <c r="AR175" s="146">
        <v>4717</v>
      </c>
      <c r="AS175" s="146">
        <v>5556</v>
      </c>
      <c r="AT175" s="146">
        <v>6558</v>
      </c>
      <c r="AU175" s="146">
        <v>6434</v>
      </c>
      <c r="AV175" s="146">
        <v>9778</v>
      </c>
      <c r="AW175" s="146">
        <v>14143</v>
      </c>
      <c r="AX175" s="146">
        <v>18055.75</v>
      </c>
      <c r="AY175" s="146">
        <v>20979.600000000002</v>
      </c>
      <c r="AZ175" s="392"/>
      <c r="BA175" s="132"/>
      <c r="BB175" s="681"/>
      <c r="BC175" s="141" t="s">
        <v>36</v>
      </c>
      <c r="BD175" s="150">
        <v>165</v>
      </c>
      <c r="BE175" s="150">
        <v>178</v>
      </c>
      <c r="BF175" s="150">
        <v>181</v>
      </c>
      <c r="BG175" s="150">
        <v>189</v>
      </c>
      <c r="BH175" s="150">
        <v>244</v>
      </c>
      <c r="BI175" s="150">
        <v>238</v>
      </c>
      <c r="BJ175" s="150">
        <v>246</v>
      </c>
      <c r="BK175" s="150">
        <v>288</v>
      </c>
      <c r="BL175" s="150">
        <v>247</v>
      </c>
      <c r="BM175" s="150">
        <v>258</v>
      </c>
      <c r="BN175" s="150">
        <v>256</v>
      </c>
      <c r="BO175" s="150">
        <v>257</v>
      </c>
      <c r="BP175" s="183">
        <v>276</v>
      </c>
    </row>
    <row r="176" spans="19:68">
      <c r="T176" s="141"/>
      <c r="U176" s="141"/>
      <c r="V176" s="141"/>
      <c r="AH176" s="99"/>
      <c r="AL176" s="161" t="s">
        <v>41</v>
      </c>
      <c r="AM176" s="164">
        <v>18.323121194918073</v>
      </c>
      <c r="AN176" s="164">
        <v>20.4453230673187</v>
      </c>
      <c r="AO176" s="164">
        <v>19.52387075078877</v>
      </c>
      <c r="AP176" s="164">
        <v>19.721885979156212</v>
      </c>
      <c r="AQ176" s="164">
        <v>20.810793610386302</v>
      </c>
      <c r="AR176" s="164">
        <v>20.954733145525413</v>
      </c>
      <c r="AS176" s="164">
        <v>17.429132753297782</v>
      </c>
      <c r="AT176" s="164">
        <v>19.714878642966706</v>
      </c>
      <c r="AU176" s="164">
        <v>19.700821664528164</v>
      </c>
      <c r="AV176" s="164">
        <v>24.70240758972523</v>
      </c>
      <c r="AW176" s="164">
        <v>24.860808967220972</v>
      </c>
      <c r="AX176" s="164">
        <v>23.238909582017911</v>
      </c>
      <c r="AY176" s="164">
        <v>25.389684838831077</v>
      </c>
      <c r="AZ176" s="392"/>
      <c r="BA176" s="132"/>
      <c r="BB176" s="681"/>
      <c r="BC176" s="141" t="s">
        <v>149</v>
      </c>
      <c r="BD176" s="146">
        <v>0</v>
      </c>
      <c r="BE176" s="146">
        <v>0</v>
      </c>
      <c r="BF176" s="146">
        <v>0</v>
      </c>
      <c r="BG176" s="146">
        <v>0</v>
      </c>
      <c r="BH176" s="146">
        <v>0</v>
      </c>
      <c r="BI176" s="146">
        <v>0</v>
      </c>
      <c r="BJ176" s="146">
        <v>0</v>
      </c>
      <c r="BK176" s="146">
        <v>0</v>
      </c>
      <c r="BL176" s="146">
        <v>0</v>
      </c>
      <c r="BM176" s="150">
        <v>0</v>
      </c>
      <c r="BN176" s="150">
        <v>0</v>
      </c>
      <c r="BO176" s="150">
        <v>24</v>
      </c>
      <c r="BP176" s="183">
        <v>19</v>
      </c>
    </row>
    <row r="177" spans="19:68">
      <c r="T177" s="141"/>
      <c r="U177" s="141"/>
      <c r="V177" s="141"/>
      <c r="AH177" s="99"/>
      <c r="AL177" s="141"/>
      <c r="AM177" s="186"/>
      <c r="AN177" s="186"/>
      <c r="AO177" s="186"/>
      <c r="AP177" s="186"/>
      <c r="AQ177" s="186"/>
      <c r="AR177" s="186"/>
      <c r="AS177" s="186"/>
      <c r="AT177" s="186"/>
      <c r="AU177" s="186"/>
      <c r="AV177" s="186"/>
      <c r="AW177" s="186"/>
      <c r="AX177" s="186"/>
      <c r="AY177" s="186"/>
      <c r="AZ177" s="392"/>
      <c r="BA177" s="132"/>
      <c r="BB177" s="681"/>
      <c r="BC177" s="141" t="s">
        <v>37</v>
      </c>
      <c r="BD177" s="150">
        <v>54</v>
      </c>
      <c r="BE177" s="150">
        <v>50</v>
      </c>
      <c r="BF177" s="150">
        <v>42</v>
      </c>
      <c r="BG177" s="150">
        <v>49</v>
      </c>
      <c r="BH177" s="150">
        <v>44</v>
      </c>
      <c r="BI177" s="150">
        <v>76</v>
      </c>
      <c r="BJ177" s="150">
        <v>40</v>
      </c>
      <c r="BK177" s="150">
        <v>41</v>
      </c>
      <c r="BL177" s="150">
        <v>37</v>
      </c>
      <c r="BM177" s="150">
        <v>54</v>
      </c>
      <c r="BN177" s="150">
        <v>43</v>
      </c>
      <c r="BO177" s="150">
        <v>40</v>
      </c>
      <c r="BP177" s="183">
        <v>29</v>
      </c>
    </row>
    <row r="178" spans="19:68">
      <c r="T178" s="141"/>
      <c r="U178" s="141"/>
      <c r="V178" s="141"/>
      <c r="AH178" s="99"/>
      <c r="AJ178" s="135"/>
      <c r="AL178" s="141"/>
      <c r="AM178" s="186"/>
      <c r="AN178" s="186"/>
      <c r="AO178" s="186"/>
      <c r="AP178" s="186"/>
      <c r="AQ178" s="186"/>
      <c r="AR178" s="186"/>
      <c r="AS178" s="186"/>
      <c r="AT178" s="186"/>
      <c r="AU178" s="186"/>
      <c r="AV178" s="186"/>
      <c r="AW178" s="186"/>
      <c r="AX178" s="186"/>
      <c r="AY178" s="186"/>
      <c r="AZ178" s="392"/>
      <c r="BA178" s="132"/>
      <c r="BB178" s="682"/>
      <c r="BC178" s="161" t="s">
        <v>38</v>
      </c>
      <c r="BD178" s="158">
        <v>20</v>
      </c>
      <c r="BE178" s="158">
        <v>13</v>
      </c>
      <c r="BF178" s="159">
        <v>10</v>
      </c>
      <c r="BG178" s="158">
        <v>2</v>
      </c>
      <c r="BH178" s="158">
        <v>19</v>
      </c>
      <c r="BI178" s="159">
        <v>4</v>
      </c>
      <c r="BJ178" s="159">
        <v>8</v>
      </c>
      <c r="BK178" s="159">
        <v>24</v>
      </c>
      <c r="BL178" s="159">
        <v>102</v>
      </c>
      <c r="BM178" s="159">
        <v>61</v>
      </c>
      <c r="BN178" s="159">
        <v>48</v>
      </c>
      <c r="BO178" s="159">
        <v>80</v>
      </c>
      <c r="BP178" s="185">
        <v>117</v>
      </c>
    </row>
    <row r="179" spans="19:68">
      <c r="S179" s="165"/>
      <c r="T179" s="141"/>
      <c r="U179" s="141"/>
      <c r="V179" s="141"/>
      <c r="W179" s="167"/>
      <c r="X179" s="167"/>
      <c r="Y179" s="167"/>
      <c r="Z179" s="167"/>
      <c r="AA179" s="167"/>
      <c r="AB179" s="167"/>
      <c r="AC179" s="167"/>
      <c r="AD179" s="167"/>
      <c r="AE179" s="167"/>
      <c r="AG179" s="167"/>
      <c r="AH179" s="169"/>
      <c r="AJ179" s="143"/>
      <c r="AL179" s="141"/>
      <c r="AM179" s="186"/>
      <c r="AN179" s="186"/>
      <c r="AO179" s="186"/>
      <c r="AP179" s="186"/>
      <c r="AQ179" s="186"/>
      <c r="AR179" s="186"/>
      <c r="AS179" s="186"/>
      <c r="AT179" s="186"/>
      <c r="AU179" s="186"/>
      <c r="AV179" s="186"/>
      <c r="AW179" s="186"/>
      <c r="AX179" s="186"/>
      <c r="AY179" s="186"/>
      <c r="AZ179" s="392"/>
      <c r="BA179" s="132"/>
      <c r="BB179" s="683" t="s">
        <v>101</v>
      </c>
      <c r="BC179" s="435" t="s">
        <v>33</v>
      </c>
      <c r="BD179" s="149">
        <v>341</v>
      </c>
      <c r="BE179" s="149">
        <v>275</v>
      </c>
      <c r="BF179" s="149">
        <v>333</v>
      </c>
      <c r="BG179" s="149">
        <v>351</v>
      </c>
      <c r="BH179" s="149">
        <v>360</v>
      </c>
      <c r="BI179" s="149">
        <v>614</v>
      </c>
      <c r="BJ179" s="149">
        <v>470</v>
      </c>
      <c r="BK179" s="149">
        <v>339</v>
      </c>
      <c r="BL179" s="149">
        <v>313</v>
      </c>
      <c r="BM179" s="149">
        <v>242</v>
      </c>
      <c r="BN179" s="149">
        <v>230</v>
      </c>
      <c r="BO179" s="150">
        <v>169</v>
      </c>
      <c r="BP179" s="183">
        <v>133</v>
      </c>
    </row>
    <row r="180" spans="19:68">
      <c r="S180" s="165"/>
      <c r="T180" s="141"/>
      <c r="U180" s="141"/>
      <c r="V180" s="141"/>
      <c r="W180" s="167"/>
      <c r="X180" s="167"/>
      <c r="Y180" s="167"/>
      <c r="Z180" s="167"/>
      <c r="AA180" s="167"/>
      <c r="AB180" s="167"/>
      <c r="AC180" s="167"/>
      <c r="AD180" s="167"/>
      <c r="AE180" s="167"/>
      <c r="AG180" s="167"/>
      <c r="AH180" s="169"/>
      <c r="AJ180" s="143"/>
      <c r="AL180" s="141"/>
      <c r="AM180" s="186"/>
      <c r="AN180" s="186"/>
      <c r="AO180" s="186"/>
      <c r="AP180" s="186"/>
      <c r="AQ180" s="186"/>
      <c r="AR180" s="186"/>
      <c r="AS180" s="186"/>
      <c r="AT180" s="186"/>
      <c r="AU180" s="186"/>
      <c r="AV180" s="186"/>
      <c r="AW180" s="186"/>
      <c r="AX180" s="186"/>
      <c r="AY180" s="186"/>
      <c r="AZ180" s="392"/>
      <c r="BA180" s="132"/>
      <c r="BB180" s="681"/>
      <c r="BC180" s="141" t="s">
        <v>9</v>
      </c>
      <c r="BD180" s="150">
        <v>348</v>
      </c>
      <c r="BE180" s="150">
        <v>246</v>
      </c>
      <c r="BF180" s="150">
        <v>300</v>
      </c>
      <c r="BG180" s="150">
        <v>289</v>
      </c>
      <c r="BH180" s="150">
        <v>328</v>
      </c>
      <c r="BI180" s="150">
        <v>465</v>
      </c>
      <c r="BJ180" s="150">
        <v>473</v>
      </c>
      <c r="BK180" s="150">
        <v>383</v>
      </c>
      <c r="BL180" s="150">
        <v>302</v>
      </c>
      <c r="BM180" s="150">
        <v>288</v>
      </c>
      <c r="BN180" s="150">
        <v>237</v>
      </c>
      <c r="BO180" s="150">
        <v>196</v>
      </c>
      <c r="BP180" s="183">
        <v>151</v>
      </c>
    </row>
    <row r="181" spans="19:68">
      <c r="S181" s="165"/>
      <c r="T181" s="141"/>
      <c r="U181" s="141"/>
      <c r="V181" s="141"/>
      <c r="W181" s="167"/>
      <c r="X181" s="167"/>
      <c r="Y181" s="167"/>
      <c r="Z181" s="167"/>
      <c r="AA181" s="167"/>
      <c r="AB181" s="167"/>
      <c r="AC181" s="167"/>
      <c r="AD181" s="167"/>
      <c r="AE181" s="167"/>
      <c r="AG181" s="167"/>
      <c r="AH181" s="169"/>
      <c r="AJ181" s="143"/>
      <c r="AL181" s="161"/>
      <c r="AM181" s="279"/>
      <c r="AN181" s="279"/>
      <c r="AO181" s="279"/>
      <c r="AP181" s="279"/>
      <c r="AQ181" s="279"/>
      <c r="AR181" s="279"/>
      <c r="AS181" s="279"/>
      <c r="AT181" s="279"/>
      <c r="AU181" s="279"/>
      <c r="AV181" s="279"/>
      <c r="AW181" s="279"/>
      <c r="AX181" s="279"/>
      <c r="AY181" s="279"/>
      <c r="AZ181" s="392"/>
      <c r="BA181" s="132"/>
      <c r="BB181" s="681"/>
      <c r="BC181" s="141" t="s">
        <v>34</v>
      </c>
      <c r="BD181" s="150">
        <v>326</v>
      </c>
      <c r="BE181" s="150">
        <v>248</v>
      </c>
      <c r="BF181" s="150">
        <v>268</v>
      </c>
      <c r="BG181" s="150">
        <v>252</v>
      </c>
      <c r="BH181" s="150">
        <v>279</v>
      </c>
      <c r="BI181" s="150">
        <v>367</v>
      </c>
      <c r="BJ181" s="150">
        <v>377</v>
      </c>
      <c r="BK181" s="150">
        <v>385</v>
      </c>
      <c r="BL181" s="150">
        <v>316</v>
      </c>
      <c r="BM181" s="150">
        <v>273</v>
      </c>
      <c r="BN181" s="150">
        <v>205</v>
      </c>
      <c r="BO181" s="150">
        <v>185</v>
      </c>
      <c r="BP181" s="183">
        <v>167</v>
      </c>
    </row>
    <row r="182" spans="19:68">
      <c r="S182" s="165"/>
      <c r="T182" s="141"/>
      <c r="U182" s="141"/>
      <c r="V182" s="141"/>
      <c r="W182" s="167"/>
      <c r="X182" s="167"/>
      <c r="Y182" s="167"/>
      <c r="Z182" s="167"/>
      <c r="AA182" s="167"/>
      <c r="AB182" s="167"/>
      <c r="AC182" s="167"/>
      <c r="AD182" s="167"/>
      <c r="AE182" s="167"/>
      <c r="AG182" s="167"/>
      <c r="AH182" s="169"/>
      <c r="AJ182" s="143"/>
      <c r="AL182" s="170"/>
      <c r="AM182" s="141"/>
      <c r="AN182" s="141"/>
      <c r="AO182" s="141"/>
      <c r="AP182" s="172"/>
      <c r="AQ182" s="172"/>
      <c r="AR182" s="172"/>
      <c r="AS182" s="172"/>
      <c r="AT182" s="172"/>
      <c r="AU182" s="172"/>
      <c r="AV182" s="172"/>
      <c r="AW182" s="172"/>
      <c r="AX182" s="172"/>
      <c r="AY182" s="172"/>
      <c r="AZ182" s="392"/>
      <c r="BA182" s="132"/>
      <c r="BB182" s="681"/>
      <c r="BC182" s="141" t="s">
        <v>36</v>
      </c>
      <c r="BD182" s="150">
        <v>138</v>
      </c>
      <c r="BE182" s="150">
        <v>123</v>
      </c>
      <c r="BF182" s="150">
        <v>146</v>
      </c>
      <c r="BG182" s="150">
        <v>136</v>
      </c>
      <c r="BH182" s="150">
        <v>179</v>
      </c>
      <c r="BI182" s="150">
        <v>211</v>
      </c>
      <c r="BJ182" s="150">
        <v>206</v>
      </c>
      <c r="BK182" s="150">
        <v>241</v>
      </c>
      <c r="BL182" s="150">
        <v>266</v>
      </c>
      <c r="BM182" s="150">
        <v>271</v>
      </c>
      <c r="BN182" s="150">
        <v>259</v>
      </c>
      <c r="BO182" s="150">
        <v>216</v>
      </c>
      <c r="BP182" s="183">
        <v>207</v>
      </c>
    </row>
    <row r="183" spans="19:68">
      <c r="T183" s="141"/>
      <c r="U183" s="141"/>
      <c r="V183" s="141"/>
      <c r="AH183" s="99"/>
      <c r="AJ183" s="143"/>
      <c r="AL183" s="132"/>
      <c r="AM183" s="141"/>
      <c r="AN183" s="141"/>
      <c r="AO183" s="141"/>
      <c r="AP183" s="132"/>
      <c r="AQ183" s="132"/>
      <c r="AR183" s="132"/>
      <c r="AS183" s="132"/>
      <c r="AT183" s="392"/>
      <c r="AU183" s="392"/>
      <c r="AV183" s="392"/>
      <c r="AW183" s="392"/>
      <c r="AX183" s="392"/>
      <c r="AY183" s="392"/>
      <c r="AZ183" s="392"/>
      <c r="BA183" s="132"/>
      <c r="BB183" s="681"/>
      <c r="BC183" s="141" t="s">
        <v>149</v>
      </c>
      <c r="BD183" s="146">
        <v>0</v>
      </c>
      <c r="BE183" s="146">
        <v>0</v>
      </c>
      <c r="BF183" s="146">
        <v>0</v>
      </c>
      <c r="BG183" s="146">
        <v>0</v>
      </c>
      <c r="BH183" s="146">
        <v>0</v>
      </c>
      <c r="BI183" s="146">
        <v>0</v>
      </c>
      <c r="BJ183" s="146">
        <v>0</v>
      </c>
      <c r="BK183" s="146">
        <v>0</v>
      </c>
      <c r="BL183" s="146">
        <v>0</v>
      </c>
      <c r="BM183" s="150">
        <v>0</v>
      </c>
      <c r="BN183" s="150">
        <v>0</v>
      </c>
      <c r="BO183" s="150">
        <v>23</v>
      </c>
      <c r="BP183" s="183">
        <v>15</v>
      </c>
    </row>
    <row r="184" spans="19:68">
      <c r="T184" s="141"/>
      <c r="U184" s="141"/>
      <c r="V184" s="141"/>
      <c r="AH184" s="99"/>
      <c r="AJ184" s="143"/>
      <c r="AL184" s="132"/>
      <c r="AM184" s="141"/>
      <c r="AN184" s="141"/>
      <c r="AO184" s="141"/>
      <c r="AP184" s="132"/>
      <c r="AQ184" s="132"/>
      <c r="AR184" s="132"/>
      <c r="AS184" s="132"/>
      <c r="AT184" s="392"/>
      <c r="AU184" s="392"/>
      <c r="AV184" s="392"/>
      <c r="AW184" s="392"/>
      <c r="AX184" s="392"/>
      <c r="AY184" s="392"/>
      <c r="AZ184" s="392"/>
      <c r="BA184" s="132"/>
      <c r="BB184" s="681"/>
      <c r="BC184" s="141" t="s">
        <v>37</v>
      </c>
      <c r="BD184" s="150">
        <v>28</v>
      </c>
      <c r="BE184" s="150">
        <v>35</v>
      </c>
      <c r="BF184" s="150">
        <v>20</v>
      </c>
      <c r="BG184" s="150">
        <v>35</v>
      </c>
      <c r="BH184" s="150">
        <v>34</v>
      </c>
      <c r="BI184" s="150">
        <v>76</v>
      </c>
      <c r="BJ184" s="150">
        <v>39</v>
      </c>
      <c r="BK184" s="150">
        <v>41</v>
      </c>
      <c r="BL184" s="150">
        <v>37</v>
      </c>
      <c r="BM184" s="150">
        <v>42</v>
      </c>
      <c r="BN184" s="150">
        <v>49</v>
      </c>
      <c r="BO184" s="150">
        <v>30</v>
      </c>
      <c r="BP184" s="183">
        <v>24</v>
      </c>
    </row>
    <row r="185" spans="19:68">
      <c r="T185" s="141"/>
      <c r="U185" s="141"/>
      <c r="V185" s="141"/>
      <c r="AF185" s="167"/>
      <c r="AH185" s="99"/>
      <c r="AJ185" s="143"/>
      <c r="AL185" s="132"/>
      <c r="AM185" s="141"/>
      <c r="AN185" s="141"/>
      <c r="AO185" s="141"/>
      <c r="AP185" s="132"/>
      <c r="AQ185" s="132"/>
      <c r="AR185" s="132"/>
      <c r="AS185" s="132"/>
      <c r="AT185" s="392"/>
      <c r="AU185" s="392"/>
      <c r="AV185" s="392"/>
      <c r="AW185" s="392"/>
      <c r="AX185" s="392"/>
      <c r="AY185" s="392"/>
      <c r="AZ185" s="392"/>
      <c r="BA185" s="132"/>
      <c r="BB185" s="682"/>
      <c r="BC185" s="161" t="s">
        <v>38</v>
      </c>
      <c r="BD185" s="158">
        <v>12</v>
      </c>
      <c r="BE185" s="158">
        <v>10</v>
      </c>
      <c r="BF185" s="159">
        <v>8</v>
      </c>
      <c r="BG185" s="158">
        <v>0</v>
      </c>
      <c r="BH185" s="158">
        <v>14</v>
      </c>
      <c r="BI185" s="159">
        <v>7</v>
      </c>
      <c r="BJ185" s="159">
        <v>11</v>
      </c>
      <c r="BK185" s="159">
        <v>32</v>
      </c>
      <c r="BL185" s="159">
        <v>29</v>
      </c>
      <c r="BM185" s="159">
        <v>30</v>
      </c>
      <c r="BN185" s="159">
        <v>34</v>
      </c>
      <c r="BO185" s="159">
        <v>43</v>
      </c>
      <c r="BP185" s="185">
        <v>47</v>
      </c>
    </row>
    <row r="186" spans="19:68">
      <c r="T186" s="132"/>
      <c r="U186" s="132"/>
      <c r="V186" s="132"/>
      <c r="AH186" s="99"/>
      <c r="AJ186" s="143"/>
      <c r="AL186" s="132"/>
      <c r="AM186" s="132"/>
      <c r="AN186" s="132"/>
      <c r="AO186" s="132"/>
      <c r="AP186" s="132"/>
      <c r="AQ186" s="132"/>
      <c r="AR186" s="132"/>
      <c r="AS186" s="132"/>
      <c r="AT186" s="392"/>
      <c r="AU186" s="392"/>
      <c r="AV186" s="392"/>
      <c r="AW186" s="392"/>
      <c r="AX186" s="392"/>
      <c r="AY186" s="392"/>
      <c r="AZ186" s="392"/>
      <c r="BA186" s="132"/>
      <c r="BB186" s="233"/>
      <c r="BD186" s="132"/>
      <c r="BE186" s="132"/>
      <c r="BF186" s="132"/>
      <c r="BK186" s="149"/>
      <c r="BL186" s="149"/>
      <c r="BM186" s="149"/>
      <c r="BN186" s="512"/>
      <c r="BO186" s="391"/>
      <c r="BP186" s="391"/>
    </row>
    <row r="187" spans="19:68">
      <c r="S187" s="133" t="s">
        <v>28</v>
      </c>
      <c r="T187" s="134" t="s">
        <v>121</v>
      </c>
      <c r="U187" s="134" t="s">
        <v>120</v>
      </c>
      <c r="V187" s="134" t="s">
        <v>119</v>
      </c>
      <c r="W187" s="133" t="s">
        <v>49</v>
      </c>
      <c r="X187" s="133" t="s">
        <v>48</v>
      </c>
      <c r="Y187" s="133" t="s">
        <v>47</v>
      </c>
      <c r="Z187" s="133" t="s">
        <v>46</v>
      </c>
      <c r="AA187" s="133" t="s">
        <v>45</v>
      </c>
      <c r="AB187" s="133" t="s">
        <v>44</v>
      </c>
      <c r="AC187" s="133" t="s">
        <v>43</v>
      </c>
      <c r="AD187" s="133" t="s">
        <v>96</v>
      </c>
      <c r="AE187" s="133" t="s">
        <v>69</v>
      </c>
      <c r="AF187" s="133" t="s">
        <v>77</v>
      </c>
      <c r="AG187" s="135"/>
      <c r="AH187" s="92" t="s">
        <v>110</v>
      </c>
      <c r="AJ187" s="143"/>
      <c r="AL187" s="137" t="s">
        <v>28</v>
      </c>
      <c r="AM187" s="137" t="s">
        <v>121</v>
      </c>
      <c r="AN187" s="137" t="s">
        <v>120</v>
      </c>
      <c r="AO187" s="137" t="s">
        <v>119</v>
      </c>
      <c r="AP187" s="137" t="s">
        <v>49</v>
      </c>
      <c r="AQ187" s="137" t="s">
        <v>48</v>
      </c>
      <c r="AR187" s="137" t="s">
        <v>47</v>
      </c>
      <c r="AS187" s="137" t="s">
        <v>46</v>
      </c>
      <c r="AT187" s="137" t="s">
        <v>45</v>
      </c>
      <c r="AU187" s="137" t="s">
        <v>44</v>
      </c>
      <c r="AV187" s="137" t="s">
        <v>43</v>
      </c>
      <c r="AW187" s="137" t="s">
        <v>96</v>
      </c>
      <c r="AX187" s="137" t="s">
        <v>69</v>
      </c>
      <c r="AY187" s="137" t="s">
        <v>77</v>
      </c>
      <c r="AZ187" s="392"/>
      <c r="BA187" s="132"/>
      <c r="BB187" s="233"/>
      <c r="BC187" s="134" t="s">
        <v>28</v>
      </c>
      <c r="BD187" s="134" t="s">
        <v>121</v>
      </c>
      <c r="BE187" s="134" t="s">
        <v>120</v>
      </c>
      <c r="BF187" s="134" t="s">
        <v>119</v>
      </c>
      <c r="BG187" s="134" t="s">
        <v>49</v>
      </c>
      <c r="BH187" s="134" t="s">
        <v>48</v>
      </c>
      <c r="BI187" s="134" t="s">
        <v>47</v>
      </c>
      <c r="BJ187" s="134" t="s">
        <v>46</v>
      </c>
      <c r="BK187" s="134" t="s">
        <v>45</v>
      </c>
      <c r="BL187" s="134" t="s">
        <v>44</v>
      </c>
      <c r="BM187" s="134" t="s">
        <v>43</v>
      </c>
      <c r="BN187" s="134" t="s">
        <v>96</v>
      </c>
      <c r="BO187" s="137" t="s">
        <v>69</v>
      </c>
      <c r="BP187" s="137" t="s">
        <v>77</v>
      </c>
    </row>
    <row r="188" spans="19:68">
      <c r="S188" s="141" t="s">
        <v>33</v>
      </c>
      <c r="T188" s="142">
        <f>AM188+BD188*$AJ$6+BD195*$AJ$8+BD202*$AJ$10</f>
        <v>5014.7999999999993</v>
      </c>
      <c r="U188" s="142">
        <f t="shared" ref="U188:U190" si="487">AN188+BE188*$AJ$6+BE195*$AJ$8+BE202*$AJ$10</f>
        <v>5453.4</v>
      </c>
      <c r="V188" s="142">
        <f t="shared" ref="V188:V190" si="488">AO188+BF188*$AJ$6+BF195*$AJ$8+BF202*$AJ$10</f>
        <v>5681.8</v>
      </c>
      <c r="W188" s="142">
        <f t="shared" ref="W188:W190" si="489">AP188+BG188*$AJ$6+BG195*$AJ$8+BG202*$AJ$10</f>
        <v>6057.6</v>
      </c>
      <c r="X188" s="142">
        <f t="shared" ref="X188:X190" si="490">AQ188+BH188*$AJ$6+BH195*$AJ$8+BH202*$AJ$10</f>
        <v>6624.2</v>
      </c>
      <c r="Y188" s="142">
        <f t="shared" ref="Y188:Y190" si="491">AR188+BI188*$AJ$6+BI195*$AJ$8+BI202*$AJ$10</f>
        <v>7986.6</v>
      </c>
      <c r="Z188" s="142">
        <f t="shared" ref="Z188:Z190" si="492">AS188+BJ188*$AJ$6+BJ195*$AJ$8+BJ202*$AJ$10</f>
        <v>5282.2</v>
      </c>
      <c r="AA188" s="142">
        <f t="shared" ref="AA188:AA190" si="493">AT188+BK188*$AJ$6+BK195*$AJ$8+BK202*$AJ$10</f>
        <v>5295.4000000000005</v>
      </c>
      <c r="AB188" s="142">
        <f t="shared" ref="AB188:AB190" si="494">AU188+BL188*$AJ$6+BL195*$AJ$8+BL202*$AJ$10</f>
        <v>4868.2</v>
      </c>
      <c r="AC188" s="142">
        <f t="shared" ref="AC188:AC190" si="495">AV188+BM188*$AJ$6+BM195*$AJ$8+BM202*$AJ$10</f>
        <v>4853.7999999999993</v>
      </c>
      <c r="AD188" s="142">
        <f t="shared" ref="AD188:AD190" si="496">AW188+BN188*$AJ$6+BN195*$AJ$8+BN202*$AJ$10</f>
        <v>4405.5999999999995</v>
      </c>
      <c r="AE188" s="142">
        <f t="shared" ref="AE188:AE190" si="497">AX188+BO188*$AJ$6+BO195*$AJ$8+BO202*$AJ$10</f>
        <v>4561.4000000000005</v>
      </c>
      <c r="AF188" s="142">
        <f t="shared" ref="AF188:AF190" si="498">AY188+BP188*$AJ$6+BP195*$AJ$8+BP202*$AJ$10</f>
        <v>4328.6000000000004</v>
      </c>
      <c r="AG188" s="143"/>
      <c r="AH188" s="402">
        <v>977.71079318534191</v>
      </c>
      <c r="AJ188" s="143"/>
      <c r="AL188" s="141" t="s">
        <v>33</v>
      </c>
      <c r="AM188" s="146">
        <v>2806</v>
      </c>
      <c r="AN188" s="146">
        <v>3039</v>
      </c>
      <c r="AO188" s="146">
        <v>3195</v>
      </c>
      <c r="AP188" s="146">
        <v>3423</v>
      </c>
      <c r="AQ188" s="146">
        <v>3689</v>
      </c>
      <c r="AR188" s="146">
        <v>4389</v>
      </c>
      <c r="AS188" s="146">
        <v>2943</v>
      </c>
      <c r="AT188" s="146">
        <v>3001</v>
      </c>
      <c r="AU188" s="146">
        <v>2823</v>
      </c>
      <c r="AV188" s="146">
        <v>2798</v>
      </c>
      <c r="AW188" s="146">
        <v>2549</v>
      </c>
      <c r="AX188" s="146">
        <v>2673</v>
      </c>
      <c r="AY188" s="146">
        <v>2590</v>
      </c>
      <c r="AZ188" s="392"/>
      <c r="BA188" s="132"/>
      <c r="BB188" s="683" t="s">
        <v>99</v>
      </c>
      <c r="BC188" s="435" t="s">
        <v>33</v>
      </c>
      <c r="BD188" s="149">
        <v>1023</v>
      </c>
      <c r="BE188" s="149">
        <v>1110</v>
      </c>
      <c r="BF188" s="149">
        <v>1182</v>
      </c>
      <c r="BG188" s="149">
        <v>1341</v>
      </c>
      <c r="BH188" s="149">
        <v>1394</v>
      </c>
      <c r="BI188" s="149">
        <v>1407</v>
      </c>
      <c r="BJ188" s="149">
        <v>869</v>
      </c>
      <c r="BK188" s="149">
        <v>1002</v>
      </c>
      <c r="BL188" s="149">
        <v>978</v>
      </c>
      <c r="BM188" s="149">
        <v>1003</v>
      </c>
      <c r="BN188" s="149">
        <v>943</v>
      </c>
      <c r="BO188" s="149">
        <v>961</v>
      </c>
      <c r="BP188" s="182">
        <v>987</v>
      </c>
    </row>
    <row r="189" spans="19:68">
      <c r="S189" s="141" t="s">
        <v>9</v>
      </c>
      <c r="T189" s="143">
        <f t="shared" ref="T189:T190" si="499">AM189+BD189*$AJ$6+BD196*$AJ$8+BD203*$AJ$10</f>
        <v>3623</v>
      </c>
      <c r="U189" s="143">
        <f t="shared" si="487"/>
        <v>3680.2</v>
      </c>
      <c r="V189" s="143">
        <f t="shared" si="488"/>
        <v>4004.4</v>
      </c>
      <c r="W189" s="143">
        <f t="shared" si="489"/>
        <v>4024</v>
      </c>
      <c r="X189" s="143">
        <f t="shared" si="490"/>
        <v>4546.3999999999996</v>
      </c>
      <c r="Y189" s="143">
        <f t="shared" si="491"/>
        <v>5195.2</v>
      </c>
      <c r="Z189" s="143">
        <f t="shared" si="492"/>
        <v>4557.4000000000005</v>
      </c>
      <c r="AA189" s="143">
        <f t="shared" si="493"/>
        <v>4300.2</v>
      </c>
      <c r="AB189" s="143">
        <f t="shared" si="494"/>
        <v>4170.6000000000004</v>
      </c>
      <c r="AC189" s="143">
        <f t="shared" si="495"/>
        <v>4077.4</v>
      </c>
      <c r="AD189" s="143">
        <f t="shared" si="496"/>
        <v>3969</v>
      </c>
      <c r="AE189" s="143">
        <f t="shared" si="497"/>
        <v>4093.7999999999997</v>
      </c>
      <c r="AF189" s="143">
        <f t="shared" si="498"/>
        <v>3888</v>
      </c>
      <c r="AG189" s="143"/>
      <c r="AH189" s="402">
        <v>465.28865353789212</v>
      </c>
      <c r="AJ189" s="143"/>
      <c r="AL189" s="141" t="s">
        <v>9</v>
      </c>
      <c r="AM189" s="146">
        <v>2016</v>
      </c>
      <c r="AN189" s="146">
        <v>2064</v>
      </c>
      <c r="AO189" s="146">
        <v>2228</v>
      </c>
      <c r="AP189" s="146">
        <v>2262</v>
      </c>
      <c r="AQ189" s="146">
        <v>2513</v>
      </c>
      <c r="AR189" s="146">
        <v>2847</v>
      </c>
      <c r="AS189" s="146">
        <v>2490</v>
      </c>
      <c r="AT189" s="146">
        <v>2350</v>
      </c>
      <c r="AU189" s="146">
        <v>2346</v>
      </c>
      <c r="AV189" s="146">
        <v>2316</v>
      </c>
      <c r="AW189" s="146">
        <v>2297</v>
      </c>
      <c r="AX189" s="146">
        <v>2409</v>
      </c>
      <c r="AY189" s="146">
        <v>2315</v>
      </c>
      <c r="AZ189" s="392"/>
      <c r="BA189" s="132"/>
      <c r="BB189" s="681"/>
      <c r="BC189" s="141" t="s">
        <v>9</v>
      </c>
      <c r="BD189" s="150">
        <v>725</v>
      </c>
      <c r="BE189" s="150">
        <v>750</v>
      </c>
      <c r="BF189" s="150">
        <v>831</v>
      </c>
      <c r="BG189" s="150">
        <v>858</v>
      </c>
      <c r="BH189" s="150">
        <v>945</v>
      </c>
      <c r="BI189" s="150">
        <v>946</v>
      </c>
      <c r="BJ189" s="150">
        <v>771</v>
      </c>
      <c r="BK189" s="150">
        <v>754</v>
      </c>
      <c r="BL189" s="150">
        <v>812</v>
      </c>
      <c r="BM189" s="150">
        <v>818</v>
      </c>
      <c r="BN189" s="150">
        <v>830</v>
      </c>
      <c r="BO189" s="150">
        <v>864</v>
      </c>
      <c r="BP189" s="183">
        <v>905</v>
      </c>
    </row>
    <row r="190" spans="19:68">
      <c r="S190" s="141" t="s">
        <v>34</v>
      </c>
      <c r="T190" s="143">
        <f t="shared" si="499"/>
        <v>3622.2000000000003</v>
      </c>
      <c r="U190" s="143">
        <f t="shared" si="487"/>
        <v>2891.2</v>
      </c>
      <c r="V190" s="143">
        <f t="shared" si="488"/>
        <v>3134.6000000000004</v>
      </c>
      <c r="W190" s="143">
        <f t="shared" si="489"/>
        <v>3310.8</v>
      </c>
      <c r="X190" s="143">
        <f t="shared" si="490"/>
        <v>3367.8</v>
      </c>
      <c r="Y190" s="143">
        <f t="shared" si="491"/>
        <v>3922.3999999999996</v>
      </c>
      <c r="Z190" s="143">
        <f t="shared" si="492"/>
        <v>3880.6</v>
      </c>
      <c r="AA190" s="143">
        <f t="shared" si="493"/>
        <v>3726.6</v>
      </c>
      <c r="AB190" s="143">
        <f t="shared" si="494"/>
        <v>3563.8</v>
      </c>
      <c r="AC190" s="143">
        <f t="shared" si="495"/>
        <v>3398.2000000000003</v>
      </c>
      <c r="AD190" s="143">
        <f t="shared" si="496"/>
        <v>3361.2</v>
      </c>
      <c r="AE190" s="143">
        <f t="shared" si="497"/>
        <v>3312.4</v>
      </c>
      <c r="AF190" s="143">
        <f t="shared" si="498"/>
        <v>3217.2</v>
      </c>
      <c r="AG190" s="143"/>
      <c r="AH190" s="402">
        <v>327.57819829774991</v>
      </c>
      <c r="AJ190" s="143"/>
      <c r="AL190" s="141" t="s">
        <v>34</v>
      </c>
      <c r="AM190" s="146">
        <v>2024</v>
      </c>
      <c r="AN190" s="146">
        <v>1595</v>
      </c>
      <c r="AO190" s="146">
        <v>1724</v>
      </c>
      <c r="AP190" s="146">
        <v>1820</v>
      </c>
      <c r="AQ190" s="146">
        <v>1842</v>
      </c>
      <c r="AR190" s="146">
        <v>2137</v>
      </c>
      <c r="AS190" s="146">
        <v>2092</v>
      </c>
      <c r="AT190" s="146">
        <v>2012</v>
      </c>
      <c r="AU190" s="146">
        <v>1947</v>
      </c>
      <c r="AV190" s="146">
        <v>1870</v>
      </c>
      <c r="AW190" s="146">
        <v>1915</v>
      </c>
      <c r="AX190" s="146">
        <v>1908</v>
      </c>
      <c r="AY190" s="146">
        <v>1884</v>
      </c>
      <c r="AZ190" s="392"/>
      <c r="BA190" s="132"/>
      <c r="BB190" s="681"/>
      <c r="BC190" s="141" t="s">
        <v>34</v>
      </c>
      <c r="BD190" s="150">
        <v>726</v>
      </c>
      <c r="BE190" s="150">
        <v>562</v>
      </c>
      <c r="BF190" s="150">
        <v>601</v>
      </c>
      <c r="BG190" s="150">
        <v>686</v>
      </c>
      <c r="BH190" s="150">
        <v>688</v>
      </c>
      <c r="BI190" s="150">
        <v>734</v>
      </c>
      <c r="BJ190" s="150">
        <v>657</v>
      </c>
      <c r="BK190" s="150">
        <v>604</v>
      </c>
      <c r="BL190" s="150">
        <v>605</v>
      </c>
      <c r="BM190" s="150">
        <v>668</v>
      </c>
      <c r="BN190" s="150">
        <v>665</v>
      </c>
      <c r="BO190" s="150">
        <v>665</v>
      </c>
      <c r="BP190" s="183">
        <v>710</v>
      </c>
    </row>
    <row r="191" spans="19:68" ht="18.75" thickBot="1">
      <c r="S191" s="141" t="s">
        <v>35</v>
      </c>
      <c r="T191" s="143">
        <f>AM191</f>
        <v>169</v>
      </c>
      <c r="U191" s="143">
        <f t="shared" ref="U191" si="500">AN191</f>
        <v>249</v>
      </c>
      <c r="V191" s="143">
        <f t="shared" ref="V191" si="501">AO191</f>
        <v>582</v>
      </c>
      <c r="W191" s="143">
        <f t="shared" ref="W191" si="502">AP191</f>
        <v>675</v>
      </c>
      <c r="X191" s="143">
        <f t="shared" ref="X191" si="503">AQ191</f>
        <v>829</v>
      </c>
      <c r="Y191" s="143">
        <f t="shared" ref="Y191" si="504">AR191</f>
        <v>1164</v>
      </c>
      <c r="Z191" s="143">
        <f t="shared" ref="Z191" si="505">AS191</f>
        <v>1245</v>
      </c>
      <c r="AA191" s="143">
        <f t="shared" ref="AA191" si="506">AT191</f>
        <v>1525</v>
      </c>
      <c r="AB191" s="143">
        <f t="shared" ref="AB191" si="507">AU191</f>
        <v>1213</v>
      </c>
      <c r="AC191" s="143">
        <f t="shared" ref="AC191" si="508">AV191</f>
        <v>1577</v>
      </c>
      <c r="AD191" s="143">
        <f t="shared" ref="AD191" si="509">AW191</f>
        <v>1620</v>
      </c>
      <c r="AE191" s="143">
        <f t="shared" ref="AE191" si="510">AX191</f>
        <v>1748</v>
      </c>
      <c r="AF191" s="143">
        <f t="shared" ref="AF191" si="511">AY191</f>
        <v>1779</v>
      </c>
      <c r="AG191" s="143"/>
      <c r="AH191" s="402">
        <v>499.48836044719019</v>
      </c>
      <c r="AJ191" s="143"/>
      <c r="AL191" s="141" t="s">
        <v>35</v>
      </c>
      <c r="AM191" s="146">
        <v>169</v>
      </c>
      <c r="AN191" s="146">
        <v>249</v>
      </c>
      <c r="AO191" s="146">
        <v>582</v>
      </c>
      <c r="AP191" s="146">
        <v>675</v>
      </c>
      <c r="AQ191" s="146">
        <v>829</v>
      </c>
      <c r="AR191" s="146">
        <v>1164</v>
      </c>
      <c r="AS191" s="146">
        <v>1245</v>
      </c>
      <c r="AT191" s="146">
        <v>1525</v>
      </c>
      <c r="AU191" s="146">
        <v>1213</v>
      </c>
      <c r="AV191" s="146">
        <v>1577</v>
      </c>
      <c r="AW191" s="146">
        <v>1620</v>
      </c>
      <c r="AX191" s="146">
        <v>1748</v>
      </c>
      <c r="AY191" s="146">
        <v>1779</v>
      </c>
      <c r="AZ191" s="392"/>
      <c r="BA191" s="132"/>
      <c r="BB191" s="681"/>
      <c r="BC191" s="141" t="s">
        <v>36</v>
      </c>
      <c r="BD191" s="150">
        <v>231</v>
      </c>
      <c r="BE191" s="150">
        <v>202</v>
      </c>
      <c r="BF191" s="150">
        <v>218</v>
      </c>
      <c r="BG191" s="150">
        <v>230</v>
      </c>
      <c r="BH191" s="150">
        <v>217</v>
      </c>
      <c r="BI191" s="150">
        <v>260</v>
      </c>
      <c r="BJ191" s="150">
        <v>320</v>
      </c>
      <c r="BK191" s="150">
        <v>322</v>
      </c>
      <c r="BL191" s="150">
        <v>352</v>
      </c>
      <c r="BM191" s="150">
        <v>383</v>
      </c>
      <c r="BN191" s="150">
        <v>384</v>
      </c>
      <c r="BO191" s="150">
        <v>448</v>
      </c>
      <c r="BP191" s="183">
        <v>407</v>
      </c>
    </row>
    <row r="192" spans="19:68">
      <c r="S192" s="141" t="s">
        <v>36</v>
      </c>
      <c r="T192" s="527">
        <f>AM192+$AJ$13*AM193+$AJ$6*(BD191+$AJ$13*BD192)+$AJ$8*(BD198+$AJ$13*BD199)+$AJ$10*(BD205+$AJ$13*BD206)</f>
        <v>1244.3999999999999</v>
      </c>
      <c r="U192" s="527">
        <f t="shared" ref="U192" si="512">AN192+$AJ$13*AN193+$AJ$6*(BE191+$AJ$13*BE192)+$AJ$8*(BE198+$AJ$13*BE199)+$AJ$10*(BE205+$AJ$13*BE206)</f>
        <v>1199.8</v>
      </c>
      <c r="V192" s="527">
        <f t="shared" ref="V192" si="513">AO192+$AJ$13*AO193+$AJ$6*(BF191+$AJ$13*BF192)+$AJ$8*(BF198+$AJ$13*BF199)+$AJ$10*(BF205+$AJ$13*BF206)</f>
        <v>1174.5999999999999</v>
      </c>
      <c r="W192" s="527">
        <f t="shared" ref="W192" si="514">AP192+$AJ$13*AP193+$AJ$6*(BG191+$AJ$13*BG192)+$AJ$8*(BG198+$AJ$13*BG199)+$AJ$10*(BG205+$AJ$13*BG206)</f>
        <v>1225.2</v>
      </c>
      <c r="X192" s="527">
        <f t="shared" ref="X192" si="515">AQ192+$AJ$13*AQ193+$AJ$6*(BH191+$AJ$13*BH192)+$AJ$8*(BH198+$AJ$13*BH199)+$AJ$10*(BH205+$AJ$13*BH206)</f>
        <v>1245</v>
      </c>
      <c r="Y192" s="527">
        <f t="shared" ref="Y192" si="516">AR192+$AJ$13*AR193+$AJ$6*(BI191+$AJ$13*BI192)+$AJ$8*(BI198+$AJ$13*BI199)+$AJ$10*(BI205+$AJ$13*BI206)</f>
        <v>1492.8</v>
      </c>
      <c r="Z192" s="527">
        <f t="shared" ref="Z192" si="517">AS192+$AJ$13*AS193+$AJ$6*(BJ191+$AJ$13*BJ192)+$AJ$8*(BJ198+$AJ$13*BJ199)+$AJ$10*(BJ205+$AJ$13*BJ206)</f>
        <v>1757.2</v>
      </c>
      <c r="AA192" s="527">
        <f t="shared" ref="AA192" si="518">AT192+$AJ$13*AT193+$AJ$6*(BK191+$AJ$13*BK192)+$AJ$8*(BK198+$AJ$13*BK199)+$AJ$10*(BK205+$AJ$13*BK206)</f>
        <v>2120</v>
      </c>
      <c r="AB192" s="527">
        <f t="shared" ref="AB192" si="519">AU192+$AJ$13*AU193+$AJ$6*(BL191+$AJ$13*BL192)+$AJ$8*(BL198+$AJ$13*BL199)+$AJ$10*(BL205+$AJ$13*BL206)</f>
        <v>2370</v>
      </c>
      <c r="AC192" s="527">
        <f t="shared" ref="AC192" si="520">AV192+$AJ$13*AV193+$AJ$6*(BM191+$AJ$13*BM192)+$AJ$8*(BM198+$AJ$13*BM199)+$AJ$10*(BM205+$AJ$13*BM206)</f>
        <v>2434</v>
      </c>
      <c r="AD192" s="569">
        <f t="shared" ref="AD192" si="521">AW192+$AJ$13*AW193+$AJ$6*(BN191+$AJ$13*BN192)+$AJ$8*(BN198+$AJ$13*BN199)+$AJ$10*(BN205+$AJ$13*BN206)</f>
        <v>2425.1999999999998</v>
      </c>
      <c r="AE192" s="546">
        <f t="shared" ref="AE192" si="522">AX192+$AJ$13*AX193+$AJ$6*(BO191+$AJ$13*BO192)+$AJ$8*(BO198+$AJ$13*BO199)+$AJ$10*(BO205+$AJ$13*BO206)</f>
        <v>2513.6999999999998</v>
      </c>
      <c r="AF192" s="547">
        <f t="shared" ref="AF192" si="523">AY192+$AJ$13*AY193+$AJ$6*(BP191+$AJ$13*BP192)+$AJ$8*(BP198+$AJ$13*BP199)+$AJ$10*(BP205+$AJ$13*BP206)</f>
        <v>2494.6</v>
      </c>
      <c r="AG192" s="143"/>
      <c r="AH192" s="402">
        <v>501.77446062283104</v>
      </c>
      <c r="AL192" s="141" t="s">
        <v>36</v>
      </c>
      <c r="AM192" s="146">
        <v>672</v>
      </c>
      <c r="AN192" s="146">
        <v>645</v>
      </c>
      <c r="AO192" s="146">
        <v>635</v>
      </c>
      <c r="AP192" s="146">
        <v>652</v>
      </c>
      <c r="AQ192" s="146">
        <v>670</v>
      </c>
      <c r="AR192" s="146">
        <v>794</v>
      </c>
      <c r="AS192" s="146">
        <v>932</v>
      </c>
      <c r="AT192" s="146">
        <v>1101</v>
      </c>
      <c r="AU192" s="146">
        <v>1258</v>
      </c>
      <c r="AV192" s="146">
        <v>1286</v>
      </c>
      <c r="AW192" s="146">
        <v>1290</v>
      </c>
      <c r="AX192" s="146">
        <v>1296</v>
      </c>
      <c r="AY192" s="146">
        <v>1322</v>
      </c>
      <c r="AZ192" s="392"/>
      <c r="BA192" s="132"/>
      <c r="BB192" s="681"/>
      <c r="BC192" s="141" t="s">
        <v>149</v>
      </c>
      <c r="BD192" s="146">
        <v>0</v>
      </c>
      <c r="BE192" s="146">
        <v>0</v>
      </c>
      <c r="BF192" s="146">
        <v>0</v>
      </c>
      <c r="BG192" s="146">
        <v>0</v>
      </c>
      <c r="BH192" s="146">
        <v>0</v>
      </c>
      <c r="BI192" s="146">
        <v>0</v>
      </c>
      <c r="BJ192" s="146">
        <v>0</v>
      </c>
      <c r="BK192" s="146">
        <v>0</v>
      </c>
      <c r="BL192" s="146">
        <v>0</v>
      </c>
      <c r="BM192" s="150">
        <v>0</v>
      </c>
      <c r="BN192" s="150">
        <v>0</v>
      </c>
      <c r="BO192" s="150">
        <v>42</v>
      </c>
      <c r="BP192" s="183">
        <v>49</v>
      </c>
    </row>
    <row r="193" spans="19:68">
      <c r="S193" s="141" t="s">
        <v>37</v>
      </c>
      <c r="T193" s="527">
        <f>AM194+BD193*$AJ$6+BD200*$AJ$8+BD207*$AJ$10</f>
        <v>0</v>
      </c>
      <c r="U193" s="527">
        <f t="shared" ref="U193:U194" si="524">AN194+BE193*$AJ$6+BE200*$AJ$8+BE207*$AJ$10</f>
        <v>0</v>
      </c>
      <c r="V193" s="527">
        <f t="shared" ref="V193:V194" si="525">AO194+BF193*$AJ$6+BF200*$AJ$8+BF207*$AJ$10</f>
        <v>0</v>
      </c>
      <c r="W193" s="527">
        <f t="shared" ref="W193:W194" si="526">AP194+BG193*$AJ$6+BG200*$AJ$8+BG207*$AJ$10</f>
        <v>0</v>
      </c>
      <c r="X193" s="527">
        <f t="shared" ref="X193:X194" si="527">AQ194+BH193*$AJ$6+BH200*$AJ$8+BH207*$AJ$10</f>
        <v>0</v>
      </c>
      <c r="Y193" s="527">
        <f t="shared" ref="Y193:Y194" si="528">AR194+BI193*$AJ$6+BI200*$AJ$8+BI207*$AJ$10</f>
        <v>0</v>
      </c>
      <c r="Z193" s="527">
        <f t="shared" ref="Z193:Z194" si="529">AS194+BJ193*$AJ$6+BJ200*$AJ$8+BJ207*$AJ$10</f>
        <v>0</v>
      </c>
      <c r="AA193" s="527">
        <f t="shared" ref="AA193:AA194" si="530">AT194+BK193*$AJ$6+BK200*$AJ$8+BK207*$AJ$10</f>
        <v>0</v>
      </c>
      <c r="AB193" s="527">
        <f t="shared" ref="AB193:AB194" si="531">AU194+BL193*$AJ$6+BL200*$AJ$8+BL207*$AJ$10</f>
        <v>0</v>
      </c>
      <c r="AC193" s="527">
        <f t="shared" ref="AC193:AC194" si="532">AV194+BM193*$AJ$6+BM200*$AJ$8+BM207*$AJ$10</f>
        <v>0</v>
      </c>
      <c r="AD193" s="570">
        <f t="shared" ref="AD193:AD194" si="533">AW194+BN193*$AJ$6+BN200*$AJ$8+BN207*$AJ$10</f>
        <v>6</v>
      </c>
      <c r="AE193" s="527">
        <f t="shared" ref="AE193:AE194" si="534">AX194+BO193*$AJ$6+BO200*$AJ$8+BO207*$AJ$10</f>
        <v>40</v>
      </c>
      <c r="AF193" s="548">
        <f t="shared" ref="AF193:AF194" si="535">AY194+BP193*$AJ$6+BP200*$AJ$8+BP207*$AJ$10</f>
        <v>35.4</v>
      </c>
      <c r="AG193" s="143"/>
      <c r="AH193" s="402"/>
      <c r="AL193" s="141" t="s">
        <v>149</v>
      </c>
      <c r="AM193" s="146">
        <v>0</v>
      </c>
      <c r="AN193" s="146">
        <v>0</v>
      </c>
      <c r="AO193" s="146">
        <v>0</v>
      </c>
      <c r="AP193" s="146">
        <v>0</v>
      </c>
      <c r="AQ193" s="146">
        <v>0</v>
      </c>
      <c r="AR193" s="146">
        <v>0</v>
      </c>
      <c r="AS193" s="146">
        <v>0</v>
      </c>
      <c r="AT193" s="146">
        <v>0</v>
      </c>
      <c r="AU193" s="146">
        <v>0</v>
      </c>
      <c r="AV193" s="146">
        <v>0</v>
      </c>
      <c r="AW193" s="146">
        <v>0</v>
      </c>
      <c r="AX193" s="146">
        <v>135</v>
      </c>
      <c r="AY193" s="146">
        <v>132</v>
      </c>
      <c r="AZ193" s="392"/>
      <c r="BA193" s="132"/>
      <c r="BB193" s="681"/>
      <c r="BC193" s="141" t="s">
        <v>37</v>
      </c>
      <c r="BD193" s="150">
        <v>0</v>
      </c>
      <c r="BE193" s="150">
        <v>0</v>
      </c>
      <c r="BF193" s="150">
        <v>0</v>
      </c>
      <c r="BG193" s="150">
        <v>0</v>
      </c>
      <c r="BH193" s="150">
        <v>0</v>
      </c>
      <c r="BI193" s="150">
        <v>0</v>
      </c>
      <c r="BJ193" s="150">
        <v>0</v>
      </c>
      <c r="BK193" s="150">
        <v>0</v>
      </c>
      <c r="BL193" s="150">
        <v>0</v>
      </c>
      <c r="BM193" s="150">
        <v>0</v>
      </c>
      <c r="BN193" s="150">
        <v>1</v>
      </c>
      <c r="BO193" s="150">
        <v>4</v>
      </c>
      <c r="BP193" s="183">
        <v>7</v>
      </c>
    </row>
    <row r="194" spans="19:68" ht="18.75" thickBot="1">
      <c r="S194" s="141" t="s">
        <v>38</v>
      </c>
      <c r="T194" s="527">
        <f>AM195+BD194*$AJ$6+BD201*$AJ$8+BD208*$AJ$10</f>
        <v>34.4</v>
      </c>
      <c r="U194" s="527">
        <f t="shared" si="524"/>
        <v>39.199999999999996</v>
      </c>
      <c r="V194" s="527">
        <f t="shared" si="525"/>
        <v>57</v>
      </c>
      <c r="W194" s="527">
        <f t="shared" si="526"/>
        <v>60.2</v>
      </c>
      <c r="X194" s="527">
        <f t="shared" si="527"/>
        <v>5.8</v>
      </c>
      <c r="Y194" s="527">
        <f t="shared" si="528"/>
        <v>0</v>
      </c>
      <c r="Z194" s="527">
        <f t="shared" si="529"/>
        <v>830</v>
      </c>
      <c r="AA194" s="527">
        <f t="shared" si="530"/>
        <v>923</v>
      </c>
      <c r="AB194" s="527">
        <f t="shared" si="531"/>
        <v>1006.8000000000001</v>
      </c>
      <c r="AC194" s="527">
        <f t="shared" si="532"/>
        <v>798.4</v>
      </c>
      <c r="AD194" s="572">
        <f t="shared" si="533"/>
        <v>1120.8</v>
      </c>
      <c r="AE194" s="549">
        <f t="shared" si="534"/>
        <v>940.4</v>
      </c>
      <c r="AF194" s="550">
        <f t="shared" si="535"/>
        <v>787.8</v>
      </c>
      <c r="AG194" s="143"/>
      <c r="AH194" s="402">
        <v>445.63918090261717</v>
      </c>
      <c r="AL194" s="141" t="s">
        <v>37</v>
      </c>
      <c r="AM194" s="146">
        <v>0</v>
      </c>
      <c r="AN194" s="146">
        <v>0</v>
      </c>
      <c r="AO194" s="146">
        <v>0</v>
      </c>
      <c r="AP194" s="146">
        <v>0</v>
      </c>
      <c r="AQ194" s="146">
        <v>0</v>
      </c>
      <c r="AR194" s="146">
        <v>0</v>
      </c>
      <c r="AS194" s="146">
        <v>0</v>
      </c>
      <c r="AT194" s="146">
        <v>0</v>
      </c>
      <c r="AU194" s="146">
        <v>0</v>
      </c>
      <c r="AV194" s="146">
        <v>0</v>
      </c>
      <c r="AW194" s="146">
        <v>4</v>
      </c>
      <c r="AX194" s="146">
        <v>21</v>
      </c>
      <c r="AY194" s="146">
        <v>18</v>
      </c>
      <c r="AZ194" s="392"/>
      <c r="BA194" s="132"/>
      <c r="BB194" s="682"/>
      <c r="BC194" s="161" t="s">
        <v>38</v>
      </c>
      <c r="BD194" s="158">
        <v>7</v>
      </c>
      <c r="BE194" s="158">
        <v>11</v>
      </c>
      <c r="BF194" s="159">
        <v>12</v>
      </c>
      <c r="BG194" s="158">
        <v>7</v>
      </c>
      <c r="BH194" s="158">
        <v>1</v>
      </c>
      <c r="BI194" s="159">
        <v>0</v>
      </c>
      <c r="BJ194" s="159">
        <v>162</v>
      </c>
      <c r="BK194" s="159">
        <v>153</v>
      </c>
      <c r="BL194" s="159">
        <v>159</v>
      </c>
      <c r="BM194" s="159">
        <v>138</v>
      </c>
      <c r="BN194" s="159">
        <v>193</v>
      </c>
      <c r="BO194" s="159">
        <v>166</v>
      </c>
      <c r="BP194" s="185">
        <v>147</v>
      </c>
    </row>
    <row r="195" spans="19:68">
      <c r="S195" s="141" t="s">
        <v>39</v>
      </c>
      <c r="T195" s="143">
        <f>AM196</f>
        <v>0</v>
      </c>
      <c r="U195" s="143">
        <f t="shared" ref="U195:U198" si="536">AN196</f>
        <v>0</v>
      </c>
      <c r="V195" s="143">
        <f t="shared" ref="V195:V198" si="537">AO196</f>
        <v>0</v>
      </c>
      <c r="W195" s="143">
        <f t="shared" ref="W195:W198" si="538">AP196</f>
        <v>168</v>
      </c>
      <c r="X195" s="143">
        <f t="shared" ref="X195:X198" si="539">AQ196</f>
        <v>190</v>
      </c>
      <c r="Y195" s="143">
        <f t="shared" ref="Y195:Y198" si="540">AR196</f>
        <v>156</v>
      </c>
      <c r="Z195" s="143">
        <f t="shared" ref="Z195:Z198" si="541">AS196</f>
        <v>189</v>
      </c>
      <c r="AA195" s="143">
        <f t="shared" ref="AA195:AA198" si="542">AT196</f>
        <v>395</v>
      </c>
      <c r="AB195" s="143">
        <f t="shared" ref="AB195:AB198" si="543">AU196</f>
        <v>219</v>
      </c>
      <c r="AC195" s="143">
        <f t="shared" ref="AC195:AC198" si="544">AV196</f>
        <v>230</v>
      </c>
      <c r="AD195" s="143">
        <f t="shared" ref="AD195:AD198" si="545">AW196</f>
        <v>284</v>
      </c>
      <c r="AE195" s="143">
        <f t="shared" ref="AE195:AE198" si="546">AX196</f>
        <v>309</v>
      </c>
      <c r="AF195" s="143">
        <f t="shared" ref="AF195:AF198" si="547">AY196</f>
        <v>338</v>
      </c>
      <c r="AG195" s="143"/>
      <c r="AH195" s="404">
        <v>100.73042761558716</v>
      </c>
      <c r="AL195" s="141" t="s">
        <v>38</v>
      </c>
      <c r="AM195" s="146">
        <v>18</v>
      </c>
      <c r="AN195" s="146">
        <v>21</v>
      </c>
      <c r="AO195" s="146">
        <v>30</v>
      </c>
      <c r="AP195" s="146">
        <v>30</v>
      </c>
      <c r="AQ195" s="146">
        <v>3</v>
      </c>
      <c r="AR195" s="146">
        <v>0</v>
      </c>
      <c r="AS195" s="146">
        <v>435</v>
      </c>
      <c r="AT195" s="146">
        <v>493</v>
      </c>
      <c r="AU195" s="146">
        <v>524</v>
      </c>
      <c r="AV195" s="146">
        <v>421</v>
      </c>
      <c r="AW195" s="146">
        <v>583</v>
      </c>
      <c r="AX195" s="146">
        <v>501</v>
      </c>
      <c r="AY195" s="146">
        <v>424</v>
      </c>
      <c r="AZ195" s="392"/>
      <c r="BA195" s="132"/>
      <c r="BB195" s="681" t="s">
        <v>100</v>
      </c>
      <c r="BC195" s="435" t="s">
        <v>33</v>
      </c>
      <c r="BD195" s="149">
        <v>1046</v>
      </c>
      <c r="BE195" s="149">
        <v>1122</v>
      </c>
      <c r="BF195" s="149">
        <v>1144</v>
      </c>
      <c r="BG195" s="149">
        <v>1221</v>
      </c>
      <c r="BH195" s="149">
        <v>1364</v>
      </c>
      <c r="BI195" s="149">
        <v>1686</v>
      </c>
      <c r="BJ195" s="149">
        <v>1002</v>
      </c>
      <c r="BK195" s="149">
        <v>978</v>
      </c>
      <c r="BL195" s="149">
        <v>832</v>
      </c>
      <c r="BM195" s="149">
        <v>885</v>
      </c>
      <c r="BN195" s="149">
        <v>831</v>
      </c>
      <c r="BO195" s="150">
        <v>864</v>
      </c>
      <c r="BP195" s="183">
        <v>763</v>
      </c>
    </row>
    <row r="196" spans="19:68">
      <c r="S196" s="141" t="s">
        <v>15</v>
      </c>
      <c r="T196" s="143">
        <f>AM197</f>
        <v>490</v>
      </c>
      <c r="U196" s="143">
        <f t="shared" si="536"/>
        <v>760</v>
      </c>
      <c r="V196" s="143">
        <f t="shared" si="537"/>
        <v>608</v>
      </c>
      <c r="W196" s="143">
        <f t="shared" si="538"/>
        <v>665</v>
      </c>
      <c r="X196" s="143">
        <f t="shared" si="539"/>
        <v>704</v>
      </c>
      <c r="Y196" s="143">
        <f t="shared" si="540"/>
        <v>720</v>
      </c>
      <c r="Z196" s="143">
        <f t="shared" si="541"/>
        <v>614</v>
      </c>
      <c r="AA196" s="143">
        <f t="shared" si="542"/>
        <v>736</v>
      </c>
      <c r="AB196" s="143">
        <f t="shared" si="543"/>
        <v>850</v>
      </c>
      <c r="AC196" s="143">
        <f t="shared" si="544"/>
        <v>861</v>
      </c>
      <c r="AD196" s="143">
        <f t="shared" si="545"/>
        <v>835</v>
      </c>
      <c r="AE196" s="143">
        <f t="shared" si="546"/>
        <v>863</v>
      </c>
      <c r="AF196" s="143">
        <f t="shared" si="547"/>
        <v>885</v>
      </c>
      <c r="AG196" s="143"/>
      <c r="AH196" s="402">
        <v>112.99537846989811</v>
      </c>
      <c r="AL196" s="141" t="s">
        <v>39</v>
      </c>
      <c r="AM196" s="146"/>
      <c r="AN196" s="146"/>
      <c r="AO196" s="146"/>
      <c r="AP196" s="146">
        <v>168</v>
      </c>
      <c r="AQ196" s="146">
        <v>190</v>
      </c>
      <c r="AR196" s="146">
        <v>156</v>
      </c>
      <c r="AS196" s="146">
        <v>189</v>
      </c>
      <c r="AT196" s="146">
        <v>395</v>
      </c>
      <c r="AU196" s="146">
        <v>219</v>
      </c>
      <c r="AV196" s="146">
        <v>230</v>
      </c>
      <c r="AW196" s="146">
        <v>284</v>
      </c>
      <c r="AX196" s="146">
        <v>309</v>
      </c>
      <c r="AY196" s="146">
        <v>338</v>
      </c>
      <c r="AZ196" s="392"/>
      <c r="BA196" s="132"/>
      <c r="BB196" s="681"/>
      <c r="BC196" s="141" t="s">
        <v>9</v>
      </c>
      <c r="BD196" s="150">
        <v>739</v>
      </c>
      <c r="BE196" s="150">
        <v>709</v>
      </c>
      <c r="BF196" s="150">
        <v>790</v>
      </c>
      <c r="BG196" s="150">
        <v>736</v>
      </c>
      <c r="BH196" s="150">
        <v>897</v>
      </c>
      <c r="BI196" s="150">
        <v>1031</v>
      </c>
      <c r="BJ196" s="150">
        <v>841</v>
      </c>
      <c r="BK196" s="150">
        <v>795</v>
      </c>
      <c r="BL196" s="150">
        <v>719</v>
      </c>
      <c r="BM196" s="150">
        <v>705</v>
      </c>
      <c r="BN196" s="150">
        <v>684</v>
      </c>
      <c r="BO196" s="150">
        <v>732</v>
      </c>
      <c r="BP196" s="183">
        <v>633</v>
      </c>
    </row>
    <row r="197" spans="19:68" ht="18.75" thickBot="1">
      <c r="S197" s="141" t="s">
        <v>40</v>
      </c>
      <c r="T197" s="143">
        <f>AM198</f>
        <v>0</v>
      </c>
      <c r="U197" s="143">
        <f t="shared" si="536"/>
        <v>0</v>
      </c>
      <c r="V197" s="143">
        <f t="shared" si="537"/>
        <v>0</v>
      </c>
      <c r="W197" s="143">
        <f t="shared" si="538"/>
        <v>22230</v>
      </c>
      <c r="X197" s="143">
        <f t="shared" si="539"/>
        <v>19668</v>
      </c>
      <c r="Y197" s="143">
        <f t="shared" si="540"/>
        <v>34325</v>
      </c>
      <c r="Z197" s="143">
        <f t="shared" si="541"/>
        <v>62867</v>
      </c>
      <c r="AA197" s="143">
        <f t="shared" si="542"/>
        <v>46118</v>
      </c>
      <c r="AB197" s="143">
        <f t="shared" si="543"/>
        <v>45598</v>
      </c>
      <c r="AC197" s="143">
        <f t="shared" si="544"/>
        <v>48273</v>
      </c>
      <c r="AD197" s="143">
        <f t="shared" si="545"/>
        <v>49799</v>
      </c>
      <c r="AE197" s="143">
        <f t="shared" si="546"/>
        <v>50016.149999999994</v>
      </c>
      <c r="AF197" s="143">
        <f t="shared" si="547"/>
        <v>53090.499999999993</v>
      </c>
      <c r="AG197" s="143"/>
      <c r="AH197" s="404">
        <v>15391.288630230014</v>
      </c>
      <c r="AL197" s="141" t="s">
        <v>15</v>
      </c>
      <c r="AM197" s="146">
        <v>490</v>
      </c>
      <c r="AN197" s="146">
        <v>760</v>
      </c>
      <c r="AO197" s="146">
        <v>608</v>
      </c>
      <c r="AP197" s="146">
        <v>665</v>
      </c>
      <c r="AQ197" s="146">
        <v>704</v>
      </c>
      <c r="AR197" s="146">
        <v>720</v>
      </c>
      <c r="AS197" s="146">
        <v>614</v>
      </c>
      <c r="AT197" s="146">
        <v>736</v>
      </c>
      <c r="AU197" s="146">
        <v>850</v>
      </c>
      <c r="AV197" s="146">
        <v>861</v>
      </c>
      <c r="AW197" s="146">
        <v>835</v>
      </c>
      <c r="AX197" s="146">
        <v>863</v>
      </c>
      <c r="AY197" s="146">
        <v>885</v>
      </c>
      <c r="AZ197" s="392"/>
      <c r="BA197" s="132"/>
      <c r="BB197" s="681"/>
      <c r="BC197" s="141" t="s">
        <v>34</v>
      </c>
      <c r="BD197" s="150">
        <v>709</v>
      </c>
      <c r="BE197" s="150">
        <v>555</v>
      </c>
      <c r="BF197" s="150">
        <v>631</v>
      </c>
      <c r="BG197" s="150">
        <v>642</v>
      </c>
      <c r="BH197" s="150">
        <v>637</v>
      </c>
      <c r="BI197" s="150">
        <v>747</v>
      </c>
      <c r="BJ197" s="150">
        <v>699</v>
      </c>
      <c r="BK197" s="150">
        <v>671</v>
      </c>
      <c r="BL197" s="150">
        <v>672</v>
      </c>
      <c r="BM197" s="150">
        <v>581</v>
      </c>
      <c r="BN197" s="150">
        <v>595</v>
      </c>
      <c r="BO197" s="150">
        <v>588</v>
      </c>
      <c r="BP197" s="183">
        <v>554</v>
      </c>
    </row>
    <row r="198" spans="19:68" ht="18.75" thickBot="1">
      <c r="S198" s="141" t="s">
        <v>41</v>
      </c>
      <c r="T198" s="163">
        <f>AM199</f>
        <v>13.839785263649281</v>
      </c>
      <c r="U198" s="163">
        <f t="shared" si="536"/>
        <v>13.696400005662596</v>
      </c>
      <c r="V198" s="163">
        <f t="shared" si="537"/>
        <v>12.966416640575016</v>
      </c>
      <c r="W198" s="163">
        <f t="shared" si="538"/>
        <v>12.532998436578927</v>
      </c>
      <c r="X198" s="163">
        <f t="shared" si="539"/>
        <v>12.278333323152294</v>
      </c>
      <c r="Y198" s="163">
        <f t="shared" si="540"/>
        <v>12.450214821086963</v>
      </c>
      <c r="Z198" s="163">
        <f t="shared" si="541"/>
        <v>13.194467384277065</v>
      </c>
      <c r="AA198" s="163">
        <f t="shared" si="542"/>
        <v>15.407723920456402</v>
      </c>
      <c r="AB198" s="163">
        <f t="shared" si="543"/>
        <v>18.680024154350257</v>
      </c>
      <c r="AC198" s="163">
        <f t="shared" si="544"/>
        <v>19.850784666838177</v>
      </c>
      <c r="AD198" s="573">
        <f t="shared" si="545"/>
        <v>21.063940617267875</v>
      </c>
      <c r="AE198" s="556">
        <f t="shared" si="546"/>
        <v>22.630807538698765</v>
      </c>
      <c r="AF198" s="557">
        <f t="shared" si="547"/>
        <v>24.067237631163025</v>
      </c>
      <c r="AG198" s="163"/>
      <c r="AH198" s="403">
        <v>2.6888839153098583</v>
      </c>
      <c r="AL198" s="141" t="s">
        <v>40</v>
      </c>
      <c r="AM198" s="146"/>
      <c r="AN198" s="146"/>
      <c r="AO198" s="146"/>
      <c r="AP198" s="146">
        <v>22230</v>
      </c>
      <c r="AQ198" s="146">
        <v>19668</v>
      </c>
      <c r="AR198" s="146">
        <v>34325</v>
      </c>
      <c r="AS198" s="146">
        <v>62867</v>
      </c>
      <c r="AT198" s="146">
        <v>46118</v>
      </c>
      <c r="AU198" s="146">
        <v>45598</v>
      </c>
      <c r="AV198" s="146">
        <v>48273</v>
      </c>
      <c r="AW198" s="146">
        <v>49799</v>
      </c>
      <c r="AX198" s="146">
        <v>50016.149999999994</v>
      </c>
      <c r="AY198" s="146">
        <v>53090.499999999993</v>
      </c>
      <c r="AZ198" s="392"/>
      <c r="BA198" s="132"/>
      <c r="BB198" s="681"/>
      <c r="BC198" s="141" t="s">
        <v>36</v>
      </c>
      <c r="BD198" s="150">
        <v>210</v>
      </c>
      <c r="BE198" s="150">
        <v>236</v>
      </c>
      <c r="BF198" s="150">
        <v>208</v>
      </c>
      <c r="BG198" s="150">
        <v>232</v>
      </c>
      <c r="BH198" s="150">
        <v>255</v>
      </c>
      <c r="BI198" s="150">
        <v>282</v>
      </c>
      <c r="BJ198" s="150">
        <v>298</v>
      </c>
      <c r="BK198" s="150">
        <v>393</v>
      </c>
      <c r="BL198" s="150">
        <v>432</v>
      </c>
      <c r="BM198" s="150">
        <v>430</v>
      </c>
      <c r="BN198" s="150">
        <v>456</v>
      </c>
      <c r="BO198" s="150">
        <v>396</v>
      </c>
      <c r="BP198" s="183">
        <v>434</v>
      </c>
    </row>
    <row r="199" spans="19:68">
      <c r="T199" s="141"/>
      <c r="U199" s="141"/>
      <c r="V199" s="141"/>
      <c r="AH199" s="99"/>
      <c r="AL199" s="161" t="s">
        <v>41</v>
      </c>
      <c r="AM199" s="164">
        <v>13.839785263649281</v>
      </c>
      <c r="AN199" s="164">
        <v>13.696400005662596</v>
      </c>
      <c r="AO199" s="164">
        <v>12.966416640575016</v>
      </c>
      <c r="AP199" s="164">
        <v>12.532998436578927</v>
      </c>
      <c r="AQ199" s="164">
        <v>12.278333323152294</v>
      </c>
      <c r="AR199" s="164">
        <v>12.450214821086963</v>
      </c>
      <c r="AS199" s="164">
        <v>13.194467384277065</v>
      </c>
      <c r="AT199" s="164">
        <v>15.407723920456402</v>
      </c>
      <c r="AU199" s="164">
        <v>18.680024154350257</v>
      </c>
      <c r="AV199" s="164">
        <v>19.850784666838177</v>
      </c>
      <c r="AW199" s="164">
        <v>21.063940617267875</v>
      </c>
      <c r="AX199" s="164">
        <v>22.630807538698765</v>
      </c>
      <c r="AY199" s="164">
        <v>24.067237631163025</v>
      </c>
      <c r="AZ199" s="392"/>
      <c r="BA199" s="132"/>
      <c r="BB199" s="681"/>
      <c r="BC199" s="141" t="s">
        <v>149</v>
      </c>
      <c r="BD199" s="146">
        <v>0</v>
      </c>
      <c r="BE199" s="146">
        <v>0</v>
      </c>
      <c r="BF199" s="146">
        <v>0</v>
      </c>
      <c r="BG199" s="146">
        <v>0</v>
      </c>
      <c r="BH199" s="146">
        <v>0</v>
      </c>
      <c r="BI199" s="146">
        <v>0</v>
      </c>
      <c r="BJ199" s="146">
        <v>0</v>
      </c>
      <c r="BK199" s="146">
        <v>0</v>
      </c>
      <c r="BL199" s="146">
        <v>0</v>
      </c>
      <c r="BM199" s="150">
        <v>0</v>
      </c>
      <c r="BN199" s="150">
        <v>0</v>
      </c>
      <c r="BO199" s="150">
        <v>44</v>
      </c>
      <c r="BP199" s="183">
        <v>44</v>
      </c>
    </row>
    <row r="200" spans="19:68">
      <c r="T200" s="141"/>
      <c r="U200" s="141"/>
      <c r="V200" s="141"/>
      <c r="AH200" s="99"/>
      <c r="AJ200" s="135"/>
      <c r="AL200" s="141"/>
      <c r="AM200" s="186"/>
      <c r="AN200" s="186"/>
      <c r="AO200" s="186"/>
      <c r="AP200" s="186"/>
      <c r="AQ200" s="186"/>
      <c r="AR200" s="186"/>
      <c r="AS200" s="186"/>
      <c r="AT200" s="186"/>
      <c r="AU200" s="186"/>
      <c r="AV200" s="186"/>
      <c r="AW200" s="186"/>
      <c r="AX200" s="186"/>
      <c r="AY200" s="186"/>
      <c r="AZ200" s="392"/>
      <c r="BA200" s="132"/>
      <c r="BB200" s="681"/>
      <c r="BC200" s="141" t="s">
        <v>37</v>
      </c>
      <c r="BD200" s="150">
        <v>0</v>
      </c>
      <c r="BE200" s="150">
        <v>0</v>
      </c>
      <c r="BF200" s="150">
        <v>0</v>
      </c>
      <c r="BG200" s="150">
        <v>0</v>
      </c>
      <c r="BH200" s="150">
        <v>0</v>
      </c>
      <c r="BI200" s="150">
        <v>0</v>
      </c>
      <c r="BJ200" s="150">
        <v>0</v>
      </c>
      <c r="BK200" s="150">
        <v>0</v>
      </c>
      <c r="BL200" s="150">
        <v>0</v>
      </c>
      <c r="BM200" s="150">
        <v>0</v>
      </c>
      <c r="BN200" s="150">
        <v>0</v>
      </c>
      <c r="BO200" s="150">
        <v>11</v>
      </c>
      <c r="BP200" s="183">
        <v>7</v>
      </c>
    </row>
    <row r="201" spans="19:68">
      <c r="T201" s="141"/>
      <c r="U201" s="141"/>
      <c r="V201" s="141"/>
      <c r="AH201" s="99"/>
      <c r="AJ201" s="143"/>
      <c r="AL201" s="141"/>
      <c r="AM201" s="186"/>
      <c r="AN201" s="186"/>
      <c r="AO201" s="186"/>
      <c r="AP201" s="186"/>
      <c r="AQ201" s="186"/>
      <c r="AR201" s="186"/>
      <c r="AS201" s="186"/>
      <c r="AT201" s="186"/>
      <c r="AU201" s="186"/>
      <c r="AV201" s="186"/>
      <c r="AW201" s="186"/>
      <c r="AX201" s="186"/>
      <c r="AY201" s="186"/>
      <c r="AZ201" s="392"/>
      <c r="BA201" s="132"/>
      <c r="BB201" s="682"/>
      <c r="BC201" s="161" t="s">
        <v>38</v>
      </c>
      <c r="BD201" s="158">
        <v>6</v>
      </c>
      <c r="BE201" s="158">
        <v>7</v>
      </c>
      <c r="BF201" s="159">
        <v>9</v>
      </c>
      <c r="BG201" s="158">
        <v>15</v>
      </c>
      <c r="BH201" s="158">
        <v>2</v>
      </c>
      <c r="BI201" s="159">
        <v>0</v>
      </c>
      <c r="BJ201" s="159">
        <v>143</v>
      </c>
      <c r="BK201" s="159">
        <v>166</v>
      </c>
      <c r="BL201" s="159">
        <v>184</v>
      </c>
      <c r="BM201" s="159">
        <v>141</v>
      </c>
      <c r="BN201" s="159">
        <v>201</v>
      </c>
      <c r="BO201" s="159">
        <v>183</v>
      </c>
      <c r="BP201" s="185">
        <v>131</v>
      </c>
    </row>
    <row r="202" spans="19:68">
      <c r="T202" s="141"/>
      <c r="U202" s="141"/>
      <c r="V202" s="141"/>
      <c r="AH202" s="99"/>
      <c r="AJ202" s="143"/>
      <c r="AL202" s="141"/>
      <c r="AM202" s="186"/>
      <c r="AN202" s="186"/>
      <c r="AO202" s="186"/>
      <c r="AP202" s="186"/>
      <c r="AQ202" s="186"/>
      <c r="AR202" s="186"/>
      <c r="AS202" s="186"/>
      <c r="AT202" s="186"/>
      <c r="AU202" s="186"/>
      <c r="AV202" s="186"/>
      <c r="AW202" s="186"/>
      <c r="AX202" s="186"/>
      <c r="AY202" s="186"/>
      <c r="AZ202" s="392"/>
      <c r="BA202" s="132"/>
      <c r="BB202" s="683" t="s">
        <v>101</v>
      </c>
      <c r="BC202" s="435" t="s">
        <v>33</v>
      </c>
      <c r="BD202" s="149">
        <v>287</v>
      </c>
      <c r="BE202" s="149">
        <v>337</v>
      </c>
      <c r="BF202" s="149">
        <v>331</v>
      </c>
      <c r="BG202" s="149">
        <v>284</v>
      </c>
      <c r="BH202" s="149">
        <v>380</v>
      </c>
      <c r="BI202" s="149">
        <v>655</v>
      </c>
      <c r="BJ202" s="149">
        <v>535</v>
      </c>
      <c r="BK202" s="149">
        <v>429</v>
      </c>
      <c r="BL202" s="149">
        <v>359</v>
      </c>
      <c r="BM202" s="149">
        <v>307</v>
      </c>
      <c r="BN202" s="149">
        <v>226</v>
      </c>
      <c r="BO202" s="150">
        <v>213</v>
      </c>
      <c r="BP202" s="183">
        <v>155</v>
      </c>
    </row>
    <row r="203" spans="19:68">
      <c r="T203" s="141"/>
      <c r="U203" s="141"/>
      <c r="V203" s="141"/>
      <c r="AH203" s="99"/>
      <c r="AJ203" s="143"/>
      <c r="AL203" s="141"/>
      <c r="AM203" s="186"/>
      <c r="AN203" s="186"/>
      <c r="AO203" s="186"/>
      <c r="AP203" s="186"/>
      <c r="AQ203" s="186"/>
      <c r="AR203" s="186"/>
      <c r="AS203" s="186"/>
      <c r="AT203" s="186"/>
      <c r="AU203" s="186"/>
      <c r="AV203" s="186"/>
      <c r="AW203" s="186"/>
      <c r="AX203" s="186"/>
      <c r="AY203" s="186"/>
      <c r="AZ203" s="392"/>
      <c r="BA203" s="132"/>
      <c r="BB203" s="681"/>
      <c r="BC203" s="141" t="s">
        <v>9</v>
      </c>
      <c r="BD203" s="150">
        <v>240</v>
      </c>
      <c r="BE203" s="150">
        <v>256</v>
      </c>
      <c r="BF203" s="150">
        <v>268</v>
      </c>
      <c r="BG203" s="150">
        <v>283</v>
      </c>
      <c r="BH203" s="150">
        <v>317</v>
      </c>
      <c r="BI203" s="150">
        <v>467</v>
      </c>
      <c r="BJ203" s="150">
        <v>508</v>
      </c>
      <c r="BK203" s="150">
        <v>460</v>
      </c>
      <c r="BL203" s="150">
        <v>380</v>
      </c>
      <c r="BM203" s="150">
        <v>335</v>
      </c>
      <c r="BN203" s="150">
        <v>270</v>
      </c>
      <c r="BO203" s="150">
        <v>218</v>
      </c>
      <c r="BP203" s="183">
        <v>180</v>
      </c>
    </row>
    <row r="204" spans="19:68">
      <c r="T204" s="141"/>
      <c r="U204" s="141"/>
      <c r="V204" s="141"/>
      <c r="AH204" s="99"/>
      <c r="AJ204" s="143"/>
      <c r="AL204" s="161"/>
      <c r="AM204" s="279"/>
      <c r="AN204" s="279"/>
      <c r="AO204" s="279"/>
      <c r="AP204" s="279"/>
      <c r="AQ204" s="279"/>
      <c r="AR204" s="279"/>
      <c r="AS204" s="279"/>
      <c r="AT204" s="279"/>
      <c r="AU204" s="279"/>
      <c r="AV204" s="279"/>
      <c r="AW204" s="279"/>
      <c r="AX204" s="279"/>
      <c r="AY204" s="279"/>
      <c r="AZ204" s="392"/>
      <c r="BA204" s="132"/>
      <c r="BB204" s="681"/>
      <c r="BC204" s="141" t="s">
        <v>34</v>
      </c>
      <c r="BD204" s="150">
        <v>257</v>
      </c>
      <c r="BE204" s="150">
        <v>243</v>
      </c>
      <c r="BF204" s="150">
        <v>249</v>
      </c>
      <c r="BG204" s="150">
        <v>250</v>
      </c>
      <c r="BH204" s="150">
        <v>282</v>
      </c>
      <c r="BI204" s="150">
        <v>376</v>
      </c>
      <c r="BJ204" s="150">
        <v>470</v>
      </c>
      <c r="BK204" s="150">
        <v>467</v>
      </c>
      <c r="BL204" s="150">
        <v>384</v>
      </c>
      <c r="BM204" s="150">
        <v>344</v>
      </c>
      <c r="BN204" s="150">
        <v>266</v>
      </c>
      <c r="BO204" s="150">
        <v>237</v>
      </c>
      <c r="BP204" s="183">
        <v>176</v>
      </c>
    </row>
    <row r="205" spans="19:68">
      <c r="T205" s="141"/>
      <c r="U205" s="141"/>
      <c r="V205" s="141"/>
      <c r="AH205" s="99"/>
      <c r="AJ205" s="143"/>
      <c r="AL205" s="132"/>
      <c r="AM205" s="141"/>
      <c r="AN205" s="141"/>
      <c r="AO205" s="141"/>
      <c r="AP205" s="132"/>
      <c r="AQ205" s="132"/>
      <c r="AR205" s="132"/>
      <c r="AS205" s="132"/>
      <c r="AT205" s="392"/>
      <c r="AU205" s="392"/>
      <c r="AV205" s="392"/>
      <c r="AW205" s="392"/>
      <c r="AX205" s="392"/>
      <c r="AY205" s="392"/>
      <c r="AZ205" s="392"/>
      <c r="BA205" s="132"/>
      <c r="BB205" s="681"/>
      <c r="BC205" s="141" t="s">
        <v>36</v>
      </c>
      <c r="BD205" s="150">
        <v>148</v>
      </c>
      <c r="BE205" s="150">
        <v>131</v>
      </c>
      <c r="BF205" s="150">
        <v>131</v>
      </c>
      <c r="BG205" s="150">
        <v>131</v>
      </c>
      <c r="BH205" s="150">
        <v>122</v>
      </c>
      <c r="BI205" s="150">
        <v>174</v>
      </c>
      <c r="BJ205" s="150">
        <v>226</v>
      </c>
      <c r="BK205" s="150">
        <v>307</v>
      </c>
      <c r="BL205" s="150">
        <v>332</v>
      </c>
      <c r="BM205" s="150">
        <v>343</v>
      </c>
      <c r="BN205" s="150">
        <v>310</v>
      </c>
      <c r="BO205" s="150">
        <v>285</v>
      </c>
      <c r="BP205" s="183">
        <v>246</v>
      </c>
    </row>
    <row r="206" spans="19:68">
      <c r="T206" s="141"/>
      <c r="U206" s="141"/>
      <c r="V206" s="141"/>
      <c r="AH206" s="99"/>
      <c r="AJ206" s="143"/>
      <c r="AL206" s="132"/>
      <c r="AM206" s="141"/>
      <c r="AN206" s="141"/>
      <c r="AO206" s="141"/>
      <c r="AP206" s="132"/>
      <c r="AQ206" s="132"/>
      <c r="AR206" s="132"/>
      <c r="AS206" s="132"/>
      <c r="AT206" s="392"/>
      <c r="AU206" s="392"/>
      <c r="AV206" s="392"/>
      <c r="AW206" s="392"/>
      <c r="AX206" s="392"/>
      <c r="AY206" s="392"/>
      <c r="AZ206" s="392"/>
      <c r="BA206" s="132"/>
      <c r="BB206" s="681"/>
      <c r="BC206" s="141" t="s">
        <v>149</v>
      </c>
      <c r="BD206" s="146">
        <v>0</v>
      </c>
      <c r="BE206" s="146">
        <v>0</v>
      </c>
      <c r="BF206" s="146">
        <v>0</v>
      </c>
      <c r="BG206" s="146">
        <v>0</v>
      </c>
      <c r="BH206" s="146">
        <v>0</v>
      </c>
      <c r="BI206" s="146">
        <v>0</v>
      </c>
      <c r="BJ206" s="146">
        <v>0</v>
      </c>
      <c r="BK206" s="146">
        <v>0</v>
      </c>
      <c r="BL206" s="146">
        <v>0</v>
      </c>
      <c r="BM206" s="150">
        <v>0</v>
      </c>
      <c r="BN206" s="150">
        <v>0</v>
      </c>
      <c r="BO206" s="150">
        <v>25</v>
      </c>
      <c r="BP206" s="183">
        <v>17</v>
      </c>
    </row>
    <row r="207" spans="19:68">
      <c r="T207" s="141"/>
      <c r="U207" s="141"/>
      <c r="V207" s="141"/>
      <c r="AH207" s="99"/>
      <c r="AJ207" s="143"/>
      <c r="AL207" s="132"/>
      <c r="AM207" s="141"/>
      <c r="AN207" s="141"/>
      <c r="AO207" s="141"/>
      <c r="AP207" s="132"/>
      <c r="AQ207" s="132"/>
      <c r="AR207" s="132"/>
      <c r="AS207" s="132"/>
      <c r="AT207" s="392"/>
      <c r="AU207" s="392"/>
      <c r="AV207" s="392"/>
      <c r="AW207" s="392"/>
      <c r="AX207" s="392"/>
      <c r="AY207" s="392"/>
      <c r="AZ207" s="392"/>
      <c r="BA207" s="132"/>
      <c r="BB207" s="681"/>
      <c r="BC207" s="141" t="s">
        <v>37</v>
      </c>
      <c r="BD207" s="150">
        <v>0</v>
      </c>
      <c r="BE207" s="150">
        <v>0</v>
      </c>
      <c r="BF207" s="150">
        <v>0</v>
      </c>
      <c r="BG207" s="150">
        <v>0</v>
      </c>
      <c r="BH207" s="150">
        <v>0</v>
      </c>
      <c r="BI207" s="150">
        <v>0</v>
      </c>
      <c r="BJ207" s="150">
        <v>0</v>
      </c>
      <c r="BK207" s="150">
        <v>0</v>
      </c>
      <c r="BL207" s="150">
        <v>0</v>
      </c>
      <c r="BM207" s="150">
        <v>0</v>
      </c>
      <c r="BN207" s="150">
        <v>1</v>
      </c>
      <c r="BO207" s="150">
        <v>4</v>
      </c>
      <c r="BP207" s="183">
        <v>4</v>
      </c>
    </row>
    <row r="208" spans="19:68">
      <c r="T208" s="141"/>
      <c r="U208" s="141"/>
      <c r="V208" s="141"/>
      <c r="AH208" s="99"/>
      <c r="AJ208" s="143"/>
      <c r="AL208" s="132"/>
      <c r="AM208" s="141"/>
      <c r="AN208" s="141"/>
      <c r="AO208" s="141"/>
      <c r="AP208" s="132"/>
      <c r="AQ208" s="132"/>
      <c r="AR208" s="132"/>
      <c r="AS208" s="132"/>
      <c r="AT208" s="392"/>
      <c r="AU208" s="392"/>
      <c r="AV208" s="392"/>
      <c r="AW208" s="392"/>
      <c r="AX208" s="392"/>
      <c r="AY208" s="392"/>
      <c r="AZ208" s="392"/>
      <c r="BA208" s="132"/>
      <c r="BB208" s="682"/>
      <c r="BC208" s="161" t="s">
        <v>38</v>
      </c>
      <c r="BD208" s="158">
        <v>4</v>
      </c>
      <c r="BE208" s="158">
        <v>2</v>
      </c>
      <c r="BF208" s="159">
        <v>7</v>
      </c>
      <c r="BG208" s="158">
        <v>8</v>
      </c>
      <c r="BH208" s="158">
        <v>0</v>
      </c>
      <c r="BI208" s="159">
        <v>0</v>
      </c>
      <c r="BJ208" s="159">
        <v>102</v>
      </c>
      <c r="BK208" s="159">
        <v>118</v>
      </c>
      <c r="BL208" s="159">
        <v>143</v>
      </c>
      <c r="BM208" s="159">
        <v>105</v>
      </c>
      <c r="BN208" s="159">
        <v>152</v>
      </c>
      <c r="BO208" s="159">
        <v>103</v>
      </c>
      <c r="BP208" s="185">
        <v>96</v>
      </c>
    </row>
    <row r="209" spans="19:68">
      <c r="T209" s="132"/>
      <c r="U209" s="132"/>
      <c r="V209" s="132"/>
      <c r="AH209" s="99"/>
      <c r="AJ209" s="143"/>
      <c r="AL209" s="132"/>
      <c r="AM209" s="132"/>
      <c r="AN209" s="132"/>
      <c r="AO209" s="132"/>
      <c r="AP209" s="132"/>
      <c r="AQ209" s="132"/>
      <c r="AR209" s="132"/>
      <c r="AS209" s="132"/>
      <c r="AT209" s="392"/>
      <c r="AU209" s="392"/>
      <c r="AV209" s="392"/>
      <c r="AW209" s="392"/>
      <c r="AX209" s="392"/>
      <c r="AY209" s="392"/>
      <c r="AZ209" s="392"/>
      <c r="BA209" s="132"/>
      <c r="BB209" s="233"/>
      <c r="BD209" s="132"/>
      <c r="BE209" s="132"/>
      <c r="BF209" s="132"/>
      <c r="BL209" s="385"/>
      <c r="BN209" s="165"/>
    </row>
    <row r="210" spans="19:68">
      <c r="S210" s="133" t="s">
        <v>29</v>
      </c>
      <c r="T210" s="134" t="s">
        <v>121</v>
      </c>
      <c r="U210" s="134" t="s">
        <v>120</v>
      </c>
      <c r="V210" s="134" t="s">
        <v>119</v>
      </c>
      <c r="W210" s="133" t="s">
        <v>49</v>
      </c>
      <c r="X210" s="133" t="s">
        <v>48</v>
      </c>
      <c r="Y210" s="133" t="s">
        <v>47</v>
      </c>
      <c r="Z210" s="133" t="s">
        <v>46</v>
      </c>
      <c r="AA210" s="133" t="s">
        <v>45</v>
      </c>
      <c r="AB210" s="133" t="s">
        <v>44</v>
      </c>
      <c r="AC210" s="133" t="s">
        <v>43</v>
      </c>
      <c r="AD210" s="133" t="s">
        <v>96</v>
      </c>
      <c r="AE210" s="133" t="s">
        <v>69</v>
      </c>
      <c r="AF210" s="133" t="s">
        <v>77</v>
      </c>
      <c r="AG210" s="135"/>
      <c r="AH210" s="92" t="s">
        <v>110</v>
      </c>
      <c r="AJ210" s="143"/>
      <c r="AL210" s="137" t="s">
        <v>29</v>
      </c>
      <c r="AM210" s="137" t="s">
        <v>121</v>
      </c>
      <c r="AN210" s="137" t="s">
        <v>120</v>
      </c>
      <c r="AO210" s="137" t="s">
        <v>119</v>
      </c>
      <c r="AP210" s="137" t="s">
        <v>49</v>
      </c>
      <c r="AQ210" s="137" t="s">
        <v>48</v>
      </c>
      <c r="AR210" s="137" t="s">
        <v>47</v>
      </c>
      <c r="AS210" s="137" t="s">
        <v>46</v>
      </c>
      <c r="AT210" s="137" t="s">
        <v>45</v>
      </c>
      <c r="AU210" s="137" t="s">
        <v>44</v>
      </c>
      <c r="AV210" s="137" t="s">
        <v>43</v>
      </c>
      <c r="AW210" s="137" t="s">
        <v>96</v>
      </c>
      <c r="AX210" s="137" t="s">
        <v>69</v>
      </c>
      <c r="AY210" s="137" t="s">
        <v>77</v>
      </c>
      <c r="AZ210" s="392"/>
      <c r="BA210" s="132"/>
      <c r="BB210" s="233"/>
      <c r="BC210" s="134" t="s">
        <v>29</v>
      </c>
      <c r="BD210" s="134" t="s">
        <v>121</v>
      </c>
      <c r="BE210" s="134" t="s">
        <v>120</v>
      </c>
      <c r="BF210" s="134" t="s">
        <v>119</v>
      </c>
      <c r="BG210" s="134" t="s">
        <v>49</v>
      </c>
      <c r="BH210" s="134" t="s">
        <v>48</v>
      </c>
      <c r="BI210" s="134" t="s">
        <v>47</v>
      </c>
      <c r="BJ210" s="134" t="s">
        <v>46</v>
      </c>
      <c r="BK210" s="134" t="s">
        <v>45</v>
      </c>
      <c r="BL210" s="134" t="s">
        <v>44</v>
      </c>
      <c r="BM210" s="134" t="s">
        <v>43</v>
      </c>
      <c r="BN210" s="134" t="s">
        <v>96</v>
      </c>
      <c r="BO210" s="137" t="s">
        <v>69</v>
      </c>
      <c r="BP210" s="137" t="s">
        <v>77</v>
      </c>
    </row>
    <row r="211" spans="19:68">
      <c r="S211" s="141" t="s">
        <v>33</v>
      </c>
      <c r="T211" s="142">
        <f>AM211+BD211*$AJ$6+BD218*$AJ$8+BD225*$AJ$10</f>
        <v>3421.2</v>
      </c>
      <c r="U211" s="142">
        <f t="shared" ref="U211:U213" si="548">AN211+BE211*$AJ$6+BE218*$AJ$8+BE225*$AJ$10</f>
        <v>3267.2000000000003</v>
      </c>
      <c r="V211" s="142">
        <f t="shared" ref="V211:V213" si="549">AO211+BF211*$AJ$6+BF218*$AJ$8+BF225*$AJ$10</f>
        <v>3625.2</v>
      </c>
      <c r="W211" s="142">
        <f t="shared" ref="W211:W213" si="550">AP211+BG211*$AJ$6+BG218*$AJ$8+BG225*$AJ$10</f>
        <v>3670.2000000000003</v>
      </c>
      <c r="X211" s="142">
        <f t="shared" ref="X211:X213" si="551">AQ211+BH211*$AJ$6+BH218*$AJ$8+BH225*$AJ$10</f>
        <v>3764.8</v>
      </c>
      <c r="Y211" s="142">
        <f t="shared" ref="Y211:Y213" si="552">AR211+BI211*$AJ$6+BI218*$AJ$8+BI225*$AJ$10</f>
        <v>4699.6000000000004</v>
      </c>
      <c r="Z211" s="142">
        <f t="shared" ref="Z211:Z213" si="553">AS211+BJ211*$AJ$6+BJ218*$AJ$8+BJ225*$AJ$10</f>
        <v>3357.2</v>
      </c>
      <c r="AA211" s="142">
        <f t="shared" ref="AA211:AA213" si="554">AT211+BK211*$AJ$6+BK218*$AJ$8+BK225*$AJ$10</f>
        <v>3121.8</v>
      </c>
      <c r="AB211" s="142">
        <f t="shared" ref="AB211:AB213" si="555">AU211+BL211*$AJ$6+BL218*$AJ$8+BL225*$AJ$10</f>
        <v>2970</v>
      </c>
      <c r="AC211" s="142">
        <f t="shared" ref="AC211:AC213" si="556">AV211+BM211*$AJ$6+BM218*$AJ$8+BM225*$AJ$10</f>
        <v>2710</v>
      </c>
      <c r="AD211" s="142">
        <f t="shared" ref="AD211:AD213" si="557">AW211+BN211*$AJ$6+BN218*$AJ$8+BN225*$AJ$10</f>
        <v>2710.4</v>
      </c>
      <c r="AE211" s="142">
        <f t="shared" ref="AE211:AE213" si="558">AX211+BO211*$AJ$6+BO218*$AJ$8+BO225*$AJ$10</f>
        <v>2836.4</v>
      </c>
      <c r="AF211" s="142">
        <f t="shared" ref="AF211:AF213" si="559">AY211+BP211*$AJ$6+BP218*$AJ$8+BP225*$AJ$10</f>
        <v>2464.8000000000002</v>
      </c>
      <c r="AG211" s="143"/>
      <c r="AH211" s="402">
        <v>550.73414477606843</v>
      </c>
      <c r="AJ211" s="143"/>
      <c r="AL211" s="141" t="s">
        <v>33</v>
      </c>
      <c r="AM211" s="146">
        <v>1808</v>
      </c>
      <c r="AN211" s="146">
        <v>1746</v>
      </c>
      <c r="AO211" s="146">
        <v>1925</v>
      </c>
      <c r="AP211" s="146">
        <v>1955</v>
      </c>
      <c r="AQ211" s="146">
        <v>2029</v>
      </c>
      <c r="AR211" s="146">
        <v>2494</v>
      </c>
      <c r="AS211" s="146">
        <v>1784</v>
      </c>
      <c r="AT211" s="146">
        <v>1687</v>
      </c>
      <c r="AU211" s="146">
        <v>1642</v>
      </c>
      <c r="AV211" s="146">
        <v>1509</v>
      </c>
      <c r="AW211" s="146">
        <v>1518</v>
      </c>
      <c r="AX211" s="146">
        <v>1616</v>
      </c>
      <c r="AY211" s="146">
        <v>1450</v>
      </c>
      <c r="AZ211" s="392"/>
      <c r="BA211" s="132"/>
      <c r="BB211" s="683" t="s">
        <v>99</v>
      </c>
      <c r="BC211" s="435" t="s">
        <v>33</v>
      </c>
      <c r="BD211" s="149">
        <v>600</v>
      </c>
      <c r="BE211" s="149">
        <v>568</v>
      </c>
      <c r="BF211" s="149">
        <v>585</v>
      </c>
      <c r="BG211" s="149">
        <v>661</v>
      </c>
      <c r="BH211" s="149">
        <v>696</v>
      </c>
      <c r="BI211" s="149">
        <v>741</v>
      </c>
      <c r="BJ211" s="149">
        <v>552</v>
      </c>
      <c r="BK211" s="149">
        <v>491</v>
      </c>
      <c r="BL211" s="149">
        <v>533</v>
      </c>
      <c r="BM211" s="149">
        <v>474</v>
      </c>
      <c r="BN211" s="149">
        <v>538</v>
      </c>
      <c r="BO211" s="149">
        <v>522</v>
      </c>
      <c r="BP211" s="182">
        <v>496</v>
      </c>
    </row>
    <row r="212" spans="19:68">
      <c r="S212" s="141" t="s">
        <v>9</v>
      </c>
      <c r="T212" s="143">
        <f t="shared" ref="T212:T213" si="560">AM212+BD212*$AJ$6+BD219*$AJ$8+BD226*$AJ$10</f>
        <v>2345</v>
      </c>
      <c r="U212" s="143">
        <f t="shared" si="548"/>
        <v>2532.8000000000002</v>
      </c>
      <c r="V212" s="143">
        <f t="shared" si="549"/>
        <v>2633.6</v>
      </c>
      <c r="W212" s="143">
        <f t="shared" si="550"/>
        <v>2787.2</v>
      </c>
      <c r="X212" s="143">
        <f t="shared" si="551"/>
        <v>2765</v>
      </c>
      <c r="Y212" s="143">
        <f t="shared" si="552"/>
        <v>3198.3999999999996</v>
      </c>
      <c r="Z212" s="143">
        <f t="shared" si="553"/>
        <v>2682.6</v>
      </c>
      <c r="AA212" s="143">
        <f t="shared" si="554"/>
        <v>2409.6</v>
      </c>
      <c r="AB212" s="143">
        <f t="shared" si="555"/>
        <v>2355.1999999999998</v>
      </c>
      <c r="AC212" s="143">
        <f t="shared" si="556"/>
        <v>2307.4</v>
      </c>
      <c r="AD212" s="143">
        <f t="shared" si="557"/>
        <v>2166.4</v>
      </c>
      <c r="AE212" s="143">
        <f t="shared" si="558"/>
        <v>2365.6</v>
      </c>
      <c r="AF212" s="143">
        <f t="shared" si="559"/>
        <v>2163</v>
      </c>
      <c r="AG212" s="143"/>
      <c r="AH212" s="402">
        <v>277.79913526783287</v>
      </c>
      <c r="AJ212" s="143"/>
      <c r="AL212" s="141" t="s">
        <v>9</v>
      </c>
      <c r="AM212" s="146">
        <v>1214</v>
      </c>
      <c r="AN212" s="146">
        <v>1335</v>
      </c>
      <c r="AO212" s="146">
        <v>1391</v>
      </c>
      <c r="AP212" s="146">
        <v>1474</v>
      </c>
      <c r="AQ212" s="146">
        <v>1462</v>
      </c>
      <c r="AR212" s="146">
        <v>1696</v>
      </c>
      <c r="AS212" s="146">
        <v>1414</v>
      </c>
      <c r="AT212" s="146">
        <v>1269</v>
      </c>
      <c r="AU212" s="146">
        <v>1256</v>
      </c>
      <c r="AV212" s="146">
        <v>1248</v>
      </c>
      <c r="AW212" s="146">
        <v>1184</v>
      </c>
      <c r="AX212" s="146">
        <v>1319</v>
      </c>
      <c r="AY212" s="146">
        <v>1227</v>
      </c>
      <c r="AZ212" s="392"/>
      <c r="BA212" s="132"/>
      <c r="BB212" s="681"/>
      <c r="BC212" s="141" t="s">
        <v>9</v>
      </c>
      <c r="BD212" s="150">
        <v>320</v>
      </c>
      <c r="BE212" s="150">
        <v>400</v>
      </c>
      <c r="BF212" s="150">
        <v>409</v>
      </c>
      <c r="BG212" s="150">
        <v>470</v>
      </c>
      <c r="BH212" s="150">
        <v>471</v>
      </c>
      <c r="BI212" s="150">
        <v>514</v>
      </c>
      <c r="BJ212" s="150">
        <v>392</v>
      </c>
      <c r="BK212" s="150">
        <v>353</v>
      </c>
      <c r="BL212" s="150">
        <v>359</v>
      </c>
      <c r="BM212" s="150">
        <v>372</v>
      </c>
      <c r="BN212" s="150">
        <v>385</v>
      </c>
      <c r="BO212" s="150">
        <v>443</v>
      </c>
      <c r="BP212" s="183">
        <v>414</v>
      </c>
    </row>
    <row r="213" spans="19:68">
      <c r="S213" s="141" t="s">
        <v>34</v>
      </c>
      <c r="T213" s="143">
        <f t="shared" si="560"/>
        <v>2815</v>
      </c>
      <c r="U213" s="143">
        <f t="shared" si="548"/>
        <v>2007.6</v>
      </c>
      <c r="V213" s="143">
        <f t="shared" si="549"/>
        <v>2045</v>
      </c>
      <c r="W213" s="143">
        <f t="shared" si="550"/>
        <v>2160.4</v>
      </c>
      <c r="X213" s="143">
        <f t="shared" si="551"/>
        <v>2221</v>
      </c>
      <c r="Y213" s="143">
        <f t="shared" si="552"/>
        <v>2322.8000000000002</v>
      </c>
      <c r="Z213" s="143">
        <f t="shared" si="553"/>
        <v>2256.8000000000002</v>
      </c>
      <c r="AA213" s="143">
        <f t="shared" si="554"/>
        <v>2108.8000000000002</v>
      </c>
      <c r="AB213" s="143">
        <f t="shared" si="555"/>
        <v>2103.6</v>
      </c>
      <c r="AC213" s="143">
        <f t="shared" si="556"/>
        <v>1960.4</v>
      </c>
      <c r="AD213" s="143">
        <f t="shared" si="557"/>
        <v>1810.8</v>
      </c>
      <c r="AE213" s="143">
        <f t="shared" si="558"/>
        <v>1839.3999999999999</v>
      </c>
      <c r="AF213" s="143">
        <f t="shared" si="559"/>
        <v>1971.6</v>
      </c>
      <c r="AG213" s="143"/>
      <c r="AH213" s="402">
        <v>245.58086154168356</v>
      </c>
      <c r="AJ213" s="143"/>
      <c r="AL213" s="141" t="s">
        <v>34</v>
      </c>
      <c r="AM213" s="146">
        <v>1497</v>
      </c>
      <c r="AN213" s="146">
        <v>1058</v>
      </c>
      <c r="AO213" s="146">
        <v>1083</v>
      </c>
      <c r="AP213" s="146">
        <v>1137</v>
      </c>
      <c r="AQ213" s="146">
        <v>1170</v>
      </c>
      <c r="AR213" s="146">
        <v>1230</v>
      </c>
      <c r="AS213" s="146">
        <v>1189</v>
      </c>
      <c r="AT213" s="146">
        <v>1107</v>
      </c>
      <c r="AU213" s="146">
        <v>1111</v>
      </c>
      <c r="AV213" s="146">
        <v>1054</v>
      </c>
      <c r="AW213" s="146">
        <v>987</v>
      </c>
      <c r="AX213" s="146">
        <v>1015</v>
      </c>
      <c r="AY213" s="146">
        <v>1108</v>
      </c>
      <c r="AZ213" s="392"/>
      <c r="BA213" s="132"/>
      <c r="BB213" s="681"/>
      <c r="BC213" s="141" t="s">
        <v>34</v>
      </c>
      <c r="BD213" s="150">
        <v>496</v>
      </c>
      <c r="BE213" s="150">
        <v>311</v>
      </c>
      <c r="BF213" s="150">
        <v>342</v>
      </c>
      <c r="BG213" s="150">
        <v>341</v>
      </c>
      <c r="BH213" s="150">
        <v>367</v>
      </c>
      <c r="BI213" s="150">
        <v>385</v>
      </c>
      <c r="BJ213" s="150">
        <v>330</v>
      </c>
      <c r="BK213" s="150">
        <v>310</v>
      </c>
      <c r="BL213" s="150">
        <v>314</v>
      </c>
      <c r="BM213" s="150">
        <v>324</v>
      </c>
      <c r="BN213" s="150">
        <v>297</v>
      </c>
      <c r="BO213" s="150">
        <v>342</v>
      </c>
      <c r="BP213" s="183">
        <v>360</v>
      </c>
    </row>
    <row r="214" spans="19:68" ht="18.75" thickBot="1">
      <c r="S214" s="141" t="s">
        <v>35</v>
      </c>
      <c r="T214" s="143">
        <f>AM214</f>
        <v>190</v>
      </c>
      <c r="U214" s="143">
        <f t="shared" ref="U214" si="561">AN214</f>
        <v>303</v>
      </c>
      <c r="V214" s="143">
        <f t="shared" ref="V214" si="562">AO214</f>
        <v>435</v>
      </c>
      <c r="W214" s="143">
        <f t="shared" ref="W214" si="563">AP214</f>
        <v>552</v>
      </c>
      <c r="X214" s="143">
        <f t="shared" ref="X214" si="564">AQ214</f>
        <v>816</v>
      </c>
      <c r="Y214" s="143">
        <f t="shared" ref="Y214" si="565">AR214</f>
        <v>1023</v>
      </c>
      <c r="Z214" s="143">
        <f t="shared" ref="Z214" si="566">AS214</f>
        <v>1372</v>
      </c>
      <c r="AA214" s="143">
        <f t="shared" ref="AA214" si="567">AT214</f>
        <v>1655</v>
      </c>
      <c r="AB214" s="143">
        <f t="shared" ref="AB214" si="568">AU214</f>
        <v>1632</v>
      </c>
      <c r="AC214" s="143">
        <f t="shared" ref="AC214" si="569">AV214</f>
        <v>1691</v>
      </c>
      <c r="AD214" s="143">
        <f t="shared" ref="AD214" si="570">AW214</f>
        <v>1750</v>
      </c>
      <c r="AE214" s="143">
        <f t="shared" ref="AE214" si="571">AX214</f>
        <v>1780</v>
      </c>
      <c r="AF214" s="143">
        <f t="shared" ref="AF214" si="572">AY214</f>
        <v>1708</v>
      </c>
      <c r="AG214" s="143"/>
      <c r="AH214" s="402">
        <v>589.68738422244644</v>
      </c>
      <c r="AL214" s="141" t="s">
        <v>35</v>
      </c>
      <c r="AM214" s="146">
        <v>190</v>
      </c>
      <c r="AN214" s="146">
        <v>303</v>
      </c>
      <c r="AO214" s="146">
        <v>435</v>
      </c>
      <c r="AP214" s="146">
        <v>552</v>
      </c>
      <c r="AQ214" s="146">
        <v>816</v>
      </c>
      <c r="AR214" s="146">
        <v>1023</v>
      </c>
      <c r="AS214" s="146">
        <v>1372</v>
      </c>
      <c r="AT214" s="146">
        <v>1655</v>
      </c>
      <c r="AU214" s="146">
        <v>1632</v>
      </c>
      <c r="AV214" s="146">
        <v>1691</v>
      </c>
      <c r="AW214" s="146">
        <v>1750</v>
      </c>
      <c r="AX214" s="146">
        <v>1780</v>
      </c>
      <c r="AY214" s="146">
        <v>1708</v>
      </c>
      <c r="AZ214" s="392"/>
      <c r="BA214" s="132"/>
      <c r="BB214" s="681"/>
      <c r="BC214" s="141" t="s">
        <v>36</v>
      </c>
      <c r="BD214" s="150">
        <v>229</v>
      </c>
      <c r="BE214" s="150">
        <v>201</v>
      </c>
      <c r="BF214" s="150">
        <v>212</v>
      </c>
      <c r="BG214" s="150">
        <v>204</v>
      </c>
      <c r="BH214" s="150">
        <v>194</v>
      </c>
      <c r="BI214" s="150">
        <v>197</v>
      </c>
      <c r="BJ214" s="150">
        <v>246</v>
      </c>
      <c r="BK214" s="150">
        <v>216</v>
      </c>
      <c r="BL214" s="150">
        <v>218</v>
      </c>
      <c r="BM214" s="150">
        <v>216</v>
      </c>
      <c r="BN214" s="150">
        <v>213</v>
      </c>
      <c r="BO214" s="150">
        <v>223</v>
      </c>
      <c r="BP214" s="183">
        <v>277</v>
      </c>
    </row>
    <row r="215" spans="19:68">
      <c r="S215" s="141" t="s">
        <v>36</v>
      </c>
      <c r="T215" s="527">
        <f>AM215+$AJ$13*AM216+$AJ$6*(BD214+$AJ$13*BD215)+$AJ$8*(BD221+$AJ$13*BD222)+$AJ$10*(BD228+$AJ$13*BD229)</f>
        <v>1278.6000000000001</v>
      </c>
      <c r="U215" s="527">
        <f t="shared" ref="U215" si="573">AN215+$AJ$13*AN216+$AJ$6*(BE214+$AJ$13*BE215)+$AJ$8*(BE221+$AJ$13*BE222)+$AJ$10*(BE228+$AJ$13*BE229)</f>
        <v>1261.5999999999999</v>
      </c>
      <c r="V215" s="527">
        <f t="shared" ref="V215" si="574">AO215+$AJ$13*AO216+$AJ$6*(BF214+$AJ$13*BF215)+$AJ$8*(BF221+$AJ$13*BF222)+$AJ$10*(BF228+$AJ$13*BF229)</f>
        <v>1278.1999999999998</v>
      </c>
      <c r="W215" s="527">
        <f t="shared" ref="W215" si="575">AP215+$AJ$13*AP216+$AJ$6*(BG214+$AJ$13*BG215)+$AJ$8*(BG221+$AJ$13*BG222)+$AJ$10*(BG228+$AJ$13*BG229)</f>
        <v>1181.6000000000001</v>
      </c>
      <c r="X215" s="527">
        <f t="shared" ref="X215" si="576">AQ215+$AJ$13*AQ216+$AJ$6*(BH214+$AJ$13*BH215)+$AJ$8*(BH221+$AJ$13*BH222)+$AJ$10*(BH228+$AJ$13*BH229)</f>
        <v>1172</v>
      </c>
      <c r="Y215" s="527">
        <f t="shared" ref="Y215" si="577">AR215+$AJ$13*AR216+$AJ$6*(BI214+$AJ$13*BI215)+$AJ$8*(BI221+$AJ$13*BI222)+$AJ$10*(BI228+$AJ$13*BI229)</f>
        <v>1277.8</v>
      </c>
      <c r="Z215" s="527">
        <f t="shared" ref="Z215" si="578">AS215+$AJ$13*AS216+$AJ$6*(BJ214+$AJ$13*BJ215)+$AJ$8*(BJ221+$AJ$13*BJ222)+$AJ$10*(BJ228+$AJ$13*BJ229)</f>
        <v>1476.3999999999999</v>
      </c>
      <c r="AA215" s="527">
        <f t="shared" ref="AA215" si="579">AT215+$AJ$13*AT216+$AJ$6*(BK214+$AJ$13*BK215)+$AJ$8*(BK221+$AJ$13*BK222)+$AJ$10*(BK228+$AJ$13*BK229)</f>
        <v>1553.8</v>
      </c>
      <c r="AB215" s="527">
        <f t="shared" ref="AB215" si="580">AU215+$AJ$13*AU216+$AJ$6*(BL214+$AJ$13*BL215)+$AJ$8*(BL221+$AJ$13*BL222)+$AJ$10*(BL228+$AJ$13*BL229)</f>
        <v>1524.4</v>
      </c>
      <c r="AC215" s="527">
        <f t="shared" ref="AC215" si="581">AV215+$AJ$13*AV216+$AJ$6*(BM214+$AJ$13*BM215)+$AJ$8*(BM221+$AJ$13*BM222)+$AJ$10*(BM228+$AJ$13*BM229)</f>
        <v>1539.1999999999998</v>
      </c>
      <c r="AD215" s="569">
        <f t="shared" ref="AD215" si="582">AW215+$AJ$13*AW216+$AJ$6*(BN214+$AJ$13*BN215)+$AJ$8*(BN221+$AJ$13*BN222)+$AJ$10*(BN228+$AJ$13*BN229)</f>
        <v>1492.8000000000002</v>
      </c>
      <c r="AE215" s="546">
        <f t="shared" ref="AE215" si="583">AX215+$AJ$13*AX216+$AJ$6*(BO214+$AJ$13*BO215)+$AJ$8*(BO221+$AJ$13*BO222)+$AJ$10*(BO228+$AJ$13*BO229)</f>
        <v>1721.6999999999998</v>
      </c>
      <c r="AF215" s="547">
        <f t="shared" ref="AF215" si="584">AY215+$AJ$13*AY216+$AJ$6*(BP214+$AJ$13*BP215)+$AJ$8*(BP221+$AJ$13*BP222)+$AJ$10*(BP228+$AJ$13*BP229)</f>
        <v>1613.2</v>
      </c>
      <c r="AG215" s="143"/>
      <c r="AH215" s="402">
        <v>150.0470578037266</v>
      </c>
      <c r="AL215" s="141" t="s">
        <v>36</v>
      </c>
      <c r="AM215" s="146">
        <v>682</v>
      </c>
      <c r="AN215" s="146">
        <v>659</v>
      </c>
      <c r="AO215" s="146">
        <v>671</v>
      </c>
      <c r="AP215" s="146">
        <v>620</v>
      </c>
      <c r="AQ215" s="146">
        <v>617</v>
      </c>
      <c r="AR215" s="146">
        <v>676</v>
      </c>
      <c r="AS215" s="146">
        <v>771</v>
      </c>
      <c r="AT215" s="146">
        <v>804</v>
      </c>
      <c r="AU215" s="146">
        <v>787</v>
      </c>
      <c r="AV215" s="146">
        <v>798</v>
      </c>
      <c r="AW215" s="146">
        <v>787</v>
      </c>
      <c r="AX215" s="146">
        <v>882</v>
      </c>
      <c r="AY215" s="146">
        <v>861</v>
      </c>
      <c r="AZ215" s="392"/>
      <c r="BA215" s="132"/>
      <c r="BB215" s="681"/>
      <c r="BC215" s="141" t="s">
        <v>149</v>
      </c>
      <c r="BD215" s="146">
        <v>0</v>
      </c>
      <c r="BE215" s="146">
        <v>0</v>
      </c>
      <c r="BF215" s="146">
        <v>0</v>
      </c>
      <c r="BG215" s="146">
        <v>0</v>
      </c>
      <c r="BH215" s="146">
        <v>0</v>
      </c>
      <c r="BI215" s="146">
        <v>0</v>
      </c>
      <c r="BJ215" s="146">
        <v>0</v>
      </c>
      <c r="BK215" s="146">
        <v>0</v>
      </c>
      <c r="BL215" s="146">
        <v>0</v>
      </c>
      <c r="BM215" s="150">
        <v>0</v>
      </c>
      <c r="BN215" s="150">
        <v>0</v>
      </c>
      <c r="BO215" s="150">
        <v>33</v>
      </c>
      <c r="BP215" s="183">
        <v>11</v>
      </c>
    </row>
    <row r="216" spans="19:68">
      <c r="S216" s="141" t="s">
        <v>37</v>
      </c>
      <c r="T216" s="527">
        <f>AM217+BD216*$AJ$6+BD223*$AJ$8+BD230*$AJ$10</f>
        <v>7.6</v>
      </c>
      <c r="U216" s="527">
        <f t="shared" ref="U216:U217" si="585">AN217+BE216*$AJ$6+BE223*$AJ$8+BE230*$AJ$10</f>
        <v>64</v>
      </c>
      <c r="V216" s="527">
        <f t="shared" ref="V216:V217" si="586">AO217+BF216*$AJ$6+BF223*$AJ$8+BF230*$AJ$10</f>
        <v>87</v>
      </c>
      <c r="W216" s="527">
        <f t="shared" ref="W216:W217" si="587">AP217+BG216*$AJ$6+BG223*$AJ$8+BG230*$AJ$10</f>
        <v>52</v>
      </c>
      <c r="X216" s="527">
        <f t="shared" ref="X216:X217" si="588">AQ217+BH216*$AJ$6+BH223*$AJ$8+BH230*$AJ$10</f>
        <v>15.8</v>
      </c>
      <c r="Y216" s="527">
        <f t="shared" ref="Y216:Y217" si="589">AR217+BI216*$AJ$6+BI223*$AJ$8+BI230*$AJ$10</f>
        <v>51.800000000000004</v>
      </c>
      <c r="Z216" s="527">
        <f t="shared" ref="Z216:Z217" si="590">AS217+BJ216*$AJ$6+BJ223*$AJ$8+BJ230*$AJ$10</f>
        <v>118.4</v>
      </c>
      <c r="AA216" s="527">
        <f t="shared" ref="AA216:AA217" si="591">AT217+BK216*$AJ$6+BK223*$AJ$8+BK230*$AJ$10</f>
        <v>172.2</v>
      </c>
      <c r="AB216" s="527">
        <f t="shared" ref="AB216:AB217" si="592">AU217+BL216*$AJ$6+BL223*$AJ$8+BL230*$AJ$10</f>
        <v>151.4</v>
      </c>
      <c r="AC216" s="527">
        <f t="shared" ref="AC216:AC217" si="593">AV217+BM216*$AJ$6+BM223*$AJ$8+BM230*$AJ$10</f>
        <v>194.2</v>
      </c>
      <c r="AD216" s="570">
        <f t="shared" ref="AD216" si="594">AW217+BN216*$AJ$6+BN223*$AJ$8+BN230*$AJ$10</f>
        <v>185.8</v>
      </c>
      <c r="AE216" s="527">
        <f t="shared" ref="AE216:AE217" si="595">AX217+BO216*$AJ$6+BO223*$AJ$8+BO230*$AJ$10</f>
        <v>151.79999999999998</v>
      </c>
      <c r="AF216" s="548">
        <f>AY217+BP216*$AJ$6+BP223*$AJ$8+BP230*$AJ$10</f>
        <v>120.8</v>
      </c>
      <c r="AG216" s="143"/>
      <c r="AH216" s="402">
        <v>64.934048592912063</v>
      </c>
      <c r="AL216" s="141" t="s">
        <v>149</v>
      </c>
      <c r="AM216" s="146">
        <v>0</v>
      </c>
      <c r="AN216" s="146">
        <v>0</v>
      </c>
      <c r="AO216" s="146">
        <v>0</v>
      </c>
      <c r="AP216" s="146">
        <v>0</v>
      </c>
      <c r="AQ216" s="146">
        <v>0</v>
      </c>
      <c r="AR216" s="146">
        <v>0</v>
      </c>
      <c r="AS216" s="146">
        <v>0</v>
      </c>
      <c r="AT216" s="146">
        <v>0</v>
      </c>
      <c r="AU216" s="146">
        <v>0</v>
      </c>
      <c r="AV216" s="146">
        <v>0</v>
      </c>
      <c r="AW216" s="146">
        <v>0</v>
      </c>
      <c r="AX216" s="146">
        <v>74</v>
      </c>
      <c r="AY216" s="146">
        <v>36</v>
      </c>
      <c r="AZ216" s="392"/>
      <c r="BA216" s="132"/>
      <c r="BB216" s="681"/>
      <c r="BC216" s="141" t="s">
        <v>37</v>
      </c>
      <c r="BD216" s="150">
        <v>2</v>
      </c>
      <c r="BE216" s="150">
        <v>10</v>
      </c>
      <c r="BF216" s="150">
        <v>15</v>
      </c>
      <c r="BG216" s="150">
        <v>13</v>
      </c>
      <c r="BH216" s="150">
        <v>3</v>
      </c>
      <c r="BI216" s="150">
        <v>9</v>
      </c>
      <c r="BJ216" s="150">
        <v>19</v>
      </c>
      <c r="BK216" s="150">
        <v>25</v>
      </c>
      <c r="BL216" s="150">
        <v>21</v>
      </c>
      <c r="BM216" s="150">
        <v>24</v>
      </c>
      <c r="BN216" s="150">
        <v>31</v>
      </c>
      <c r="BO216" s="150">
        <v>24</v>
      </c>
      <c r="BP216" s="183">
        <v>15</v>
      </c>
    </row>
    <row r="217" spans="19:68" ht="18.75" thickBot="1">
      <c r="S217" s="141" t="s">
        <v>38</v>
      </c>
      <c r="T217" s="527">
        <f>AM218+BD217*$AJ$6+BD224*$AJ$8+BD231*$AJ$10</f>
        <v>157.6</v>
      </c>
      <c r="U217" s="527">
        <f t="shared" si="585"/>
        <v>112</v>
      </c>
      <c r="V217" s="527">
        <f t="shared" si="586"/>
        <v>89.6</v>
      </c>
      <c r="W217" s="527">
        <f t="shared" si="587"/>
        <v>113</v>
      </c>
      <c r="X217" s="527">
        <f t="shared" si="588"/>
        <v>103.2</v>
      </c>
      <c r="Y217" s="527">
        <f t="shared" si="589"/>
        <v>148</v>
      </c>
      <c r="Z217" s="527">
        <f t="shared" si="590"/>
        <v>140.4</v>
      </c>
      <c r="AA217" s="527">
        <f t="shared" si="591"/>
        <v>34.200000000000003</v>
      </c>
      <c r="AB217" s="527">
        <f t="shared" si="592"/>
        <v>38.4</v>
      </c>
      <c r="AC217" s="527">
        <f t="shared" si="593"/>
        <v>56.8</v>
      </c>
      <c r="AD217" s="572">
        <f>AW218+BN217*$AJ$6+BN224*$AJ$8+BN231*$AJ$10</f>
        <v>123.6</v>
      </c>
      <c r="AE217" s="549">
        <f t="shared" si="595"/>
        <v>112</v>
      </c>
      <c r="AF217" s="550">
        <f t="shared" ref="AF217" si="596">AY218+BP217*$AJ$6+BP224*$AJ$8+BP231*$AJ$10</f>
        <v>98.600000000000009</v>
      </c>
      <c r="AG217" s="143"/>
      <c r="AH217" s="402">
        <v>44.375273395088904</v>
      </c>
      <c r="AL217" s="141" t="s">
        <v>37</v>
      </c>
      <c r="AM217" s="146">
        <v>4</v>
      </c>
      <c r="AN217" s="146">
        <v>32</v>
      </c>
      <c r="AO217" s="146">
        <v>45</v>
      </c>
      <c r="AP217" s="146">
        <v>28</v>
      </c>
      <c r="AQ217" s="146">
        <v>9</v>
      </c>
      <c r="AR217" s="146">
        <v>28</v>
      </c>
      <c r="AS217" s="146">
        <v>60</v>
      </c>
      <c r="AT217" s="146">
        <v>91</v>
      </c>
      <c r="AU217" s="146">
        <v>77</v>
      </c>
      <c r="AV217" s="146">
        <v>99</v>
      </c>
      <c r="AW217" s="146">
        <v>95</v>
      </c>
      <c r="AX217" s="146">
        <v>77</v>
      </c>
      <c r="AY217" s="146">
        <v>61</v>
      </c>
      <c r="AZ217" s="392"/>
      <c r="BA217" s="132"/>
      <c r="BB217" s="682"/>
      <c r="BC217" s="161" t="s">
        <v>38</v>
      </c>
      <c r="BD217" s="158">
        <v>33</v>
      </c>
      <c r="BE217" s="158">
        <v>24</v>
      </c>
      <c r="BF217" s="159">
        <v>17</v>
      </c>
      <c r="BG217" s="158">
        <v>23</v>
      </c>
      <c r="BH217" s="158">
        <v>13</v>
      </c>
      <c r="BI217" s="159">
        <v>17</v>
      </c>
      <c r="BJ217" s="159">
        <v>30</v>
      </c>
      <c r="BK217" s="159">
        <v>5</v>
      </c>
      <c r="BL217" s="159">
        <v>5</v>
      </c>
      <c r="BM217" s="159">
        <v>12</v>
      </c>
      <c r="BN217" s="159">
        <v>19</v>
      </c>
      <c r="BO217" s="159">
        <v>11</v>
      </c>
      <c r="BP217" s="185">
        <v>19</v>
      </c>
    </row>
    <row r="218" spans="19:68">
      <c r="S218" s="141" t="s">
        <v>39</v>
      </c>
      <c r="T218" s="143">
        <f>AM219</f>
        <v>0</v>
      </c>
      <c r="U218" s="143">
        <f t="shared" ref="U218:U221" si="597">AN219</f>
        <v>0</v>
      </c>
      <c r="V218" s="143">
        <f t="shared" ref="V218:V221" si="598">AO219</f>
        <v>0</v>
      </c>
      <c r="W218" s="143">
        <f t="shared" ref="W218:W221" si="599">AP219</f>
        <v>432</v>
      </c>
      <c r="X218" s="143">
        <f t="shared" ref="X218:X221" si="600">AQ219</f>
        <v>375</v>
      </c>
      <c r="Y218" s="143">
        <f t="shared" ref="Y218:Y221" si="601">AR219</f>
        <v>360</v>
      </c>
      <c r="Z218" s="143">
        <f t="shared" ref="Z218:Z221" si="602">AS219</f>
        <v>427</v>
      </c>
      <c r="AA218" s="143">
        <f t="shared" ref="AA218:AA221" si="603">AT219</f>
        <v>427</v>
      </c>
      <c r="AB218" s="143">
        <f t="shared" ref="AB218:AB221" si="604">AU219</f>
        <v>333</v>
      </c>
      <c r="AC218" s="143">
        <f t="shared" ref="AC218:AC221" si="605">AV219</f>
        <v>315</v>
      </c>
      <c r="AD218" s="143">
        <f t="shared" ref="AD218:AD221" si="606">AW219</f>
        <v>285</v>
      </c>
      <c r="AE218" s="143">
        <f t="shared" ref="AE218:AE221" si="607">AX219</f>
        <v>318</v>
      </c>
      <c r="AF218" s="143">
        <f t="shared" ref="AF218:AF221" si="608">AY219</f>
        <v>321</v>
      </c>
      <c r="AG218" s="143"/>
      <c r="AH218" s="404">
        <v>32.341923257592455</v>
      </c>
      <c r="AL218" s="141" t="s">
        <v>38</v>
      </c>
      <c r="AM218" s="146">
        <v>83</v>
      </c>
      <c r="AN218" s="146">
        <v>59</v>
      </c>
      <c r="AO218" s="146">
        <v>45</v>
      </c>
      <c r="AP218" s="146">
        <v>58</v>
      </c>
      <c r="AQ218" s="146">
        <v>52</v>
      </c>
      <c r="AR218" s="146">
        <v>74</v>
      </c>
      <c r="AS218" s="146">
        <v>73</v>
      </c>
      <c r="AT218" s="146">
        <v>17</v>
      </c>
      <c r="AU218" s="146">
        <v>19</v>
      </c>
      <c r="AV218" s="146">
        <v>29</v>
      </c>
      <c r="AW218" s="146">
        <v>66</v>
      </c>
      <c r="AX218" s="146">
        <v>61</v>
      </c>
      <c r="AY218" s="146">
        <v>53</v>
      </c>
      <c r="AZ218" s="392"/>
      <c r="BA218" s="132"/>
      <c r="BB218" s="681" t="s">
        <v>100</v>
      </c>
      <c r="BC218" s="435" t="s">
        <v>33</v>
      </c>
      <c r="BD218" s="149">
        <v>778</v>
      </c>
      <c r="BE218" s="149">
        <v>768</v>
      </c>
      <c r="BF218" s="149">
        <v>901</v>
      </c>
      <c r="BG218" s="149">
        <v>872</v>
      </c>
      <c r="BH218" s="149">
        <v>861</v>
      </c>
      <c r="BI218" s="149">
        <v>1104</v>
      </c>
      <c r="BJ218" s="149">
        <v>720</v>
      </c>
      <c r="BK218" s="149">
        <v>688</v>
      </c>
      <c r="BL218" s="149">
        <v>622</v>
      </c>
      <c r="BM218" s="149">
        <v>607</v>
      </c>
      <c r="BN218" s="149">
        <v>558</v>
      </c>
      <c r="BO218" s="150">
        <v>600</v>
      </c>
      <c r="BP218" s="183">
        <v>474</v>
      </c>
    </row>
    <row r="219" spans="19:68">
      <c r="S219" s="141" t="s">
        <v>15</v>
      </c>
      <c r="T219" s="143">
        <f>AM220</f>
        <v>402</v>
      </c>
      <c r="U219" s="143">
        <f t="shared" si="597"/>
        <v>435</v>
      </c>
      <c r="V219" s="143">
        <f t="shared" si="598"/>
        <v>422</v>
      </c>
      <c r="W219" s="143">
        <f t="shared" si="599"/>
        <v>399</v>
      </c>
      <c r="X219" s="143">
        <f t="shared" si="600"/>
        <v>397</v>
      </c>
      <c r="Y219" s="143">
        <f t="shared" si="601"/>
        <v>417</v>
      </c>
      <c r="Z219" s="143">
        <f t="shared" si="602"/>
        <v>413</v>
      </c>
      <c r="AA219" s="143">
        <f t="shared" si="603"/>
        <v>486</v>
      </c>
      <c r="AB219" s="143">
        <f t="shared" si="604"/>
        <v>451</v>
      </c>
      <c r="AC219" s="143">
        <f t="shared" si="605"/>
        <v>394</v>
      </c>
      <c r="AD219" s="143">
        <f t="shared" si="606"/>
        <v>446</v>
      </c>
      <c r="AE219" s="143">
        <f t="shared" si="607"/>
        <v>399</v>
      </c>
      <c r="AF219" s="143">
        <f t="shared" si="608"/>
        <v>370</v>
      </c>
      <c r="AG219" s="143"/>
      <c r="AH219" s="402">
        <v>28.960509510557841</v>
      </c>
      <c r="AL219" s="141" t="s">
        <v>39</v>
      </c>
      <c r="AM219" s="146"/>
      <c r="AN219" s="146"/>
      <c r="AO219" s="146"/>
      <c r="AP219" s="146">
        <v>432</v>
      </c>
      <c r="AQ219" s="146">
        <v>375</v>
      </c>
      <c r="AR219" s="146">
        <v>360</v>
      </c>
      <c r="AS219" s="146">
        <v>427</v>
      </c>
      <c r="AT219" s="146">
        <v>427</v>
      </c>
      <c r="AU219" s="146">
        <v>333</v>
      </c>
      <c r="AV219" s="146">
        <v>315</v>
      </c>
      <c r="AW219" s="146">
        <v>285</v>
      </c>
      <c r="AX219" s="146">
        <v>318</v>
      </c>
      <c r="AY219" s="146">
        <v>321</v>
      </c>
      <c r="AZ219" s="392"/>
      <c r="BA219" s="132"/>
      <c r="BB219" s="681"/>
      <c r="BC219" s="141" t="s">
        <v>9</v>
      </c>
      <c r="BD219" s="150">
        <v>545</v>
      </c>
      <c r="BE219" s="150">
        <v>585</v>
      </c>
      <c r="BF219" s="150">
        <v>631</v>
      </c>
      <c r="BG219" s="150">
        <v>660</v>
      </c>
      <c r="BH219" s="150">
        <v>643</v>
      </c>
      <c r="BI219" s="150">
        <v>676</v>
      </c>
      <c r="BJ219" s="150">
        <v>583</v>
      </c>
      <c r="BK219" s="150">
        <v>515</v>
      </c>
      <c r="BL219" s="150">
        <v>506</v>
      </c>
      <c r="BM219" s="150">
        <v>511</v>
      </c>
      <c r="BN219" s="150">
        <v>450</v>
      </c>
      <c r="BO219" s="150">
        <v>481</v>
      </c>
      <c r="BP219" s="183">
        <v>432</v>
      </c>
    </row>
    <row r="220" spans="19:68" ht="18.75" thickBot="1">
      <c r="S220" s="141" t="s">
        <v>40</v>
      </c>
      <c r="T220" s="143">
        <f>AM221</f>
        <v>0</v>
      </c>
      <c r="U220" s="143">
        <f t="shared" si="597"/>
        <v>0</v>
      </c>
      <c r="V220" s="143">
        <f t="shared" si="598"/>
        <v>0</v>
      </c>
      <c r="W220" s="143">
        <f t="shared" si="599"/>
        <v>48554</v>
      </c>
      <c r="X220" s="143">
        <f t="shared" si="600"/>
        <v>47022</v>
      </c>
      <c r="Y220" s="143">
        <f t="shared" si="601"/>
        <v>49275</v>
      </c>
      <c r="Z220" s="143">
        <f t="shared" si="602"/>
        <v>94910</v>
      </c>
      <c r="AA220" s="143">
        <f t="shared" si="603"/>
        <v>82250</v>
      </c>
      <c r="AB220" s="143">
        <f t="shared" si="604"/>
        <v>116535</v>
      </c>
      <c r="AC220" s="143">
        <f t="shared" si="605"/>
        <v>102286</v>
      </c>
      <c r="AD220" s="143">
        <f t="shared" si="606"/>
        <v>79517</v>
      </c>
      <c r="AE220" s="143">
        <f t="shared" si="607"/>
        <v>99351.450000000041</v>
      </c>
      <c r="AF220" s="143">
        <f t="shared" si="608"/>
        <v>111294.39999999999</v>
      </c>
      <c r="AG220" s="143"/>
      <c r="AH220" s="404">
        <v>28944.717956328903</v>
      </c>
      <c r="AL220" s="141" t="s">
        <v>15</v>
      </c>
      <c r="AM220" s="146">
        <v>402</v>
      </c>
      <c r="AN220" s="146">
        <v>435</v>
      </c>
      <c r="AO220" s="146">
        <v>422</v>
      </c>
      <c r="AP220" s="146">
        <v>399</v>
      </c>
      <c r="AQ220" s="146">
        <v>397</v>
      </c>
      <c r="AR220" s="146">
        <v>417</v>
      </c>
      <c r="AS220" s="146">
        <v>413</v>
      </c>
      <c r="AT220" s="146">
        <v>486</v>
      </c>
      <c r="AU220" s="146">
        <v>451</v>
      </c>
      <c r="AV220" s="146">
        <v>394</v>
      </c>
      <c r="AW220" s="146">
        <v>446</v>
      </c>
      <c r="AX220" s="146">
        <v>399</v>
      </c>
      <c r="AY220" s="146">
        <v>370</v>
      </c>
      <c r="AZ220" s="392"/>
      <c r="BA220" s="132"/>
      <c r="BB220" s="681"/>
      <c r="BC220" s="141" t="s">
        <v>34</v>
      </c>
      <c r="BD220" s="150">
        <v>572</v>
      </c>
      <c r="BE220" s="150">
        <v>426</v>
      </c>
      <c r="BF220" s="150">
        <v>440</v>
      </c>
      <c r="BG220" s="150">
        <v>489</v>
      </c>
      <c r="BH220" s="150">
        <v>497</v>
      </c>
      <c r="BI220" s="150">
        <v>480</v>
      </c>
      <c r="BJ220" s="150">
        <v>457</v>
      </c>
      <c r="BK220" s="150">
        <v>431</v>
      </c>
      <c r="BL220" s="150">
        <v>427</v>
      </c>
      <c r="BM220" s="150">
        <v>424</v>
      </c>
      <c r="BN220" s="150">
        <v>381</v>
      </c>
      <c r="BO220" s="150">
        <v>342</v>
      </c>
      <c r="BP220" s="183">
        <v>392</v>
      </c>
    </row>
    <row r="221" spans="19:68" ht="18.75" thickBot="1">
      <c r="S221" s="141" t="s">
        <v>41</v>
      </c>
      <c r="T221" s="163">
        <f>AM222</f>
        <v>18.789544321595194</v>
      </c>
      <c r="U221" s="163">
        <f t="shared" si="597"/>
        <v>20.023568503206864</v>
      </c>
      <c r="V221" s="163">
        <f t="shared" si="598"/>
        <v>20.262048278008887</v>
      </c>
      <c r="W221" s="163">
        <f t="shared" si="599"/>
        <v>18.115401818995082</v>
      </c>
      <c r="X221" s="163">
        <f t="shared" si="600"/>
        <v>17.377143227263055</v>
      </c>
      <c r="Y221" s="163">
        <f t="shared" si="601"/>
        <v>17.214116879941315</v>
      </c>
      <c r="Z221" s="163">
        <f t="shared" si="602"/>
        <v>19.127045627172219</v>
      </c>
      <c r="AA221" s="163">
        <f t="shared" si="603"/>
        <v>21.917293846831992</v>
      </c>
      <c r="AB221" s="163">
        <f t="shared" si="604"/>
        <v>22.40644531081163</v>
      </c>
      <c r="AC221" s="163">
        <f t="shared" si="605"/>
        <v>24.728910126814924</v>
      </c>
      <c r="AD221" s="573">
        <f t="shared" si="606"/>
        <v>25.83883442053045</v>
      </c>
      <c r="AE221" s="556">
        <f t="shared" si="607"/>
        <v>29.20193115849964</v>
      </c>
      <c r="AF221" s="557">
        <f t="shared" si="608"/>
        <v>27.268771454817969</v>
      </c>
      <c r="AG221" s="163"/>
      <c r="AH221" s="403">
        <v>2.4110428219426434</v>
      </c>
      <c r="AL221" s="141" t="s">
        <v>40</v>
      </c>
      <c r="AM221" s="146"/>
      <c r="AN221" s="146"/>
      <c r="AO221" s="146"/>
      <c r="AP221" s="146">
        <v>48554</v>
      </c>
      <c r="AQ221" s="146">
        <v>47022</v>
      </c>
      <c r="AR221" s="146">
        <v>49275</v>
      </c>
      <c r="AS221" s="146">
        <v>94910</v>
      </c>
      <c r="AT221" s="146">
        <v>82250</v>
      </c>
      <c r="AU221" s="146">
        <v>116535</v>
      </c>
      <c r="AV221" s="146">
        <v>102286</v>
      </c>
      <c r="AW221" s="146">
        <v>79517</v>
      </c>
      <c r="AX221" s="146">
        <v>99351.450000000041</v>
      </c>
      <c r="AY221" s="146">
        <v>111294.39999999999</v>
      </c>
      <c r="AZ221" s="392"/>
      <c r="BA221" s="132"/>
      <c r="BB221" s="681"/>
      <c r="BC221" s="141" t="s">
        <v>36</v>
      </c>
      <c r="BD221" s="150">
        <v>249</v>
      </c>
      <c r="BE221" s="150">
        <v>251</v>
      </c>
      <c r="BF221" s="150">
        <v>254</v>
      </c>
      <c r="BG221" s="150">
        <v>216</v>
      </c>
      <c r="BH221" s="150">
        <v>233</v>
      </c>
      <c r="BI221" s="150">
        <v>257</v>
      </c>
      <c r="BJ221" s="150">
        <v>265</v>
      </c>
      <c r="BK221" s="150">
        <v>301</v>
      </c>
      <c r="BL221" s="150">
        <v>287</v>
      </c>
      <c r="BM221" s="150">
        <v>296</v>
      </c>
      <c r="BN221" s="150">
        <v>287</v>
      </c>
      <c r="BO221" s="150">
        <v>338</v>
      </c>
      <c r="BP221" s="183">
        <v>270</v>
      </c>
    </row>
    <row r="222" spans="19:68">
      <c r="T222" s="141"/>
      <c r="U222" s="141"/>
      <c r="V222" s="141"/>
      <c r="AF222" s="167"/>
      <c r="AH222" s="99"/>
      <c r="AJ222" s="135"/>
      <c r="AL222" s="161" t="s">
        <v>41</v>
      </c>
      <c r="AM222" s="164">
        <v>18.789544321595194</v>
      </c>
      <c r="AN222" s="164">
        <v>20.023568503206864</v>
      </c>
      <c r="AO222" s="164">
        <v>20.262048278008887</v>
      </c>
      <c r="AP222" s="164">
        <v>18.115401818995082</v>
      </c>
      <c r="AQ222" s="164">
        <v>17.377143227263055</v>
      </c>
      <c r="AR222" s="164">
        <v>17.214116879941315</v>
      </c>
      <c r="AS222" s="164">
        <v>19.127045627172219</v>
      </c>
      <c r="AT222" s="164">
        <v>21.917293846831992</v>
      </c>
      <c r="AU222" s="164">
        <v>22.40644531081163</v>
      </c>
      <c r="AV222" s="164">
        <v>24.728910126814924</v>
      </c>
      <c r="AW222" s="164">
        <v>25.83883442053045</v>
      </c>
      <c r="AX222" s="164">
        <v>29.20193115849964</v>
      </c>
      <c r="AY222" s="164">
        <v>27.268771454817969</v>
      </c>
      <c r="AZ222" s="392"/>
      <c r="BA222" s="132"/>
      <c r="BB222" s="681"/>
      <c r="BC222" s="141" t="s">
        <v>149</v>
      </c>
      <c r="BD222" s="146">
        <v>0</v>
      </c>
      <c r="BE222" s="146">
        <v>0</v>
      </c>
      <c r="BF222" s="146">
        <v>0</v>
      </c>
      <c r="BG222" s="146">
        <v>0</v>
      </c>
      <c r="BH222" s="146">
        <v>0</v>
      </c>
      <c r="BI222" s="146">
        <v>0</v>
      </c>
      <c r="BJ222" s="146">
        <v>0</v>
      </c>
      <c r="BK222" s="146">
        <v>0</v>
      </c>
      <c r="BL222" s="146">
        <v>0</v>
      </c>
      <c r="BM222" s="150">
        <v>0</v>
      </c>
      <c r="BN222" s="150">
        <v>0</v>
      </c>
      <c r="BO222" s="150">
        <v>23</v>
      </c>
      <c r="BP222" s="183">
        <v>12</v>
      </c>
    </row>
    <row r="223" spans="19:68">
      <c r="T223" s="141"/>
      <c r="U223" s="141"/>
      <c r="V223" s="141"/>
      <c r="AH223" s="99"/>
      <c r="AJ223" s="143"/>
      <c r="AL223" s="141"/>
      <c r="AM223" s="186"/>
      <c r="AN223" s="186"/>
      <c r="AO223" s="186"/>
      <c r="AP223" s="186"/>
      <c r="AQ223" s="186"/>
      <c r="AR223" s="186"/>
      <c r="AS223" s="186"/>
      <c r="AT223" s="186"/>
      <c r="AU223" s="186"/>
      <c r="AV223" s="186"/>
      <c r="AW223" s="186"/>
      <c r="AX223" s="186"/>
      <c r="AY223" s="186"/>
      <c r="AZ223" s="392"/>
      <c r="BA223" s="132"/>
      <c r="BB223" s="681"/>
      <c r="BC223" s="141" t="s">
        <v>37</v>
      </c>
      <c r="BD223" s="150">
        <v>2</v>
      </c>
      <c r="BE223" s="150">
        <v>12</v>
      </c>
      <c r="BF223" s="150">
        <v>18</v>
      </c>
      <c r="BG223" s="150">
        <v>10</v>
      </c>
      <c r="BH223" s="150">
        <v>2</v>
      </c>
      <c r="BI223" s="150">
        <v>13</v>
      </c>
      <c r="BJ223" s="150">
        <v>24</v>
      </c>
      <c r="BK223" s="150">
        <v>30</v>
      </c>
      <c r="BL223" s="150">
        <v>30</v>
      </c>
      <c r="BM223" s="150">
        <v>46</v>
      </c>
      <c r="BN223" s="150">
        <v>36</v>
      </c>
      <c r="BO223" s="150">
        <v>34</v>
      </c>
      <c r="BP223" s="183">
        <v>25</v>
      </c>
    </row>
    <row r="224" spans="19:68">
      <c r="T224" s="141"/>
      <c r="U224" s="141"/>
      <c r="V224" s="141"/>
      <c r="AH224" s="99"/>
      <c r="AJ224" s="143"/>
      <c r="AL224" s="141"/>
      <c r="AM224" s="186"/>
      <c r="AN224" s="186"/>
      <c r="AO224" s="186"/>
      <c r="AP224" s="186"/>
      <c r="AQ224" s="186"/>
      <c r="AR224" s="186"/>
      <c r="AS224" s="186"/>
      <c r="AT224" s="186"/>
      <c r="AU224" s="186"/>
      <c r="AV224" s="186"/>
      <c r="AW224" s="186"/>
      <c r="AX224" s="186"/>
      <c r="AY224" s="186"/>
      <c r="AZ224" s="392"/>
      <c r="BA224" s="132"/>
      <c r="BB224" s="682"/>
      <c r="BC224" s="161" t="s">
        <v>38</v>
      </c>
      <c r="BD224" s="158">
        <v>29</v>
      </c>
      <c r="BE224" s="158">
        <v>17</v>
      </c>
      <c r="BF224" s="159">
        <v>13</v>
      </c>
      <c r="BG224" s="158">
        <v>21</v>
      </c>
      <c r="BH224" s="158">
        <v>24</v>
      </c>
      <c r="BI224" s="159">
        <v>28</v>
      </c>
      <c r="BJ224" s="159">
        <v>23</v>
      </c>
      <c r="BK224" s="159">
        <v>6</v>
      </c>
      <c r="BL224" s="159">
        <v>7</v>
      </c>
      <c r="BM224" s="159">
        <v>11</v>
      </c>
      <c r="BN224" s="159">
        <v>22</v>
      </c>
      <c r="BO224" s="159">
        <v>23</v>
      </c>
      <c r="BP224" s="185">
        <v>22</v>
      </c>
    </row>
    <row r="225" spans="19:68">
      <c r="T225" s="141"/>
      <c r="U225" s="141"/>
      <c r="V225" s="141"/>
      <c r="AH225" s="99"/>
      <c r="AJ225" s="143"/>
      <c r="AL225" s="141"/>
      <c r="AM225" s="186"/>
      <c r="AN225" s="186"/>
      <c r="AO225" s="186"/>
      <c r="AP225" s="186"/>
      <c r="AQ225" s="186"/>
      <c r="AR225" s="186"/>
      <c r="AS225" s="186"/>
      <c r="AT225" s="186"/>
      <c r="AU225" s="186"/>
      <c r="AV225" s="186"/>
      <c r="AW225" s="186"/>
      <c r="AX225" s="186"/>
      <c r="AY225" s="186"/>
      <c r="AZ225" s="392"/>
      <c r="BA225" s="132"/>
      <c r="BB225" s="683" t="s">
        <v>101</v>
      </c>
      <c r="BC225" s="435" t="s">
        <v>33</v>
      </c>
      <c r="BD225" s="149">
        <v>296</v>
      </c>
      <c r="BE225" s="149">
        <v>249</v>
      </c>
      <c r="BF225" s="149">
        <v>276</v>
      </c>
      <c r="BG225" s="149">
        <v>262</v>
      </c>
      <c r="BH225" s="149">
        <v>265</v>
      </c>
      <c r="BI225" s="149">
        <v>424</v>
      </c>
      <c r="BJ225" s="149">
        <v>343</v>
      </c>
      <c r="BK225" s="149">
        <v>295</v>
      </c>
      <c r="BL225" s="149">
        <v>233</v>
      </c>
      <c r="BM225" s="149">
        <v>179</v>
      </c>
      <c r="BN225" s="149">
        <v>170</v>
      </c>
      <c r="BO225" s="150">
        <v>169</v>
      </c>
      <c r="BP225" s="183">
        <v>120</v>
      </c>
    </row>
    <row r="226" spans="19:68">
      <c r="T226" s="141"/>
      <c r="U226" s="141"/>
      <c r="V226" s="141"/>
      <c r="AH226" s="99"/>
      <c r="AJ226" s="143"/>
      <c r="AL226" s="141"/>
      <c r="AM226" s="186"/>
      <c r="AN226" s="186"/>
      <c r="AO226" s="186"/>
      <c r="AP226" s="186"/>
      <c r="AQ226" s="186"/>
      <c r="AR226" s="186"/>
      <c r="AS226" s="186"/>
      <c r="AT226" s="186"/>
      <c r="AU226" s="186"/>
      <c r="AV226" s="186"/>
      <c r="AW226" s="186"/>
      <c r="AX226" s="186"/>
      <c r="AY226" s="186"/>
      <c r="AZ226" s="392"/>
      <c r="BA226" s="132"/>
      <c r="BB226" s="681"/>
      <c r="BC226" s="141" t="s">
        <v>9</v>
      </c>
      <c r="BD226" s="150">
        <v>275</v>
      </c>
      <c r="BE226" s="150">
        <v>244</v>
      </c>
      <c r="BF226" s="150">
        <v>237</v>
      </c>
      <c r="BG226" s="150">
        <v>231</v>
      </c>
      <c r="BH226" s="150">
        <v>236</v>
      </c>
      <c r="BI226" s="150">
        <v>346</v>
      </c>
      <c r="BJ226" s="150">
        <v>310</v>
      </c>
      <c r="BK226" s="150">
        <v>286</v>
      </c>
      <c r="BL226" s="150">
        <v>255</v>
      </c>
      <c r="BM226" s="150">
        <v>209</v>
      </c>
      <c r="BN226" s="150">
        <v>187</v>
      </c>
      <c r="BO226" s="150">
        <v>176</v>
      </c>
      <c r="BP226" s="183">
        <v>144</v>
      </c>
    </row>
    <row r="227" spans="19:68">
      <c r="T227" s="141"/>
      <c r="U227" s="141"/>
      <c r="V227" s="141"/>
      <c r="AH227" s="99"/>
      <c r="AJ227" s="143"/>
      <c r="AL227" s="161"/>
      <c r="AM227" s="279"/>
      <c r="AN227" s="279"/>
      <c r="AO227" s="279"/>
      <c r="AP227" s="279"/>
      <c r="AQ227" s="279"/>
      <c r="AR227" s="279"/>
      <c r="AS227" s="279"/>
      <c r="AT227" s="279"/>
      <c r="AU227" s="279"/>
      <c r="AV227" s="279"/>
      <c r="AW227" s="279"/>
      <c r="AX227" s="279"/>
      <c r="AY227" s="279"/>
      <c r="AZ227" s="392"/>
      <c r="BA227" s="132"/>
      <c r="BB227" s="681"/>
      <c r="BC227" s="141" t="s">
        <v>34</v>
      </c>
      <c r="BD227" s="150">
        <v>291</v>
      </c>
      <c r="BE227" s="150">
        <v>229</v>
      </c>
      <c r="BF227" s="150">
        <v>207</v>
      </c>
      <c r="BG227" s="150">
        <v>218</v>
      </c>
      <c r="BH227" s="150">
        <v>217</v>
      </c>
      <c r="BI227" s="150">
        <v>254</v>
      </c>
      <c r="BJ227" s="150">
        <v>289</v>
      </c>
      <c r="BK227" s="150">
        <v>269</v>
      </c>
      <c r="BL227" s="150">
        <v>262</v>
      </c>
      <c r="BM227" s="150">
        <v>186</v>
      </c>
      <c r="BN227" s="150">
        <v>171</v>
      </c>
      <c r="BO227" s="150">
        <v>174</v>
      </c>
      <c r="BP227" s="183">
        <v>153</v>
      </c>
    </row>
    <row r="228" spans="19:68">
      <c r="T228" s="141"/>
      <c r="U228" s="141"/>
      <c r="V228" s="141"/>
      <c r="AH228" s="99"/>
      <c r="AJ228" s="143"/>
      <c r="AL228" s="132"/>
      <c r="AM228" s="141"/>
      <c r="AN228" s="141"/>
      <c r="AO228" s="141"/>
      <c r="AP228" s="132"/>
      <c r="AQ228" s="132"/>
      <c r="AR228" s="132"/>
      <c r="AS228" s="132"/>
      <c r="AT228" s="392"/>
      <c r="AU228" s="392"/>
      <c r="AV228" s="392"/>
      <c r="AW228" s="392"/>
      <c r="AX228" s="392"/>
      <c r="AY228" s="392"/>
      <c r="AZ228" s="392"/>
      <c r="BA228" s="132"/>
      <c r="BB228" s="681"/>
      <c r="BC228" s="141" t="s">
        <v>36</v>
      </c>
      <c r="BD228" s="150">
        <v>137</v>
      </c>
      <c r="BE228" s="150">
        <v>159</v>
      </c>
      <c r="BF228" s="150">
        <v>153</v>
      </c>
      <c r="BG228" s="150">
        <v>152</v>
      </c>
      <c r="BH228" s="150">
        <v>139</v>
      </c>
      <c r="BI228" s="150">
        <v>156</v>
      </c>
      <c r="BJ228" s="150">
        <v>203</v>
      </c>
      <c r="BK228" s="150">
        <v>230</v>
      </c>
      <c r="BL228" s="150">
        <v>230</v>
      </c>
      <c r="BM228" s="150">
        <v>227</v>
      </c>
      <c r="BN228" s="150">
        <v>207</v>
      </c>
      <c r="BO228" s="150">
        <v>213</v>
      </c>
      <c r="BP228" s="183">
        <v>192</v>
      </c>
    </row>
    <row r="229" spans="19:68">
      <c r="T229" s="141"/>
      <c r="U229" s="141"/>
      <c r="V229" s="141"/>
      <c r="AH229" s="99"/>
      <c r="AJ229" s="143"/>
      <c r="AL229" s="132"/>
      <c r="AM229" s="141"/>
      <c r="AN229" s="141"/>
      <c r="AO229" s="141"/>
      <c r="AP229" s="132"/>
      <c r="AQ229" s="132"/>
      <c r="AR229" s="132"/>
      <c r="AS229" s="132"/>
      <c r="AT229" s="392"/>
      <c r="AU229" s="392"/>
      <c r="AV229" s="392"/>
      <c r="AW229" s="392"/>
      <c r="AX229" s="392"/>
      <c r="AY229" s="392"/>
      <c r="AZ229" s="392"/>
      <c r="BA229" s="132"/>
      <c r="BB229" s="681"/>
      <c r="BC229" s="141" t="s">
        <v>149</v>
      </c>
      <c r="BD229" s="146">
        <v>0</v>
      </c>
      <c r="BE229" s="146">
        <v>0</v>
      </c>
      <c r="BF229" s="146">
        <v>0</v>
      </c>
      <c r="BG229" s="146">
        <v>0</v>
      </c>
      <c r="BH229" s="146">
        <v>0</v>
      </c>
      <c r="BI229" s="146">
        <v>0</v>
      </c>
      <c r="BJ229" s="146">
        <v>0</v>
      </c>
      <c r="BK229" s="146">
        <v>0</v>
      </c>
      <c r="BL229" s="146">
        <v>0</v>
      </c>
      <c r="BM229" s="150">
        <v>0</v>
      </c>
      <c r="BN229" s="150">
        <v>0</v>
      </c>
      <c r="BO229" s="150">
        <v>10</v>
      </c>
      <c r="BP229" s="183">
        <v>3</v>
      </c>
    </row>
    <row r="230" spans="19:68">
      <c r="T230" s="141"/>
      <c r="U230" s="141"/>
      <c r="V230" s="141"/>
      <c r="AH230" s="99"/>
      <c r="AJ230" s="143"/>
      <c r="AL230" s="132"/>
      <c r="AM230" s="141"/>
      <c r="AN230" s="141"/>
      <c r="AO230" s="141"/>
      <c r="AP230" s="132"/>
      <c r="AQ230" s="132"/>
      <c r="AR230" s="132"/>
      <c r="AS230" s="132"/>
      <c r="AT230" s="392"/>
      <c r="AU230" s="392"/>
      <c r="AV230" s="392"/>
      <c r="AW230" s="392"/>
      <c r="AX230" s="392"/>
      <c r="AY230" s="392"/>
      <c r="AZ230" s="392"/>
      <c r="BA230" s="132"/>
      <c r="BB230" s="681"/>
      <c r="BC230" s="141" t="s">
        <v>37</v>
      </c>
      <c r="BD230" s="150">
        <v>0</v>
      </c>
      <c r="BE230" s="150">
        <v>10</v>
      </c>
      <c r="BF230" s="150">
        <v>10</v>
      </c>
      <c r="BG230" s="150">
        <v>3</v>
      </c>
      <c r="BH230" s="150">
        <v>2</v>
      </c>
      <c r="BI230" s="150">
        <v>3</v>
      </c>
      <c r="BJ230" s="150">
        <v>16</v>
      </c>
      <c r="BK230" s="150">
        <v>26</v>
      </c>
      <c r="BL230" s="150">
        <v>23</v>
      </c>
      <c r="BM230" s="150">
        <v>25</v>
      </c>
      <c r="BN230" s="150">
        <v>25</v>
      </c>
      <c r="BO230" s="150">
        <v>18</v>
      </c>
      <c r="BP230" s="183">
        <v>19</v>
      </c>
    </row>
    <row r="231" spans="19:68">
      <c r="T231" s="141"/>
      <c r="U231" s="141"/>
      <c r="V231" s="141"/>
      <c r="AH231" s="99"/>
      <c r="AJ231" s="143"/>
      <c r="AL231" s="132"/>
      <c r="AM231" s="141"/>
      <c r="AN231" s="141"/>
      <c r="AO231" s="141"/>
      <c r="AP231" s="132"/>
      <c r="AQ231" s="132"/>
      <c r="AR231" s="132"/>
      <c r="AS231" s="132"/>
      <c r="AT231" s="392"/>
      <c r="AU231" s="392"/>
      <c r="AV231" s="392"/>
      <c r="AW231" s="392"/>
      <c r="AX231" s="392"/>
      <c r="AY231" s="392"/>
      <c r="AZ231" s="392"/>
      <c r="BA231" s="132"/>
      <c r="BB231" s="682"/>
      <c r="BC231" s="161" t="s">
        <v>38</v>
      </c>
      <c r="BD231" s="158">
        <v>16</v>
      </c>
      <c r="BE231" s="158">
        <v>14</v>
      </c>
      <c r="BF231" s="159">
        <v>15</v>
      </c>
      <c r="BG231" s="158">
        <v>13</v>
      </c>
      <c r="BH231" s="158">
        <v>14</v>
      </c>
      <c r="BI231" s="159">
        <v>27</v>
      </c>
      <c r="BJ231" s="159">
        <v>17</v>
      </c>
      <c r="BK231" s="159">
        <v>6</v>
      </c>
      <c r="BL231" s="159">
        <v>7</v>
      </c>
      <c r="BM231" s="159">
        <v>6</v>
      </c>
      <c r="BN231" s="159">
        <v>17</v>
      </c>
      <c r="BO231" s="159">
        <v>16</v>
      </c>
      <c r="BP231" s="185">
        <v>7</v>
      </c>
    </row>
    <row r="232" spans="19:68">
      <c r="T232" s="132"/>
      <c r="U232" s="132"/>
      <c r="V232" s="132"/>
      <c r="AH232" s="99"/>
      <c r="AJ232" s="143"/>
      <c r="AL232" s="132"/>
      <c r="AM232" s="132"/>
      <c r="AN232" s="132"/>
      <c r="AO232" s="132"/>
      <c r="AP232" s="132"/>
      <c r="AQ232" s="132"/>
      <c r="AR232" s="132"/>
      <c r="AS232" s="132"/>
      <c r="AT232" s="392"/>
      <c r="AU232" s="392"/>
      <c r="AV232" s="392"/>
      <c r="AW232" s="392"/>
      <c r="AX232" s="392"/>
      <c r="AY232" s="392"/>
      <c r="AZ232" s="392"/>
      <c r="BA232" s="132"/>
      <c r="BB232" s="233"/>
      <c r="BD232" s="132"/>
      <c r="BE232" s="132"/>
      <c r="BF232" s="132"/>
      <c r="BL232" s="385"/>
      <c r="BN232" s="165"/>
    </row>
    <row r="233" spans="19:68">
      <c r="S233" s="133" t="s">
        <v>30</v>
      </c>
      <c r="T233" s="134" t="s">
        <v>121</v>
      </c>
      <c r="U233" s="134" t="s">
        <v>120</v>
      </c>
      <c r="V233" s="134" t="s">
        <v>119</v>
      </c>
      <c r="W233" s="133" t="s">
        <v>49</v>
      </c>
      <c r="X233" s="133" t="s">
        <v>48</v>
      </c>
      <c r="Y233" s="133" t="s">
        <v>47</v>
      </c>
      <c r="Z233" s="133" t="s">
        <v>46</v>
      </c>
      <c r="AA233" s="133" t="s">
        <v>45</v>
      </c>
      <c r="AB233" s="133" t="s">
        <v>44</v>
      </c>
      <c r="AC233" s="133" t="s">
        <v>43</v>
      </c>
      <c r="AD233" s="133" t="s">
        <v>96</v>
      </c>
      <c r="AE233" s="133" t="s">
        <v>69</v>
      </c>
      <c r="AF233" s="133" t="s">
        <v>77</v>
      </c>
      <c r="AG233" s="135"/>
      <c r="AH233" s="92" t="s">
        <v>110</v>
      </c>
      <c r="AJ233" s="143"/>
      <c r="AL233" s="137" t="s">
        <v>30</v>
      </c>
      <c r="AM233" s="137" t="s">
        <v>121</v>
      </c>
      <c r="AN233" s="137" t="s">
        <v>120</v>
      </c>
      <c r="AO233" s="137" t="s">
        <v>119</v>
      </c>
      <c r="AP233" s="137" t="s">
        <v>49</v>
      </c>
      <c r="AQ233" s="137" t="s">
        <v>48</v>
      </c>
      <c r="AR233" s="137" t="s">
        <v>47</v>
      </c>
      <c r="AS233" s="137" t="s">
        <v>46</v>
      </c>
      <c r="AT233" s="137" t="s">
        <v>45</v>
      </c>
      <c r="AU233" s="137" t="s">
        <v>44</v>
      </c>
      <c r="AV233" s="137" t="s">
        <v>43</v>
      </c>
      <c r="AW233" s="137" t="s">
        <v>96</v>
      </c>
      <c r="AX233" s="137" t="s">
        <v>69</v>
      </c>
      <c r="AY233" s="137" t="s">
        <v>77</v>
      </c>
      <c r="AZ233" s="392"/>
      <c r="BA233" s="132"/>
      <c r="BB233" s="233"/>
      <c r="BC233" s="134" t="s">
        <v>30</v>
      </c>
      <c r="BD233" s="134" t="s">
        <v>121</v>
      </c>
      <c r="BE233" s="134" t="s">
        <v>120</v>
      </c>
      <c r="BF233" s="134" t="s">
        <v>119</v>
      </c>
      <c r="BG233" s="134" t="s">
        <v>49</v>
      </c>
      <c r="BH233" s="134" t="s">
        <v>48</v>
      </c>
      <c r="BI233" s="134" t="s">
        <v>47</v>
      </c>
      <c r="BJ233" s="134" t="s">
        <v>46</v>
      </c>
      <c r="BK233" s="134" t="s">
        <v>45</v>
      </c>
      <c r="BL233" s="134" t="s">
        <v>44</v>
      </c>
      <c r="BM233" s="134" t="s">
        <v>43</v>
      </c>
      <c r="BN233" s="134" t="s">
        <v>96</v>
      </c>
      <c r="BO233" s="137" t="s">
        <v>69</v>
      </c>
      <c r="BP233" s="137" t="s">
        <v>77</v>
      </c>
    </row>
    <row r="234" spans="19:68">
      <c r="S234" s="141" t="s">
        <v>33</v>
      </c>
      <c r="T234" s="142">
        <f>AM234+BD234*$AJ$6+BD241*$AJ$8+BD248*$AJ$10</f>
        <v>9182.6</v>
      </c>
      <c r="U234" s="142">
        <f t="shared" ref="U234:U236" si="609">AN234+BE234*$AJ$6+BE241*$AJ$8+BE248*$AJ$10</f>
        <v>10054</v>
      </c>
      <c r="V234" s="142">
        <f t="shared" ref="V234:V236" si="610">AO234+BF234*$AJ$6+BF241*$AJ$8+BF248*$AJ$10</f>
        <v>9795.8000000000011</v>
      </c>
      <c r="W234" s="142">
        <f t="shared" ref="W234:W236" si="611">AP234+BG234*$AJ$6+BG241*$AJ$8+BG248*$AJ$10</f>
        <v>7078.4</v>
      </c>
      <c r="X234" s="142">
        <f t="shared" ref="X234:X236" si="612">AQ234+BH234*$AJ$6+BH241*$AJ$8+BH248*$AJ$10</f>
        <v>10521.2</v>
      </c>
      <c r="Y234" s="142">
        <f t="shared" ref="Y234:Y236" si="613">AR234+BI234*$AJ$6+BI241*$AJ$8+BI248*$AJ$10</f>
        <v>12964.2</v>
      </c>
      <c r="Z234" s="142">
        <f t="shared" ref="Z234:Z236" si="614">AS234+BJ234*$AJ$6+BJ241*$AJ$8+BJ248*$AJ$10</f>
        <v>8028</v>
      </c>
      <c r="AA234" s="142">
        <f t="shared" ref="AA234:AA236" si="615">AT234+BK234*$AJ$6+BK241*$AJ$8+BK248*$AJ$10</f>
        <v>7518.2</v>
      </c>
      <c r="AB234" s="142">
        <f t="shared" ref="AB234:AB236" si="616">AU234+BL234*$AJ$6+BL241*$AJ$8+BL248*$AJ$10</f>
        <v>5530</v>
      </c>
      <c r="AC234" s="142">
        <f t="shared" ref="AC234:AC236" si="617">AV234+BM234*$AJ$6+BM241*$AJ$8+BM248*$AJ$10</f>
        <v>6189.6</v>
      </c>
      <c r="AD234" s="142">
        <f t="shared" ref="AD234:AD236" si="618">AW234+BN234*$AJ$6+BN241*$AJ$8+BN248*$AJ$10</f>
        <v>5797</v>
      </c>
      <c r="AE234" s="142">
        <f t="shared" ref="AE234:AE236" si="619">AX234+BO234*$AJ$6+BO241*$AJ$8+BO248*$AJ$10</f>
        <v>5452.2</v>
      </c>
      <c r="AF234" s="142">
        <f t="shared" ref="AF234:AF236" si="620">AY234+BP234*$AJ$6+BP241*$AJ$8+BP248*$AJ$10</f>
        <v>4518</v>
      </c>
      <c r="AG234" s="143"/>
      <c r="AH234" s="402">
        <v>2256.268588129034</v>
      </c>
      <c r="AJ234" s="143"/>
      <c r="AL234" s="141" t="s">
        <v>33</v>
      </c>
      <c r="AM234" s="146">
        <v>4746</v>
      </c>
      <c r="AN234" s="146">
        <v>5176</v>
      </c>
      <c r="AO234" s="146">
        <v>5062</v>
      </c>
      <c r="AP234" s="146">
        <v>3694</v>
      </c>
      <c r="AQ234" s="146">
        <v>5453</v>
      </c>
      <c r="AR234" s="146">
        <v>6666</v>
      </c>
      <c r="AS234" s="146">
        <v>4127</v>
      </c>
      <c r="AT234" s="146">
        <v>3898</v>
      </c>
      <c r="AU234" s="146">
        <v>2976</v>
      </c>
      <c r="AV234" s="146">
        <v>3289</v>
      </c>
      <c r="AW234" s="146">
        <v>3124</v>
      </c>
      <c r="AX234" s="146">
        <v>2943</v>
      </c>
      <c r="AY234" s="146">
        <v>2426</v>
      </c>
      <c r="AZ234" s="392"/>
      <c r="BA234" s="132"/>
      <c r="BB234" s="683" t="s">
        <v>99</v>
      </c>
      <c r="BC234" s="435" t="s">
        <v>33</v>
      </c>
      <c r="BD234" s="149">
        <v>1119</v>
      </c>
      <c r="BE234" s="149">
        <v>1140</v>
      </c>
      <c r="BF234" s="149">
        <v>1059</v>
      </c>
      <c r="BG234" s="149">
        <v>900</v>
      </c>
      <c r="BH234" s="149">
        <v>1204</v>
      </c>
      <c r="BI234" s="149">
        <v>1300</v>
      </c>
      <c r="BJ234" s="149">
        <v>831</v>
      </c>
      <c r="BK234" s="149">
        <v>844</v>
      </c>
      <c r="BL234" s="149">
        <v>798</v>
      </c>
      <c r="BM234" s="149">
        <v>815</v>
      </c>
      <c r="BN234" s="149">
        <v>841</v>
      </c>
      <c r="BO234" s="149">
        <v>810</v>
      </c>
      <c r="BP234" s="182">
        <v>700</v>
      </c>
    </row>
    <row r="235" spans="19:68">
      <c r="S235" s="141" t="s">
        <v>9</v>
      </c>
      <c r="T235" s="143">
        <f t="shared" ref="T235:T236" si="621">AM235+BD235*$AJ$6+BD242*$AJ$8+BD249*$AJ$10</f>
        <v>7975.6</v>
      </c>
      <c r="U235" s="143">
        <f t="shared" si="609"/>
        <v>7451.5999999999995</v>
      </c>
      <c r="V235" s="143">
        <f t="shared" si="610"/>
        <v>7175.4</v>
      </c>
      <c r="W235" s="143">
        <f t="shared" si="611"/>
        <v>6758.4</v>
      </c>
      <c r="X235" s="143">
        <f t="shared" si="612"/>
        <v>7088</v>
      </c>
      <c r="Y235" s="143">
        <f t="shared" si="613"/>
        <v>8840</v>
      </c>
      <c r="Z235" s="143">
        <f t="shared" si="614"/>
        <v>6218</v>
      </c>
      <c r="AA235" s="143">
        <f t="shared" si="615"/>
        <v>6017.8</v>
      </c>
      <c r="AB235" s="143">
        <f t="shared" si="616"/>
        <v>4646.6000000000004</v>
      </c>
      <c r="AC235" s="143">
        <f t="shared" si="617"/>
        <v>4630.2</v>
      </c>
      <c r="AD235" s="143">
        <f t="shared" si="618"/>
        <v>4392.8</v>
      </c>
      <c r="AE235" s="143">
        <f t="shared" si="619"/>
        <v>4281.2</v>
      </c>
      <c r="AF235" s="143">
        <f t="shared" si="620"/>
        <v>3659.2000000000003</v>
      </c>
      <c r="AG235" s="143"/>
      <c r="AH235" s="402">
        <v>1354.6277743760811</v>
      </c>
      <c r="AJ235" s="143"/>
      <c r="AL235" s="141" t="s">
        <v>9</v>
      </c>
      <c r="AM235" s="146">
        <v>4088</v>
      </c>
      <c r="AN235" s="146">
        <v>3841</v>
      </c>
      <c r="AO235" s="146">
        <v>3686</v>
      </c>
      <c r="AP235" s="146">
        <v>3494</v>
      </c>
      <c r="AQ235" s="146">
        <v>3650</v>
      </c>
      <c r="AR235" s="146">
        <v>4527</v>
      </c>
      <c r="AS235" s="146">
        <v>3186</v>
      </c>
      <c r="AT235" s="146">
        <v>3072</v>
      </c>
      <c r="AU235" s="146">
        <v>2446</v>
      </c>
      <c r="AV235" s="146">
        <v>2430</v>
      </c>
      <c r="AW235" s="146">
        <v>2321</v>
      </c>
      <c r="AX235" s="146">
        <v>2260</v>
      </c>
      <c r="AY235" s="146">
        <v>1934</v>
      </c>
      <c r="AZ235" s="392"/>
      <c r="BA235" s="132"/>
      <c r="BB235" s="681"/>
      <c r="BC235" s="141" t="s">
        <v>9</v>
      </c>
      <c r="BD235" s="150">
        <v>932</v>
      </c>
      <c r="BE235" s="150">
        <v>863</v>
      </c>
      <c r="BF235" s="150">
        <v>794</v>
      </c>
      <c r="BG235" s="150">
        <v>765</v>
      </c>
      <c r="BH235" s="150">
        <v>808</v>
      </c>
      <c r="BI235" s="150">
        <v>980</v>
      </c>
      <c r="BJ235" s="150">
        <v>674</v>
      </c>
      <c r="BK235" s="150">
        <v>616</v>
      </c>
      <c r="BL235" s="150">
        <v>567</v>
      </c>
      <c r="BM235" s="150">
        <v>636</v>
      </c>
      <c r="BN235" s="150">
        <v>565</v>
      </c>
      <c r="BO235" s="150">
        <v>642</v>
      </c>
      <c r="BP235" s="183">
        <v>526</v>
      </c>
    </row>
    <row r="236" spans="19:68">
      <c r="S236" s="141" t="s">
        <v>34</v>
      </c>
      <c r="T236" s="143">
        <f t="shared" si="621"/>
        <v>5984.6</v>
      </c>
      <c r="U236" s="143">
        <f t="shared" si="609"/>
        <v>4967.6000000000004</v>
      </c>
      <c r="V236" s="143">
        <f t="shared" si="610"/>
        <v>5074</v>
      </c>
      <c r="W236" s="143">
        <f t="shared" si="611"/>
        <v>4684.6000000000004</v>
      </c>
      <c r="X236" s="143">
        <f t="shared" si="612"/>
        <v>4813.8</v>
      </c>
      <c r="Y236" s="143">
        <f t="shared" si="613"/>
        <v>5804.2000000000007</v>
      </c>
      <c r="Z236" s="143">
        <f t="shared" si="614"/>
        <v>4638</v>
      </c>
      <c r="AA236" s="143">
        <f t="shared" si="615"/>
        <v>4700</v>
      </c>
      <c r="AB236" s="143">
        <f t="shared" si="616"/>
        <v>3754.4</v>
      </c>
      <c r="AC236" s="143">
        <f t="shared" si="617"/>
        <v>3290.3999999999996</v>
      </c>
      <c r="AD236" s="143">
        <f t="shared" si="618"/>
        <v>3267.4</v>
      </c>
      <c r="AE236" s="143">
        <f t="shared" si="619"/>
        <v>3063.8</v>
      </c>
      <c r="AF236" s="143">
        <f t="shared" si="620"/>
        <v>3090</v>
      </c>
      <c r="AG236" s="143"/>
      <c r="AH236" s="402">
        <v>818.40257656812298</v>
      </c>
      <c r="AL236" s="141" t="s">
        <v>34</v>
      </c>
      <c r="AM236" s="146">
        <v>3081</v>
      </c>
      <c r="AN236" s="146">
        <v>2536</v>
      </c>
      <c r="AO236" s="146">
        <v>2593</v>
      </c>
      <c r="AP236" s="146">
        <v>2388</v>
      </c>
      <c r="AQ236" s="146">
        <v>2457</v>
      </c>
      <c r="AR236" s="146">
        <v>2933</v>
      </c>
      <c r="AS236" s="146">
        <v>2348</v>
      </c>
      <c r="AT236" s="146">
        <v>2360</v>
      </c>
      <c r="AU236" s="146">
        <v>1911</v>
      </c>
      <c r="AV236" s="146">
        <v>1700</v>
      </c>
      <c r="AW236" s="146">
        <v>1694</v>
      </c>
      <c r="AX236" s="146">
        <v>1591</v>
      </c>
      <c r="AY236" s="146">
        <v>1613</v>
      </c>
      <c r="AZ236" s="392"/>
      <c r="BA236" s="132"/>
      <c r="BB236" s="681"/>
      <c r="BC236" s="141" t="s">
        <v>34</v>
      </c>
      <c r="BD236" s="150">
        <v>731</v>
      </c>
      <c r="BE236" s="150">
        <v>551</v>
      </c>
      <c r="BF236" s="150">
        <v>608</v>
      </c>
      <c r="BG236" s="150">
        <v>501</v>
      </c>
      <c r="BH236" s="150">
        <v>535</v>
      </c>
      <c r="BI236" s="150">
        <v>572</v>
      </c>
      <c r="BJ236" s="150">
        <v>465</v>
      </c>
      <c r="BK236" s="150">
        <v>447</v>
      </c>
      <c r="BL236" s="150">
        <v>391</v>
      </c>
      <c r="BM236" s="150">
        <v>399</v>
      </c>
      <c r="BN236" s="150">
        <v>401</v>
      </c>
      <c r="BO236" s="150">
        <v>368</v>
      </c>
      <c r="BP236" s="183">
        <v>439</v>
      </c>
    </row>
    <row r="237" spans="19:68" ht="18.75" thickBot="1">
      <c r="S237" s="141" t="s">
        <v>35</v>
      </c>
      <c r="T237" s="143">
        <f>AM237</f>
        <v>53</v>
      </c>
      <c r="U237" s="143">
        <f t="shared" ref="U237" si="622">AN237</f>
        <v>192</v>
      </c>
      <c r="V237" s="143">
        <f t="shared" ref="V237" si="623">AO237</f>
        <v>237</v>
      </c>
      <c r="W237" s="143">
        <f t="shared" ref="W237" si="624">AP237</f>
        <v>143</v>
      </c>
      <c r="X237" s="143">
        <f t="shared" ref="X237" si="625">AQ237</f>
        <v>267</v>
      </c>
      <c r="Y237" s="143">
        <f t="shared" ref="Y237" si="626">AR237</f>
        <v>421</v>
      </c>
      <c r="Z237" s="143">
        <f t="shared" ref="Z237" si="627">AS237</f>
        <v>367</v>
      </c>
      <c r="AA237" s="143">
        <f t="shared" ref="AA237" si="628">AT237</f>
        <v>409</v>
      </c>
      <c r="AB237" s="143">
        <f t="shared" ref="AB237" si="629">AU237</f>
        <v>407</v>
      </c>
      <c r="AC237" s="143">
        <f t="shared" ref="AC237" si="630">AV237</f>
        <v>582</v>
      </c>
      <c r="AD237" s="143">
        <f t="shared" ref="AD237" si="631">AW237</f>
        <v>692</v>
      </c>
      <c r="AE237" s="143">
        <f t="shared" ref="AE237" si="632">AX237</f>
        <v>912</v>
      </c>
      <c r="AF237" s="143">
        <f t="shared" ref="AF237" si="633">AY237</f>
        <v>953</v>
      </c>
      <c r="AG237" s="143"/>
      <c r="AH237" s="402">
        <v>157.67603918583612</v>
      </c>
      <c r="AL237" s="141" t="s">
        <v>35</v>
      </c>
      <c r="AM237" s="146">
        <v>53</v>
      </c>
      <c r="AN237" s="146">
        <v>192</v>
      </c>
      <c r="AO237" s="146">
        <v>237</v>
      </c>
      <c r="AP237" s="146">
        <v>143</v>
      </c>
      <c r="AQ237" s="146">
        <v>267</v>
      </c>
      <c r="AR237" s="146">
        <v>421</v>
      </c>
      <c r="AS237" s="146">
        <v>367</v>
      </c>
      <c r="AT237" s="146">
        <v>409</v>
      </c>
      <c r="AU237" s="146">
        <v>407</v>
      </c>
      <c r="AV237" s="146">
        <v>582</v>
      </c>
      <c r="AW237" s="146">
        <v>692</v>
      </c>
      <c r="AX237" s="146">
        <v>912</v>
      </c>
      <c r="AY237" s="146">
        <v>953</v>
      </c>
      <c r="AZ237" s="392"/>
      <c r="BA237" s="132"/>
      <c r="BB237" s="681"/>
      <c r="BC237" s="141" t="s">
        <v>36</v>
      </c>
      <c r="BD237" s="150">
        <v>216</v>
      </c>
      <c r="BE237" s="150">
        <v>212</v>
      </c>
      <c r="BF237" s="150">
        <v>151</v>
      </c>
      <c r="BG237" s="150">
        <v>175</v>
      </c>
      <c r="BH237" s="150">
        <v>133</v>
      </c>
      <c r="BI237" s="150">
        <v>122</v>
      </c>
      <c r="BJ237" s="150">
        <v>154</v>
      </c>
      <c r="BK237" s="150">
        <v>138</v>
      </c>
      <c r="BL237" s="150">
        <v>173</v>
      </c>
      <c r="BM237" s="150">
        <v>155</v>
      </c>
      <c r="BN237" s="150">
        <v>144</v>
      </c>
      <c r="BO237" s="150">
        <v>148</v>
      </c>
      <c r="BP237" s="183">
        <v>177</v>
      </c>
    </row>
    <row r="238" spans="19:68">
      <c r="S238" s="141" t="s">
        <v>36</v>
      </c>
      <c r="T238" s="527">
        <f>AM238+$AJ$13*AM239+$AJ$6*(BD237+$AJ$13*BD238)+$AJ$8*(BD244+$AJ$13*BD245)+$AJ$10*(BD251+$AJ$13*BD252)</f>
        <v>1403.8</v>
      </c>
      <c r="U238" s="527">
        <f t="shared" ref="U238" si="634">AN238+$AJ$13*AN239+$AJ$6*(BE237+$AJ$13*BE238)+$AJ$8*(BE244+$AJ$13*BE245)+$AJ$10*(BE251+$AJ$13*BE252)</f>
        <v>1594</v>
      </c>
      <c r="V238" s="527">
        <f t="shared" ref="V238" si="635">AO238+$AJ$13*AO239+$AJ$6*(BF237+$AJ$13*BF238)+$AJ$8*(BF244+$AJ$13*BF245)+$AJ$10*(BF251+$AJ$13*BF252)</f>
        <v>1490</v>
      </c>
      <c r="W238" s="527">
        <f t="shared" ref="W238" si="636">AP238+$AJ$13*AP239+$AJ$6*(BG237+$AJ$13*BG238)+$AJ$8*(BG244+$AJ$13*BG245)+$AJ$10*(BG251+$AJ$13*BG252)</f>
        <v>1454.2</v>
      </c>
      <c r="X238" s="527">
        <f t="shared" ref="X238" si="637">AQ238+$AJ$13*AQ239+$AJ$6*(BH237+$AJ$13*BH238)+$AJ$8*(BH244+$AJ$13*BH245)+$AJ$10*(BH251+$AJ$13*BH252)</f>
        <v>1207.8</v>
      </c>
      <c r="Y238" s="527">
        <f t="shared" ref="Y238" si="638">AR238+$AJ$13*AR239+$AJ$6*(BI237+$AJ$13*BI238)+$AJ$8*(BI244+$AJ$13*BI245)+$AJ$10*(BI251+$AJ$13*BI252)</f>
        <v>1338.1999999999998</v>
      </c>
      <c r="Z238" s="527">
        <f t="shared" ref="Z238" si="639">AS238+$AJ$13*AS239+$AJ$6*(BJ237+$AJ$13*BJ238)+$AJ$8*(BJ244+$AJ$13*BJ245)+$AJ$10*(BJ251+$AJ$13*BJ252)</f>
        <v>1695</v>
      </c>
      <c r="AA238" s="527">
        <f t="shared" ref="AA238" si="640">AT238+$AJ$13*AT239+$AJ$6*(BK237+$AJ$13*BK238)+$AJ$8*(BK244+$AJ$13*BK245)+$AJ$10*(BK251+$AJ$13*BK252)</f>
        <v>1629.6000000000001</v>
      </c>
      <c r="AB238" s="527">
        <f t="shared" ref="AB238" si="641">AU238+$AJ$13*AU239+$AJ$6*(BL237+$AJ$13*BL238)+$AJ$8*(BL244+$AJ$13*BL245)+$AJ$10*(BL251+$AJ$13*BL252)</f>
        <v>1802.6000000000001</v>
      </c>
      <c r="AC238" s="527">
        <f t="shared" ref="AC238" si="642">AV238+$AJ$13*AV239+$AJ$6*(BM237+$AJ$13*BM238)+$AJ$8*(BM244+$AJ$13*BM245)+$AJ$10*(BM251+$AJ$13*BM252)</f>
        <v>1688.4</v>
      </c>
      <c r="AD238" s="569">
        <f t="shared" ref="AD238" si="643">AW238+$AJ$13*AW239+$AJ$6*(BN237+$AJ$13*BN238)+$AJ$8*(BN244+$AJ$13*BN245)+$AJ$10*(BN251+$AJ$13*BN252)</f>
        <v>1359.4</v>
      </c>
      <c r="AE238" s="546">
        <f t="shared" ref="AE238" si="644">AX238+$AJ$13*AX239+$AJ$6*(BO237+$AJ$13*BO238)+$AJ$8*(BO244+$AJ$13*BO245)+$AJ$10*(BO251+$AJ$13*BO252)</f>
        <v>1430.6000000000001</v>
      </c>
      <c r="AF238" s="547">
        <f t="shared" ref="AF238" si="645">AY238+$AJ$13*AY239+$AJ$6*(BP237+$AJ$13*BP238)+$AJ$8*(BP244+$AJ$13*BP245)+$AJ$10*(BP251+$AJ$13*BP252)</f>
        <v>1788.8</v>
      </c>
      <c r="AG238" s="143"/>
      <c r="AH238" s="402">
        <v>183.10148370052389</v>
      </c>
      <c r="AL238" s="141" t="s">
        <v>36</v>
      </c>
      <c r="AM238" s="146">
        <v>725</v>
      </c>
      <c r="AN238" s="146">
        <v>809</v>
      </c>
      <c r="AO238" s="146">
        <v>745</v>
      </c>
      <c r="AP238" s="146">
        <v>733</v>
      </c>
      <c r="AQ238" s="146">
        <v>609</v>
      </c>
      <c r="AR238" s="146">
        <v>664</v>
      </c>
      <c r="AS238" s="146">
        <v>841</v>
      </c>
      <c r="AT238" s="146">
        <v>808</v>
      </c>
      <c r="AU238" s="146">
        <v>897</v>
      </c>
      <c r="AV238" s="146">
        <v>839</v>
      </c>
      <c r="AW238" s="146">
        <v>683</v>
      </c>
      <c r="AX238" s="146">
        <v>685</v>
      </c>
      <c r="AY238" s="146">
        <v>854</v>
      </c>
      <c r="AZ238" s="392"/>
      <c r="BA238" s="132"/>
      <c r="BB238" s="681"/>
      <c r="BC238" s="141" t="s">
        <v>149</v>
      </c>
      <c r="BD238" s="146">
        <v>0</v>
      </c>
      <c r="BE238" s="146">
        <v>0</v>
      </c>
      <c r="BF238" s="146">
        <v>0</v>
      </c>
      <c r="BG238" s="146">
        <v>0</v>
      </c>
      <c r="BH238" s="146">
        <v>0</v>
      </c>
      <c r="BI238" s="146">
        <v>0</v>
      </c>
      <c r="BJ238" s="146">
        <v>0</v>
      </c>
      <c r="BK238" s="146">
        <v>0</v>
      </c>
      <c r="BL238" s="146">
        <v>0</v>
      </c>
      <c r="BM238" s="150">
        <v>0</v>
      </c>
      <c r="BN238" s="150">
        <v>0</v>
      </c>
      <c r="BO238" s="150">
        <v>10</v>
      </c>
      <c r="BP238" s="183">
        <v>16</v>
      </c>
    </row>
    <row r="239" spans="19:68">
      <c r="S239" s="141" t="s">
        <v>37</v>
      </c>
      <c r="T239" s="527">
        <f>AM240+BD239*$AJ$6+BD246*$AJ$8+BD253*$AJ$10</f>
        <v>59.4</v>
      </c>
      <c r="U239" s="527">
        <f t="shared" ref="U239:U240" si="646">AN240+BE239*$AJ$6+BE246*$AJ$8+BE253*$AJ$10</f>
        <v>50.6</v>
      </c>
      <c r="V239" s="527">
        <f t="shared" ref="V239:V240" si="647">AO240+BF239*$AJ$6+BF246*$AJ$8+BF253*$AJ$10</f>
        <v>36</v>
      </c>
      <c r="W239" s="527">
        <f t="shared" ref="W239:W240" si="648">AP240+BG239*$AJ$6+BG246*$AJ$8+BG253*$AJ$10</f>
        <v>85.800000000000011</v>
      </c>
      <c r="X239" s="527">
        <f t="shared" ref="X239:X240" si="649">AQ240+BH239*$AJ$6+BH246*$AJ$8+BH253*$AJ$10</f>
        <v>83.199999999999989</v>
      </c>
      <c r="Y239" s="527">
        <f t="shared" ref="Y239:Y240" si="650">AR240+BI239*$AJ$6+BI246*$AJ$8+BI253*$AJ$10</f>
        <v>110</v>
      </c>
      <c r="Z239" s="527">
        <f t="shared" ref="Z239:Z240" si="651">AS240+BJ239*$AJ$6+BJ246*$AJ$8+BJ253*$AJ$10</f>
        <v>119.39999999999999</v>
      </c>
      <c r="AA239" s="527">
        <f t="shared" ref="AA239:AA240" si="652">AT240+BK239*$AJ$6+BK246*$AJ$8+BK253*$AJ$10</f>
        <v>93</v>
      </c>
      <c r="AB239" s="527">
        <f t="shared" ref="AB239:AB240" si="653">AU240+BL239*$AJ$6+BL246*$AJ$8+BL253*$AJ$10</f>
        <v>124.39999999999999</v>
      </c>
      <c r="AC239" s="527">
        <f t="shared" ref="AC239:AC240" si="654">AV240+BM239*$AJ$6+BM246*$AJ$8+BM253*$AJ$10</f>
        <v>63.6</v>
      </c>
      <c r="AD239" s="570">
        <f t="shared" ref="AD239:AD240" si="655">AW240+BN239*$AJ$6+BN246*$AJ$8+BN253*$AJ$10</f>
        <v>62.4</v>
      </c>
      <c r="AE239" s="527">
        <f t="shared" ref="AE239:AE240" si="656">AX240+BO239*$AJ$6+BO246*$AJ$8+BO253*$AJ$10</f>
        <v>27.799999999999997</v>
      </c>
      <c r="AF239" s="548">
        <f t="shared" ref="AF239:AF240" si="657">AY240+BP239*$AJ$6+BP246*$AJ$8+BP253*$AJ$10</f>
        <v>47.2</v>
      </c>
      <c r="AG239" s="143"/>
      <c r="AH239" s="402">
        <v>29.950655715322466</v>
      </c>
      <c r="AL239" s="141" t="s">
        <v>149</v>
      </c>
      <c r="AM239" s="146">
        <v>0</v>
      </c>
      <c r="AN239" s="146">
        <v>0</v>
      </c>
      <c r="AO239" s="146">
        <v>0</v>
      </c>
      <c r="AP239" s="146">
        <v>0</v>
      </c>
      <c r="AQ239" s="146">
        <v>0</v>
      </c>
      <c r="AR239" s="146">
        <v>0</v>
      </c>
      <c r="AS239" s="146">
        <v>0</v>
      </c>
      <c r="AT239" s="146">
        <v>0</v>
      </c>
      <c r="AU239" s="146">
        <v>0</v>
      </c>
      <c r="AV239" s="146">
        <v>0</v>
      </c>
      <c r="AW239" s="146">
        <v>0</v>
      </c>
      <c r="AX239" s="146">
        <v>77</v>
      </c>
      <c r="AY239" s="146">
        <v>112</v>
      </c>
      <c r="AZ239" s="392"/>
      <c r="BA239" s="132"/>
      <c r="BB239" s="681"/>
      <c r="BC239" s="141" t="s">
        <v>37</v>
      </c>
      <c r="BD239" s="150">
        <v>7</v>
      </c>
      <c r="BE239" s="150">
        <v>12</v>
      </c>
      <c r="BF239" s="150">
        <v>5</v>
      </c>
      <c r="BG239" s="150">
        <v>23</v>
      </c>
      <c r="BH239" s="150">
        <v>17</v>
      </c>
      <c r="BI239" s="150">
        <v>21</v>
      </c>
      <c r="BJ239" s="150">
        <v>22</v>
      </c>
      <c r="BK239" s="150">
        <v>14</v>
      </c>
      <c r="BL239" s="150">
        <v>16</v>
      </c>
      <c r="BM239" s="150">
        <v>7</v>
      </c>
      <c r="BN239" s="150">
        <v>6</v>
      </c>
      <c r="BO239" s="150">
        <v>3</v>
      </c>
      <c r="BP239" s="183">
        <v>4</v>
      </c>
    </row>
    <row r="240" spans="19:68" ht="18.75" thickBot="1">
      <c r="S240" s="141" t="s">
        <v>38</v>
      </c>
      <c r="T240" s="527">
        <f>AM241+BD240*$AJ$6+BD247*$AJ$8+BD254*$AJ$10</f>
        <v>616.19999999999993</v>
      </c>
      <c r="U240" s="527">
        <f t="shared" si="646"/>
        <v>586</v>
      </c>
      <c r="V240" s="527">
        <f t="shared" si="647"/>
        <v>791.4</v>
      </c>
      <c r="W240" s="527">
        <f t="shared" si="648"/>
        <v>693.80000000000007</v>
      </c>
      <c r="X240" s="527">
        <f t="shared" si="649"/>
        <v>655.80000000000007</v>
      </c>
      <c r="Y240" s="527">
        <f t="shared" si="650"/>
        <v>785.59999999999991</v>
      </c>
      <c r="Z240" s="527">
        <f t="shared" si="651"/>
        <v>718.2</v>
      </c>
      <c r="AA240" s="527">
        <f t="shared" si="652"/>
        <v>852.8</v>
      </c>
      <c r="AB240" s="527">
        <f t="shared" si="653"/>
        <v>731.2</v>
      </c>
      <c r="AC240" s="527">
        <f t="shared" si="654"/>
        <v>757.4</v>
      </c>
      <c r="AD240" s="572">
        <f t="shared" si="655"/>
        <v>647.80000000000007</v>
      </c>
      <c r="AE240" s="549">
        <f t="shared" si="656"/>
        <v>521</v>
      </c>
      <c r="AF240" s="550">
        <f t="shared" si="657"/>
        <v>660</v>
      </c>
      <c r="AG240" s="143"/>
      <c r="AH240" s="402">
        <v>82.730300777083542</v>
      </c>
      <c r="AL240" s="141" t="s">
        <v>37</v>
      </c>
      <c r="AM240" s="146">
        <v>32</v>
      </c>
      <c r="AN240" s="146">
        <v>28</v>
      </c>
      <c r="AO240" s="146">
        <v>18</v>
      </c>
      <c r="AP240" s="146">
        <v>46</v>
      </c>
      <c r="AQ240" s="146">
        <v>44</v>
      </c>
      <c r="AR240" s="146">
        <v>58</v>
      </c>
      <c r="AS240" s="146">
        <v>63</v>
      </c>
      <c r="AT240" s="146">
        <v>49</v>
      </c>
      <c r="AU240" s="146">
        <v>63</v>
      </c>
      <c r="AV240" s="146">
        <v>32</v>
      </c>
      <c r="AW240" s="146">
        <v>33</v>
      </c>
      <c r="AX240" s="146">
        <v>14</v>
      </c>
      <c r="AY240" s="146">
        <v>24</v>
      </c>
      <c r="AZ240" s="392"/>
      <c r="BA240" s="132"/>
      <c r="BB240" s="682"/>
      <c r="BC240" s="161" t="s">
        <v>38</v>
      </c>
      <c r="BD240" s="158">
        <v>116</v>
      </c>
      <c r="BE240" s="158">
        <v>101</v>
      </c>
      <c r="BF240" s="159">
        <v>108</v>
      </c>
      <c r="BG240" s="158">
        <v>122</v>
      </c>
      <c r="BH240" s="158">
        <v>109</v>
      </c>
      <c r="BI240" s="159">
        <v>126</v>
      </c>
      <c r="BJ240" s="159">
        <v>112</v>
      </c>
      <c r="BK240" s="159">
        <v>128</v>
      </c>
      <c r="BL240" s="159">
        <v>110</v>
      </c>
      <c r="BM240" s="159">
        <v>93</v>
      </c>
      <c r="BN240" s="159">
        <v>114</v>
      </c>
      <c r="BO240" s="159">
        <v>94</v>
      </c>
      <c r="BP240" s="185">
        <v>125</v>
      </c>
    </row>
    <row r="241" spans="19:69">
      <c r="S241" s="141" t="s">
        <v>39</v>
      </c>
      <c r="T241" s="143">
        <f>AM242</f>
        <v>0</v>
      </c>
      <c r="U241" s="143">
        <f t="shared" ref="U241:U244" si="658">AN242</f>
        <v>0</v>
      </c>
      <c r="V241" s="143">
        <f t="shared" ref="V241:V244" si="659">AO242</f>
        <v>0</v>
      </c>
      <c r="W241" s="143">
        <f t="shared" ref="W241:W244" si="660">AP242</f>
        <v>599</v>
      </c>
      <c r="X241" s="143">
        <f t="shared" ref="X241:X244" si="661">AQ242</f>
        <v>435</v>
      </c>
      <c r="Y241" s="143">
        <f t="shared" ref="Y241:Y244" si="662">AR242</f>
        <v>393</v>
      </c>
      <c r="Z241" s="143">
        <f t="shared" ref="Z241:Z244" si="663">AS242</f>
        <v>366</v>
      </c>
      <c r="AA241" s="143">
        <f t="shared" ref="AA241:AA244" si="664">AT242</f>
        <v>366</v>
      </c>
      <c r="AB241" s="143">
        <f t="shared" ref="AB241:AB244" si="665">AU242</f>
        <v>401</v>
      </c>
      <c r="AC241" s="143">
        <f t="shared" ref="AC241:AC244" si="666">AV242</f>
        <v>382</v>
      </c>
      <c r="AD241" s="143">
        <f t="shared" ref="AD241:AD244" si="667">AW242</f>
        <v>345</v>
      </c>
      <c r="AE241" s="143">
        <f t="shared" ref="AE241:AE243" si="668">AX242</f>
        <v>356</v>
      </c>
      <c r="AF241" s="143">
        <f t="shared" ref="AF241:AF244" si="669">AY242</f>
        <v>263</v>
      </c>
      <c r="AG241" s="143"/>
      <c r="AH241" s="404">
        <v>84.305849088163356</v>
      </c>
      <c r="AL241" s="141" t="s">
        <v>38</v>
      </c>
      <c r="AM241" s="146">
        <v>326</v>
      </c>
      <c r="AN241" s="146">
        <v>303</v>
      </c>
      <c r="AO241" s="146">
        <v>403</v>
      </c>
      <c r="AP241" s="146">
        <v>360</v>
      </c>
      <c r="AQ241" s="146">
        <v>338</v>
      </c>
      <c r="AR241" s="146">
        <v>406</v>
      </c>
      <c r="AS241" s="146">
        <v>374</v>
      </c>
      <c r="AT241" s="146">
        <v>432</v>
      </c>
      <c r="AU241" s="146">
        <v>377</v>
      </c>
      <c r="AV241" s="146">
        <v>383</v>
      </c>
      <c r="AW241" s="146">
        <v>337</v>
      </c>
      <c r="AX241" s="146">
        <v>268</v>
      </c>
      <c r="AY241" s="146">
        <v>340</v>
      </c>
      <c r="AZ241" s="392"/>
      <c r="BA241" s="132"/>
      <c r="BB241" s="681" t="s">
        <v>100</v>
      </c>
      <c r="BC241" s="435" t="s">
        <v>33</v>
      </c>
      <c r="BD241" s="149">
        <v>2423</v>
      </c>
      <c r="BE241" s="149">
        <v>2682</v>
      </c>
      <c r="BF241" s="149">
        <v>2719</v>
      </c>
      <c r="BG241" s="149">
        <v>1816</v>
      </c>
      <c r="BH241" s="149">
        <v>2917</v>
      </c>
      <c r="BI241" s="149">
        <v>3535</v>
      </c>
      <c r="BJ241" s="149">
        <v>2065</v>
      </c>
      <c r="BK241" s="149">
        <v>1919</v>
      </c>
      <c r="BL241" s="149">
        <v>1378</v>
      </c>
      <c r="BM241" s="149">
        <v>1645</v>
      </c>
      <c r="BN241" s="149">
        <v>1525</v>
      </c>
      <c r="BO241" s="150">
        <v>1512</v>
      </c>
      <c r="BP241" s="183">
        <v>1202</v>
      </c>
    </row>
    <row r="242" spans="19:69">
      <c r="S242" s="141" t="s">
        <v>15</v>
      </c>
      <c r="T242" s="143">
        <f>AM243</f>
        <v>765</v>
      </c>
      <c r="U242" s="143">
        <f t="shared" si="658"/>
        <v>844</v>
      </c>
      <c r="V242" s="143">
        <f t="shared" si="659"/>
        <v>809</v>
      </c>
      <c r="W242" s="143">
        <f t="shared" si="660"/>
        <v>574</v>
      </c>
      <c r="X242" s="143">
        <f t="shared" si="661"/>
        <v>559</v>
      </c>
      <c r="Y242" s="143">
        <f t="shared" si="662"/>
        <v>589</v>
      </c>
      <c r="Z242" s="143">
        <f t="shared" si="663"/>
        <v>675</v>
      </c>
      <c r="AA242" s="143">
        <f t="shared" si="664"/>
        <v>778</v>
      </c>
      <c r="AB242" s="143">
        <f t="shared" si="665"/>
        <v>773</v>
      </c>
      <c r="AC242" s="143">
        <f t="shared" si="666"/>
        <v>728</v>
      </c>
      <c r="AD242" s="143">
        <f t="shared" si="667"/>
        <v>700</v>
      </c>
      <c r="AE242" s="143">
        <f t="shared" si="668"/>
        <v>682</v>
      </c>
      <c r="AF242" s="143">
        <f t="shared" si="669"/>
        <v>676</v>
      </c>
      <c r="AG242" s="143"/>
      <c r="AH242" s="402">
        <v>103.74027397517555</v>
      </c>
      <c r="AL242" s="141" t="s">
        <v>39</v>
      </c>
      <c r="AM242" s="146"/>
      <c r="AN242" s="146"/>
      <c r="AO242" s="146"/>
      <c r="AP242" s="146">
        <v>599</v>
      </c>
      <c r="AQ242" s="146">
        <v>435</v>
      </c>
      <c r="AR242" s="146">
        <v>393</v>
      </c>
      <c r="AS242" s="146">
        <v>366</v>
      </c>
      <c r="AT242" s="146">
        <v>366</v>
      </c>
      <c r="AU242" s="146">
        <v>401</v>
      </c>
      <c r="AV242" s="146">
        <v>382</v>
      </c>
      <c r="AW242" s="146">
        <v>345</v>
      </c>
      <c r="AX242" s="146">
        <v>356</v>
      </c>
      <c r="AY242" s="146">
        <v>263</v>
      </c>
      <c r="AZ242" s="392"/>
      <c r="BA242" s="132"/>
      <c r="BB242" s="681"/>
      <c r="BC242" s="141" t="s">
        <v>9</v>
      </c>
      <c r="BD242" s="150">
        <v>1990</v>
      </c>
      <c r="BE242" s="150">
        <v>1863</v>
      </c>
      <c r="BF242" s="150">
        <v>1851</v>
      </c>
      <c r="BG242" s="150">
        <v>1786</v>
      </c>
      <c r="BH242" s="150">
        <v>1840</v>
      </c>
      <c r="BI242" s="150">
        <v>2167</v>
      </c>
      <c r="BJ242" s="150">
        <v>1438</v>
      </c>
      <c r="BK242" s="150">
        <v>1409</v>
      </c>
      <c r="BL242" s="150">
        <v>1099</v>
      </c>
      <c r="BM242" s="150">
        <v>1077</v>
      </c>
      <c r="BN242" s="150">
        <v>1105</v>
      </c>
      <c r="BO242" s="150">
        <v>1096</v>
      </c>
      <c r="BP242" s="183">
        <v>972</v>
      </c>
    </row>
    <row r="243" spans="19:69" ht="18.75" thickBot="1">
      <c r="S243" s="141" t="s">
        <v>40</v>
      </c>
      <c r="T243" s="143">
        <f>AM244</f>
        <v>0</v>
      </c>
      <c r="U243" s="143">
        <f t="shared" si="658"/>
        <v>0</v>
      </c>
      <c r="V243" s="143">
        <f t="shared" si="659"/>
        <v>0</v>
      </c>
      <c r="W243" s="143">
        <f t="shared" si="660"/>
        <v>58588</v>
      </c>
      <c r="X243" s="143">
        <f t="shared" si="661"/>
        <v>57015</v>
      </c>
      <c r="Y243" s="143">
        <f t="shared" si="662"/>
        <v>45457</v>
      </c>
      <c r="Z243" s="143">
        <f t="shared" si="663"/>
        <v>53210.899999999507</v>
      </c>
      <c r="AA243" s="143">
        <f t="shared" si="664"/>
        <v>74172</v>
      </c>
      <c r="AB243" s="143">
        <f t="shared" si="665"/>
        <v>75009</v>
      </c>
      <c r="AC243" s="143">
        <f t="shared" si="666"/>
        <v>84906</v>
      </c>
      <c r="AD243" s="143">
        <f t="shared" si="667"/>
        <v>66743</v>
      </c>
      <c r="AE243" s="143">
        <f t="shared" si="668"/>
        <v>52041.860000000008</v>
      </c>
      <c r="AF243" s="143">
        <f t="shared" si="669"/>
        <v>50546.5</v>
      </c>
      <c r="AG243" s="143"/>
      <c r="AH243" s="404">
        <v>14142.399546372106</v>
      </c>
      <c r="AL243" s="141" t="s">
        <v>15</v>
      </c>
      <c r="AM243" s="146">
        <v>765</v>
      </c>
      <c r="AN243" s="146">
        <v>844</v>
      </c>
      <c r="AO243" s="146">
        <v>809</v>
      </c>
      <c r="AP243" s="146">
        <v>574</v>
      </c>
      <c r="AQ243" s="146">
        <v>559</v>
      </c>
      <c r="AR243" s="146">
        <v>589</v>
      </c>
      <c r="AS243" s="146">
        <v>675</v>
      </c>
      <c r="AT243" s="146">
        <v>778</v>
      </c>
      <c r="AU243" s="146">
        <v>773</v>
      </c>
      <c r="AV243" s="146">
        <v>728</v>
      </c>
      <c r="AW243" s="146">
        <v>700</v>
      </c>
      <c r="AX243" s="146">
        <v>682</v>
      </c>
      <c r="AY243" s="146">
        <v>676</v>
      </c>
      <c r="AZ243" s="392"/>
      <c r="BA243" s="132"/>
      <c r="BB243" s="681"/>
      <c r="BC243" s="141" t="s">
        <v>34</v>
      </c>
      <c r="BD243" s="150">
        <v>1372</v>
      </c>
      <c r="BE243" s="150">
        <v>1170</v>
      </c>
      <c r="BF243" s="150">
        <v>1163</v>
      </c>
      <c r="BG243" s="150">
        <v>1171</v>
      </c>
      <c r="BH243" s="150">
        <v>1150</v>
      </c>
      <c r="BI243" s="150">
        <v>1336</v>
      </c>
      <c r="BJ243" s="150">
        <v>1018</v>
      </c>
      <c r="BK243" s="150">
        <v>1026</v>
      </c>
      <c r="BL243" s="150">
        <v>813</v>
      </c>
      <c r="BM243" s="150">
        <v>730</v>
      </c>
      <c r="BN243" s="150">
        <v>769</v>
      </c>
      <c r="BO243" s="150">
        <v>756</v>
      </c>
      <c r="BP243" s="183">
        <v>749</v>
      </c>
      <c r="BQ243" s="129" t="s">
        <v>14</v>
      </c>
    </row>
    <row r="244" spans="19:69" ht="18.75" thickBot="1">
      <c r="S244" s="141" t="s">
        <v>41</v>
      </c>
      <c r="T244" s="163">
        <f>AM245</f>
        <v>10.148133252898987</v>
      </c>
      <c r="U244" s="163">
        <f t="shared" si="658"/>
        <v>11.339005093746612</v>
      </c>
      <c r="V244" s="163">
        <f t="shared" si="659"/>
        <v>10.472809128592736</v>
      </c>
      <c r="W244" s="163">
        <f t="shared" si="660"/>
        <v>11.221065064892038</v>
      </c>
      <c r="X244" s="163">
        <f t="shared" si="661"/>
        <v>8.6858592083852457</v>
      </c>
      <c r="Y244" s="163">
        <f t="shared" si="662"/>
        <v>8.236555705126742</v>
      </c>
      <c r="Z244" s="163">
        <f t="shared" si="663"/>
        <v>9.9516362221944981</v>
      </c>
      <c r="AA244" s="163">
        <f t="shared" si="664"/>
        <v>9.4093104962670182</v>
      </c>
      <c r="AB244" s="163">
        <f t="shared" si="665"/>
        <v>12.48006656035499</v>
      </c>
      <c r="AC244" s="163">
        <f t="shared" si="666"/>
        <v>12.761468472384339</v>
      </c>
      <c r="AD244" s="573">
        <f t="shared" si="667"/>
        <v>11.299970014046052</v>
      </c>
      <c r="AE244" s="556">
        <f>AX245</f>
        <v>12.816947915399455</v>
      </c>
      <c r="AF244" s="557">
        <f t="shared" si="669"/>
        <v>17.332030235176227</v>
      </c>
      <c r="AG244" s="163"/>
      <c r="AH244" s="403">
        <v>1.5010833693608783</v>
      </c>
      <c r="AJ244" s="135"/>
      <c r="AL244" s="141" t="s">
        <v>40</v>
      </c>
      <c r="AM244" s="146"/>
      <c r="AN244" s="146"/>
      <c r="AO244" s="146"/>
      <c r="AP244" s="146">
        <v>58588</v>
      </c>
      <c r="AQ244" s="146">
        <v>57015</v>
      </c>
      <c r="AR244" s="146">
        <v>45457</v>
      </c>
      <c r="AS244" s="146">
        <v>53210.899999999507</v>
      </c>
      <c r="AT244" s="146">
        <v>74172</v>
      </c>
      <c r="AU244" s="146">
        <v>75009</v>
      </c>
      <c r="AV244" s="146">
        <v>84906</v>
      </c>
      <c r="AW244" s="146">
        <v>66743</v>
      </c>
      <c r="AX244" s="146">
        <v>52041.860000000008</v>
      </c>
      <c r="AY244" s="146">
        <v>50546.5</v>
      </c>
      <c r="AZ244" s="392"/>
      <c r="BA244" s="132"/>
      <c r="BB244" s="681"/>
      <c r="BC244" s="141" t="s">
        <v>36</v>
      </c>
      <c r="BD244" s="150">
        <v>290</v>
      </c>
      <c r="BE244" s="150">
        <v>313</v>
      </c>
      <c r="BF244" s="150">
        <v>293</v>
      </c>
      <c r="BG244" s="150">
        <v>292</v>
      </c>
      <c r="BH244" s="150">
        <v>232</v>
      </c>
      <c r="BI244" s="150">
        <v>267</v>
      </c>
      <c r="BJ244" s="150">
        <v>282</v>
      </c>
      <c r="BK244" s="150">
        <v>296</v>
      </c>
      <c r="BL244" s="150">
        <v>322</v>
      </c>
      <c r="BM244" s="150">
        <v>297</v>
      </c>
      <c r="BN244" s="150">
        <v>248</v>
      </c>
      <c r="BO244" s="150">
        <v>254</v>
      </c>
      <c r="BP244" s="183">
        <v>344</v>
      </c>
    </row>
    <row r="245" spans="19:69">
      <c r="T245" s="141"/>
      <c r="U245" s="141"/>
      <c r="V245" s="141"/>
      <c r="AH245" s="99"/>
      <c r="AJ245" s="143"/>
      <c r="AL245" s="161" t="s">
        <v>41</v>
      </c>
      <c r="AM245" s="164">
        <v>10.148133252898987</v>
      </c>
      <c r="AN245" s="164">
        <v>11.339005093746612</v>
      </c>
      <c r="AO245" s="164">
        <v>10.472809128592736</v>
      </c>
      <c r="AP245" s="164">
        <v>11.221065064892038</v>
      </c>
      <c r="AQ245" s="164">
        <v>8.6858592083852457</v>
      </c>
      <c r="AR245" s="164">
        <v>8.236555705126742</v>
      </c>
      <c r="AS245" s="164">
        <v>9.9516362221944981</v>
      </c>
      <c r="AT245" s="164">
        <v>9.4093104962670182</v>
      </c>
      <c r="AU245" s="164">
        <v>12.48006656035499</v>
      </c>
      <c r="AV245" s="164">
        <v>12.761468472384339</v>
      </c>
      <c r="AW245" s="164">
        <v>11.299970014046052</v>
      </c>
      <c r="AX245" s="164">
        <v>12.816947915399455</v>
      </c>
      <c r="AY245" s="164">
        <v>17.332030235176227</v>
      </c>
      <c r="AZ245" s="392"/>
      <c r="BA245" s="132"/>
      <c r="BB245" s="681"/>
      <c r="BC245" s="141" t="s">
        <v>149</v>
      </c>
      <c r="BD245" s="146">
        <v>0</v>
      </c>
      <c r="BE245" s="146">
        <v>0</v>
      </c>
      <c r="BF245" s="146">
        <v>0</v>
      </c>
      <c r="BG245" s="146">
        <v>0</v>
      </c>
      <c r="BH245" s="146">
        <v>0</v>
      </c>
      <c r="BI245" s="146">
        <v>0</v>
      </c>
      <c r="BJ245" s="146">
        <v>0</v>
      </c>
      <c r="BK245" s="146">
        <v>0</v>
      </c>
      <c r="BL245" s="146">
        <v>0</v>
      </c>
      <c r="BM245" s="150">
        <v>0</v>
      </c>
      <c r="BN245" s="150">
        <v>0</v>
      </c>
      <c r="BO245" s="150">
        <v>29</v>
      </c>
      <c r="BP245" s="183">
        <v>44</v>
      </c>
    </row>
    <row r="246" spans="19:69">
      <c r="T246" s="141"/>
      <c r="U246" s="141"/>
      <c r="V246" s="141"/>
      <c r="AH246" s="99"/>
      <c r="AJ246" s="143"/>
      <c r="AL246" s="141"/>
      <c r="AM246" s="186"/>
      <c r="AN246" s="186"/>
      <c r="AO246" s="186"/>
      <c r="AP246" s="186"/>
      <c r="AQ246" s="186"/>
      <c r="AR246" s="186"/>
      <c r="AS246" s="186"/>
      <c r="AT246" s="186"/>
      <c r="AU246" s="186"/>
      <c r="AV246" s="186"/>
      <c r="AW246" s="186"/>
      <c r="AX246" s="186"/>
      <c r="AY246" s="186"/>
      <c r="AZ246" s="392"/>
      <c r="BA246" s="132"/>
      <c r="BB246" s="681"/>
      <c r="BC246" s="141" t="s">
        <v>37</v>
      </c>
      <c r="BD246" s="150">
        <v>11</v>
      </c>
      <c r="BE246" s="150">
        <v>7</v>
      </c>
      <c r="BF246" s="150">
        <v>8</v>
      </c>
      <c r="BG246" s="150">
        <v>13</v>
      </c>
      <c r="BH246" s="150">
        <v>16</v>
      </c>
      <c r="BI246" s="150">
        <v>22</v>
      </c>
      <c r="BJ246" s="150">
        <v>28</v>
      </c>
      <c r="BK246" s="150">
        <v>22</v>
      </c>
      <c r="BL246" s="150">
        <v>27</v>
      </c>
      <c r="BM246" s="150">
        <v>14</v>
      </c>
      <c r="BN246" s="150">
        <v>15</v>
      </c>
      <c r="BO246" s="150">
        <v>9</v>
      </c>
      <c r="BP246" s="183">
        <v>14</v>
      </c>
    </row>
    <row r="247" spans="19:69">
      <c r="T247" s="141"/>
      <c r="U247" s="141"/>
      <c r="V247" s="141"/>
      <c r="AH247" s="99"/>
      <c r="AJ247" s="143"/>
      <c r="AL247" s="141"/>
      <c r="AM247" s="186"/>
      <c r="AN247" s="186"/>
      <c r="AO247" s="186"/>
      <c r="AP247" s="186"/>
      <c r="AQ247" s="186"/>
      <c r="AR247" s="186"/>
      <c r="AS247" s="186"/>
      <c r="AT247" s="186"/>
      <c r="AU247" s="186"/>
      <c r="AV247" s="186"/>
      <c r="AW247" s="186"/>
      <c r="AX247" s="186"/>
      <c r="AY247" s="186"/>
      <c r="AZ247" s="392"/>
      <c r="BA247" s="132"/>
      <c r="BB247" s="682"/>
      <c r="BC247" s="161" t="s">
        <v>38</v>
      </c>
      <c r="BD247" s="158">
        <v>111</v>
      </c>
      <c r="BE247" s="158">
        <v>105</v>
      </c>
      <c r="BF247" s="159">
        <v>146</v>
      </c>
      <c r="BG247" s="158">
        <v>139</v>
      </c>
      <c r="BH247" s="158">
        <v>143</v>
      </c>
      <c r="BI247" s="159">
        <v>142</v>
      </c>
      <c r="BJ247" s="159">
        <v>137</v>
      </c>
      <c r="BK247" s="159">
        <v>154</v>
      </c>
      <c r="BL247" s="159">
        <v>127</v>
      </c>
      <c r="BM247" s="159">
        <v>150</v>
      </c>
      <c r="BN247" s="159">
        <v>120</v>
      </c>
      <c r="BO247" s="159">
        <v>95</v>
      </c>
      <c r="BP247" s="185">
        <v>118</v>
      </c>
    </row>
    <row r="248" spans="19:69">
      <c r="T248" s="141"/>
      <c r="U248" s="141"/>
      <c r="V248" s="141"/>
      <c r="AH248" s="99"/>
      <c r="AJ248" s="143"/>
      <c r="AL248" s="141"/>
      <c r="AM248" s="186"/>
      <c r="AN248" s="186"/>
      <c r="AO248" s="186"/>
      <c r="AP248" s="186"/>
      <c r="AQ248" s="186"/>
      <c r="AR248" s="186"/>
      <c r="AS248" s="186"/>
      <c r="AT248" s="186"/>
      <c r="AU248" s="186"/>
      <c r="AV248" s="186"/>
      <c r="AW248" s="186"/>
      <c r="AX248" s="186"/>
      <c r="AY248" s="186"/>
      <c r="AZ248" s="392"/>
      <c r="BA248" s="132"/>
      <c r="BB248" s="683" t="s">
        <v>101</v>
      </c>
      <c r="BC248" s="435" t="s">
        <v>33</v>
      </c>
      <c r="BD248" s="149">
        <v>932</v>
      </c>
      <c r="BE248" s="149">
        <v>1070</v>
      </c>
      <c r="BF248" s="149">
        <v>973</v>
      </c>
      <c r="BG248" s="149">
        <v>707</v>
      </c>
      <c r="BH248" s="149">
        <v>990</v>
      </c>
      <c r="BI248" s="149">
        <v>1436</v>
      </c>
      <c r="BJ248" s="149">
        <v>976</v>
      </c>
      <c r="BK248" s="149">
        <v>855</v>
      </c>
      <c r="BL248" s="149">
        <v>448</v>
      </c>
      <c r="BM248" s="149">
        <v>503</v>
      </c>
      <c r="BN248" s="149">
        <v>396</v>
      </c>
      <c r="BO248" s="150">
        <v>291</v>
      </c>
      <c r="BP248" s="183">
        <v>275</v>
      </c>
    </row>
    <row r="249" spans="19:69">
      <c r="T249" s="141"/>
      <c r="U249" s="141"/>
      <c r="V249" s="141"/>
      <c r="AH249" s="99"/>
      <c r="AJ249" s="143"/>
      <c r="AL249" s="141"/>
      <c r="AM249" s="186"/>
      <c r="AN249" s="186"/>
      <c r="AO249" s="186"/>
      <c r="AP249" s="186"/>
      <c r="AQ249" s="186"/>
      <c r="AR249" s="186"/>
      <c r="AS249" s="186"/>
      <c r="AT249" s="186"/>
      <c r="AU249" s="186"/>
      <c r="AV249" s="186"/>
      <c r="AW249" s="186"/>
      <c r="AX249" s="186"/>
      <c r="AY249" s="186"/>
      <c r="AZ249" s="392"/>
      <c r="BA249" s="132"/>
      <c r="BB249" s="681"/>
      <c r="BC249" s="141" t="s">
        <v>9</v>
      </c>
      <c r="BD249" s="150">
        <v>960</v>
      </c>
      <c r="BE249" s="150">
        <v>881</v>
      </c>
      <c r="BF249" s="150">
        <v>836</v>
      </c>
      <c r="BG249" s="150">
        <v>722</v>
      </c>
      <c r="BH249" s="150">
        <v>793</v>
      </c>
      <c r="BI249" s="150">
        <v>1135</v>
      </c>
      <c r="BJ249" s="150">
        <v>879</v>
      </c>
      <c r="BK249" s="150">
        <v>870</v>
      </c>
      <c r="BL249" s="150">
        <v>540</v>
      </c>
      <c r="BM249" s="150">
        <v>512</v>
      </c>
      <c r="BN249" s="150">
        <v>429</v>
      </c>
      <c r="BO249" s="150">
        <v>343</v>
      </c>
      <c r="BP249" s="183">
        <v>277</v>
      </c>
    </row>
    <row r="250" spans="19:69">
      <c r="T250" s="141"/>
      <c r="U250" s="141"/>
      <c r="V250" s="141"/>
      <c r="AH250" s="99"/>
      <c r="AJ250" s="143"/>
      <c r="AL250" s="161"/>
      <c r="AM250" s="279"/>
      <c r="AN250" s="279"/>
      <c r="AO250" s="279"/>
      <c r="AP250" s="279"/>
      <c r="AQ250" s="279"/>
      <c r="AR250" s="279"/>
      <c r="AS250" s="279"/>
      <c r="AT250" s="279"/>
      <c r="AU250" s="279"/>
      <c r="AV250" s="279"/>
      <c r="AW250" s="279"/>
      <c r="AX250" s="279"/>
      <c r="AY250" s="279"/>
      <c r="AZ250" s="392"/>
      <c r="BA250" s="132"/>
      <c r="BB250" s="681"/>
      <c r="BC250" s="141" t="s">
        <v>34</v>
      </c>
      <c r="BD250" s="150">
        <v>789</v>
      </c>
      <c r="BE250" s="150">
        <v>684</v>
      </c>
      <c r="BF250" s="150">
        <v>693</v>
      </c>
      <c r="BG250" s="150">
        <v>604</v>
      </c>
      <c r="BH250" s="150">
        <v>649</v>
      </c>
      <c r="BI250" s="150">
        <v>898</v>
      </c>
      <c r="BJ250" s="150">
        <v>750</v>
      </c>
      <c r="BK250" s="150">
        <v>797</v>
      </c>
      <c r="BL250" s="150">
        <v>598</v>
      </c>
      <c r="BM250" s="150">
        <v>451</v>
      </c>
      <c r="BN250" s="150">
        <v>403</v>
      </c>
      <c r="BO250" s="150">
        <v>352</v>
      </c>
      <c r="BP250" s="183">
        <v>314</v>
      </c>
    </row>
    <row r="251" spans="19:69">
      <c r="T251" s="141"/>
      <c r="U251" s="141"/>
      <c r="V251" s="141"/>
      <c r="AH251" s="99"/>
      <c r="AJ251" s="143"/>
      <c r="AL251" s="132"/>
      <c r="AM251" s="141"/>
      <c r="AN251" s="141"/>
      <c r="AO251" s="141"/>
      <c r="AP251" s="132"/>
      <c r="AQ251" s="132"/>
      <c r="AR251" s="132"/>
      <c r="AS251" s="132"/>
      <c r="AT251" s="392"/>
      <c r="AU251" s="392"/>
      <c r="AV251" s="392"/>
      <c r="AW251" s="392"/>
      <c r="AX251" s="392"/>
      <c r="AY251" s="392"/>
      <c r="AZ251" s="392"/>
      <c r="BA251" s="132"/>
      <c r="BB251" s="681"/>
      <c r="BC251" s="141" t="s">
        <v>36</v>
      </c>
      <c r="BD251" s="150">
        <v>180</v>
      </c>
      <c r="BE251" s="150">
        <v>252</v>
      </c>
      <c r="BF251" s="150">
        <v>276</v>
      </c>
      <c r="BG251" s="150">
        <v>241</v>
      </c>
      <c r="BH251" s="150">
        <v>217</v>
      </c>
      <c r="BI251" s="150">
        <v>258</v>
      </c>
      <c r="BJ251" s="150">
        <v>374</v>
      </c>
      <c r="BK251" s="150">
        <v>346</v>
      </c>
      <c r="BL251" s="150">
        <v>371</v>
      </c>
      <c r="BM251" s="150">
        <v>357</v>
      </c>
      <c r="BN251" s="150">
        <v>261</v>
      </c>
      <c r="BO251" s="150">
        <v>246</v>
      </c>
      <c r="BP251" s="183">
        <v>281</v>
      </c>
    </row>
    <row r="252" spans="19:69">
      <c r="T252" s="141"/>
      <c r="U252" s="141"/>
      <c r="V252" s="141"/>
      <c r="AH252" s="99"/>
      <c r="AJ252" s="143"/>
      <c r="AL252" s="132"/>
      <c r="AM252" s="141"/>
      <c r="AN252" s="141"/>
      <c r="AO252" s="141"/>
      <c r="AP252" s="132"/>
      <c r="AQ252" s="132"/>
      <c r="AR252" s="132"/>
      <c r="AS252" s="132"/>
      <c r="AT252" s="392"/>
      <c r="AU252" s="392"/>
      <c r="AV252" s="392"/>
      <c r="AW252" s="392"/>
      <c r="AX252" s="392"/>
      <c r="AY252" s="392"/>
      <c r="AZ252" s="392"/>
      <c r="BA252" s="132"/>
      <c r="BB252" s="681"/>
      <c r="BC252" s="141" t="s">
        <v>149</v>
      </c>
      <c r="BD252" s="146">
        <v>0</v>
      </c>
      <c r="BE252" s="146">
        <v>0</v>
      </c>
      <c r="BF252" s="146">
        <v>0</v>
      </c>
      <c r="BG252" s="146">
        <v>0</v>
      </c>
      <c r="BH252" s="146">
        <v>0</v>
      </c>
      <c r="BI252" s="146">
        <v>0</v>
      </c>
      <c r="BJ252" s="146">
        <v>0</v>
      </c>
      <c r="BK252" s="146">
        <v>0</v>
      </c>
      <c r="BL252" s="146">
        <v>0</v>
      </c>
      <c r="BM252" s="150">
        <v>0</v>
      </c>
      <c r="BN252" s="150">
        <v>0</v>
      </c>
      <c r="BO252" s="150">
        <v>35</v>
      </c>
      <c r="BP252" s="183">
        <v>46</v>
      </c>
    </row>
    <row r="253" spans="19:69">
      <c r="T253" s="141"/>
      <c r="U253" s="141"/>
      <c r="V253" s="141"/>
      <c r="AH253" s="99"/>
      <c r="AJ253" s="143"/>
      <c r="AL253" s="132"/>
      <c r="AM253" s="141"/>
      <c r="AN253" s="141"/>
      <c r="AO253" s="141"/>
      <c r="AP253" s="132"/>
      <c r="AQ253" s="132"/>
      <c r="AR253" s="132"/>
      <c r="AS253" s="132"/>
      <c r="AT253" s="392"/>
      <c r="AU253" s="392"/>
      <c r="AV253" s="392"/>
      <c r="AW253" s="392"/>
      <c r="AX253" s="392"/>
      <c r="AY253" s="392"/>
      <c r="AZ253" s="392"/>
      <c r="BA253" s="132"/>
      <c r="BB253" s="681"/>
      <c r="BC253" s="141" t="s">
        <v>37</v>
      </c>
      <c r="BD253" s="150">
        <v>9</v>
      </c>
      <c r="BE253" s="150">
        <v>5</v>
      </c>
      <c r="BF253" s="150">
        <v>5</v>
      </c>
      <c r="BG253" s="150">
        <v>7</v>
      </c>
      <c r="BH253" s="150">
        <v>8</v>
      </c>
      <c r="BI253" s="150">
        <v>11</v>
      </c>
      <c r="BJ253" s="150">
        <v>9</v>
      </c>
      <c r="BK253" s="150">
        <v>9</v>
      </c>
      <c r="BL253" s="150">
        <v>18</v>
      </c>
      <c r="BM253" s="150">
        <v>10</v>
      </c>
      <c r="BN253" s="150">
        <v>8</v>
      </c>
      <c r="BO253" s="150">
        <v>2</v>
      </c>
      <c r="BP253" s="183">
        <v>5</v>
      </c>
    </row>
    <row r="254" spans="19:69">
      <c r="T254" s="141"/>
      <c r="U254" s="141"/>
      <c r="V254" s="141"/>
      <c r="AF254" s="167"/>
      <c r="AH254" s="99"/>
      <c r="AJ254" s="143"/>
      <c r="AL254" s="132"/>
      <c r="AM254" s="141"/>
      <c r="AN254" s="141"/>
      <c r="AO254" s="141"/>
      <c r="AP254" s="132"/>
      <c r="AQ254" s="132"/>
      <c r="AR254" s="132"/>
      <c r="AS254" s="132"/>
      <c r="AT254" s="392"/>
      <c r="AU254" s="392"/>
      <c r="AV254" s="392"/>
      <c r="AW254" s="392"/>
      <c r="AX254" s="392"/>
      <c r="AY254" s="392"/>
      <c r="AZ254" s="392"/>
      <c r="BA254" s="132"/>
      <c r="BB254" s="682"/>
      <c r="BC254" s="161" t="s">
        <v>38</v>
      </c>
      <c r="BD254" s="158">
        <v>72</v>
      </c>
      <c r="BE254" s="158">
        <v>81</v>
      </c>
      <c r="BF254" s="159">
        <v>130</v>
      </c>
      <c r="BG254" s="158">
        <v>81</v>
      </c>
      <c r="BH254" s="158">
        <v>73</v>
      </c>
      <c r="BI254" s="159">
        <v>114</v>
      </c>
      <c r="BJ254" s="159">
        <v>98</v>
      </c>
      <c r="BK254" s="159">
        <v>137</v>
      </c>
      <c r="BL254" s="159">
        <v>116</v>
      </c>
      <c r="BM254" s="159">
        <v>125</v>
      </c>
      <c r="BN254" s="159">
        <v>83</v>
      </c>
      <c r="BO254" s="159">
        <v>69</v>
      </c>
      <c r="BP254" s="185">
        <v>85</v>
      </c>
    </row>
    <row r="255" spans="19:69">
      <c r="T255" s="132"/>
      <c r="U255" s="132"/>
      <c r="V255" s="132"/>
      <c r="AH255" s="99"/>
      <c r="AJ255" s="143"/>
      <c r="AL255" s="132"/>
      <c r="AM255" s="132"/>
      <c r="AN255" s="132"/>
      <c r="AO255" s="132"/>
      <c r="AP255" s="132"/>
      <c r="AQ255" s="132"/>
      <c r="AR255" s="132"/>
      <c r="AS255" s="132"/>
      <c r="AT255" s="392"/>
      <c r="AU255" s="392"/>
      <c r="AV255" s="392"/>
      <c r="AW255" s="392"/>
      <c r="AX255" s="392"/>
      <c r="AY255" s="392"/>
      <c r="AZ255" s="392"/>
      <c r="BA255" s="132"/>
      <c r="BB255" s="233"/>
      <c r="BD255" s="132"/>
      <c r="BE255" s="132"/>
      <c r="BF255" s="132"/>
      <c r="BL255" s="385"/>
      <c r="BN255" s="165"/>
    </row>
    <row r="256" spans="19:69">
      <c r="S256" s="133" t="s">
        <v>31</v>
      </c>
      <c r="T256" s="134" t="s">
        <v>121</v>
      </c>
      <c r="U256" s="134" t="s">
        <v>120</v>
      </c>
      <c r="V256" s="134" t="s">
        <v>119</v>
      </c>
      <c r="W256" s="133" t="s">
        <v>49</v>
      </c>
      <c r="X256" s="133" t="s">
        <v>48</v>
      </c>
      <c r="Y256" s="133" t="s">
        <v>47</v>
      </c>
      <c r="Z256" s="133" t="s">
        <v>46</v>
      </c>
      <c r="AA256" s="133" t="s">
        <v>45</v>
      </c>
      <c r="AB256" s="133" t="s">
        <v>44</v>
      </c>
      <c r="AC256" s="133" t="s">
        <v>43</v>
      </c>
      <c r="AD256" s="133" t="s">
        <v>96</v>
      </c>
      <c r="AE256" s="133" t="s">
        <v>69</v>
      </c>
      <c r="AF256" s="133" t="s">
        <v>77</v>
      </c>
      <c r="AG256" s="135"/>
      <c r="AH256" s="92" t="s">
        <v>110</v>
      </c>
      <c r="AJ256" s="143"/>
      <c r="AL256" s="137" t="s">
        <v>31</v>
      </c>
      <c r="AM256" s="137" t="s">
        <v>121</v>
      </c>
      <c r="AN256" s="137" t="s">
        <v>120</v>
      </c>
      <c r="AO256" s="137" t="s">
        <v>119</v>
      </c>
      <c r="AP256" s="137" t="s">
        <v>49</v>
      </c>
      <c r="AQ256" s="137" t="s">
        <v>48</v>
      </c>
      <c r="AR256" s="137" t="s">
        <v>47</v>
      </c>
      <c r="AS256" s="137" t="s">
        <v>46</v>
      </c>
      <c r="AT256" s="137" t="s">
        <v>45</v>
      </c>
      <c r="AU256" s="137" t="s">
        <v>44</v>
      </c>
      <c r="AV256" s="137" t="s">
        <v>43</v>
      </c>
      <c r="AW256" s="137" t="s">
        <v>96</v>
      </c>
      <c r="AX256" s="137" t="s">
        <v>69</v>
      </c>
      <c r="AY256" s="137" t="s">
        <v>77</v>
      </c>
      <c r="AZ256" s="392"/>
      <c r="BA256" s="132"/>
      <c r="BB256" s="233"/>
      <c r="BC256" s="134" t="s">
        <v>31</v>
      </c>
      <c r="BD256" s="134" t="s">
        <v>121</v>
      </c>
      <c r="BE256" s="134" t="s">
        <v>120</v>
      </c>
      <c r="BF256" s="134" t="s">
        <v>119</v>
      </c>
      <c r="BG256" s="134" t="s">
        <v>49</v>
      </c>
      <c r="BH256" s="134" t="s">
        <v>48</v>
      </c>
      <c r="BI256" s="134" t="s">
        <v>47</v>
      </c>
      <c r="BJ256" s="134" t="s">
        <v>46</v>
      </c>
      <c r="BK256" s="134" t="s">
        <v>45</v>
      </c>
      <c r="BL256" s="134" t="s">
        <v>44</v>
      </c>
      <c r="BM256" s="134" t="s">
        <v>43</v>
      </c>
      <c r="BN256" s="134" t="s">
        <v>96</v>
      </c>
      <c r="BO256" s="137" t="s">
        <v>69</v>
      </c>
      <c r="BP256" s="137" t="s">
        <v>77</v>
      </c>
    </row>
    <row r="257" spans="19:70">
      <c r="S257" s="141" t="s">
        <v>33</v>
      </c>
      <c r="T257" s="142">
        <f>AM257+BD257*$AJ$6+BD264*$AJ$8+BD271*$AJ$10</f>
        <v>4640.4000000000005</v>
      </c>
      <c r="U257" s="142">
        <f t="shared" ref="U257:U259" si="670">AN257+BE257*$AJ$6+BE264*$AJ$8+BE271*$AJ$10</f>
        <v>4721.2</v>
      </c>
      <c r="V257" s="142">
        <f t="shared" ref="V257:V259" si="671">AO257+BF257*$AJ$6+BF264*$AJ$8+BF271*$AJ$10</f>
        <v>5033</v>
      </c>
      <c r="W257" s="142">
        <f t="shared" ref="W257:W259" si="672">AP257+BG257*$AJ$6+BG264*$AJ$8+BG271*$AJ$10</f>
        <v>5341</v>
      </c>
      <c r="X257" s="142">
        <f t="shared" ref="X257:X259" si="673">AQ257+BH257*$AJ$6+BH264*$AJ$8+BH271*$AJ$10</f>
        <v>5824.5999999999995</v>
      </c>
      <c r="Y257" s="142">
        <f t="shared" ref="Y257:Y259" si="674">AR257+BI257*$AJ$6+BI264*$AJ$8+BI271*$AJ$10</f>
        <v>7280.8</v>
      </c>
      <c r="Z257" s="142">
        <f t="shared" ref="Z257:Z259" si="675">AS257+BJ257*$AJ$6+BJ264*$AJ$8+BJ271*$AJ$10</f>
        <v>4582.6000000000004</v>
      </c>
      <c r="AA257" s="142">
        <f t="shared" ref="AA257:AA259" si="676">AT257+BK257*$AJ$6+BK264*$AJ$8+BK271*$AJ$10</f>
        <v>3871</v>
      </c>
      <c r="AB257" s="142">
        <f t="shared" ref="AB257:AB259" si="677">AU257+BL257*$AJ$6+BL264*$AJ$8+BL271*$AJ$10</f>
        <v>3598.2000000000003</v>
      </c>
      <c r="AC257" s="142">
        <f t="shared" ref="AC257:AC259" si="678">AV257+BM257*$AJ$6+BM264*$AJ$8+BM271*$AJ$10</f>
        <v>3556.4</v>
      </c>
      <c r="AD257" s="142">
        <f t="shared" ref="AD257:AD259" si="679">AW257+BN257*$AJ$6+BN264*$AJ$8+BN271*$AJ$10</f>
        <v>3499.4</v>
      </c>
      <c r="AE257" s="142">
        <f t="shared" ref="AE257:AE259" si="680">AX257+BO257*$AJ$6+BO264*$AJ$8+BO271*$AJ$10</f>
        <v>4016</v>
      </c>
      <c r="AF257" s="142">
        <f t="shared" ref="AF257:AF259" si="681">AY257+BP257*$AJ$6+BP264*$AJ$8+BP271*$AJ$10</f>
        <v>4165</v>
      </c>
      <c r="AG257" s="143"/>
      <c r="AH257" s="402">
        <v>1139.0888922487336</v>
      </c>
      <c r="AJ257" s="143"/>
      <c r="AL257" s="141" t="s">
        <v>33</v>
      </c>
      <c r="AM257" s="146">
        <v>2504</v>
      </c>
      <c r="AN257" s="146">
        <v>2546</v>
      </c>
      <c r="AO257" s="146">
        <v>2730</v>
      </c>
      <c r="AP257" s="146">
        <v>2916</v>
      </c>
      <c r="AQ257" s="146">
        <v>3145</v>
      </c>
      <c r="AR257" s="146">
        <v>3899</v>
      </c>
      <c r="AS257" s="146">
        <v>2469</v>
      </c>
      <c r="AT257" s="146">
        <v>2132</v>
      </c>
      <c r="AU257" s="146">
        <v>2037</v>
      </c>
      <c r="AV257" s="146">
        <v>2037</v>
      </c>
      <c r="AW257" s="146">
        <v>2033</v>
      </c>
      <c r="AX257" s="146">
        <v>2370</v>
      </c>
      <c r="AY257" s="146">
        <v>2531</v>
      </c>
      <c r="AZ257" s="392"/>
      <c r="BA257" s="132"/>
      <c r="BB257" s="683" t="s">
        <v>99</v>
      </c>
      <c r="BC257" s="435" t="s">
        <v>33</v>
      </c>
      <c r="BD257" s="149">
        <v>916</v>
      </c>
      <c r="BE257" s="149">
        <v>904</v>
      </c>
      <c r="BF257" s="149">
        <v>962</v>
      </c>
      <c r="BG257" s="149">
        <v>1052</v>
      </c>
      <c r="BH257" s="149">
        <v>1078</v>
      </c>
      <c r="BI257" s="149">
        <v>1214</v>
      </c>
      <c r="BJ257" s="149">
        <v>806</v>
      </c>
      <c r="BK257" s="149">
        <v>724</v>
      </c>
      <c r="BL257" s="149">
        <v>738</v>
      </c>
      <c r="BM257" s="149">
        <v>741</v>
      </c>
      <c r="BN257" s="149">
        <v>748</v>
      </c>
      <c r="BO257" s="149">
        <v>929</v>
      </c>
      <c r="BP257" s="182">
        <v>892</v>
      </c>
    </row>
    <row r="258" spans="19:70">
      <c r="S258" s="141" t="s">
        <v>9</v>
      </c>
      <c r="T258" s="143">
        <f t="shared" ref="T258:T259" si="682">AM258+BD258*$AJ$6+BD265*$AJ$8+BD272*$AJ$10</f>
        <v>3531.2000000000003</v>
      </c>
      <c r="U258" s="143">
        <f t="shared" si="670"/>
        <v>3364.4</v>
      </c>
      <c r="V258" s="143">
        <f t="shared" si="671"/>
        <v>3348.2000000000003</v>
      </c>
      <c r="W258" s="143">
        <f t="shared" si="672"/>
        <v>3129</v>
      </c>
      <c r="X258" s="143">
        <f t="shared" si="673"/>
        <v>3563.2000000000003</v>
      </c>
      <c r="Y258" s="143">
        <f t="shared" si="674"/>
        <v>4321.3999999999996</v>
      </c>
      <c r="Z258" s="143">
        <f t="shared" si="675"/>
        <v>3394</v>
      </c>
      <c r="AA258" s="143">
        <f t="shared" si="676"/>
        <v>3182.8</v>
      </c>
      <c r="AB258" s="143">
        <f t="shared" si="677"/>
        <v>2940.8</v>
      </c>
      <c r="AC258" s="143">
        <f t="shared" si="678"/>
        <v>2671.6</v>
      </c>
      <c r="AD258" s="143">
        <f t="shared" si="679"/>
        <v>2691.7999999999997</v>
      </c>
      <c r="AE258" s="143">
        <f t="shared" si="680"/>
        <v>3110.7999999999997</v>
      </c>
      <c r="AF258" s="143">
        <f t="shared" si="681"/>
        <v>3097.8</v>
      </c>
      <c r="AG258" s="143"/>
      <c r="AH258" s="402">
        <v>445.51193225072916</v>
      </c>
      <c r="AL258" s="141" t="s">
        <v>9</v>
      </c>
      <c r="AM258" s="146">
        <v>1856</v>
      </c>
      <c r="AN258" s="146">
        <v>1794</v>
      </c>
      <c r="AO258" s="146">
        <v>1777</v>
      </c>
      <c r="AP258" s="146">
        <v>1665</v>
      </c>
      <c r="AQ258" s="146">
        <v>1891</v>
      </c>
      <c r="AR258" s="146">
        <v>2262</v>
      </c>
      <c r="AS258" s="146">
        <v>1781</v>
      </c>
      <c r="AT258" s="146">
        <v>1684</v>
      </c>
      <c r="AU258" s="146">
        <v>1597</v>
      </c>
      <c r="AV258" s="146">
        <v>1467</v>
      </c>
      <c r="AW258" s="146">
        <v>1498</v>
      </c>
      <c r="AX258" s="146">
        <v>1780</v>
      </c>
      <c r="AY258" s="146">
        <v>1786</v>
      </c>
      <c r="AZ258" s="392"/>
      <c r="BA258" s="132"/>
      <c r="BB258" s="681"/>
      <c r="BC258" s="141" t="s">
        <v>9</v>
      </c>
      <c r="BD258" s="150">
        <v>608</v>
      </c>
      <c r="BE258" s="150">
        <v>587</v>
      </c>
      <c r="BF258" s="150">
        <v>628</v>
      </c>
      <c r="BG258" s="150">
        <v>541</v>
      </c>
      <c r="BH258" s="150">
        <v>593</v>
      </c>
      <c r="BI258" s="150">
        <v>668</v>
      </c>
      <c r="BJ258" s="150">
        <v>525</v>
      </c>
      <c r="BK258" s="150">
        <v>503</v>
      </c>
      <c r="BL258" s="150">
        <v>513</v>
      </c>
      <c r="BM258" s="150">
        <v>500</v>
      </c>
      <c r="BN258" s="150">
        <v>524</v>
      </c>
      <c r="BO258" s="150">
        <v>694</v>
      </c>
      <c r="BP258" s="183">
        <v>683</v>
      </c>
    </row>
    <row r="259" spans="19:70">
      <c r="S259" s="141" t="s">
        <v>34</v>
      </c>
      <c r="T259" s="143">
        <f t="shared" si="682"/>
        <v>3483.3999999999996</v>
      </c>
      <c r="U259" s="143">
        <f t="shared" si="670"/>
        <v>2573</v>
      </c>
      <c r="V259" s="143">
        <f t="shared" si="671"/>
        <v>2671.6</v>
      </c>
      <c r="W259" s="143">
        <f t="shared" si="672"/>
        <v>2403.2000000000003</v>
      </c>
      <c r="X259" s="143">
        <f t="shared" si="673"/>
        <v>2611.6000000000004</v>
      </c>
      <c r="Y259" s="143">
        <f t="shared" si="674"/>
        <v>2931.2</v>
      </c>
      <c r="Z259" s="143">
        <f t="shared" si="675"/>
        <v>2831.7999999999997</v>
      </c>
      <c r="AA259" s="143">
        <f t="shared" si="676"/>
        <v>2753.6</v>
      </c>
      <c r="AB259" s="143">
        <f t="shared" si="677"/>
        <v>2536.1999999999998</v>
      </c>
      <c r="AC259" s="143">
        <f t="shared" si="678"/>
        <v>2408.2000000000003</v>
      </c>
      <c r="AD259" s="143">
        <f t="shared" si="679"/>
        <v>2327.2000000000003</v>
      </c>
      <c r="AE259" s="143">
        <f t="shared" si="680"/>
        <v>2292.7999999999997</v>
      </c>
      <c r="AF259" s="143">
        <f t="shared" si="681"/>
        <v>2815.6</v>
      </c>
      <c r="AG259" s="143"/>
      <c r="AH259" s="402">
        <v>321.02206293164431</v>
      </c>
      <c r="AL259" s="141" t="s">
        <v>34</v>
      </c>
      <c r="AM259" s="146">
        <v>1869</v>
      </c>
      <c r="AN259" s="146">
        <v>1369</v>
      </c>
      <c r="AO259" s="146">
        <v>1422</v>
      </c>
      <c r="AP259" s="146">
        <v>1273</v>
      </c>
      <c r="AQ259" s="146">
        <v>1374</v>
      </c>
      <c r="AR259" s="146">
        <v>1540</v>
      </c>
      <c r="AS259" s="146">
        <v>1490</v>
      </c>
      <c r="AT259" s="146">
        <v>1446</v>
      </c>
      <c r="AU259" s="146">
        <v>1365</v>
      </c>
      <c r="AV259" s="146">
        <v>1329</v>
      </c>
      <c r="AW259" s="146">
        <v>1280</v>
      </c>
      <c r="AX259" s="146">
        <v>1300</v>
      </c>
      <c r="AY259" s="146">
        <v>1601</v>
      </c>
      <c r="AZ259" s="392"/>
      <c r="BA259" s="132"/>
      <c r="BB259" s="681"/>
      <c r="BC259" s="141" t="s">
        <v>34</v>
      </c>
      <c r="BD259" s="150">
        <v>674</v>
      </c>
      <c r="BE259" s="150">
        <v>465</v>
      </c>
      <c r="BF259" s="150">
        <v>467</v>
      </c>
      <c r="BG259" s="150">
        <v>401</v>
      </c>
      <c r="BH259" s="150">
        <v>401</v>
      </c>
      <c r="BI259" s="150">
        <v>455</v>
      </c>
      <c r="BJ259" s="150">
        <v>414</v>
      </c>
      <c r="BK259" s="150">
        <v>414</v>
      </c>
      <c r="BL259" s="150">
        <v>417</v>
      </c>
      <c r="BM259" s="150">
        <v>473</v>
      </c>
      <c r="BN259" s="150">
        <v>451</v>
      </c>
      <c r="BO259" s="150">
        <v>452</v>
      </c>
      <c r="BP259" s="183">
        <v>649</v>
      </c>
    </row>
    <row r="260" spans="19:70" ht="18.75" thickBot="1">
      <c r="S260" s="141" t="s">
        <v>35</v>
      </c>
      <c r="T260" s="143">
        <f>AM260</f>
        <v>602</v>
      </c>
      <c r="U260" s="143">
        <f t="shared" ref="U260" si="683">AN260</f>
        <v>908</v>
      </c>
      <c r="V260" s="143">
        <f t="shared" ref="V260" si="684">AO260</f>
        <v>1282</v>
      </c>
      <c r="W260" s="143">
        <f t="shared" ref="W260" si="685">AP260</f>
        <v>1353</v>
      </c>
      <c r="X260" s="143">
        <f t="shared" ref="X260" si="686">AQ260</f>
        <v>1334</v>
      </c>
      <c r="Y260" s="143">
        <f t="shared" ref="Y260" si="687">AR260</f>
        <v>1351</v>
      </c>
      <c r="Z260" s="143">
        <f t="shared" ref="Z260" si="688">AS260</f>
        <v>1519</v>
      </c>
      <c r="AA260" s="143">
        <f t="shared" ref="AA260" si="689">AT260</f>
        <v>1566</v>
      </c>
      <c r="AB260" s="143">
        <f t="shared" ref="AB260" si="690">AU260</f>
        <v>1792</v>
      </c>
      <c r="AC260" s="143">
        <f t="shared" ref="AC260" si="691">AV260</f>
        <v>1961</v>
      </c>
      <c r="AD260" s="143">
        <f t="shared" ref="AD260" si="692">AW260</f>
        <v>1767</v>
      </c>
      <c r="AE260" s="143">
        <f t="shared" ref="AE260" si="693">AX260</f>
        <v>1743</v>
      </c>
      <c r="AF260" s="143">
        <f t="shared" ref="AF260" si="694">AY260</f>
        <v>2045</v>
      </c>
      <c r="AG260" s="143"/>
      <c r="AH260" s="402">
        <v>394.52328476557932</v>
      </c>
      <c r="AL260" s="141" t="s">
        <v>35</v>
      </c>
      <c r="AM260" s="146">
        <v>602</v>
      </c>
      <c r="AN260" s="146">
        <v>908</v>
      </c>
      <c r="AO260" s="146">
        <v>1282</v>
      </c>
      <c r="AP260" s="146">
        <v>1353</v>
      </c>
      <c r="AQ260" s="146">
        <v>1334</v>
      </c>
      <c r="AR260" s="146">
        <v>1351</v>
      </c>
      <c r="AS260" s="146">
        <v>1519</v>
      </c>
      <c r="AT260" s="146">
        <v>1566</v>
      </c>
      <c r="AU260" s="146">
        <v>1792</v>
      </c>
      <c r="AV260" s="146">
        <v>1961</v>
      </c>
      <c r="AW260" s="146">
        <v>1767</v>
      </c>
      <c r="AX260" s="146">
        <v>1743</v>
      </c>
      <c r="AY260" s="146">
        <v>2045</v>
      </c>
      <c r="AZ260" s="392"/>
      <c r="BA260" s="132"/>
      <c r="BB260" s="681"/>
      <c r="BC260" s="141" t="s">
        <v>36</v>
      </c>
      <c r="BD260" s="150">
        <v>212</v>
      </c>
      <c r="BE260" s="150">
        <v>228</v>
      </c>
      <c r="BF260" s="150">
        <v>242</v>
      </c>
      <c r="BG260" s="150">
        <v>193</v>
      </c>
      <c r="BH260" s="150">
        <v>208</v>
      </c>
      <c r="BI260" s="150">
        <v>194</v>
      </c>
      <c r="BJ260" s="150">
        <v>201</v>
      </c>
      <c r="BK260" s="150">
        <v>193</v>
      </c>
      <c r="BL260" s="150">
        <v>199</v>
      </c>
      <c r="BM260" s="150">
        <v>222</v>
      </c>
      <c r="BN260" s="150">
        <v>251</v>
      </c>
      <c r="BO260" s="150">
        <v>283</v>
      </c>
      <c r="BP260" s="183">
        <v>338</v>
      </c>
    </row>
    <row r="261" spans="19:70">
      <c r="S261" s="141" t="s">
        <v>36</v>
      </c>
      <c r="T261" s="527">
        <f>AM261+$AJ$13*AM262+$AJ$6*(BD260+$AJ$13*BD261)+$AJ$8*(BD267+$AJ$13*BD268)+$AJ$10*(BD274+$AJ$13*BD275)</f>
        <v>1048</v>
      </c>
      <c r="U261" s="527">
        <f t="shared" ref="U261" si="695">AN261+$AJ$13*AN262+$AJ$6*(BE260+$AJ$13*BE261)+$AJ$8*(BE267+$AJ$13*BE268)+$AJ$10*(BE274+$AJ$13*BE275)</f>
        <v>1184.6000000000001</v>
      </c>
      <c r="V261" s="527">
        <f t="shared" ref="V261" si="696">AO261+$AJ$13*AO262+$AJ$6*(BF260+$AJ$13*BF261)+$AJ$8*(BF267+$AJ$13*BF268)+$AJ$10*(BF274+$AJ$13*BF275)</f>
        <v>1253.3999999999999</v>
      </c>
      <c r="W261" s="527">
        <f t="shared" ref="W261" si="697">AP261+$AJ$13*AP262+$AJ$6*(BG260+$AJ$13*BG261)+$AJ$8*(BG267+$AJ$13*BG268)+$AJ$10*(BG274+$AJ$13*BG275)</f>
        <v>1123.8</v>
      </c>
      <c r="X261" s="527">
        <f t="shared" ref="X261" si="698">AQ261+$AJ$13*AQ262+$AJ$6*(BH260+$AJ$13*BH261)+$AJ$8*(BH267+$AJ$13*BH268)+$AJ$10*(BH274+$AJ$13*BH275)</f>
        <v>1161</v>
      </c>
      <c r="Y261" s="527">
        <f t="shared" ref="Y261" si="699">AR261+$AJ$13*AR262+$AJ$6*(BI260+$AJ$13*BI261)+$AJ$8*(BI267+$AJ$13*BI268)+$AJ$10*(BI274+$AJ$13*BI275)</f>
        <v>1206.6000000000001</v>
      </c>
      <c r="Z261" s="527">
        <f t="shared" ref="Z261" si="700">AS261+$AJ$13*AS262+$AJ$6*(BJ260+$AJ$13*BJ261)+$AJ$8*(BJ267+$AJ$13*BJ268)+$AJ$10*(BJ274+$AJ$13*BJ275)</f>
        <v>1399</v>
      </c>
      <c r="AA261" s="527">
        <f t="shared" ref="AA261" si="701">AT261+$AJ$13*AT262+$AJ$6*(BK260+$AJ$13*BK261)+$AJ$8*(BK267+$AJ$13*BK268)+$AJ$10*(BK274+$AJ$13*BK275)</f>
        <v>1470.4</v>
      </c>
      <c r="AB261" s="527">
        <f t="shared" ref="AB261" si="702">AU261+$AJ$13*AU262+$AJ$6*(BL260+$AJ$13*BL261)+$AJ$8*(BL267+$AJ$13*BL268)+$AJ$10*(BL274+$AJ$13*BL275)</f>
        <v>1532.6</v>
      </c>
      <c r="AC261" s="527">
        <f t="shared" ref="AC261" si="703">AV261+$AJ$13*AV262+$AJ$6*(BM260+$AJ$13*BM261)+$AJ$8*(BM267+$AJ$13*BM268)+$AJ$10*(BM274+$AJ$13*BM275)</f>
        <v>1460</v>
      </c>
      <c r="AD261" s="569">
        <f t="shared" ref="AD261" si="704">AW261+$AJ$13*AW262+$AJ$6*(BN260+$AJ$13*BN261)+$AJ$8*(BN267+$AJ$13*BN268)+$AJ$10*(BN274+$AJ$13*BN275)</f>
        <v>1557.3999999999999</v>
      </c>
      <c r="AE261" s="546">
        <f t="shared" ref="AE261" si="705">AX261+$AJ$13*AX262+$AJ$6*(BO260+$AJ$13*BO261)+$AJ$8*(BO267+$AJ$13*BO268)+$AJ$10*(BO274+$AJ$13*BO275)</f>
        <v>1749.6</v>
      </c>
      <c r="AF261" s="547">
        <f t="shared" ref="AF261" si="706">AY261+$AJ$13*AY262+$AJ$6*(BP260+$AJ$13*BP261)+$AJ$8*(BP267+$AJ$13*BP268)+$AJ$10*(BP274+$AJ$13*BP275)</f>
        <v>1883.1</v>
      </c>
      <c r="AG261" s="143"/>
      <c r="AH261" s="402">
        <v>166.78428516433382</v>
      </c>
      <c r="AL261" s="141" t="s">
        <v>36</v>
      </c>
      <c r="AM261" s="146">
        <v>571</v>
      </c>
      <c r="AN261" s="146">
        <v>634</v>
      </c>
      <c r="AO261" s="146">
        <v>663</v>
      </c>
      <c r="AP261" s="146">
        <v>590</v>
      </c>
      <c r="AQ261" s="146">
        <v>616</v>
      </c>
      <c r="AR261" s="146">
        <v>628</v>
      </c>
      <c r="AS261" s="146">
        <v>723</v>
      </c>
      <c r="AT261" s="146">
        <v>763</v>
      </c>
      <c r="AU261" s="146">
        <v>787</v>
      </c>
      <c r="AV261" s="146">
        <v>766</v>
      </c>
      <c r="AW261" s="146">
        <v>823</v>
      </c>
      <c r="AX261" s="146">
        <v>878</v>
      </c>
      <c r="AY261" s="146">
        <v>997</v>
      </c>
      <c r="AZ261" s="392"/>
      <c r="BA261" s="132"/>
      <c r="BB261" s="681"/>
      <c r="BC261" s="141" t="s">
        <v>149</v>
      </c>
      <c r="BD261" s="146">
        <v>0</v>
      </c>
      <c r="BE261" s="146">
        <v>0</v>
      </c>
      <c r="BF261" s="146">
        <v>0</v>
      </c>
      <c r="BG261" s="146">
        <v>0</v>
      </c>
      <c r="BH261" s="146">
        <v>0</v>
      </c>
      <c r="BI261" s="146">
        <v>0</v>
      </c>
      <c r="BJ261" s="146">
        <v>0</v>
      </c>
      <c r="BK261" s="146">
        <v>0</v>
      </c>
      <c r="BL261" s="146">
        <v>0</v>
      </c>
      <c r="BM261" s="150">
        <v>0</v>
      </c>
      <c r="BN261" s="150">
        <v>0</v>
      </c>
      <c r="BO261" s="150">
        <v>27</v>
      </c>
      <c r="BP261" s="183">
        <v>28</v>
      </c>
    </row>
    <row r="262" spans="19:70">
      <c r="S262" s="141" t="s">
        <v>37</v>
      </c>
      <c r="T262" s="527">
        <f>AM263+BD262*$AJ$6+BD269*$AJ$8+BD276*$AJ$10</f>
        <v>119.6</v>
      </c>
      <c r="U262" s="527">
        <f t="shared" ref="U262:U263" si="707">AN263+BE262*$AJ$6+BE269*$AJ$8+BE276*$AJ$10</f>
        <v>98.399999999999991</v>
      </c>
      <c r="V262" s="527">
        <f t="shared" ref="V262:V263" si="708">AO263+BF262*$AJ$6+BF269*$AJ$8+BF276*$AJ$10</f>
        <v>114.6</v>
      </c>
      <c r="W262" s="527">
        <f t="shared" ref="W262:W263" si="709">AP263+BG262*$AJ$6+BG269*$AJ$8+BG276*$AJ$10</f>
        <v>93.399999999999991</v>
      </c>
      <c r="X262" s="527">
        <f t="shared" ref="X262:X263" si="710">AQ263+BH262*$AJ$6+BH269*$AJ$8+BH276*$AJ$10</f>
        <v>126.8</v>
      </c>
      <c r="Y262" s="527">
        <f t="shared" ref="Y262:Y263" si="711">AR263+BI262*$AJ$6+BI269*$AJ$8+BI276*$AJ$10</f>
        <v>138.20000000000002</v>
      </c>
      <c r="Z262" s="527">
        <f t="shared" ref="Z262:Z263" si="712">AS263+BJ262*$AJ$6+BJ269*$AJ$8+BJ276*$AJ$10</f>
        <v>159.6</v>
      </c>
      <c r="AA262" s="527">
        <f t="shared" ref="AA262:AA263" si="713">AT263+BK262*$AJ$6+BK269*$AJ$8+BK276*$AJ$10</f>
        <v>173</v>
      </c>
      <c r="AB262" s="527">
        <f t="shared" ref="AB262:AB263" si="714">AU263+BL262*$AJ$6+BL269*$AJ$8+BL276*$AJ$10</f>
        <v>143.80000000000001</v>
      </c>
      <c r="AC262" s="527">
        <f t="shared" ref="AC262:AC263" si="715">AV263+BM262*$AJ$6+BM269*$AJ$8+BM276*$AJ$10</f>
        <v>158.19999999999999</v>
      </c>
      <c r="AD262" s="570">
        <f t="shared" ref="AD262:AD263" si="716">AW263+BN262*$AJ$6+BN269*$AJ$8+BN276*$AJ$10</f>
        <v>153.6</v>
      </c>
      <c r="AE262" s="527">
        <f t="shared" ref="AE262:AE263" si="717">AX263+BO262*$AJ$6+BO269*$AJ$8+BO276*$AJ$10</f>
        <v>149.6</v>
      </c>
      <c r="AF262" s="548">
        <f t="shared" ref="AF262:AF263" si="718">AY263+BP262*$AJ$6+BP269*$AJ$8+BP276*$AJ$10</f>
        <v>213.2</v>
      </c>
      <c r="AG262" s="143"/>
      <c r="AH262" s="402">
        <v>26.637183701651949</v>
      </c>
      <c r="AL262" s="141" t="s">
        <v>149</v>
      </c>
      <c r="AM262" s="146">
        <v>0</v>
      </c>
      <c r="AN262" s="146">
        <v>0</v>
      </c>
      <c r="AO262" s="146">
        <v>0</v>
      </c>
      <c r="AP262" s="146">
        <v>0</v>
      </c>
      <c r="AQ262" s="146">
        <v>0</v>
      </c>
      <c r="AR262" s="146">
        <v>0</v>
      </c>
      <c r="AS262" s="146">
        <v>0</v>
      </c>
      <c r="AT262" s="146">
        <v>0</v>
      </c>
      <c r="AU262" s="146">
        <v>0</v>
      </c>
      <c r="AV262" s="146">
        <v>0</v>
      </c>
      <c r="AW262" s="146">
        <v>0</v>
      </c>
      <c r="AX262" s="146">
        <v>110</v>
      </c>
      <c r="AY262" s="146">
        <v>81</v>
      </c>
      <c r="AZ262" s="392"/>
      <c r="BA262" s="132"/>
      <c r="BB262" s="681"/>
      <c r="BC262" s="141" t="s">
        <v>37</v>
      </c>
      <c r="BD262" s="150">
        <v>26</v>
      </c>
      <c r="BE262" s="150">
        <v>21</v>
      </c>
      <c r="BF262" s="150">
        <v>30</v>
      </c>
      <c r="BG262" s="150">
        <v>12</v>
      </c>
      <c r="BH262" s="150">
        <v>21</v>
      </c>
      <c r="BI262" s="150">
        <v>26</v>
      </c>
      <c r="BJ262" s="150">
        <v>32</v>
      </c>
      <c r="BK262" s="150">
        <v>31</v>
      </c>
      <c r="BL262" s="150">
        <v>21</v>
      </c>
      <c r="BM262" s="150">
        <v>21</v>
      </c>
      <c r="BN262" s="150">
        <v>25</v>
      </c>
      <c r="BO262" s="150">
        <v>22</v>
      </c>
      <c r="BP262" s="183">
        <v>35</v>
      </c>
    </row>
    <row r="263" spans="19:70" ht="18.75" thickBot="1">
      <c r="S263" s="141" t="s">
        <v>38</v>
      </c>
      <c r="T263" s="527">
        <f>AM264+BD263*$AJ$6+BD270*$AJ$8+BD277*$AJ$10</f>
        <v>175.60000000000002</v>
      </c>
      <c r="U263" s="527">
        <f t="shared" si="707"/>
        <v>261.39999999999998</v>
      </c>
      <c r="V263" s="527">
        <f t="shared" si="708"/>
        <v>263.2</v>
      </c>
      <c r="W263" s="527">
        <f t="shared" si="709"/>
        <v>351</v>
      </c>
      <c r="X263" s="527">
        <f t="shared" si="710"/>
        <v>392.8</v>
      </c>
      <c r="Y263" s="527">
        <f t="shared" si="711"/>
        <v>612</v>
      </c>
      <c r="Z263" s="527">
        <f t="shared" si="712"/>
        <v>435.2</v>
      </c>
      <c r="AA263" s="527">
        <f t="shared" si="713"/>
        <v>958.19999999999993</v>
      </c>
      <c r="AB263" s="527">
        <f t="shared" si="714"/>
        <v>647.6</v>
      </c>
      <c r="AC263" s="527">
        <f t="shared" si="715"/>
        <v>548.79999999999995</v>
      </c>
      <c r="AD263" s="572">
        <f t="shared" si="716"/>
        <v>613.20000000000005</v>
      </c>
      <c r="AE263" s="549">
        <f t="shared" si="717"/>
        <v>633.20000000000005</v>
      </c>
      <c r="AF263" s="550">
        <f t="shared" si="718"/>
        <v>566</v>
      </c>
      <c r="AG263" s="143"/>
      <c r="AH263" s="402">
        <v>232.57652886260431</v>
      </c>
      <c r="AL263" s="141" t="s">
        <v>37</v>
      </c>
      <c r="AM263" s="146">
        <v>62</v>
      </c>
      <c r="AN263" s="146">
        <v>53</v>
      </c>
      <c r="AO263" s="146">
        <v>60</v>
      </c>
      <c r="AP263" s="146">
        <v>48</v>
      </c>
      <c r="AQ263" s="146">
        <v>65</v>
      </c>
      <c r="AR263" s="146">
        <v>73</v>
      </c>
      <c r="AS263" s="146">
        <v>82</v>
      </c>
      <c r="AT263" s="146">
        <v>88</v>
      </c>
      <c r="AU263" s="146">
        <v>73</v>
      </c>
      <c r="AV263" s="146">
        <v>79</v>
      </c>
      <c r="AW263" s="146">
        <v>79</v>
      </c>
      <c r="AX263" s="146">
        <v>79</v>
      </c>
      <c r="AY263" s="146">
        <v>112</v>
      </c>
      <c r="AZ263" s="392"/>
      <c r="BA263" s="132"/>
      <c r="BB263" s="682"/>
      <c r="BC263" s="161" t="s">
        <v>38</v>
      </c>
      <c r="BD263" s="158">
        <v>46</v>
      </c>
      <c r="BE263" s="158">
        <v>64</v>
      </c>
      <c r="BF263" s="159">
        <v>68</v>
      </c>
      <c r="BG263" s="158">
        <v>97</v>
      </c>
      <c r="BH263" s="158">
        <v>86</v>
      </c>
      <c r="BI263" s="159">
        <v>140</v>
      </c>
      <c r="BJ263" s="159">
        <v>86</v>
      </c>
      <c r="BK263" s="159">
        <v>166</v>
      </c>
      <c r="BL263" s="159">
        <v>112</v>
      </c>
      <c r="BM263" s="159">
        <v>114</v>
      </c>
      <c r="BN263" s="159">
        <v>114</v>
      </c>
      <c r="BO263" s="159">
        <v>137</v>
      </c>
      <c r="BP263" s="185">
        <v>125</v>
      </c>
    </row>
    <row r="264" spans="19:70">
      <c r="S264" s="141" t="s">
        <v>39</v>
      </c>
      <c r="T264" s="143">
        <f>AM265</f>
        <v>0</v>
      </c>
      <c r="U264" s="143">
        <f t="shared" ref="U264:U267" si="719">AN265</f>
        <v>0</v>
      </c>
      <c r="V264" s="143">
        <f t="shared" ref="V264:V267" si="720">AO265</f>
        <v>0</v>
      </c>
      <c r="W264" s="143">
        <f t="shared" ref="W264:W267" si="721">AP265</f>
        <v>344</v>
      </c>
      <c r="X264" s="143">
        <f t="shared" ref="X264:X267" si="722">AQ265</f>
        <v>335</v>
      </c>
      <c r="Y264" s="143">
        <f t="shared" ref="Y264:Y267" si="723">AR265</f>
        <v>392</v>
      </c>
      <c r="Z264" s="143">
        <f t="shared" ref="Z264:Z267" si="724">AS265</f>
        <v>278</v>
      </c>
      <c r="AA264" s="143">
        <f t="shared" ref="AA264:AA267" si="725">AT265</f>
        <v>387</v>
      </c>
      <c r="AB264" s="143">
        <f t="shared" ref="AB264:AB267" si="726">AU265</f>
        <v>309</v>
      </c>
      <c r="AC264" s="143">
        <f t="shared" ref="AC264:AC267" si="727">AV265</f>
        <v>452</v>
      </c>
      <c r="AD264" s="143">
        <f t="shared" ref="AD264:AD267" si="728">AW265</f>
        <v>323</v>
      </c>
      <c r="AE264" s="143">
        <f t="shared" ref="AE264:AE267" si="729">AX265</f>
        <v>334</v>
      </c>
      <c r="AF264" s="143">
        <f t="shared" ref="AF264:AF267" si="730">AY265</f>
        <v>335</v>
      </c>
      <c r="AG264" s="143"/>
      <c r="AH264" s="404">
        <v>55.241461309591124</v>
      </c>
      <c r="AL264" s="141" t="s">
        <v>38</v>
      </c>
      <c r="AM264" s="146">
        <v>99</v>
      </c>
      <c r="AN264" s="146">
        <v>140</v>
      </c>
      <c r="AO264" s="146">
        <v>143</v>
      </c>
      <c r="AP264" s="146">
        <v>193</v>
      </c>
      <c r="AQ264" s="146">
        <v>212</v>
      </c>
      <c r="AR264" s="146">
        <v>332</v>
      </c>
      <c r="AS264" s="146">
        <v>228</v>
      </c>
      <c r="AT264" s="146">
        <v>508</v>
      </c>
      <c r="AU264" s="146">
        <v>343</v>
      </c>
      <c r="AV264" s="146">
        <v>294</v>
      </c>
      <c r="AW264" s="146">
        <v>325</v>
      </c>
      <c r="AX264" s="146">
        <v>343</v>
      </c>
      <c r="AY264" s="146">
        <v>302</v>
      </c>
      <c r="AZ264" s="392"/>
      <c r="BA264" s="132"/>
      <c r="BB264" s="681" t="s">
        <v>100</v>
      </c>
      <c r="BC264" s="435" t="s">
        <v>33</v>
      </c>
      <c r="BD264" s="149">
        <v>1028</v>
      </c>
      <c r="BE264" s="149">
        <v>1098</v>
      </c>
      <c r="BF264" s="149">
        <v>1093</v>
      </c>
      <c r="BG264" s="149">
        <v>1149</v>
      </c>
      <c r="BH264" s="149">
        <v>1354</v>
      </c>
      <c r="BI264" s="149">
        <v>1645</v>
      </c>
      <c r="BJ264" s="149">
        <v>948</v>
      </c>
      <c r="BK264" s="149">
        <v>801</v>
      </c>
      <c r="BL264" s="149">
        <v>696</v>
      </c>
      <c r="BM264" s="149">
        <v>683</v>
      </c>
      <c r="BN264" s="149">
        <v>634</v>
      </c>
      <c r="BO264" s="150">
        <v>778</v>
      </c>
      <c r="BP264" s="183">
        <v>798</v>
      </c>
    </row>
    <row r="265" spans="19:70">
      <c r="S265" s="141" t="s">
        <v>15</v>
      </c>
      <c r="T265" s="143">
        <f>AM266</f>
        <v>547</v>
      </c>
      <c r="U265" s="143">
        <f t="shared" si="719"/>
        <v>572</v>
      </c>
      <c r="V265" s="143">
        <f t="shared" si="720"/>
        <v>533</v>
      </c>
      <c r="W265" s="143">
        <f t="shared" si="721"/>
        <v>572</v>
      </c>
      <c r="X265" s="143">
        <f t="shared" si="722"/>
        <v>472</v>
      </c>
      <c r="Y265" s="143">
        <f t="shared" si="723"/>
        <v>522</v>
      </c>
      <c r="Z265" s="143">
        <f t="shared" si="724"/>
        <v>536</v>
      </c>
      <c r="AA265" s="143">
        <f t="shared" si="725"/>
        <v>627</v>
      </c>
      <c r="AB265" s="143">
        <f t="shared" si="726"/>
        <v>595</v>
      </c>
      <c r="AC265" s="143">
        <f t="shared" si="727"/>
        <v>569</v>
      </c>
      <c r="AD265" s="143">
        <f t="shared" si="728"/>
        <v>576</v>
      </c>
      <c r="AE265" s="143">
        <f t="shared" si="729"/>
        <v>536</v>
      </c>
      <c r="AF265" s="143">
        <f t="shared" si="730"/>
        <v>559</v>
      </c>
      <c r="AG265" s="143"/>
      <c r="AH265" s="402">
        <v>42.742770668786136</v>
      </c>
      <c r="AL265" s="141" t="s">
        <v>39</v>
      </c>
      <c r="AM265" s="146"/>
      <c r="AN265" s="146"/>
      <c r="AO265" s="146"/>
      <c r="AP265" s="146">
        <v>344</v>
      </c>
      <c r="AQ265" s="146">
        <v>335</v>
      </c>
      <c r="AR265" s="146">
        <v>392</v>
      </c>
      <c r="AS265" s="146">
        <v>278</v>
      </c>
      <c r="AT265" s="146">
        <v>387</v>
      </c>
      <c r="AU265" s="146">
        <v>309</v>
      </c>
      <c r="AV265" s="146">
        <v>452</v>
      </c>
      <c r="AW265" s="146">
        <v>323</v>
      </c>
      <c r="AX265" s="146">
        <v>334</v>
      </c>
      <c r="AY265" s="146">
        <v>335</v>
      </c>
      <c r="AZ265" s="392"/>
      <c r="BA265" s="132"/>
      <c r="BB265" s="681"/>
      <c r="BC265" s="141" t="s">
        <v>9</v>
      </c>
      <c r="BD265" s="150">
        <v>812</v>
      </c>
      <c r="BE265" s="150">
        <v>766</v>
      </c>
      <c r="BF265" s="150">
        <v>758</v>
      </c>
      <c r="BG265" s="150">
        <v>694</v>
      </c>
      <c r="BH265" s="150">
        <v>803</v>
      </c>
      <c r="BI265" s="150">
        <v>955</v>
      </c>
      <c r="BJ265" s="150">
        <v>713</v>
      </c>
      <c r="BK265" s="150">
        <v>668</v>
      </c>
      <c r="BL265" s="150">
        <v>595</v>
      </c>
      <c r="BM265" s="150">
        <v>549</v>
      </c>
      <c r="BN265" s="150">
        <v>531</v>
      </c>
      <c r="BO265" s="150">
        <v>598</v>
      </c>
      <c r="BP265" s="183">
        <v>613</v>
      </c>
    </row>
    <row r="266" spans="19:70" ht="18.75" thickBot="1">
      <c r="S266" s="141" t="s">
        <v>40</v>
      </c>
      <c r="T266" s="143">
        <f>AM267</f>
        <v>0</v>
      </c>
      <c r="U266" s="143">
        <f t="shared" si="719"/>
        <v>0</v>
      </c>
      <c r="V266" s="143">
        <f t="shared" si="720"/>
        <v>0</v>
      </c>
      <c r="W266" s="143">
        <f t="shared" si="721"/>
        <v>33785</v>
      </c>
      <c r="X266" s="143">
        <f t="shared" si="722"/>
        <v>56858</v>
      </c>
      <c r="Y266" s="143">
        <f t="shared" si="723"/>
        <v>98468</v>
      </c>
      <c r="Z266" s="143">
        <f t="shared" si="724"/>
        <v>71174</v>
      </c>
      <c r="AA266" s="143">
        <f t="shared" si="725"/>
        <v>95564</v>
      </c>
      <c r="AB266" s="143">
        <f t="shared" si="726"/>
        <v>74639</v>
      </c>
      <c r="AC266" s="143">
        <f t="shared" si="727"/>
        <v>95794</v>
      </c>
      <c r="AD266" s="143">
        <f t="shared" si="728"/>
        <v>97151</v>
      </c>
      <c r="AE266" s="143">
        <f t="shared" si="729"/>
        <v>121639.4</v>
      </c>
      <c r="AF266" s="143">
        <f t="shared" si="730"/>
        <v>167004.5</v>
      </c>
      <c r="AG266" s="143"/>
      <c r="AH266" s="404">
        <v>23973.456898359433</v>
      </c>
      <c r="AJ266" s="135"/>
      <c r="AL266" s="141" t="s">
        <v>15</v>
      </c>
      <c r="AM266" s="146">
        <v>547</v>
      </c>
      <c r="AN266" s="146">
        <v>572</v>
      </c>
      <c r="AO266" s="146">
        <v>533</v>
      </c>
      <c r="AP266" s="146">
        <v>572</v>
      </c>
      <c r="AQ266" s="146">
        <v>472</v>
      </c>
      <c r="AR266" s="146">
        <v>522</v>
      </c>
      <c r="AS266" s="146">
        <v>536</v>
      </c>
      <c r="AT266" s="146">
        <v>627</v>
      </c>
      <c r="AU266" s="146">
        <v>595</v>
      </c>
      <c r="AV266" s="146">
        <v>569</v>
      </c>
      <c r="AW266" s="146">
        <v>576</v>
      </c>
      <c r="AX266" s="146">
        <v>536</v>
      </c>
      <c r="AY266" s="146">
        <v>559</v>
      </c>
      <c r="AZ266" s="392"/>
      <c r="BA266" s="132"/>
      <c r="BB266" s="681"/>
      <c r="BC266" s="141" t="s">
        <v>34</v>
      </c>
      <c r="BD266" s="150">
        <v>744</v>
      </c>
      <c r="BE266" s="150">
        <v>550</v>
      </c>
      <c r="BF266" s="150">
        <v>588</v>
      </c>
      <c r="BG266" s="150">
        <v>525</v>
      </c>
      <c r="BH266" s="150">
        <v>576</v>
      </c>
      <c r="BI266" s="150">
        <v>624</v>
      </c>
      <c r="BJ266" s="150">
        <v>575</v>
      </c>
      <c r="BK266" s="150">
        <v>560</v>
      </c>
      <c r="BL266" s="150">
        <v>486</v>
      </c>
      <c r="BM266" s="150">
        <v>444</v>
      </c>
      <c r="BN266" s="150">
        <v>450</v>
      </c>
      <c r="BO266" s="150">
        <v>438</v>
      </c>
      <c r="BP266" s="183">
        <v>525</v>
      </c>
    </row>
    <row r="267" spans="19:70" ht="18.75" thickBot="1">
      <c r="S267" s="141" t="s">
        <v>41</v>
      </c>
      <c r="T267" s="163">
        <f>AM268</f>
        <v>14.676672669237725</v>
      </c>
      <c r="U267" s="163">
        <f t="shared" si="719"/>
        <v>16.103701272825298</v>
      </c>
      <c r="V267" s="163">
        <f t="shared" si="720"/>
        <v>16.853932584269664</v>
      </c>
      <c r="W267" s="163">
        <f t="shared" si="721"/>
        <v>15.443579295598497</v>
      </c>
      <c r="X267" s="163">
        <f t="shared" si="722"/>
        <v>15.529980540014595</v>
      </c>
      <c r="Y267" s="163">
        <f t="shared" si="723"/>
        <v>13.072748633981687</v>
      </c>
      <c r="Z267" s="163">
        <f t="shared" si="724"/>
        <v>14.433938582545395</v>
      </c>
      <c r="AA267" s="163">
        <f t="shared" si="725"/>
        <v>16.162217256158165</v>
      </c>
      <c r="AB267" s="163">
        <f t="shared" si="726"/>
        <v>18.05736362491076</v>
      </c>
      <c r="AC267" s="163">
        <f t="shared" si="727"/>
        <v>18.614111479069219</v>
      </c>
      <c r="AD267" s="573">
        <f t="shared" si="728"/>
        <v>20.708655391444093</v>
      </c>
      <c r="AE267" s="556">
        <f t="shared" si="729"/>
        <v>21.06110216993174</v>
      </c>
      <c r="AF267" s="557">
        <f t="shared" si="730"/>
        <v>22.11952303676004</v>
      </c>
      <c r="AG267" s="163"/>
      <c r="AH267" s="403">
        <v>1.6675011557780826</v>
      </c>
      <c r="AJ267" s="143"/>
      <c r="AL267" s="141" t="s">
        <v>40</v>
      </c>
      <c r="AM267" s="146"/>
      <c r="AN267" s="146"/>
      <c r="AO267" s="146"/>
      <c r="AP267" s="146">
        <v>33785</v>
      </c>
      <c r="AQ267" s="146">
        <v>56858</v>
      </c>
      <c r="AR267" s="146">
        <v>98468</v>
      </c>
      <c r="AS267" s="146">
        <v>71174</v>
      </c>
      <c r="AT267" s="146">
        <v>95564</v>
      </c>
      <c r="AU267" s="146">
        <v>74639</v>
      </c>
      <c r="AV267" s="146">
        <v>95794</v>
      </c>
      <c r="AW267" s="146">
        <v>97151</v>
      </c>
      <c r="AX267" s="146">
        <v>121639.4</v>
      </c>
      <c r="AY267" s="146">
        <v>167004.5</v>
      </c>
      <c r="AZ267" s="392"/>
      <c r="BA267" s="132"/>
      <c r="BB267" s="681"/>
      <c r="BC267" s="141" t="s">
        <v>36</v>
      </c>
      <c r="BD267" s="150">
        <v>185</v>
      </c>
      <c r="BE267" s="150">
        <v>229</v>
      </c>
      <c r="BF267" s="150">
        <v>236</v>
      </c>
      <c r="BG267" s="150">
        <v>245</v>
      </c>
      <c r="BH267" s="150">
        <v>213</v>
      </c>
      <c r="BI267" s="150">
        <v>235</v>
      </c>
      <c r="BJ267" s="150">
        <v>274</v>
      </c>
      <c r="BK267" s="150">
        <v>283</v>
      </c>
      <c r="BL267" s="150">
        <v>314</v>
      </c>
      <c r="BM267" s="150">
        <v>280</v>
      </c>
      <c r="BN267" s="150">
        <v>296</v>
      </c>
      <c r="BO267" s="150">
        <v>300</v>
      </c>
      <c r="BP267" s="183">
        <v>325</v>
      </c>
    </row>
    <row r="268" spans="19:70">
      <c r="T268" s="141"/>
      <c r="U268" s="141"/>
      <c r="V268" s="141"/>
      <c r="AH268" s="99"/>
      <c r="AJ268" s="143"/>
      <c r="AL268" s="161" t="s">
        <v>41</v>
      </c>
      <c r="AM268" s="164">
        <v>14.676672669237725</v>
      </c>
      <c r="AN268" s="164">
        <v>16.103701272825298</v>
      </c>
      <c r="AO268" s="164">
        <v>16.853932584269664</v>
      </c>
      <c r="AP268" s="164">
        <v>15.443579295598497</v>
      </c>
      <c r="AQ268" s="164">
        <v>15.529980540014595</v>
      </c>
      <c r="AR268" s="164">
        <v>13.072748633981687</v>
      </c>
      <c r="AS268" s="164">
        <v>14.433938582545395</v>
      </c>
      <c r="AT268" s="164">
        <v>16.162217256158165</v>
      </c>
      <c r="AU268" s="164">
        <v>18.05736362491076</v>
      </c>
      <c r="AV268" s="164">
        <v>18.614111479069219</v>
      </c>
      <c r="AW268" s="164">
        <v>20.708655391444093</v>
      </c>
      <c r="AX268" s="164">
        <v>21.06110216993174</v>
      </c>
      <c r="AY268" s="164">
        <v>22.11952303676004</v>
      </c>
      <c r="AZ268" s="392"/>
      <c r="BA268" s="132"/>
      <c r="BB268" s="681"/>
      <c r="BC268" s="141" t="s">
        <v>149</v>
      </c>
      <c r="BD268" s="146">
        <v>0</v>
      </c>
      <c r="BE268" s="146">
        <v>0</v>
      </c>
      <c r="BF268" s="146">
        <v>0</v>
      </c>
      <c r="BG268" s="146">
        <v>0</v>
      </c>
      <c r="BH268" s="146">
        <v>0</v>
      </c>
      <c r="BI268" s="146">
        <v>0</v>
      </c>
      <c r="BJ268" s="146">
        <v>0</v>
      </c>
      <c r="BK268" s="146">
        <v>0</v>
      </c>
      <c r="BL268" s="146">
        <v>0</v>
      </c>
      <c r="BM268" s="150">
        <v>0</v>
      </c>
      <c r="BN268" s="150">
        <v>0</v>
      </c>
      <c r="BO268" s="150">
        <v>38</v>
      </c>
      <c r="BP268" s="183">
        <v>28</v>
      </c>
    </row>
    <row r="269" spans="19:70">
      <c r="T269" s="141"/>
      <c r="U269" s="141"/>
      <c r="V269" s="141"/>
      <c r="AH269" s="99"/>
      <c r="AJ269" s="143"/>
      <c r="AL269" s="141"/>
      <c r="AM269" s="186"/>
      <c r="AN269" s="186"/>
      <c r="AO269" s="186"/>
      <c r="AP269" s="186"/>
      <c r="AQ269" s="186"/>
      <c r="AR269" s="186"/>
      <c r="AS269" s="186"/>
      <c r="AT269" s="186"/>
      <c r="AU269" s="186"/>
      <c r="AV269" s="186"/>
      <c r="AW269" s="186"/>
      <c r="AX269" s="186"/>
      <c r="AY269" s="186"/>
      <c r="AZ269" s="392"/>
      <c r="BA269" s="132"/>
      <c r="BB269" s="681"/>
      <c r="BC269" s="141" t="s">
        <v>37</v>
      </c>
      <c r="BD269" s="150">
        <v>20</v>
      </c>
      <c r="BE269" s="150">
        <v>19</v>
      </c>
      <c r="BF269" s="150">
        <v>15</v>
      </c>
      <c r="BG269" s="150">
        <v>25</v>
      </c>
      <c r="BH269" s="150">
        <v>33</v>
      </c>
      <c r="BI269" s="150">
        <v>36</v>
      </c>
      <c r="BJ269" s="150">
        <v>22</v>
      </c>
      <c r="BK269" s="150">
        <v>35</v>
      </c>
      <c r="BL269" s="150">
        <v>36</v>
      </c>
      <c r="BM269" s="150">
        <v>30</v>
      </c>
      <c r="BN269" s="150">
        <v>33</v>
      </c>
      <c r="BO269" s="150">
        <v>35</v>
      </c>
      <c r="BP269" s="183">
        <v>48</v>
      </c>
    </row>
    <row r="270" spans="19:70">
      <c r="T270" s="141"/>
      <c r="U270" s="141"/>
      <c r="V270" s="141"/>
      <c r="AH270" s="99"/>
      <c r="AJ270" s="143"/>
      <c r="AL270" s="141"/>
      <c r="AM270" s="186"/>
      <c r="AN270" s="186"/>
      <c r="AO270" s="186"/>
      <c r="AP270" s="186"/>
      <c r="AQ270" s="186"/>
      <c r="AR270" s="186"/>
      <c r="AS270" s="186"/>
      <c r="AT270" s="186"/>
      <c r="AU270" s="186"/>
      <c r="AV270" s="186"/>
      <c r="AW270" s="186"/>
      <c r="AX270" s="186"/>
      <c r="AY270" s="186"/>
      <c r="AZ270" s="392"/>
      <c r="BA270" s="132"/>
      <c r="BB270" s="682"/>
      <c r="BC270" s="161" t="s">
        <v>38</v>
      </c>
      <c r="BD270" s="158">
        <v>29</v>
      </c>
      <c r="BE270" s="158">
        <v>51</v>
      </c>
      <c r="BF270" s="159">
        <v>49</v>
      </c>
      <c r="BG270" s="158">
        <v>54</v>
      </c>
      <c r="BH270" s="158">
        <v>70</v>
      </c>
      <c r="BI270" s="159">
        <v>114</v>
      </c>
      <c r="BJ270" s="159">
        <v>88</v>
      </c>
      <c r="BK270" s="159">
        <v>201</v>
      </c>
      <c r="BL270" s="159">
        <v>137</v>
      </c>
      <c r="BM270" s="159">
        <v>106</v>
      </c>
      <c r="BN270" s="159">
        <v>119</v>
      </c>
      <c r="BO270" s="159">
        <v>123</v>
      </c>
      <c r="BP270" s="185">
        <v>98</v>
      </c>
    </row>
    <row r="271" spans="19:70">
      <c r="T271" s="141"/>
      <c r="U271" s="141"/>
      <c r="V271" s="141"/>
      <c r="AH271" s="99"/>
      <c r="AJ271" s="143"/>
      <c r="AL271" s="141"/>
      <c r="AM271" s="186"/>
      <c r="AN271" s="186"/>
      <c r="AO271" s="186"/>
      <c r="AP271" s="186"/>
      <c r="AQ271" s="186"/>
      <c r="AR271" s="186"/>
      <c r="AS271" s="186"/>
      <c r="AT271" s="186"/>
      <c r="AU271" s="186"/>
      <c r="AV271" s="186"/>
      <c r="AW271" s="186"/>
      <c r="AX271" s="186"/>
      <c r="AY271" s="186"/>
      <c r="AZ271" s="392"/>
      <c r="BA271" s="132"/>
      <c r="BB271" s="683" t="s">
        <v>101</v>
      </c>
      <c r="BC271" s="435" t="s">
        <v>33</v>
      </c>
      <c r="BD271" s="149">
        <v>313</v>
      </c>
      <c r="BE271" s="149">
        <v>295</v>
      </c>
      <c r="BF271" s="149">
        <v>367</v>
      </c>
      <c r="BG271" s="149">
        <v>362</v>
      </c>
      <c r="BH271" s="149">
        <v>386</v>
      </c>
      <c r="BI271" s="149">
        <v>638</v>
      </c>
      <c r="BJ271" s="149">
        <v>434</v>
      </c>
      <c r="BK271" s="149">
        <v>299</v>
      </c>
      <c r="BL271" s="149">
        <v>229</v>
      </c>
      <c r="BM271" s="149">
        <v>203</v>
      </c>
      <c r="BN271" s="149">
        <v>195</v>
      </c>
      <c r="BO271" s="150">
        <v>104</v>
      </c>
      <c r="BP271" s="183">
        <v>102</v>
      </c>
      <c r="BR271" s="129" t="s">
        <v>14</v>
      </c>
    </row>
    <row r="272" spans="19:70">
      <c r="T272" s="141"/>
      <c r="U272" s="141"/>
      <c r="V272" s="141"/>
      <c r="AH272" s="99"/>
      <c r="AJ272" s="143"/>
      <c r="AL272" s="141"/>
      <c r="AM272" s="186"/>
      <c r="AN272" s="186"/>
      <c r="AO272" s="186"/>
      <c r="AP272" s="186"/>
      <c r="AQ272" s="186"/>
      <c r="AR272" s="186"/>
      <c r="AS272" s="186"/>
      <c r="AT272" s="186"/>
      <c r="AU272" s="186"/>
      <c r="AV272" s="186"/>
      <c r="AW272" s="186"/>
      <c r="AX272" s="186"/>
      <c r="AY272" s="186"/>
      <c r="AZ272" s="392"/>
      <c r="BA272" s="132"/>
      <c r="BB272" s="681"/>
      <c r="BC272" s="141" t="s">
        <v>9</v>
      </c>
      <c r="BD272" s="150">
        <v>314</v>
      </c>
      <c r="BE272" s="150">
        <v>279</v>
      </c>
      <c r="BF272" s="150">
        <v>259</v>
      </c>
      <c r="BG272" s="150">
        <v>281</v>
      </c>
      <c r="BH272" s="150">
        <v>329</v>
      </c>
      <c r="BI272" s="150">
        <v>475</v>
      </c>
      <c r="BJ272" s="150">
        <v>400</v>
      </c>
      <c r="BK272" s="150">
        <v>357</v>
      </c>
      <c r="BL272" s="150">
        <v>282</v>
      </c>
      <c r="BM272" s="150">
        <v>213</v>
      </c>
      <c r="BN272" s="150">
        <v>203</v>
      </c>
      <c r="BO272" s="150">
        <v>148</v>
      </c>
      <c r="BP272" s="183">
        <v>127</v>
      </c>
    </row>
    <row r="273" spans="19:68">
      <c r="T273" s="141"/>
      <c r="U273" s="141"/>
      <c r="V273" s="141"/>
      <c r="AH273" s="99"/>
      <c r="AJ273" s="143"/>
      <c r="AL273" s="161"/>
      <c r="AM273" s="279"/>
      <c r="AN273" s="279"/>
      <c r="AO273" s="279"/>
      <c r="AP273" s="279"/>
      <c r="AQ273" s="279"/>
      <c r="AR273" s="279"/>
      <c r="AS273" s="279"/>
      <c r="AT273" s="279"/>
      <c r="AU273" s="279"/>
      <c r="AV273" s="279"/>
      <c r="AW273" s="279"/>
      <c r="AX273" s="279"/>
      <c r="AY273" s="279"/>
      <c r="AZ273" s="392"/>
      <c r="BA273" s="132"/>
      <c r="BB273" s="681"/>
      <c r="BC273" s="141" t="s">
        <v>34</v>
      </c>
      <c r="BD273" s="150">
        <v>276</v>
      </c>
      <c r="BE273" s="150">
        <v>235</v>
      </c>
      <c r="BF273" s="150">
        <v>240</v>
      </c>
      <c r="BG273" s="150">
        <v>237</v>
      </c>
      <c r="BH273" s="150">
        <v>284</v>
      </c>
      <c r="BI273" s="150">
        <v>336</v>
      </c>
      <c r="BJ273" s="150">
        <v>363</v>
      </c>
      <c r="BK273" s="150">
        <v>347</v>
      </c>
      <c r="BL273" s="150">
        <v>293</v>
      </c>
      <c r="BM273" s="150">
        <v>214</v>
      </c>
      <c r="BN273" s="150">
        <v>197</v>
      </c>
      <c r="BO273" s="150">
        <v>161</v>
      </c>
      <c r="BP273" s="183">
        <v>142</v>
      </c>
    </row>
    <row r="274" spans="19:68">
      <c r="T274" s="141"/>
      <c r="U274" s="141"/>
      <c r="V274" s="141"/>
      <c r="AH274" s="99"/>
      <c r="AJ274" s="143"/>
      <c r="AL274" s="132"/>
      <c r="AM274" s="141"/>
      <c r="AN274" s="141"/>
      <c r="AO274" s="141"/>
      <c r="AP274" s="132"/>
      <c r="AQ274" s="132"/>
      <c r="AR274" s="132"/>
      <c r="AS274" s="132"/>
      <c r="AT274" s="392"/>
      <c r="AU274" s="392"/>
      <c r="AV274" s="392"/>
      <c r="AW274" s="392"/>
      <c r="AX274" s="392"/>
      <c r="AY274" s="392"/>
      <c r="AZ274" s="392"/>
      <c r="BA274" s="132"/>
      <c r="BB274" s="681"/>
      <c r="BC274" s="141" t="s">
        <v>36</v>
      </c>
      <c r="BD274" s="150">
        <v>102</v>
      </c>
      <c r="BE274" s="150">
        <v>116</v>
      </c>
      <c r="BF274" s="150">
        <v>134</v>
      </c>
      <c r="BG274" s="150">
        <v>112</v>
      </c>
      <c r="BH274" s="150">
        <v>138</v>
      </c>
      <c r="BI274" s="150">
        <v>157</v>
      </c>
      <c r="BJ274" s="150">
        <v>201</v>
      </c>
      <c r="BK274" s="150">
        <v>225</v>
      </c>
      <c r="BL274" s="150">
        <v>227</v>
      </c>
      <c r="BM274" s="150">
        <v>197</v>
      </c>
      <c r="BN274" s="150">
        <v>198</v>
      </c>
      <c r="BO274" s="150">
        <v>205</v>
      </c>
      <c r="BP274" s="183">
        <v>179</v>
      </c>
    </row>
    <row r="275" spans="19:68">
      <c r="T275" s="141"/>
      <c r="U275" s="141"/>
      <c r="V275" s="141"/>
      <c r="AH275" s="99"/>
      <c r="AJ275" s="143"/>
      <c r="AL275" s="132"/>
      <c r="AM275" s="141"/>
      <c r="AN275" s="141"/>
      <c r="AO275" s="141"/>
      <c r="AP275" s="132"/>
      <c r="AQ275" s="132"/>
      <c r="AR275" s="132"/>
      <c r="AS275" s="132"/>
      <c r="AT275" s="392"/>
      <c r="AU275" s="392"/>
      <c r="AV275" s="392"/>
      <c r="AW275" s="392"/>
      <c r="AX275" s="392"/>
      <c r="AY275" s="392"/>
      <c r="AZ275" s="392"/>
      <c r="BA275" s="132"/>
      <c r="BB275" s="681"/>
      <c r="BC275" s="141" t="s">
        <v>149</v>
      </c>
      <c r="BD275" s="146">
        <v>0</v>
      </c>
      <c r="BE275" s="146">
        <v>0</v>
      </c>
      <c r="BF275" s="146">
        <v>0</v>
      </c>
      <c r="BG275" s="146">
        <v>0</v>
      </c>
      <c r="BH275" s="146">
        <v>0</v>
      </c>
      <c r="BI275" s="146">
        <v>0</v>
      </c>
      <c r="BJ275" s="146">
        <v>0</v>
      </c>
      <c r="BK275" s="146">
        <v>0</v>
      </c>
      <c r="BL275" s="146">
        <v>0</v>
      </c>
      <c r="BM275" s="150">
        <v>0</v>
      </c>
      <c r="BN275" s="150">
        <v>0</v>
      </c>
      <c r="BO275" s="150">
        <v>24</v>
      </c>
      <c r="BP275" s="183">
        <v>17</v>
      </c>
    </row>
    <row r="276" spans="19:68">
      <c r="T276" s="141"/>
      <c r="U276" s="141"/>
      <c r="V276" s="141"/>
      <c r="AH276" s="99"/>
      <c r="AJ276" s="143"/>
      <c r="AL276" s="132"/>
      <c r="AM276" s="141"/>
      <c r="AN276" s="141"/>
      <c r="AO276" s="141"/>
      <c r="AP276" s="132"/>
      <c r="AQ276" s="132"/>
      <c r="AR276" s="132"/>
      <c r="AS276" s="132"/>
      <c r="AT276" s="392"/>
      <c r="AU276" s="392"/>
      <c r="AV276" s="392"/>
      <c r="AW276" s="392"/>
      <c r="AX276" s="392"/>
      <c r="AY276" s="392"/>
      <c r="AZ276" s="392"/>
      <c r="BA276" s="132"/>
      <c r="BB276" s="681"/>
      <c r="BC276" s="141" t="s">
        <v>37</v>
      </c>
      <c r="BD276" s="150">
        <v>14</v>
      </c>
      <c r="BE276" s="150">
        <v>8</v>
      </c>
      <c r="BF276" s="150">
        <v>13</v>
      </c>
      <c r="BG276" s="150">
        <v>9</v>
      </c>
      <c r="BH276" s="150">
        <v>10</v>
      </c>
      <c r="BI276" s="150">
        <v>7</v>
      </c>
      <c r="BJ276" s="150">
        <v>25</v>
      </c>
      <c r="BK276" s="150">
        <v>21</v>
      </c>
      <c r="BL276" s="150">
        <v>15</v>
      </c>
      <c r="BM276" s="150">
        <v>27</v>
      </c>
      <c r="BN276" s="150">
        <v>18</v>
      </c>
      <c r="BO276" s="150">
        <v>15</v>
      </c>
      <c r="BP276" s="183">
        <v>21</v>
      </c>
    </row>
    <row r="277" spans="19:68">
      <c r="T277" s="141"/>
      <c r="U277" s="141"/>
      <c r="V277" s="141"/>
      <c r="AH277" s="99"/>
      <c r="AJ277" s="143"/>
      <c r="AL277" s="132"/>
      <c r="AM277" s="141"/>
      <c r="AN277" s="141"/>
      <c r="AO277" s="141"/>
      <c r="AP277" s="132"/>
      <c r="AQ277" s="132"/>
      <c r="AR277" s="132"/>
      <c r="AS277" s="132"/>
      <c r="AT277" s="392"/>
      <c r="AU277" s="392"/>
      <c r="AV277" s="392"/>
      <c r="AW277" s="392"/>
      <c r="AX277" s="392"/>
      <c r="AY277" s="392"/>
      <c r="AZ277" s="392"/>
      <c r="BA277" s="132"/>
      <c r="BB277" s="682"/>
      <c r="BC277" s="161" t="s">
        <v>38</v>
      </c>
      <c r="BD277" s="158">
        <v>9</v>
      </c>
      <c r="BE277" s="158">
        <v>16</v>
      </c>
      <c r="BF277" s="159">
        <v>14</v>
      </c>
      <c r="BG277" s="158">
        <v>22</v>
      </c>
      <c r="BH277" s="158">
        <v>35</v>
      </c>
      <c r="BI277" s="159">
        <v>45</v>
      </c>
      <c r="BJ277" s="159">
        <v>42</v>
      </c>
      <c r="BK277" s="159">
        <v>97</v>
      </c>
      <c r="BL277" s="159">
        <v>65</v>
      </c>
      <c r="BM277" s="159">
        <v>48</v>
      </c>
      <c r="BN277" s="159">
        <v>65</v>
      </c>
      <c r="BO277" s="159">
        <v>48</v>
      </c>
      <c r="BP277" s="185">
        <v>55</v>
      </c>
    </row>
    <row r="278" spans="19:68">
      <c r="T278" s="170"/>
      <c r="U278" s="170" t="s">
        <v>14</v>
      </c>
      <c r="V278" s="170"/>
      <c r="AH278" s="99"/>
      <c r="AJ278" s="143"/>
      <c r="AL278" s="132"/>
      <c r="AM278" s="170"/>
      <c r="AN278" s="170"/>
      <c r="AO278" s="170"/>
      <c r="AP278" s="132"/>
      <c r="AQ278" s="132"/>
      <c r="AR278" s="132"/>
      <c r="AS278" s="132"/>
      <c r="AT278" s="392"/>
      <c r="AU278" s="392"/>
      <c r="AV278" s="392"/>
      <c r="AW278" s="392"/>
      <c r="AX278" s="392"/>
      <c r="AY278" s="392"/>
      <c r="AZ278" s="392"/>
      <c r="BA278" s="132"/>
      <c r="BB278" s="233"/>
      <c r="BD278" s="132"/>
      <c r="BE278" s="132"/>
      <c r="BF278" s="132"/>
      <c r="BL278" s="385"/>
      <c r="BN278" s="327"/>
      <c r="BO278" s="385"/>
      <c r="BP278" s="327"/>
    </row>
    <row r="279" spans="19:68">
      <c r="S279" s="133" t="s">
        <v>32</v>
      </c>
      <c r="T279" s="134" t="s">
        <v>121</v>
      </c>
      <c r="U279" s="134" t="s">
        <v>120</v>
      </c>
      <c r="V279" s="134" t="s">
        <v>119</v>
      </c>
      <c r="W279" s="133" t="s">
        <v>49</v>
      </c>
      <c r="X279" s="133" t="s">
        <v>48</v>
      </c>
      <c r="Y279" s="133" t="s">
        <v>47</v>
      </c>
      <c r="Z279" s="133" t="s">
        <v>46</v>
      </c>
      <c r="AA279" s="133" t="s">
        <v>45</v>
      </c>
      <c r="AB279" s="133" t="s">
        <v>44</v>
      </c>
      <c r="AC279" s="133" t="s">
        <v>43</v>
      </c>
      <c r="AD279" s="133" t="s">
        <v>96</v>
      </c>
      <c r="AE279" s="133" t="s">
        <v>69</v>
      </c>
      <c r="AF279" s="133" t="s">
        <v>77</v>
      </c>
      <c r="AG279" s="135"/>
      <c r="AH279" s="92" t="s">
        <v>110</v>
      </c>
      <c r="AJ279" s="143"/>
      <c r="AL279" s="137" t="s">
        <v>32</v>
      </c>
      <c r="AM279" s="137" t="s">
        <v>121</v>
      </c>
      <c r="AN279" s="137" t="s">
        <v>120</v>
      </c>
      <c r="AO279" s="137" t="s">
        <v>119</v>
      </c>
      <c r="AP279" s="137" t="s">
        <v>49</v>
      </c>
      <c r="AQ279" s="137" t="s">
        <v>48</v>
      </c>
      <c r="AR279" s="137" t="s">
        <v>47</v>
      </c>
      <c r="AS279" s="137" t="s">
        <v>46</v>
      </c>
      <c r="AT279" s="137" t="s">
        <v>45</v>
      </c>
      <c r="AU279" s="137" t="s">
        <v>44</v>
      </c>
      <c r="AV279" s="137" t="s">
        <v>43</v>
      </c>
      <c r="AW279" s="137" t="s">
        <v>96</v>
      </c>
      <c r="AX279" s="137" t="s">
        <v>69</v>
      </c>
      <c r="AY279" s="137" t="s">
        <v>77</v>
      </c>
      <c r="AZ279" s="392"/>
      <c r="BA279" s="132"/>
      <c r="BB279" s="233"/>
      <c r="BC279" s="134" t="s">
        <v>32</v>
      </c>
      <c r="BD279" s="134" t="s">
        <v>121</v>
      </c>
      <c r="BE279" s="134" t="s">
        <v>120</v>
      </c>
      <c r="BF279" s="134" t="s">
        <v>119</v>
      </c>
      <c r="BG279" s="134" t="s">
        <v>49</v>
      </c>
      <c r="BH279" s="134" t="s">
        <v>48</v>
      </c>
      <c r="BI279" s="134" t="s">
        <v>47</v>
      </c>
      <c r="BJ279" s="134" t="s">
        <v>46</v>
      </c>
      <c r="BK279" s="134" t="s">
        <v>45</v>
      </c>
      <c r="BL279" s="134" t="s">
        <v>44</v>
      </c>
      <c r="BM279" s="134" t="s">
        <v>43</v>
      </c>
      <c r="BN279" s="134" t="s">
        <v>96</v>
      </c>
      <c r="BO279" s="137" t="s">
        <v>69</v>
      </c>
      <c r="BP279" s="137" t="s">
        <v>77</v>
      </c>
    </row>
    <row r="280" spans="19:68">
      <c r="S280" s="141" t="s">
        <v>33</v>
      </c>
      <c r="T280" s="142">
        <f>AM280+BD280*$AJ$6+BD287*$AJ$8+BD294*$AJ$10</f>
        <v>3518</v>
      </c>
      <c r="U280" s="142">
        <f t="shared" ref="U280:U282" si="731">AN280+BE280*$AJ$6+BE287*$AJ$8+BE294*$AJ$10</f>
        <v>3960.7999999999997</v>
      </c>
      <c r="V280" s="142">
        <f t="shared" ref="V280:V282" si="732">AO280+BF280*$AJ$6+BF287*$AJ$8+BF294*$AJ$10</f>
        <v>4014.6</v>
      </c>
      <c r="W280" s="142">
        <f t="shared" ref="W280:W282" si="733">AP280+BG280*$AJ$6+BG287*$AJ$8+BG294*$AJ$10</f>
        <v>4213.8</v>
      </c>
      <c r="X280" s="142">
        <f t="shared" ref="X280:X282" si="734">AQ280+BH280*$AJ$6+BH287*$AJ$8+BH294*$AJ$10</f>
        <v>4546.2</v>
      </c>
      <c r="Y280" s="142">
        <f t="shared" ref="Y280:Y282" si="735">AR280+BI280*$AJ$6+BI287*$AJ$8+BI294*$AJ$10</f>
        <v>5383.8</v>
      </c>
      <c r="Z280" s="142">
        <f t="shared" ref="Z280:Z282" si="736">AS280+BJ280*$AJ$6+BJ287*$AJ$8+BJ294*$AJ$10</f>
        <v>3723.2000000000003</v>
      </c>
      <c r="AA280" s="142">
        <f t="shared" ref="AA280:AA282" si="737">AT280+BK280*$AJ$6+BK287*$AJ$8+BK294*$AJ$10</f>
        <v>3655.2</v>
      </c>
      <c r="AB280" s="142">
        <f t="shared" ref="AB280:AB282" si="738">AU280+BL280*$AJ$6+BL287*$AJ$8+BL294*$AJ$10</f>
        <v>3478.8</v>
      </c>
      <c r="AC280" s="142">
        <f t="shared" ref="AC280:AC282" si="739">AV280+BM280*$AJ$6+BM287*$AJ$8+BM294*$AJ$10</f>
        <v>3167.4</v>
      </c>
      <c r="AD280" s="142">
        <f t="shared" ref="AD280:AD282" si="740">AW280+BN280*$AJ$6+BN287*$AJ$8+BN294*$AJ$10</f>
        <v>3039.6</v>
      </c>
      <c r="AE280" s="142">
        <f t="shared" ref="AE280:AE282" si="741">AX280+BO280*$AJ$6+BO287*$AJ$8+BO294*$AJ$10</f>
        <v>3066.8</v>
      </c>
      <c r="AF280" s="142">
        <f t="shared" ref="AF280:AF282" si="742">AY280+BP280*$AJ$6+BP287*$AJ$8+BP294*$AJ$10</f>
        <v>2876.2</v>
      </c>
      <c r="AG280" s="143"/>
      <c r="AH280" s="402">
        <v>644.52300674391574</v>
      </c>
      <c r="AL280" s="141" t="s">
        <v>33</v>
      </c>
      <c r="AM280" s="146">
        <v>1869</v>
      </c>
      <c r="AN280" s="146">
        <v>2115</v>
      </c>
      <c r="AO280" s="146">
        <v>2163</v>
      </c>
      <c r="AP280" s="146">
        <v>2268</v>
      </c>
      <c r="AQ280" s="146">
        <v>2444</v>
      </c>
      <c r="AR280" s="146">
        <v>2842</v>
      </c>
      <c r="AS280" s="146">
        <v>1988</v>
      </c>
      <c r="AT280" s="146">
        <v>1976</v>
      </c>
      <c r="AU280" s="146">
        <v>1927</v>
      </c>
      <c r="AV280" s="146">
        <v>1779</v>
      </c>
      <c r="AW280" s="146">
        <v>1749</v>
      </c>
      <c r="AX280" s="146">
        <v>1777</v>
      </c>
      <c r="AY280" s="146">
        <v>1726</v>
      </c>
      <c r="AZ280" s="392"/>
      <c r="BA280" s="132"/>
      <c r="BB280" s="683" t="s">
        <v>99</v>
      </c>
      <c r="BC280" s="435" t="s">
        <v>33</v>
      </c>
      <c r="BD280" s="149">
        <v>594</v>
      </c>
      <c r="BE280" s="149">
        <v>722</v>
      </c>
      <c r="BF280" s="149">
        <v>747</v>
      </c>
      <c r="BG280" s="149">
        <v>802</v>
      </c>
      <c r="BH280" s="149">
        <v>830</v>
      </c>
      <c r="BI280" s="149">
        <v>791</v>
      </c>
      <c r="BJ280" s="149">
        <v>603</v>
      </c>
      <c r="BK280" s="149">
        <v>670</v>
      </c>
      <c r="BL280" s="149">
        <v>671</v>
      </c>
      <c r="BM280" s="149">
        <v>678</v>
      </c>
      <c r="BN280" s="149">
        <v>634</v>
      </c>
      <c r="BO280" s="149">
        <v>660</v>
      </c>
      <c r="BP280" s="182">
        <v>585</v>
      </c>
    </row>
    <row r="281" spans="19:68">
      <c r="S281" s="141" t="s">
        <v>9</v>
      </c>
      <c r="T281" s="143">
        <f t="shared" ref="T281:T282" si="743">AM281+BD281*$AJ$6+BD288*$AJ$8+BD295*$AJ$10</f>
        <v>2600</v>
      </c>
      <c r="U281" s="143">
        <f t="shared" si="731"/>
        <v>2833</v>
      </c>
      <c r="V281" s="143">
        <f t="shared" si="732"/>
        <v>2845.6</v>
      </c>
      <c r="W281" s="143">
        <f t="shared" si="733"/>
        <v>2934.6</v>
      </c>
      <c r="X281" s="143">
        <f t="shared" si="734"/>
        <v>3236.4</v>
      </c>
      <c r="Y281" s="143">
        <f t="shared" si="735"/>
        <v>3781.7999999999997</v>
      </c>
      <c r="Z281" s="143">
        <f t="shared" si="736"/>
        <v>2829</v>
      </c>
      <c r="AA281" s="143">
        <f t="shared" si="737"/>
        <v>2634.8</v>
      </c>
      <c r="AB281" s="143">
        <f t="shared" si="738"/>
        <v>2430.7999999999997</v>
      </c>
      <c r="AC281" s="143">
        <f t="shared" si="739"/>
        <v>2303.4</v>
      </c>
      <c r="AD281" s="143">
        <f t="shared" si="740"/>
        <v>2117.6</v>
      </c>
      <c r="AE281" s="143">
        <f t="shared" si="741"/>
        <v>2241</v>
      </c>
      <c r="AF281" s="143">
        <f t="shared" si="742"/>
        <v>2207.1999999999998</v>
      </c>
      <c r="AG281" s="143"/>
      <c r="AH281" s="402">
        <v>427.08263108885416</v>
      </c>
      <c r="AL281" s="141" t="s">
        <v>9</v>
      </c>
      <c r="AM281" s="146">
        <v>1345</v>
      </c>
      <c r="AN281" s="146">
        <v>1501</v>
      </c>
      <c r="AO281" s="146">
        <v>1516</v>
      </c>
      <c r="AP281" s="146">
        <v>1564</v>
      </c>
      <c r="AQ281" s="146">
        <v>1715</v>
      </c>
      <c r="AR281" s="146">
        <v>1970</v>
      </c>
      <c r="AS281" s="146">
        <v>1474</v>
      </c>
      <c r="AT281" s="146">
        <v>1393</v>
      </c>
      <c r="AU281" s="146">
        <v>1311</v>
      </c>
      <c r="AV281" s="146">
        <v>1260</v>
      </c>
      <c r="AW281" s="146">
        <v>1182</v>
      </c>
      <c r="AX281" s="146">
        <v>1253</v>
      </c>
      <c r="AY281" s="146">
        <v>1259</v>
      </c>
      <c r="AZ281" s="392"/>
      <c r="BA281" s="132"/>
      <c r="BB281" s="681"/>
      <c r="BC281" s="141" t="s">
        <v>9</v>
      </c>
      <c r="BD281" s="150">
        <v>396</v>
      </c>
      <c r="BE281" s="150">
        <v>507</v>
      </c>
      <c r="BF281" s="150">
        <v>504</v>
      </c>
      <c r="BG281" s="150">
        <v>565</v>
      </c>
      <c r="BH281" s="150">
        <v>555</v>
      </c>
      <c r="BI281" s="150">
        <v>532</v>
      </c>
      <c r="BJ281" s="150">
        <v>388</v>
      </c>
      <c r="BK281" s="150">
        <v>428</v>
      </c>
      <c r="BL281" s="150">
        <v>442</v>
      </c>
      <c r="BM281" s="150">
        <v>438</v>
      </c>
      <c r="BN281" s="150">
        <v>423</v>
      </c>
      <c r="BO281" s="150">
        <v>469</v>
      </c>
      <c r="BP281" s="183">
        <v>459</v>
      </c>
    </row>
    <row r="282" spans="19:68">
      <c r="S282" s="141" t="s">
        <v>34</v>
      </c>
      <c r="T282" s="143">
        <f t="shared" si="743"/>
        <v>3035.6</v>
      </c>
      <c r="U282" s="143">
        <f t="shared" si="731"/>
        <v>2097.1999999999998</v>
      </c>
      <c r="V282" s="143">
        <f t="shared" si="732"/>
        <v>2229.6</v>
      </c>
      <c r="W282" s="143">
        <f t="shared" si="733"/>
        <v>2214.8000000000002</v>
      </c>
      <c r="X282" s="143">
        <f t="shared" si="734"/>
        <v>2532.1999999999998</v>
      </c>
      <c r="Y282" s="143">
        <f t="shared" si="735"/>
        <v>2703.8</v>
      </c>
      <c r="Z282" s="143">
        <f t="shared" si="736"/>
        <v>2549.6</v>
      </c>
      <c r="AA282" s="143">
        <f t="shared" si="737"/>
        <v>2261.1999999999998</v>
      </c>
      <c r="AB282" s="143">
        <f t="shared" si="738"/>
        <v>2077.6</v>
      </c>
      <c r="AC282" s="143">
        <f t="shared" si="739"/>
        <v>2008</v>
      </c>
      <c r="AD282" s="143">
        <f t="shared" si="740"/>
        <v>1891.6000000000001</v>
      </c>
      <c r="AE282" s="143">
        <f t="shared" si="741"/>
        <v>1754.8</v>
      </c>
      <c r="AF282" s="143">
        <f t="shared" si="742"/>
        <v>1818.4</v>
      </c>
      <c r="AG282" s="143"/>
      <c r="AH282" s="402">
        <v>328.15877187049921</v>
      </c>
      <c r="AL282" s="141" t="s">
        <v>34</v>
      </c>
      <c r="AM282" s="146">
        <v>1626</v>
      </c>
      <c r="AN282" s="146">
        <v>1100</v>
      </c>
      <c r="AO282" s="146">
        <v>1178</v>
      </c>
      <c r="AP282" s="146">
        <v>1172</v>
      </c>
      <c r="AQ282" s="146">
        <v>1342</v>
      </c>
      <c r="AR282" s="146">
        <v>1411</v>
      </c>
      <c r="AS282" s="146">
        <v>1329</v>
      </c>
      <c r="AT282" s="146">
        <v>1173</v>
      </c>
      <c r="AU282" s="146">
        <v>1112</v>
      </c>
      <c r="AV282" s="146">
        <v>1095</v>
      </c>
      <c r="AW282" s="146">
        <v>1036</v>
      </c>
      <c r="AX282" s="146">
        <v>991</v>
      </c>
      <c r="AY282" s="146">
        <v>1029</v>
      </c>
      <c r="AZ282" s="392"/>
      <c r="BA282" s="132"/>
      <c r="BB282" s="681"/>
      <c r="BC282" s="141" t="s">
        <v>34</v>
      </c>
      <c r="BD282" s="150">
        <v>560</v>
      </c>
      <c r="BE282" s="150">
        <v>355</v>
      </c>
      <c r="BF282" s="150">
        <v>383</v>
      </c>
      <c r="BG282" s="150">
        <v>399</v>
      </c>
      <c r="BH282" s="150">
        <v>457</v>
      </c>
      <c r="BI282" s="150">
        <v>416</v>
      </c>
      <c r="BJ282" s="150">
        <v>352</v>
      </c>
      <c r="BK282" s="150">
        <v>329</v>
      </c>
      <c r="BL282" s="150">
        <v>333</v>
      </c>
      <c r="BM282" s="150">
        <v>389</v>
      </c>
      <c r="BN282" s="150">
        <v>348</v>
      </c>
      <c r="BO282" s="150">
        <v>362</v>
      </c>
      <c r="BP282" s="183">
        <v>384</v>
      </c>
    </row>
    <row r="283" spans="19:68" ht="18.75" thickBot="1">
      <c r="S283" s="141" t="s">
        <v>35</v>
      </c>
      <c r="T283" s="143">
        <f>AM283</f>
        <v>728</v>
      </c>
      <c r="U283" s="143">
        <f t="shared" ref="U283" si="744">AN283</f>
        <v>814</v>
      </c>
      <c r="V283" s="143">
        <f t="shared" ref="V283" si="745">AO283</f>
        <v>829</v>
      </c>
      <c r="W283" s="143">
        <f t="shared" ref="W283" si="746">AP283</f>
        <v>959</v>
      </c>
      <c r="X283" s="143">
        <f t="shared" ref="X283" si="747">AQ283</f>
        <v>801</v>
      </c>
      <c r="Y283" s="143">
        <f t="shared" ref="Y283" si="748">AR283</f>
        <v>924</v>
      </c>
      <c r="Z283" s="143">
        <f t="shared" ref="Z283" si="749">AS283</f>
        <v>1011</v>
      </c>
      <c r="AA283" s="143">
        <f t="shared" ref="AA283" si="750">AT283</f>
        <v>1261</v>
      </c>
      <c r="AB283" s="143">
        <f t="shared" ref="AB283" si="751">AU283</f>
        <v>1407</v>
      </c>
      <c r="AC283" s="143">
        <f t="shared" ref="AC283" si="752">AV283</f>
        <v>1612</v>
      </c>
      <c r="AD283" s="143">
        <f t="shared" ref="AD283" si="753">AW283</f>
        <v>1593</v>
      </c>
      <c r="AE283" s="143">
        <f t="shared" ref="AE283" si="754">AX283</f>
        <v>1585</v>
      </c>
      <c r="AF283" s="143">
        <f t="shared" ref="AF283" si="755">AY283</f>
        <v>1700</v>
      </c>
      <c r="AG283" s="143"/>
      <c r="AH283" s="402">
        <v>294.64524809034725</v>
      </c>
      <c r="AK283" s="129" t="s">
        <v>14</v>
      </c>
      <c r="AL283" s="141" t="s">
        <v>35</v>
      </c>
      <c r="AM283" s="146">
        <v>728</v>
      </c>
      <c r="AN283" s="146">
        <v>814</v>
      </c>
      <c r="AO283" s="146">
        <v>829</v>
      </c>
      <c r="AP283" s="146">
        <v>959</v>
      </c>
      <c r="AQ283" s="146">
        <v>801</v>
      </c>
      <c r="AR283" s="146">
        <v>924</v>
      </c>
      <c r="AS283" s="146">
        <v>1011</v>
      </c>
      <c r="AT283" s="146">
        <v>1261</v>
      </c>
      <c r="AU283" s="146">
        <v>1407</v>
      </c>
      <c r="AV283" s="146">
        <v>1612</v>
      </c>
      <c r="AW283" s="146">
        <v>1593</v>
      </c>
      <c r="AX283" s="146">
        <v>1585</v>
      </c>
      <c r="AY283" s="146">
        <v>1700</v>
      </c>
      <c r="AZ283" s="392"/>
      <c r="BA283" s="132"/>
      <c r="BB283" s="681"/>
      <c r="BC283" s="154" t="s">
        <v>36</v>
      </c>
      <c r="BD283" s="150">
        <v>172</v>
      </c>
      <c r="BE283" s="150">
        <v>202</v>
      </c>
      <c r="BF283" s="150">
        <v>185</v>
      </c>
      <c r="BG283" s="150">
        <v>195</v>
      </c>
      <c r="BH283" s="150">
        <v>172</v>
      </c>
      <c r="BI283" s="150">
        <v>217</v>
      </c>
      <c r="BJ283" s="150">
        <v>221</v>
      </c>
      <c r="BK283" s="150">
        <v>220</v>
      </c>
      <c r="BL283" s="150">
        <v>249</v>
      </c>
      <c r="BM283" s="150">
        <v>247</v>
      </c>
      <c r="BN283" s="150">
        <v>238</v>
      </c>
      <c r="BO283" s="150">
        <v>274</v>
      </c>
      <c r="BP283" s="183">
        <v>244</v>
      </c>
    </row>
    <row r="284" spans="19:68">
      <c r="S284" s="141" t="s">
        <v>36</v>
      </c>
      <c r="T284" s="527">
        <f>AM284+$AJ$13*AM285+$AJ$6*(BD283+$AJ$13*BD284)+$AJ$8*(BD290+$AJ$13*BD291)+$AJ$10*(BD297+$AJ$13*BD298)</f>
        <v>1062</v>
      </c>
      <c r="U284" s="527">
        <f t="shared" ref="U284" si="756">AN284+$AJ$13*AN285+$AJ$6*(BE283+$AJ$13*BE284)+$AJ$8*(BE290+$AJ$13*BE291)+$AJ$10*(BE297+$AJ$13*BE298)</f>
        <v>1086</v>
      </c>
      <c r="V284" s="527">
        <f t="shared" ref="V284" si="757">AO284+$AJ$13*AO285+$AJ$6*(BF283+$AJ$13*BF284)+$AJ$8*(BF290+$AJ$13*BF291)+$AJ$10*(BF297+$AJ$13*BF298)</f>
        <v>1154.5999999999999</v>
      </c>
      <c r="W284" s="527">
        <f t="shared" ref="W284" si="758">AP284+$AJ$13*AP285+$AJ$6*(BG283+$AJ$13*BG284)+$AJ$8*(BG290+$AJ$13*BG291)+$AJ$10*(BG297+$AJ$13*BG298)</f>
        <v>1184</v>
      </c>
      <c r="X284" s="527">
        <f t="shared" ref="X284" si="759">AQ284+$AJ$13*AQ285+$AJ$6*(BH283+$AJ$13*BH284)+$AJ$8*(BH290+$AJ$13*BH291)+$AJ$10*(BH297+$AJ$13*BH298)</f>
        <v>1074.8</v>
      </c>
      <c r="Y284" s="527">
        <f t="shared" ref="Y284" si="760">AR284+$AJ$13*AR285+$AJ$6*(BI283+$AJ$13*BI284)+$AJ$8*(BI290+$AJ$13*BI291)+$AJ$10*(BI297+$AJ$13*BI298)</f>
        <v>1352.3999999999999</v>
      </c>
      <c r="Z284" s="527">
        <f t="shared" ref="Z284" si="761">AS284+$AJ$13*AS285+$AJ$6*(BJ283+$AJ$13*BJ284)+$AJ$8*(BJ290+$AJ$13*BJ291)+$AJ$10*(BJ297+$AJ$13*BJ298)</f>
        <v>1375.8</v>
      </c>
      <c r="AA284" s="527">
        <f t="shared" ref="AA284" si="762">AT284+$AJ$13*AT285+$AJ$6*(BK283+$AJ$13*BK284)+$AJ$8*(BK290+$AJ$13*BK291)+$AJ$10*(BK297+$AJ$13*BK298)</f>
        <v>1523.2</v>
      </c>
      <c r="AB284" s="527">
        <f t="shared" ref="AB284" si="763">AU284+$AJ$13*AU285+$AJ$6*(BL283+$AJ$13*BL284)+$AJ$8*(BL290+$AJ$13*BL291)+$AJ$10*(BL297+$AJ$13*BL298)</f>
        <v>1604.2</v>
      </c>
      <c r="AC284" s="527">
        <f t="shared" ref="AC284" si="764">AV284+$AJ$13*AV285+$AJ$6*(BM283+$AJ$13*BM284)+$AJ$8*(BM290+$AJ$13*BM291)+$AJ$10*(BM297+$AJ$13*BM298)</f>
        <v>1644.3999999999999</v>
      </c>
      <c r="AD284" s="569">
        <f t="shared" ref="AD284" si="765">AW284+$AJ$13*AW285+$AJ$6*(BN283+$AJ$13*BN284)+$AJ$8*(BN290+$AJ$13*BN291)+$AJ$10*(BN297+$AJ$13*BN298)</f>
        <v>1526.8000000000002</v>
      </c>
      <c r="AE284" s="546">
        <f t="shared" ref="AE284" si="766">AX284+$AJ$13*AX285+$AJ$6*(BO283+$AJ$13*BO284)+$AJ$8*(BO290+$AJ$13*BO291)+$AJ$10*(BO297+$AJ$13*BO298)</f>
        <v>1593.8</v>
      </c>
      <c r="AF284" s="547">
        <f t="shared" ref="AF284" si="767">AY284+$AJ$13*AY285+$AJ$6*(BP283+$AJ$13*BP284)+$AJ$8*(BP290+$AJ$13*BP291)+$AJ$10*(BP297+$AJ$13*BP298)</f>
        <v>1466.3999999999999</v>
      </c>
      <c r="AG284" s="143"/>
      <c r="AH284" s="402">
        <v>223.14742511024733</v>
      </c>
      <c r="AL284" s="141" t="s">
        <v>36</v>
      </c>
      <c r="AM284" s="146">
        <v>567</v>
      </c>
      <c r="AN284" s="146">
        <v>574</v>
      </c>
      <c r="AO284" s="146">
        <v>597</v>
      </c>
      <c r="AP284" s="146">
        <v>622</v>
      </c>
      <c r="AQ284" s="146">
        <v>558</v>
      </c>
      <c r="AR284" s="146">
        <v>715</v>
      </c>
      <c r="AS284" s="146">
        <v>720</v>
      </c>
      <c r="AT284" s="146">
        <v>791</v>
      </c>
      <c r="AU284" s="146">
        <v>838</v>
      </c>
      <c r="AV284" s="146">
        <v>868</v>
      </c>
      <c r="AW284" s="146">
        <v>806</v>
      </c>
      <c r="AX284" s="146">
        <v>825</v>
      </c>
      <c r="AY284" s="146">
        <v>779</v>
      </c>
      <c r="AZ284" s="392"/>
      <c r="BA284" s="132"/>
      <c r="BB284" s="681"/>
      <c r="BC284" s="141" t="s">
        <v>149</v>
      </c>
      <c r="BD284" s="146">
        <v>0</v>
      </c>
      <c r="BE284" s="146">
        <v>0</v>
      </c>
      <c r="BF284" s="146">
        <v>0</v>
      </c>
      <c r="BG284" s="146">
        <v>0</v>
      </c>
      <c r="BH284" s="146">
        <v>0</v>
      </c>
      <c r="BI284" s="146">
        <v>0</v>
      </c>
      <c r="BJ284" s="146">
        <v>0</v>
      </c>
      <c r="BK284" s="146">
        <v>0</v>
      </c>
      <c r="BL284" s="146">
        <v>0</v>
      </c>
      <c r="BM284" s="150">
        <v>0</v>
      </c>
      <c r="BN284" s="150">
        <v>0</v>
      </c>
      <c r="BO284" s="150">
        <v>22</v>
      </c>
      <c r="BP284" s="183">
        <v>21</v>
      </c>
    </row>
    <row r="285" spans="19:68">
      <c r="S285" s="141" t="s">
        <v>37</v>
      </c>
      <c r="T285" s="527">
        <f>AM286+BD285*$AJ$6+BD292*$AJ$8+BD299*$AJ$10</f>
        <v>26</v>
      </c>
      <c r="U285" s="527">
        <f t="shared" ref="U285:U286" si="768">AN286+BE285*$AJ$6+BE292*$AJ$8+BE299*$AJ$10</f>
        <v>40.799999999999997</v>
      </c>
      <c r="V285" s="527">
        <f t="shared" ref="V285:V286" si="769">AO286+BF285*$AJ$6+BF292*$AJ$8+BF299*$AJ$10</f>
        <v>31.8</v>
      </c>
      <c r="W285" s="527">
        <f t="shared" ref="W285:W286" si="770">AP286+BG285*$AJ$6+BG292*$AJ$8+BG299*$AJ$10</f>
        <v>41.8</v>
      </c>
      <c r="X285" s="527">
        <f t="shared" ref="X285:X286" si="771">AQ286+BH285*$AJ$6+BH292*$AJ$8+BH299*$AJ$10</f>
        <v>4.8</v>
      </c>
      <c r="Y285" s="527">
        <f t="shared" ref="Y285:Y286" si="772">AR286+BI285*$AJ$6+BI292*$AJ$8+BI299*$AJ$10</f>
        <v>31.4</v>
      </c>
      <c r="Z285" s="527">
        <f t="shared" ref="Z285:Z286" si="773">AS286+BJ285*$AJ$6+BJ292*$AJ$8+BJ299*$AJ$10</f>
        <v>31.8</v>
      </c>
      <c r="AA285" s="527">
        <f t="shared" ref="AA285:AA286" si="774">AT286+BK285*$AJ$6+BK292*$AJ$8+BK299*$AJ$10</f>
        <v>36.4</v>
      </c>
      <c r="AB285" s="527">
        <f t="shared" ref="AB285:AB286" si="775">AU286+BL285*$AJ$6+BL292*$AJ$8+BL299*$AJ$10</f>
        <v>26.4</v>
      </c>
      <c r="AC285" s="527">
        <f t="shared" ref="AC285:AC286" si="776">AV286+BM285*$AJ$6+BM292*$AJ$8+BM299*$AJ$10</f>
        <v>55</v>
      </c>
      <c r="AD285" s="570">
        <f t="shared" ref="AD285:AD286" si="777">AW286+BN285*$AJ$6+BN292*$AJ$8+BN299*$AJ$10</f>
        <v>30.4</v>
      </c>
      <c r="AE285" s="527">
        <f t="shared" ref="AE285:AE286" si="778">AX286+BO285*$AJ$6+BO292*$AJ$8+BO299*$AJ$10</f>
        <v>47</v>
      </c>
      <c r="AF285" s="548">
        <f t="shared" ref="AF285:AF286" si="779">AY286+BP285*$AJ$6+BP292*$AJ$8+BP299*$AJ$10</f>
        <v>21.599999999999998</v>
      </c>
      <c r="AG285" s="143"/>
      <c r="AH285" s="402">
        <v>13.019796892083654</v>
      </c>
      <c r="AL285" s="141" t="s">
        <v>149</v>
      </c>
      <c r="AM285" s="146">
        <v>0</v>
      </c>
      <c r="AN285" s="146">
        <v>0</v>
      </c>
      <c r="AO285" s="146">
        <v>0</v>
      </c>
      <c r="AP285" s="146">
        <v>0</v>
      </c>
      <c r="AQ285" s="146">
        <v>0</v>
      </c>
      <c r="AR285" s="146">
        <v>0</v>
      </c>
      <c r="AS285" s="146">
        <v>0</v>
      </c>
      <c r="AT285" s="146">
        <v>0</v>
      </c>
      <c r="AU285" s="146">
        <v>0</v>
      </c>
      <c r="AV285" s="146">
        <v>0</v>
      </c>
      <c r="AW285" s="146">
        <v>0</v>
      </c>
      <c r="AX285" s="146">
        <v>77</v>
      </c>
      <c r="AY285" s="146">
        <v>62</v>
      </c>
      <c r="AZ285" s="392"/>
      <c r="BA285" s="132"/>
      <c r="BB285" s="681"/>
      <c r="BC285" s="154" t="s">
        <v>37</v>
      </c>
      <c r="BD285" s="150">
        <v>3</v>
      </c>
      <c r="BE285" s="150">
        <v>10</v>
      </c>
      <c r="BF285" s="150">
        <v>6</v>
      </c>
      <c r="BG285" s="150">
        <v>10</v>
      </c>
      <c r="BH285" s="150">
        <v>1</v>
      </c>
      <c r="BI285" s="150">
        <v>5</v>
      </c>
      <c r="BJ285" s="150">
        <v>5</v>
      </c>
      <c r="BK285" s="150">
        <v>5</v>
      </c>
      <c r="BL285" s="150">
        <v>10</v>
      </c>
      <c r="BM285" s="150">
        <v>8</v>
      </c>
      <c r="BN285" s="150">
        <v>3</v>
      </c>
      <c r="BO285" s="150">
        <v>7</v>
      </c>
      <c r="BP285" s="183">
        <v>3</v>
      </c>
    </row>
    <row r="286" spans="19:68" ht="18.75" thickBot="1">
      <c r="S286" s="141" t="s">
        <v>38</v>
      </c>
      <c r="T286" s="527">
        <f>AM287+BD286*$AJ$6+BD293*$AJ$8+BD300*$AJ$10</f>
        <v>531.79999999999995</v>
      </c>
      <c r="U286" s="527">
        <f t="shared" si="768"/>
        <v>560.6</v>
      </c>
      <c r="V286" s="527">
        <f t="shared" si="769"/>
        <v>501.2</v>
      </c>
      <c r="W286" s="527">
        <f t="shared" si="770"/>
        <v>477.2</v>
      </c>
      <c r="X286" s="527">
        <f t="shared" si="771"/>
        <v>450.20000000000005</v>
      </c>
      <c r="Y286" s="527">
        <f t="shared" si="772"/>
        <v>544.6</v>
      </c>
      <c r="Z286" s="527">
        <f t="shared" si="773"/>
        <v>606.79999999999995</v>
      </c>
      <c r="AA286" s="527">
        <f t="shared" si="774"/>
        <v>557.6</v>
      </c>
      <c r="AB286" s="527">
        <f t="shared" si="775"/>
        <v>553.79999999999995</v>
      </c>
      <c r="AC286" s="527">
        <f t="shared" si="776"/>
        <v>625.20000000000005</v>
      </c>
      <c r="AD286" s="572">
        <f t="shared" si="777"/>
        <v>864</v>
      </c>
      <c r="AE286" s="549">
        <f t="shared" si="778"/>
        <v>512</v>
      </c>
      <c r="AF286" s="550">
        <f t="shared" si="779"/>
        <v>698.2</v>
      </c>
      <c r="AG286" s="143"/>
      <c r="AH286" s="402">
        <v>53.424958794763889</v>
      </c>
      <c r="AL286" s="141" t="s">
        <v>37</v>
      </c>
      <c r="AM286" s="146">
        <v>14</v>
      </c>
      <c r="AN286" s="146">
        <v>21</v>
      </c>
      <c r="AO286" s="146">
        <v>16</v>
      </c>
      <c r="AP286" s="146">
        <v>23</v>
      </c>
      <c r="AQ286" s="146">
        <v>3</v>
      </c>
      <c r="AR286" s="146">
        <v>16</v>
      </c>
      <c r="AS286" s="146">
        <v>16</v>
      </c>
      <c r="AT286" s="146">
        <v>18</v>
      </c>
      <c r="AU286" s="146">
        <v>14</v>
      </c>
      <c r="AV286" s="146">
        <v>28</v>
      </c>
      <c r="AW286" s="146">
        <v>15</v>
      </c>
      <c r="AX286" s="146">
        <v>24</v>
      </c>
      <c r="AY286" s="146">
        <v>11</v>
      </c>
      <c r="AZ286" s="392"/>
      <c r="BA286" s="132"/>
      <c r="BB286" s="682"/>
      <c r="BC286" s="157" t="s">
        <v>38</v>
      </c>
      <c r="BD286" s="158">
        <v>129</v>
      </c>
      <c r="BE286" s="158">
        <v>127</v>
      </c>
      <c r="BF286" s="159">
        <v>126</v>
      </c>
      <c r="BG286" s="158">
        <v>103</v>
      </c>
      <c r="BH286" s="158">
        <v>97</v>
      </c>
      <c r="BI286" s="159">
        <v>109</v>
      </c>
      <c r="BJ286" s="159">
        <v>108</v>
      </c>
      <c r="BK286" s="159">
        <v>102</v>
      </c>
      <c r="BL286" s="159">
        <v>88</v>
      </c>
      <c r="BM286" s="159">
        <v>104</v>
      </c>
      <c r="BN286" s="159">
        <v>129</v>
      </c>
      <c r="BO286" s="159">
        <v>98</v>
      </c>
      <c r="BP286" s="185">
        <v>149</v>
      </c>
    </row>
    <row r="287" spans="19:68">
      <c r="S287" s="141" t="s">
        <v>39</v>
      </c>
      <c r="T287" s="143">
        <f>AM288</f>
        <v>0</v>
      </c>
      <c r="U287" s="143">
        <f t="shared" ref="U287:U290" si="780">AN288</f>
        <v>0</v>
      </c>
      <c r="V287" s="143">
        <f t="shared" ref="V287:V290" si="781">AO288</f>
        <v>0</v>
      </c>
      <c r="W287" s="143">
        <f t="shared" ref="W287:W290" si="782">AP288</f>
        <v>508</v>
      </c>
      <c r="X287" s="143">
        <f t="shared" ref="X287:X290" si="783">AQ288</f>
        <v>467</v>
      </c>
      <c r="Y287" s="143">
        <f t="shared" ref="Y287:Y290" si="784">AR288</f>
        <v>507</v>
      </c>
      <c r="Z287" s="143">
        <f t="shared" ref="Z287:Z290" si="785">AS288</f>
        <v>501</v>
      </c>
      <c r="AA287" s="143">
        <f t="shared" ref="AA287:AA290" si="786">AT288</f>
        <v>501</v>
      </c>
      <c r="AB287" s="143">
        <f t="shared" ref="AB287:AB290" si="787">AU288</f>
        <v>450</v>
      </c>
      <c r="AC287" s="143">
        <f t="shared" ref="AC287:AC290" si="788">AV288</f>
        <v>448</v>
      </c>
      <c r="AD287" s="143">
        <f t="shared" ref="AD287:AD290" si="789">AW288</f>
        <v>433</v>
      </c>
      <c r="AE287" s="143">
        <f t="shared" ref="AE287:AE290" si="790">AX288</f>
        <v>468</v>
      </c>
      <c r="AF287" s="143">
        <f t="shared" ref="AF287:AF290" si="791">AY288</f>
        <v>360</v>
      </c>
      <c r="AG287" s="143"/>
      <c r="AH287" s="404">
        <v>22.412793965352318</v>
      </c>
      <c r="AL287" s="141" t="s">
        <v>38</v>
      </c>
      <c r="AM287" s="146">
        <v>293</v>
      </c>
      <c r="AN287" s="146">
        <v>306</v>
      </c>
      <c r="AO287" s="146">
        <v>275</v>
      </c>
      <c r="AP287" s="146">
        <v>257</v>
      </c>
      <c r="AQ287" s="146">
        <v>244</v>
      </c>
      <c r="AR287" s="146">
        <v>298</v>
      </c>
      <c r="AS287" s="146">
        <v>325</v>
      </c>
      <c r="AT287" s="146">
        <v>295</v>
      </c>
      <c r="AU287" s="146">
        <v>290</v>
      </c>
      <c r="AV287" s="146">
        <v>331</v>
      </c>
      <c r="AW287" s="146">
        <v>451</v>
      </c>
      <c r="AX287" s="146">
        <v>275</v>
      </c>
      <c r="AY287" s="146">
        <v>380</v>
      </c>
      <c r="AZ287" s="392"/>
      <c r="BA287" s="129" t="s">
        <v>14</v>
      </c>
      <c r="BB287" s="681" t="s">
        <v>100</v>
      </c>
      <c r="BC287" s="148" t="s">
        <v>33</v>
      </c>
      <c r="BD287" s="149">
        <v>809</v>
      </c>
      <c r="BE287" s="149">
        <v>925</v>
      </c>
      <c r="BF287" s="149">
        <v>942</v>
      </c>
      <c r="BG287" s="149">
        <v>961</v>
      </c>
      <c r="BH287" s="149">
        <v>1041</v>
      </c>
      <c r="BI287" s="149">
        <v>1267</v>
      </c>
      <c r="BJ287" s="149">
        <v>834</v>
      </c>
      <c r="BK287" s="149">
        <v>758</v>
      </c>
      <c r="BL287" s="149">
        <v>769</v>
      </c>
      <c r="BM287" s="149">
        <v>660</v>
      </c>
      <c r="BN287" s="149">
        <v>661</v>
      </c>
      <c r="BO287" s="150">
        <v>625</v>
      </c>
      <c r="BP287" s="183">
        <v>567</v>
      </c>
    </row>
    <row r="288" spans="19:68">
      <c r="S288" s="141" t="s">
        <v>15</v>
      </c>
      <c r="T288" s="143">
        <f>AM289</f>
        <v>325</v>
      </c>
      <c r="U288" s="143">
        <f t="shared" si="780"/>
        <v>421</v>
      </c>
      <c r="V288" s="143">
        <f t="shared" si="781"/>
        <v>398</v>
      </c>
      <c r="W288" s="143">
        <f t="shared" si="782"/>
        <v>399</v>
      </c>
      <c r="X288" s="143">
        <f t="shared" si="783"/>
        <v>334</v>
      </c>
      <c r="Y288" s="143">
        <f t="shared" si="784"/>
        <v>383</v>
      </c>
      <c r="Z288" s="143">
        <f t="shared" si="785"/>
        <v>409</v>
      </c>
      <c r="AA288" s="143">
        <f t="shared" si="786"/>
        <v>479</v>
      </c>
      <c r="AB288" s="143">
        <f t="shared" si="787"/>
        <v>393</v>
      </c>
      <c r="AC288" s="143">
        <f t="shared" si="788"/>
        <v>459</v>
      </c>
      <c r="AD288" s="143">
        <f t="shared" si="789"/>
        <v>390</v>
      </c>
      <c r="AE288" s="143">
        <f t="shared" si="790"/>
        <v>416</v>
      </c>
      <c r="AF288" s="143">
        <f t="shared" si="791"/>
        <v>404</v>
      </c>
      <c r="AG288" s="143"/>
      <c r="AH288" s="402">
        <v>47.805160111993487</v>
      </c>
      <c r="AK288" s="181"/>
      <c r="AL288" s="141" t="s">
        <v>39</v>
      </c>
      <c r="AM288" s="146"/>
      <c r="AN288" s="146"/>
      <c r="AO288" s="146"/>
      <c r="AP288" s="146">
        <v>508</v>
      </c>
      <c r="AQ288" s="146">
        <v>467</v>
      </c>
      <c r="AR288" s="146">
        <v>507</v>
      </c>
      <c r="AS288" s="146">
        <v>501</v>
      </c>
      <c r="AT288" s="146">
        <v>501</v>
      </c>
      <c r="AU288" s="146">
        <v>450</v>
      </c>
      <c r="AV288" s="146">
        <v>448</v>
      </c>
      <c r="AW288" s="146">
        <v>433</v>
      </c>
      <c r="AX288" s="146">
        <v>468</v>
      </c>
      <c r="AY288" s="146">
        <v>360</v>
      </c>
      <c r="AZ288" s="392"/>
      <c r="BB288" s="681"/>
      <c r="BC288" s="154" t="s">
        <v>9</v>
      </c>
      <c r="BD288" s="150">
        <v>583</v>
      </c>
      <c r="BE288" s="150">
        <v>642</v>
      </c>
      <c r="BF288" s="150">
        <v>660</v>
      </c>
      <c r="BG288" s="150">
        <v>645</v>
      </c>
      <c r="BH288" s="150">
        <v>727</v>
      </c>
      <c r="BI288" s="150">
        <v>869</v>
      </c>
      <c r="BJ288" s="150">
        <v>591</v>
      </c>
      <c r="BK288" s="150">
        <v>549</v>
      </c>
      <c r="BL288" s="150">
        <v>495</v>
      </c>
      <c r="BM288" s="150">
        <v>501</v>
      </c>
      <c r="BN288" s="150">
        <v>446</v>
      </c>
      <c r="BO288" s="150">
        <v>476</v>
      </c>
      <c r="BP288" s="183">
        <v>455</v>
      </c>
    </row>
    <row r="289" spans="19:68" ht="18.75" thickBot="1">
      <c r="S289" s="141" t="s">
        <v>40</v>
      </c>
      <c r="T289" s="143">
        <f>AM290</f>
        <v>0</v>
      </c>
      <c r="U289" s="143">
        <f t="shared" si="780"/>
        <v>0</v>
      </c>
      <c r="V289" s="143">
        <f t="shared" si="781"/>
        <v>0</v>
      </c>
      <c r="W289" s="143">
        <f t="shared" si="782"/>
        <v>32371</v>
      </c>
      <c r="X289" s="143">
        <f t="shared" si="783"/>
        <v>93412</v>
      </c>
      <c r="Y289" s="143">
        <f t="shared" si="784"/>
        <v>88322</v>
      </c>
      <c r="Z289" s="143">
        <f t="shared" si="785"/>
        <v>129099</v>
      </c>
      <c r="AA289" s="143">
        <f t="shared" si="786"/>
        <v>197866</v>
      </c>
      <c r="AB289" s="143">
        <f t="shared" si="787"/>
        <v>194026</v>
      </c>
      <c r="AC289" s="143">
        <f t="shared" si="788"/>
        <v>66428</v>
      </c>
      <c r="AD289" s="143">
        <f t="shared" si="789"/>
        <v>90554</v>
      </c>
      <c r="AE289" s="143">
        <f t="shared" si="790"/>
        <v>85969.95</v>
      </c>
      <c r="AF289" s="143">
        <f t="shared" si="791"/>
        <v>97361.900000000009</v>
      </c>
      <c r="AG289" s="143"/>
      <c r="AH289" s="404">
        <v>62813.822468379083</v>
      </c>
      <c r="AK289" s="181"/>
      <c r="AL289" s="141" t="s">
        <v>15</v>
      </c>
      <c r="AM289" s="146">
        <v>325</v>
      </c>
      <c r="AN289" s="146">
        <v>421</v>
      </c>
      <c r="AO289" s="146">
        <v>398</v>
      </c>
      <c r="AP289" s="146">
        <v>399</v>
      </c>
      <c r="AQ289" s="146">
        <v>334</v>
      </c>
      <c r="AR289" s="146">
        <v>383</v>
      </c>
      <c r="AS289" s="146">
        <v>409</v>
      </c>
      <c r="AT289" s="146">
        <v>479</v>
      </c>
      <c r="AU289" s="146">
        <v>393</v>
      </c>
      <c r="AV289" s="146">
        <v>459</v>
      </c>
      <c r="AW289" s="146">
        <v>390</v>
      </c>
      <c r="AX289" s="146">
        <v>416</v>
      </c>
      <c r="AY289" s="146">
        <v>404</v>
      </c>
      <c r="AZ289" s="132"/>
      <c r="BB289" s="681"/>
      <c r="BC289" s="154" t="s">
        <v>34</v>
      </c>
      <c r="BD289" s="150">
        <v>640</v>
      </c>
      <c r="BE289" s="150">
        <v>436</v>
      </c>
      <c r="BF289" s="150">
        <v>474</v>
      </c>
      <c r="BG289" s="150">
        <v>486</v>
      </c>
      <c r="BH289" s="150">
        <v>521</v>
      </c>
      <c r="BI289" s="150">
        <v>576</v>
      </c>
      <c r="BJ289" s="150">
        <v>525</v>
      </c>
      <c r="BK289" s="150">
        <v>441</v>
      </c>
      <c r="BL289" s="150">
        <v>404</v>
      </c>
      <c r="BM289" s="150">
        <v>411</v>
      </c>
      <c r="BN289" s="150">
        <v>396</v>
      </c>
      <c r="BO289" s="150">
        <v>341</v>
      </c>
      <c r="BP289" s="183">
        <v>349</v>
      </c>
    </row>
    <row r="290" spans="19:68" ht="18.75" thickBot="1">
      <c r="S290" s="141" t="s">
        <v>41</v>
      </c>
      <c r="T290" s="163">
        <f>AM291</f>
        <v>16.135303265940902</v>
      </c>
      <c r="U290" s="163">
        <f t="shared" si="780"/>
        <v>16.514932830021095</v>
      </c>
      <c r="V290" s="163">
        <f t="shared" si="781"/>
        <v>16.840350909324005</v>
      </c>
      <c r="W290" s="163">
        <f t="shared" si="782"/>
        <v>17.733583833570087</v>
      </c>
      <c r="X290" s="163">
        <f t="shared" si="783"/>
        <v>14.197379853723966</v>
      </c>
      <c r="Y290" s="163">
        <f t="shared" si="784"/>
        <v>16.124170079481203</v>
      </c>
      <c r="Z290" s="163">
        <f t="shared" si="785"/>
        <v>15.983321751216122</v>
      </c>
      <c r="AA290" s="163">
        <f t="shared" si="786"/>
        <v>18.942882565055179</v>
      </c>
      <c r="AB290" s="163">
        <f t="shared" si="787"/>
        <v>21.484227248657238</v>
      </c>
      <c r="AC290" s="163">
        <f t="shared" si="788"/>
        <v>24.673906059243077</v>
      </c>
      <c r="AD290" s="573">
        <f t="shared" si="789"/>
        <v>23.848254226456746</v>
      </c>
      <c r="AE290" s="556">
        <f t="shared" si="790"/>
        <v>25.491641613848305</v>
      </c>
      <c r="AF290" s="557">
        <f t="shared" si="791"/>
        <v>23.520760915237403</v>
      </c>
      <c r="AG290" s="163"/>
      <c r="AH290" s="403">
        <v>3.1006477130305674</v>
      </c>
      <c r="AK290" s="181"/>
      <c r="AL290" s="141" t="s">
        <v>40</v>
      </c>
      <c r="AM290" s="146"/>
      <c r="AN290" s="146"/>
      <c r="AO290" s="146"/>
      <c r="AP290" s="146">
        <v>32371</v>
      </c>
      <c r="AQ290" s="146">
        <v>93412</v>
      </c>
      <c r="AR290" s="146">
        <v>88322</v>
      </c>
      <c r="AS290" s="146">
        <v>129099</v>
      </c>
      <c r="AT290" s="146">
        <v>197866</v>
      </c>
      <c r="AU290" s="146">
        <v>194026</v>
      </c>
      <c r="AV290" s="146">
        <v>66428</v>
      </c>
      <c r="AW290" s="146">
        <v>90554</v>
      </c>
      <c r="AX290" s="146">
        <v>85969.95</v>
      </c>
      <c r="AY290" s="146">
        <v>97361.900000000009</v>
      </c>
      <c r="AZ290" s="132"/>
      <c r="BB290" s="681"/>
      <c r="BC290" s="154" t="s">
        <v>36</v>
      </c>
      <c r="BD290" s="150">
        <v>205</v>
      </c>
      <c r="BE290" s="150">
        <v>204</v>
      </c>
      <c r="BF290" s="150">
        <v>202</v>
      </c>
      <c r="BG290" s="150">
        <v>226</v>
      </c>
      <c r="BH290" s="150">
        <v>204</v>
      </c>
      <c r="BI290" s="150">
        <v>267</v>
      </c>
      <c r="BJ290" s="150">
        <v>269</v>
      </c>
      <c r="BK290" s="150">
        <v>273</v>
      </c>
      <c r="BL290" s="150">
        <v>273</v>
      </c>
      <c r="BM290" s="150">
        <v>298</v>
      </c>
      <c r="BN290" s="150">
        <v>282</v>
      </c>
      <c r="BO290" s="150">
        <v>278</v>
      </c>
      <c r="BP290" s="183">
        <v>265</v>
      </c>
    </row>
    <row r="291" spans="19:68">
      <c r="T291" s="141"/>
      <c r="U291" s="141"/>
      <c r="V291" s="141"/>
      <c r="AF291" s="167"/>
      <c r="AH291" s="99"/>
      <c r="AK291" s="181"/>
      <c r="AL291" s="161" t="s">
        <v>41</v>
      </c>
      <c r="AM291" s="164">
        <v>16.135303265940902</v>
      </c>
      <c r="AN291" s="164">
        <v>16.514932830021095</v>
      </c>
      <c r="AO291" s="164">
        <v>16.840350909324005</v>
      </c>
      <c r="AP291" s="164">
        <v>17.733583833570087</v>
      </c>
      <c r="AQ291" s="164">
        <v>14.197379853723966</v>
      </c>
      <c r="AR291" s="164">
        <v>16.124170079481203</v>
      </c>
      <c r="AS291" s="164">
        <v>15.983321751216122</v>
      </c>
      <c r="AT291" s="164">
        <v>18.942882565055179</v>
      </c>
      <c r="AU291" s="164">
        <v>21.484227248657238</v>
      </c>
      <c r="AV291" s="164">
        <v>24.673906059243077</v>
      </c>
      <c r="AW291" s="164">
        <v>23.848254226456746</v>
      </c>
      <c r="AX291" s="164">
        <v>25.491641613848305</v>
      </c>
      <c r="AY291" s="164">
        <v>23.520760915237403</v>
      </c>
      <c r="AZ291" s="132"/>
      <c r="BB291" s="681"/>
      <c r="BC291" s="141" t="s">
        <v>149</v>
      </c>
      <c r="BD291" s="146">
        <v>0</v>
      </c>
      <c r="BE291" s="146">
        <v>0</v>
      </c>
      <c r="BF291" s="146">
        <v>0</v>
      </c>
      <c r="BG291" s="146">
        <v>0</v>
      </c>
      <c r="BH291" s="146">
        <v>0</v>
      </c>
      <c r="BI291" s="146">
        <v>0</v>
      </c>
      <c r="BJ291" s="146">
        <v>0</v>
      </c>
      <c r="BK291" s="146">
        <v>0</v>
      </c>
      <c r="BL291" s="146">
        <v>0</v>
      </c>
      <c r="BM291" s="150">
        <v>0</v>
      </c>
      <c r="BN291" s="150">
        <v>0</v>
      </c>
      <c r="BO291" s="150">
        <v>31</v>
      </c>
      <c r="BP291" s="183">
        <v>18</v>
      </c>
    </row>
    <row r="292" spans="19:68">
      <c r="T292" s="141"/>
      <c r="U292" s="141"/>
      <c r="V292" s="141"/>
      <c r="AH292" s="99"/>
      <c r="AK292" s="184"/>
      <c r="AL292" s="141"/>
      <c r="AM292" s="186"/>
      <c r="AN292" s="186"/>
      <c r="AO292" s="186"/>
      <c r="AP292" s="186"/>
      <c r="AQ292" s="186"/>
      <c r="AR292" s="186"/>
      <c r="AS292" s="186"/>
      <c r="AT292" s="186"/>
      <c r="AU292" s="186"/>
      <c r="AV292" s="186"/>
      <c r="AW292" s="186"/>
      <c r="AX292" s="186"/>
      <c r="AY292" s="186"/>
      <c r="AZ292" s="132"/>
      <c r="BB292" s="681"/>
      <c r="BC292" s="154" t="s">
        <v>37</v>
      </c>
      <c r="BD292" s="150">
        <v>6</v>
      </c>
      <c r="BE292" s="150">
        <v>7</v>
      </c>
      <c r="BF292" s="150">
        <v>5</v>
      </c>
      <c r="BG292" s="150">
        <v>6</v>
      </c>
      <c r="BH292" s="150">
        <v>1</v>
      </c>
      <c r="BI292" s="150">
        <v>9</v>
      </c>
      <c r="BJ292" s="150">
        <v>7</v>
      </c>
      <c r="BK292" s="150">
        <v>6</v>
      </c>
      <c r="BL292" s="150">
        <v>2</v>
      </c>
      <c r="BM292" s="150">
        <v>11</v>
      </c>
      <c r="BN292" s="150">
        <v>7</v>
      </c>
      <c r="BO292" s="150">
        <v>9</v>
      </c>
      <c r="BP292" s="183">
        <v>7</v>
      </c>
    </row>
    <row r="293" spans="19:68">
      <c r="T293" s="141"/>
      <c r="U293" s="141"/>
      <c r="V293" s="141"/>
      <c r="AH293" s="99"/>
      <c r="AK293" s="184"/>
      <c r="AL293" s="141"/>
      <c r="AM293" s="186"/>
      <c r="AN293" s="186"/>
      <c r="AO293" s="186"/>
      <c r="AP293" s="186"/>
      <c r="AQ293" s="186"/>
      <c r="AR293" s="186"/>
      <c r="AS293" s="186"/>
      <c r="AT293" s="186"/>
      <c r="AU293" s="186"/>
      <c r="AV293" s="186"/>
      <c r="AW293" s="186"/>
      <c r="AX293" s="186"/>
      <c r="AY293" s="186"/>
      <c r="AZ293" s="132"/>
      <c r="BB293" s="682"/>
      <c r="BC293" s="157" t="s">
        <v>38</v>
      </c>
      <c r="BD293" s="158">
        <v>102</v>
      </c>
      <c r="BE293" s="158">
        <v>105</v>
      </c>
      <c r="BF293" s="159">
        <v>87</v>
      </c>
      <c r="BG293" s="158">
        <v>91</v>
      </c>
      <c r="BH293" s="158">
        <v>83</v>
      </c>
      <c r="BI293" s="159">
        <v>103</v>
      </c>
      <c r="BJ293" s="159">
        <v>115</v>
      </c>
      <c r="BK293" s="159">
        <v>121</v>
      </c>
      <c r="BL293" s="159">
        <v>119</v>
      </c>
      <c r="BM293" s="159">
        <v>139</v>
      </c>
      <c r="BN293" s="159">
        <v>173</v>
      </c>
      <c r="BO293" s="159">
        <v>95</v>
      </c>
      <c r="BP293" s="185">
        <v>145</v>
      </c>
    </row>
    <row r="294" spans="19:68">
      <c r="T294" s="141"/>
      <c r="U294" s="141"/>
      <c r="V294" s="141"/>
      <c r="AH294" s="99"/>
      <c r="AK294" s="184"/>
      <c r="AL294" s="141"/>
      <c r="AM294" s="186"/>
      <c r="AN294" s="186"/>
      <c r="AO294" s="186"/>
      <c r="AP294" s="186"/>
      <c r="AQ294" s="186"/>
      <c r="AR294" s="186"/>
      <c r="AS294" s="186"/>
      <c r="AT294" s="186"/>
      <c r="AU294" s="186"/>
      <c r="AV294" s="186"/>
      <c r="AW294" s="186"/>
      <c r="AX294" s="186"/>
      <c r="AY294" s="186"/>
      <c r="AZ294" s="132"/>
      <c r="BB294" s="683" t="s">
        <v>101</v>
      </c>
      <c r="BC294" s="148" t="s">
        <v>33</v>
      </c>
      <c r="BD294" s="149">
        <v>304</v>
      </c>
      <c r="BE294" s="149">
        <v>286</v>
      </c>
      <c r="BF294" s="149">
        <v>260</v>
      </c>
      <c r="BG294" s="149">
        <v>286</v>
      </c>
      <c r="BH294" s="149">
        <v>331</v>
      </c>
      <c r="BI294" s="149">
        <v>535</v>
      </c>
      <c r="BJ294" s="149">
        <v>349</v>
      </c>
      <c r="BK294" s="149">
        <v>321</v>
      </c>
      <c r="BL294" s="149">
        <v>205</v>
      </c>
      <c r="BM294" s="149">
        <v>155</v>
      </c>
      <c r="BN294" s="149">
        <v>102</v>
      </c>
      <c r="BO294" s="150">
        <v>114</v>
      </c>
      <c r="BP294" s="183">
        <v>96</v>
      </c>
    </row>
    <row r="295" spans="19:68">
      <c r="T295" s="141"/>
      <c r="U295" s="141"/>
      <c r="V295" s="141"/>
      <c r="AH295" s="99"/>
      <c r="AK295" s="181"/>
      <c r="AL295" s="141"/>
      <c r="AM295" s="186"/>
      <c r="AN295" s="186"/>
      <c r="AO295" s="186"/>
      <c r="AP295" s="186"/>
      <c r="AQ295" s="186"/>
      <c r="AR295" s="186"/>
      <c r="AS295" s="186"/>
      <c r="AT295" s="186"/>
      <c r="AU295" s="186"/>
      <c r="AV295" s="186"/>
      <c r="AW295" s="186"/>
      <c r="AX295" s="186"/>
      <c r="AY295" s="186"/>
      <c r="AZ295" s="132"/>
      <c r="BB295" s="681"/>
      <c r="BC295" s="154" t="s">
        <v>9</v>
      </c>
      <c r="BD295" s="150">
        <v>296</v>
      </c>
      <c r="BE295" s="150">
        <v>237</v>
      </c>
      <c r="BF295" s="150">
        <v>222</v>
      </c>
      <c r="BG295" s="150">
        <v>228</v>
      </c>
      <c r="BH295" s="150">
        <v>292</v>
      </c>
      <c r="BI295" s="150">
        <v>431</v>
      </c>
      <c r="BJ295" s="150">
        <v>378</v>
      </c>
      <c r="BK295" s="150">
        <v>292</v>
      </c>
      <c r="BL295" s="150">
        <v>226</v>
      </c>
      <c r="BM295" s="150">
        <v>160</v>
      </c>
      <c r="BN295" s="150">
        <v>126</v>
      </c>
      <c r="BO295" s="150">
        <v>114</v>
      </c>
      <c r="BP295" s="183">
        <v>105</v>
      </c>
    </row>
    <row r="296" spans="19:68">
      <c r="T296" s="141"/>
      <c r="U296" s="141"/>
      <c r="V296" s="141"/>
      <c r="AH296" s="99"/>
      <c r="AK296" s="181"/>
      <c r="AL296" s="161"/>
      <c r="AM296" s="279"/>
      <c r="AN296" s="279"/>
      <c r="AO296" s="279"/>
      <c r="AP296" s="279"/>
      <c r="AQ296" s="279"/>
      <c r="AR296" s="279"/>
      <c r="AS296" s="279"/>
      <c r="AT296" s="279"/>
      <c r="AU296" s="279"/>
      <c r="AV296" s="279"/>
      <c r="AW296" s="279"/>
      <c r="AX296" s="279"/>
      <c r="AY296" s="279"/>
      <c r="AZ296" s="132"/>
      <c r="BB296" s="681"/>
      <c r="BC296" s="154" t="s">
        <v>34</v>
      </c>
      <c r="BD296" s="150">
        <v>268</v>
      </c>
      <c r="BE296" s="150">
        <v>231</v>
      </c>
      <c r="BF296" s="150">
        <v>226</v>
      </c>
      <c r="BG296" s="150">
        <v>198</v>
      </c>
      <c r="BH296" s="150">
        <v>253</v>
      </c>
      <c r="BI296" s="150">
        <v>320</v>
      </c>
      <c r="BJ296" s="150">
        <v>345</v>
      </c>
      <c r="BK296" s="150">
        <v>320</v>
      </c>
      <c r="BL296" s="150">
        <v>246</v>
      </c>
      <c r="BM296" s="150">
        <v>159</v>
      </c>
      <c r="BN296" s="150">
        <v>151</v>
      </c>
      <c r="BO296" s="150">
        <v>111</v>
      </c>
      <c r="BP296" s="183">
        <v>111</v>
      </c>
    </row>
    <row r="297" spans="19:68">
      <c r="T297" s="141"/>
      <c r="U297" s="141"/>
      <c r="V297" s="141"/>
      <c r="AH297" s="99"/>
      <c r="AK297" s="181"/>
      <c r="AL297" s="132"/>
      <c r="AM297" s="141"/>
      <c r="AN297" s="141"/>
      <c r="AO297" s="141"/>
      <c r="AP297" s="132"/>
      <c r="AQ297" s="132"/>
      <c r="AR297" s="132"/>
      <c r="AS297" s="132"/>
      <c r="AT297" s="392"/>
      <c r="AU297" s="132"/>
      <c r="AV297" s="392"/>
      <c r="AW297" s="392"/>
      <c r="AX297" s="392"/>
      <c r="AY297" s="392"/>
      <c r="BB297" s="681"/>
      <c r="BC297" s="154" t="s">
        <v>36</v>
      </c>
      <c r="BD297" s="150">
        <v>127</v>
      </c>
      <c r="BE297" s="150">
        <v>122</v>
      </c>
      <c r="BF297" s="150">
        <v>173</v>
      </c>
      <c r="BG297" s="150">
        <v>150</v>
      </c>
      <c r="BH297" s="150">
        <v>146</v>
      </c>
      <c r="BI297" s="150">
        <v>164</v>
      </c>
      <c r="BJ297" s="150">
        <v>175</v>
      </c>
      <c r="BK297" s="150">
        <v>236</v>
      </c>
      <c r="BL297" s="150">
        <v>245</v>
      </c>
      <c r="BM297" s="150">
        <v>234</v>
      </c>
      <c r="BN297" s="150">
        <v>207</v>
      </c>
      <c r="BO297" s="150">
        <v>167</v>
      </c>
      <c r="BP297" s="183">
        <v>143</v>
      </c>
    </row>
    <row r="298" spans="19:68">
      <c r="S298" s="129" t="s">
        <v>14</v>
      </c>
      <c r="T298" s="141"/>
      <c r="U298" s="141" t="s">
        <v>14</v>
      </c>
      <c r="V298" s="141"/>
      <c r="AH298" s="99"/>
      <c r="AK298" s="181"/>
      <c r="AL298" s="132"/>
      <c r="AM298" s="141"/>
      <c r="AN298" s="141"/>
      <c r="AO298" s="141"/>
      <c r="AP298" s="132"/>
      <c r="AQ298" s="132"/>
      <c r="AR298" s="132"/>
      <c r="AS298" s="132"/>
      <c r="AT298" s="392"/>
      <c r="AU298" s="132"/>
      <c r="AV298" s="392"/>
      <c r="AW298" s="392"/>
      <c r="AX298" s="392"/>
      <c r="AY298" s="392"/>
      <c r="BB298" s="681"/>
      <c r="BC298" s="141" t="s">
        <v>149</v>
      </c>
      <c r="BD298" s="146">
        <v>0</v>
      </c>
      <c r="BE298" s="146">
        <v>0</v>
      </c>
      <c r="BF298" s="146">
        <v>0</v>
      </c>
      <c r="BG298" s="146">
        <v>0</v>
      </c>
      <c r="BH298" s="146">
        <v>0</v>
      </c>
      <c r="BI298" s="146">
        <v>0</v>
      </c>
      <c r="BJ298" s="146">
        <v>0</v>
      </c>
      <c r="BK298" s="146">
        <v>0</v>
      </c>
      <c r="BL298" s="146">
        <v>0</v>
      </c>
      <c r="BM298" s="150">
        <v>0</v>
      </c>
      <c r="BN298" s="150">
        <v>0</v>
      </c>
      <c r="BO298" s="150">
        <v>14</v>
      </c>
      <c r="BP298" s="183">
        <v>12</v>
      </c>
    </row>
    <row r="299" spans="19:68">
      <c r="T299" s="141"/>
      <c r="U299" s="141"/>
      <c r="V299" s="141"/>
      <c r="Y299" s="129" t="s">
        <v>14</v>
      </c>
      <c r="AH299" s="99"/>
      <c r="AK299" s="181"/>
      <c r="AL299" s="132"/>
      <c r="AM299" s="141"/>
      <c r="AN299" s="141"/>
      <c r="AO299" s="141"/>
      <c r="AP299" s="132"/>
      <c r="AQ299" s="132"/>
      <c r="AR299" s="132"/>
      <c r="AS299" s="132"/>
      <c r="AT299" s="392"/>
      <c r="AU299" s="132"/>
      <c r="AV299" s="392"/>
      <c r="AW299" s="392"/>
      <c r="AX299" s="392"/>
      <c r="AY299" s="392"/>
      <c r="BB299" s="681"/>
      <c r="BC299" s="154" t="s">
        <v>37</v>
      </c>
      <c r="BD299" s="150">
        <v>3</v>
      </c>
      <c r="BE299" s="150">
        <v>4</v>
      </c>
      <c r="BF299" s="150">
        <v>5</v>
      </c>
      <c r="BG299" s="150">
        <v>4</v>
      </c>
      <c r="BH299" s="150">
        <v>0</v>
      </c>
      <c r="BI299" s="150">
        <v>2</v>
      </c>
      <c r="BJ299" s="150">
        <v>4</v>
      </c>
      <c r="BK299" s="150">
        <v>7</v>
      </c>
      <c r="BL299" s="150">
        <v>2</v>
      </c>
      <c r="BM299" s="150">
        <v>8</v>
      </c>
      <c r="BN299" s="150">
        <v>5</v>
      </c>
      <c r="BO299" s="150">
        <v>7</v>
      </c>
      <c r="BP299" s="183">
        <v>1</v>
      </c>
    </row>
    <row r="300" spans="19:68" ht="18.75" thickBot="1">
      <c r="T300" s="141"/>
      <c r="U300" s="141"/>
      <c r="V300" s="141"/>
      <c r="AH300" s="99"/>
      <c r="AK300" s="181"/>
      <c r="AL300" s="132"/>
      <c r="AM300" s="141"/>
      <c r="AN300" s="141"/>
      <c r="AO300" s="141"/>
      <c r="AP300" s="132"/>
      <c r="AQ300" s="132"/>
      <c r="AR300" s="132"/>
      <c r="AS300" s="132"/>
      <c r="AT300" s="392"/>
      <c r="AU300" s="132"/>
      <c r="AV300" s="392"/>
      <c r="AW300" s="392"/>
      <c r="AX300" s="392"/>
      <c r="AY300" s="392"/>
      <c r="BB300" s="682"/>
      <c r="BC300" s="157" t="s">
        <v>38</v>
      </c>
      <c r="BD300" s="158">
        <v>28</v>
      </c>
      <c r="BE300" s="158">
        <v>40</v>
      </c>
      <c r="BF300" s="159">
        <v>32</v>
      </c>
      <c r="BG300" s="158">
        <v>39</v>
      </c>
      <c r="BH300" s="158">
        <v>38</v>
      </c>
      <c r="BI300" s="159">
        <v>47</v>
      </c>
      <c r="BJ300" s="159">
        <v>67</v>
      </c>
      <c r="BK300" s="159">
        <v>50</v>
      </c>
      <c r="BL300" s="159">
        <v>62</v>
      </c>
      <c r="BM300" s="159">
        <v>60</v>
      </c>
      <c r="BN300" s="159">
        <v>114</v>
      </c>
      <c r="BO300" s="159">
        <v>53</v>
      </c>
      <c r="BP300" s="185">
        <v>45</v>
      </c>
    </row>
    <row r="301" spans="19:68" ht="18" customHeight="1">
      <c r="T301" s="132"/>
      <c r="U301" s="132"/>
      <c r="V301" s="132"/>
      <c r="AH301" s="405"/>
      <c r="AI301" s="702" t="s">
        <v>113</v>
      </c>
      <c r="AL301" s="132"/>
      <c r="AM301" s="132"/>
      <c r="AN301" s="132"/>
      <c r="AO301" s="132"/>
      <c r="AP301" s="132"/>
      <c r="AQ301" s="132"/>
      <c r="AR301" s="132"/>
      <c r="AS301" s="132"/>
      <c r="AT301" s="392"/>
      <c r="AU301" s="132"/>
      <c r="AV301" s="392"/>
      <c r="AW301" s="392"/>
      <c r="AX301" s="392"/>
      <c r="AY301" s="392"/>
      <c r="BC301" s="129" t="s">
        <v>14</v>
      </c>
      <c r="BD301" s="132"/>
      <c r="BE301" s="132"/>
      <c r="BF301" s="132"/>
      <c r="BM301" s="385" t="s">
        <v>14</v>
      </c>
      <c r="BN301" s="165"/>
    </row>
    <row r="302" spans="19:68">
      <c r="S302" s="133" t="s">
        <v>50</v>
      </c>
      <c r="T302" s="134" t="s">
        <v>121</v>
      </c>
      <c r="U302" s="134" t="s">
        <v>120</v>
      </c>
      <c r="V302" s="134" t="s">
        <v>119</v>
      </c>
      <c r="W302" s="133" t="s">
        <v>49</v>
      </c>
      <c r="X302" s="133" t="s">
        <v>48</v>
      </c>
      <c r="Y302" s="133" t="s">
        <v>47</v>
      </c>
      <c r="Z302" s="133" t="s">
        <v>46</v>
      </c>
      <c r="AA302" s="133" t="s">
        <v>45</v>
      </c>
      <c r="AB302" s="133" t="s">
        <v>44</v>
      </c>
      <c r="AC302" s="133" t="s">
        <v>43</v>
      </c>
      <c r="AD302" s="133" t="s">
        <v>96</v>
      </c>
      <c r="AE302" s="133" t="s">
        <v>69</v>
      </c>
      <c r="AF302" s="133" t="s">
        <v>77</v>
      </c>
      <c r="AG302" s="135"/>
      <c r="AH302" s="179" t="s">
        <v>84</v>
      </c>
      <c r="AI302" s="703"/>
      <c r="AL302" s="137" t="s">
        <v>50</v>
      </c>
      <c r="AM302" s="134" t="s">
        <v>121</v>
      </c>
      <c r="AN302" s="134" t="s">
        <v>120</v>
      </c>
      <c r="AO302" s="134" t="s">
        <v>119</v>
      </c>
      <c r="AP302" s="137" t="s">
        <v>49</v>
      </c>
      <c r="AQ302" s="137" t="s">
        <v>48</v>
      </c>
      <c r="AR302" s="137" t="s">
        <v>47</v>
      </c>
      <c r="AS302" s="137" t="s">
        <v>46</v>
      </c>
      <c r="AT302" s="137" t="s">
        <v>45</v>
      </c>
      <c r="AU302" s="137" t="s">
        <v>44</v>
      </c>
      <c r="AV302" s="137" t="s">
        <v>43</v>
      </c>
      <c r="AW302" s="137" t="s">
        <v>96</v>
      </c>
      <c r="AX302" s="137" t="s">
        <v>69</v>
      </c>
      <c r="AY302" s="137" t="s">
        <v>77</v>
      </c>
      <c r="BC302" s="134" t="s">
        <v>65</v>
      </c>
      <c r="BD302" s="134" t="s">
        <v>121</v>
      </c>
      <c r="BE302" s="134" t="s">
        <v>120</v>
      </c>
      <c r="BF302" s="134" t="s">
        <v>119</v>
      </c>
      <c r="BG302" s="134" t="s">
        <v>49</v>
      </c>
      <c r="BH302" s="134" t="s">
        <v>48</v>
      </c>
      <c r="BI302" s="134" t="s">
        <v>47</v>
      </c>
      <c r="BJ302" s="134" t="s">
        <v>46</v>
      </c>
      <c r="BK302" s="134" t="s">
        <v>45</v>
      </c>
      <c r="BL302" s="134" t="s">
        <v>44</v>
      </c>
      <c r="BM302" s="134" t="s">
        <v>43</v>
      </c>
      <c r="BN302" s="134" t="s">
        <v>96</v>
      </c>
      <c r="BO302" s="134" t="s">
        <v>69</v>
      </c>
      <c r="BP302" s="134" t="s">
        <v>77</v>
      </c>
    </row>
    <row r="303" spans="19:68">
      <c r="S303" s="141" t="s">
        <v>33</v>
      </c>
      <c r="T303" s="180">
        <f t="shared" ref="T303:AF312" si="792">SUM(T4,T27,T50,T73,T96,T119,T142,T165,T188,T211,T234,T257,T280)</f>
        <v>50997.2</v>
      </c>
      <c r="U303" s="180">
        <f t="shared" si="792"/>
        <v>54409</v>
      </c>
      <c r="V303" s="180">
        <f t="shared" si="792"/>
        <v>55879.199999999997</v>
      </c>
      <c r="W303" s="143">
        <f t="shared" si="792"/>
        <v>55175.200000000004</v>
      </c>
      <c r="X303" s="143">
        <f t="shared" si="792"/>
        <v>62151.999999999993</v>
      </c>
      <c r="Y303" s="143">
        <f t="shared" si="792"/>
        <v>75385</v>
      </c>
      <c r="Z303" s="143">
        <f t="shared" si="792"/>
        <v>50588.19999999999</v>
      </c>
      <c r="AA303" s="143">
        <f t="shared" si="792"/>
        <v>46860.799999999996</v>
      </c>
      <c r="AB303" s="143">
        <f t="shared" si="792"/>
        <v>43095.4</v>
      </c>
      <c r="AC303" s="143">
        <f t="shared" si="792"/>
        <v>42625.4</v>
      </c>
      <c r="AD303" s="143">
        <f t="shared" si="792"/>
        <v>40859.4</v>
      </c>
      <c r="AE303" s="143">
        <f t="shared" si="792"/>
        <v>43072.600000000006</v>
      </c>
      <c r="AF303" s="143">
        <f t="shared" si="792"/>
        <v>39272</v>
      </c>
      <c r="AG303" s="143"/>
      <c r="AH303" s="406">
        <f t="shared" ref="AH303:AH313" si="793">AVERAGE(AH4,AH27,AH50,AH73,AH96,AH119,AH142,AH165,AH188,AH211,AH234,AH257,AH280)</f>
        <v>794.37130124862824</v>
      </c>
      <c r="AI303" s="412">
        <v>2</v>
      </c>
      <c r="AL303" s="141" t="s">
        <v>33</v>
      </c>
      <c r="AM303" s="180">
        <f t="shared" ref="AM303:AS307" si="794">SUM(AM4,AM27,AM50,AM73,AM96,AM119,AM142,AM165,AM188,AM211,AM234,AM257,AM280)</f>
        <v>27141</v>
      </c>
      <c r="AN303" s="180">
        <f t="shared" si="794"/>
        <v>29002</v>
      </c>
      <c r="AO303" s="180">
        <f t="shared" si="794"/>
        <v>29857</v>
      </c>
      <c r="AP303" s="146">
        <f t="shared" si="794"/>
        <v>29650</v>
      </c>
      <c r="AQ303" s="146">
        <f t="shared" si="794"/>
        <v>33227</v>
      </c>
      <c r="AR303" s="146">
        <f t="shared" si="794"/>
        <v>39747</v>
      </c>
      <c r="AS303" s="146">
        <f t="shared" si="794"/>
        <v>26837</v>
      </c>
      <c r="AT303" s="146">
        <v>25200</v>
      </c>
      <c r="AU303" s="146">
        <f t="shared" ref="AU303:AY313" si="795">SUM(AU4,AU27,AU50,AU73,AU96,AU119,AU142,AU165,AU188,AU211,AU234,AU257,AU280)</f>
        <v>23772</v>
      </c>
      <c r="AV303" s="146">
        <v>23648</v>
      </c>
      <c r="AW303" s="146">
        <f t="shared" si="795"/>
        <v>23034</v>
      </c>
      <c r="AX303" s="146">
        <f t="shared" si="795"/>
        <v>24644</v>
      </c>
      <c r="AY303" s="146">
        <f t="shared" si="795"/>
        <v>23054</v>
      </c>
      <c r="BB303" s="683" t="s">
        <v>99</v>
      </c>
      <c r="BC303" s="148" t="s">
        <v>33</v>
      </c>
      <c r="BD303" s="149">
        <f t="shared" ref="BD303:BP318" si="796">SUM(BD4,BD27,BD50,BD73,BD96,BD119,BD142,BD165,BD188,BD211,BD234,BD257,BD280)</f>
        <v>8554</v>
      </c>
      <c r="BE303" s="149">
        <f t="shared" si="796"/>
        <v>9063</v>
      </c>
      <c r="BF303" s="149">
        <f t="shared" si="796"/>
        <v>9177</v>
      </c>
      <c r="BG303" s="149">
        <f t="shared" si="796"/>
        <v>9607</v>
      </c>
      <c r="BH303" s="149">
        <f t="shared" si="796"/>
        <v>10201</v>
      </c>
      <c r="BI303" s="149">
        <f t="shared" si="796"/>
        <v>10636</v>
      </c>
      <c r="BJ303" s="149">
        <f t="shared" si="796"/>
        <v>7298</v>
      </c>
      <c r="BK303" s="149">
        <v>7253</v>
      </c>
      <c r="BL303" s="149">
        <f t="shared" si="796"/>
        <v>7517</v>
      </c>
      <c r="BM303" s="149">
        <v>7651</v>
      </c>
      <c r="BN303" s="149">
        <f t="shared" si="796"/>
        <v>7806</v>
      </c>
      <c r="BO303" s="149">
        <f t="shared" si="796"/>
        <v>8695</v>
      </c>
      <c r="BP303" s="182">
        <f t="shared" si="796"/>
        <v>8006</v>
      </c>
    </row>
    <row r="304" spans="19:68">
      <c r="S304" s="141" t="s">
        <v>9</v>
      </c>
      <c r="T304" s="146">
        <f t="shared" si="792"/>
        <v>38702.199999999997</v>
      </c>
      <c r="U304" s="146">
        <f t="shared" si="792"/>
        <v>39065</v>
      </c>
      <c r="V304" s="146">
        <f t="shared" si="792"/>
        <v>40127.199999999997</v>
      </c>
      <c r="W304" s="143">
        <f t="shared" si="792"/>
        <v>39405.799999999996</v>
      </c>
      <c r="X304" s="143">
        <f t="shared" si="792"/>
        <v>42308.6</v>
      </c>
      <c r="Y304" s="143">
        <f t="shared" si="792"/>
        <v>51197</v>
      </c>
      <c r="Z304" s="143">
        <f t="shared" si="792"/>
        <v>40231.799999999996</v>
      </c>
      <c r="AA304" s="143">
        <f t="shared" si="792"/>
        <v>37855.4</v>
      </c>
      <c r="AB304" s="143">
        <f t="shared" si="792"/>
        <v>34586.6</v>
      </c>
      <c r="AC304" s="143">
        <f t="shared" si="792"/>
        <v>33054.800000000003</v>
      </c>
      <c r="AD304" s="143">
        <f t="shared" si="792"/>
        <v>31730.6</v>
      </c>
      <c r="AE304" s="143">
        <f t="shared" si="792"/>
        <v>33962.800000000003</v>
      </c>
      <c r="AF304" s="143">
        <f t="shared" si="792"/>
        <v>31807.200000000001</v>
      </c>
      <c r="AG304" s="143"/>
      <c r="AH304" s="406">
        <f t="shared" si="793"/>
        <v>428.41393338287503</v>
      </c>
      <c r="AI304" s="412">
        <v>2</v>
      </c>
      <c r="AL304" s="141" t="s">
        <v>9</v>
      </c>
      <c r="AM304" s="146">
        <f t="shared" si="794"/>
        <v>20230</v>
      </c>
      <c r="AN304" s="146">
        <f t="shared" si="794"/>
        <v>20665</v>
      </c>
      <c r="AO304" s="146">
        <f t="shared" si="794"/>
        <v>21196</v>
      </c>
      <c r="AP304" s="146">
        <f t="shared" si="794"/>
        <v>20874</v>
      </c>
      <c r="AQ304" s="146">
        <f t="shared" si="794"/>
        <v>22362</v>
      </c>
      <c r="AR304" s="146">
        <f t="shared" si="794"/>
        <v>26770</v>
      </c>
      <c r="AS304" s="146">
        <f t="shared" si="794"/>
        <v>21007</v>
      </c>
      <c r="AT304" s="146">
        <v>19858</v>
      </c>
      <c r="AU304" s="146">
        <f t="shared" si="795"/>
        <v>18497</v>
      </c>
      <c r="AV304" s="146">
        <v>17842</v>
      </c>
      <c r="AW304" s="146">
        <f t="shared" si="795"/>
        <v>17381</v>
      </c>
      <c r="AX304" s="146">
        <f t="shared" si="795"/>
        <v>18934</v>
      </c>
      <c r="AY304" s="146">
        <f t="shared" si="795"/>
        <v>17959</v>
      </c>
      <c r="BB304" s="681"/>
      <c r="BC304" s="154" t="s">
        <v>9</v>
      </c>
      <c r="BD304" s="150">
        <f t="shared" si="796"/>
        <v>5776</v>
      </c>
      <c r="BE304" s="150">
        <f t="shared" si="796"/>
        <v>6179</v>
      </c>
      <c r="BF304" s="150">
        <f t="shared" si="796"/>
        <v>6400</v>
      </c>
      <c r="BG304" s="150">
        <f t="shared" si="796"/>
        <v>6308</v>
      </c>
      <c r="BH304" s="150">
        <f t="shared" si="796"/>
        <v>6717</v>
      </c>
      <c r="BI304" s="150">
        <f t="shared" si="796"/>
        <v>7257</v>
      </c>
      <c r="BJ304" s="150">
        <f t="shared" si="796"/>
        <v>5530</v>
      </c>
      <c r="BK304" s="150">
        <v>5256</v>
      </c>
      <c r="BL304" s="150">
        <f t="shared" si="796"/>
        <v>5323</v>
      </c>
      <c r="BM304" s="150">
        <v>5403</v>
      </c>
      <c r="BN304" s="150">
        <f t="shared" si="796"/>
        <v>5545</v>
      </c>
      <c r="BO304" s="150">
        <f t="shared" si="796"/>
        <v>6662</v>
      </c>
      <c r="BP304" s="183">
        <f t="shared" si="796"/>
        <v>6424</v>
      </c>
    </row>
    <row r="305" spans="19:68">
      <c r="S305" s="141" t="s">
        <v>34</v>
      </c>
      <c r="T305" s="146">
        <f t="shared" si="792"/>
        <v>37428.6</v>
      </c>
      <c r="U305" s="146">
        <f t="shared" si="792"/>
        <v>29240.2</v>
      </c>
      <c r="V305" s="146">
        <f t="shared" si="792"/>
        <v>30504.6</v>
      </c>
      <c r="W305" s="143">
        <f t="shared" si="792"/>
        <v>29547.599999999999</v>
      </c>
      <c r="X305" s="143">
        <f t="shared" si="792"/>
        <v>31722.399999999998</v>
      </c>
      <c r="Y305" s="143">
        <f t="shared" si="792"/>
        <v>36852</v>
      </c>
      <c r="Z305" s="143">
        <f t="shared" si="792"/>
        <v>33150.799999999996</v>
      </c>
      <c r="AA305" s="143">
        <f t="shared" si="792"/>
        <v>32112.799999999996</v>
      </c>
      <c r="AB305" s="143">
        <f t="shared" si="792"/>
        <v>29423.399999999998</v>
      </c>
      <c r="AC305" s="143">
        <f t="shared" si="792"/>
        <v>27754.000000000004</v>
      </c>
      <c r="AD305" s="143">
        <f t="shared" si="792"/>
        <v>26521.200000000001</v>
      </c>
      <c r="AE305" s="143">
        <f t="shared" si="792"/>
        <v>26050</v>
      </c>
      <c r="AF305" s="143">
        <f t="shared" si="792"/>
        <v>27288.799999999999</v>
      </c>
      <c r="AG305" s="143"/>
      <c r="AH305" s="406">
        <f t="shared" si="793"/>
        <v>301.42648825775046</v>
      </c>
      <c r="AI305" s="412">
        <v>2</v>
      </c>
      <c r="AL305" s="141" t="s">
        <v>34</v>
      </c>
      <c r="AM305" s="146">
        <f t="shared" si="794"/>
        <v>19949</v>
      </c>
      <c r="AN305" s="146">
        <f t="shared" si="794"/>
        <v>15402</v>
      </c>
      <c r="AO305" s="146">
        <f t="shared" si="794"/>
        <v>16072</v>
      </c>
      <c r="AP305" s="146">
        <f t="shared" si="794"/>
        <v>15554</v>
      </c>
      <c r="AQ305" s="146">
        <f t="shared" si="794"/>
        <v>16670</v>
      </c>
      <c r="AR305" s="146">
        <f t="shared" si="794"/>
        <v>19246</v>
      </c>
      <c r="AS305" s="146">
        <f t="shared" si="794"/>
        <v>17282</v>
      </c>
      <c r="AT305" s="146">
        <v>16673</v>
      </c>
      <c r="AU305" s="146">
        <f t="shared" si="795"/>
        <v>15524</v>
      </c>
      <c r="AV305" s="146">
        <v>14828</v>
      </c>
      <c r="AW305" s="146">
        <f t="shared" si="795"/>
        <v>14369</v>
      </c>
      <c r="AX305" s="146">
        <f t="shared" si="795"/>
        <v>14369</v>
      </c>
      <c r="AY305" s="146">
        <f t="shared" si="795"/>
        <v>15254</v>
      </c>
      <c r="BB305" s="681"/>
      <c r="BC305" s="154" t="s">
        <v>34</v>
      </c>
      <c r="BD305" s="150">
        <f t="shared" si="796"/>
        <v>6377</v>
      </c>
      <c r="BE305" s="150">
        <f t="shared" si="796"/>
        <v>4579</v>
      </c>
      <c r="BF305" s="150">
        <f t="shared" si="796"/>
        <v>4783</v>
      </c>
      <c r="BG305" s="150">
        <f t="shared" si="796"/>
        <v>4616</v>
      </c>
      <c r="BH305" s="150">
        <f t="shared" si="796"/>
        <v>4825</v>
      </c>
      <c r="BI305" s="150">
        <f t="shared" si="796"/>
        <v>5301</v>
      </c>
      <c r="BJ305" s="150">
        <f t="shared" si="796"/>
        <v>4569</v>
      </c>
      <c r="BK305" s="150">
        <v>4294</v>
      </c>
      <c r="BL305" s="150">
        <f t="shared" si="796"/>
        <v>4206</v>
      </c>
      <c r="BM305" s="150">
        <v>4394</v>
      </c>
      <c r="BN305" s="150">
        <f t="shared" si="796"/>
        <v>4351</v>
      </c>
      <c r="BO305" s="150">
        <f t="shared" si="796"/>
        <v>4598</v>
      </c>
      <c r="BP305" s="183">
        <f t="shared" si="796"/>
        <v>5399</v>
      </c>
    </row>
    <row r="306" spans="19:68">
      <c r="S306" s="141" t="s">
        <v>35</v>
      </c>
      <c r="T306" s="146">
        <f t="shared" si="792"/>
        <v>3576</v>
      </c>
      <c r="U306" s="146">
        <f t="shared" si="792"/>
        <v>4633</v>
      </c>
      <c r="V306" s="146">
        <f t="shared" si="792"/>
        <v>6377</v>
      </c>
      <c r="W306" s="143">
        <f t="shared" si="792"/>
        <v>7634</v>
      </c>
      <c r="X306" s="143">
        <f t="shared" si="792"/>
        <v>9277</v>
      </c>
      <c r="Y306" s="143">
        <f t="shared" si="792"/>
        <v>10738</v>
      </c>
      <c r="Z306" s="143">
        <f t="shared" si="792"/>
        <v>12090</v>
      </c>
      <c r="AA306" s="143">
        <f t="shared" si="792"/>
        <v>13043</v>
      </c>
      <c r="AB306" s="143">
        <f t="shared" si="792"/>
        <v>13550</v>
      </c>
      <c r="AC306" s="143">
        <f t="shared" si="792"/>
        <v>16027</v>
      </c>
      <c r="AD306" s="143">
        <f t="shared" si="792"/>
        <v>17328</v>
      </c>
      <c r="AE306" s="143">
        <f t="shared" si="792"/>
        <v>18048</v>
      </c>
      <c r="AF306" s="143">
        <f t="shared" si="792"/>
        <v>19031</v>
      </c>
      <c r="AG306" s="143"/>
      <c r="AH306" s="406">
        <f t="shared" si="793"/>
        <v>327.56393424250939</v>
      </c>
      <c r="AI306" s="412">
        <v>2</v>
      </c>
      <c r="AL306" s="141" t="s">
        <v>35</v>
      </c>
      <c r="AM306" s="146">
        <f t="shared" si="794"/>
        <v>3576</v>
      </c>
      <c r="AN306" s="146">
        <f t="shared" si="794"/>
        <v>4633</v>
      </c>
      <c r="AO306" s="146">
        <f t="shared" si="794"/>
        <v>6377</v>
      </c>
      <c r="AP306" s="146">
        <f t="shared" si="794"/>
        <v>7634</v>
      </c>
      <c r="AQ306" s="146">
        <f t="shared" si="794"/>
        <v>9277</v>
      </c>
      <c r="AR306" s="146">
        <f t="shared" si="794"/>
        <v>10738</v>
      </c>
      <c r="AS306" s="146">
        <f t="shared" si="794"/>
        <v>12090</v>
      </c>
      <c r="AT306" s="146">
        <v>13043</v>
      </c>
      <c r="AU306" s="146">
        <f t="shared" si="795"/>
        <v>13550</v>
      </c>
      <c r="AV306" s="146">
        <v>16027</v>
      </c>
      <c r="AW306" s="146">
        <f t="shared" si="795"/>
        <v>17328</v>
      </c>
      <c r="AX306" s="146">
        <f t="shared" si="795"/>
        <v>18048</v>
      </c>
      <c r="AY306" s="146">
        <f t="shared" si="795"/>
        <v>19031</v>
      </c>
      <c r="BB306" s="681"/>
      <c r="BC306" s="154" t="s">
        <v>36</v>
      </c>
      <c r="BD306" s="150">
        <f t="shared" si="796"/>
        <v>2188</v>
      </c>
      <c r="BE306" s="150">
        <f t="shared" si="796"/>
        <v>2168</v>
      </c>
      <c r="BF306" s="150">
        <f t="shared" si="796"/>
        <v>2077</v>
      </c>
      <c r="BG306" s="150">
        <f t="shared" si="796"/>
        <v>1989</v>
      </c>
      <c r="BH306" s="150">
        <f t="shared" si="796"/>
        <v>1981</v>
      </c>
      <c r="BI306" s="150">
        <f t="shared" si="796"/>
        <v>2099</v>
      </c>
      <c r="BJ306" s="150">
        <f t="shared" si="796"/>
        <v>2357</v>
      </c>
      <c r="BK306" s="150">
        <v>2368</v>
      </c>
      <c r="BL306" s="150">
        <f t="shared" si="796"/>
        <v>2385</v>
      </c>
      <c r="BM306" s="150">
        <v>2527</v>
      </c>
      <c r="BN306" s="150">
        <f t="shared" si="796"/>
        <v>2475</v>
      </c>
      <c r="BO306" s="150">
        <f t="shared" si="796"/>
        <v>2768</v>
      </c>
      <c r="BP306" s="183">
        <f t="shared" si="796"/>
        <v>3020</v>
      </c>
    </row>
    <row r="307" spans="19:68">
      <c r="S307" s="141" t="s">
        <v>36</v>
      </c>
      <c r="T307" s="146">
        <f t="shared" si="792"/>
        <v>12737.8</v>
      </c>
      <c r="U307" s="146">
        <f t="shared" si="792"/>
        <v>12942.400000000001</v>
      </c>
      <c r="V307" s="146">
        <f t="shared" si="792"/>
        <v>13140</v>
      </c>
      <c r="W307" s="143">
        <f t="shared" si="792"/>
        <v>12887.8</v>
      </c>
      <c r="X307" s="143">
        <f t="shared" si="792"/>
        <v>12949.999999999998</v>
      </c>
      <c r="Y307" s="143">
        <f t="shared" si="792"/>
        <v>14482.8</v>
      </c>
      <c r="Z307" s="143">
        <f t="shared" si="792"/>
        <v>16060.199999999999</v>
      </c>
      <c r="AA307" s="143">
        <f t="shared" si="792"/>
        <v>17673.8</v>
      </c>
      <c r="AB307" s="143">
        <f t="shared" si="792"/>
        <v>17970.399999999998</v>
      </c>
      <c r="AC307" s="143">
        <f t="shared" si="792"/>
        <v>18373</v>
      </c>
      <c r="AD307" s="143">
        <f t="shared" si="792"/>
        <v>17472.199999999997</v>
      </c>
      <c r="AE307" s="143">
        <f t="shared" si="792"/>
        <v>18525.600000000002</v>
      </c>
      <c r="AF307" s="143">
        <f t="shared" si="792"/>
        <v>18958.600000000002</v>
      </c>
      <c r="AG307" s="143"/>
      <c r="AH307" s="407">
        <f t="shared" si="793"/>
        <v>194.84589153843669</v>
      </c>
      <c r="AI307" s="412">
        <v>1.5</v>
      </c>
      <c r="AL307" s="141" t="s">
        <v>36</v>
      </c>
      <c r="AM307" s="146">
        <f t="shared" si="794"/>
        <v>6763</v>
      </c>
      <c r="AN307" s="146">
        <f t="shared" si="794"/>
        <v>6818</v>
      </c>
      <c r="AO307" s="146">
        <f t="shared" si="794"/>
        <v>6886</v>
      </c>
      <c r="AP307" s="146">
        <f t="shared" si="794"/>
        <v>6716</v>
      </c>
      <c r="AQ307" s="146">
        <f t="shared" si="794"/>
        <v>6760</v>
      </c>
      <c r="AR307" s="146">
        <f t="shared" si="794"/>
        <v>7536</v>
      </c>
      <c r="AS307" s="146">
        <f t="shared" si="794"/>
        <v>8312</v>
      </c>
      <c r="AT307" s="146">
        <v>9087</v>
      </c>
      <c r="AU307" s="146">
        <f t="shared" si="795"/>
        <v>9261</v>
      </c>
      <c r="AV307" s="146">
        <v>9501</v>
      </c>
      <c r="AW307" s="146">
        <f t="shared" si="795"/>
        <v>9138</v>
      </c>
      <c r="AX307" s="146">
        <f t="shared" si="795"/>
        <v>9400</v>
      </c>
      <c r="AY307" s="146">
        <f t="shared" si="795"/>
        <v>9889</v>
      </c>
      <c r="BB307" s="681"/>
      <c r="BC307" s="141" t="s">
        <v>149</v>
      </c>
      <c r="BD307" s="150">
        <f t="shared" si="796"/>
        <v>0</v>
      </c>
      <c r="BE307" s="150">
        <f t="shared" si="796"/>
        <v>0</v>
      </c>
      <c r="BF307" s="150">
        <f t="shared" si="796"/>
        <v>0</v>
      </c>
      <c r="BG307" s="150">
        <f t="shared" si="796"/>
        <v>0</v>
      </c>
      <c r="BH307" s="150">
        <f t="shared" si="796"/>
        <v>0</v>
      </c>
      <c r="BI307" s="150">
        <f t="shared" si="796"/>
        <v>0</v>
      </c>
      <c r="BJ307" s="150">
        <f t="shared" si="796"/>
        <v>0</v>
      </c>
      <c r="BK307" s="150">
        <v>0</v>
      </c>
      <c r="BL307" s="150">
        <f t="shared" si="796"/>
        <v>0</v>
      </c>
      <c r="BM307" s="150">
        <v>0</v>
      </c>
      <c r="BN307" s="150">
        <f t="shared" si="796"/>
        <v>0</v>
      </c>
      <c r="BO307" s="150">
        <f t="shared" si="796"/>
        <v>240</v>
      </c>
      <c r="BP307" s="183">
        <f t="shared" si="796"/>
        <v>225</v>
      </c>
    </row>
    <row r="308" spans="19:68">
      <c r="S308" s="141" t="s">
        <v>37</v>
      </c>
      <c r="T308" s="146">
        <f t="shared" si="792"/>
        <v>893.00000000000011</v>
      </c>
      <c r="U308" s="146">
        <f t="shared" si="792"/>
        <v>1055.2</v>
      </c>
      <c r="V308" s="146">
        <f t="shared" si="792"/>
        <v>835.19999999999993</v>
      </c>
      <c r="W308" s="143">
        <f t="shared" si="792"/>
        <v>886.19999999999993</v>
      </c>
      <c r="X308" s="143">
        <f t="shared" si="792"/>
        <v>982.99999999999977</v>
      </c>
      <c r="Y308" s="143">
        <f t="shared" si="792"/>
        <v>1208.4000000000001</v>
      </c>
      <c r="Z308" s="143">
        <f t="shared" si="792"/>
        <v>1181.7999999999997</v>
      </c>
      <c r="AA308" s="143">
        <f t="shared" si="792"/>
        <v>1500.0000000000002</v>
      </c>
      <c r="AB308" s="143">
        <f t="shared" si="792"/>
        <v>1556.6000000000004</v>
      </c>
      <c r="AC308" s="143">
        <f t="shared" si="792"/>
        <v>1551.6000000000001</v>
      </c>
      <c r="AD308" s="143">
        <f t="shared" si="792"/>
        <v>1445.0000000000002</v>
      </c>
      <c r="AE308" s="143">
        <f t="shared" si="792"/>
        <v>1368.8</v>
      </c>
      <c r="AF308" s="143">
        <f t="shared" si="792"/>
        <v>1458</v>
      </c>
      <c r="AG308" s="143"/>
      <c r="AH308" s="406">
        <f t="shared" si="793"/>
        <v>42.499393363447261</v>
      </c>
      <c r="AI308" s="412">
        <v>1.5</v>
      </c>
      <c r="AK308" s="141"/>
      <c r="AL308" s="141" t="s">
        <v>149</v>
      </c>
      <c r="AM308" s="146">
        <v>0</v>
      </c>
      <c r="AN308" s="146">
        <v>0</v>
      </c>
      <c r="AO308" s="146">
        <v>0</v>
      </c>
      <c r="AP308" s="146">
        <v>0</v>
      </c>
      <c r="AQ308" s="146">
        <v>0</v>
      </c>
      <c r="AR308" s="146">
        <v>0</v>
      </c>
      <c r="AS308" s="146">
        <v>0</v>
      </c>
      <c r="AT308" s="146">
        <v>0</v>
      </c>
      <c r="AU308" s="146">
        <v>0</v>
      </c>
      <c r="AV308" s="146">
        <v>0</v>
      </c>
      <c r="AW308" s="146">
        <v>0</v>
      </c>
      <c r="AX308" s="146">
        <f t="shared" si="795"/>
        <v>884</v>
      </c>
      <c r="AY308" s="146">
        <f t="shared" si="795"/>
        <v>788</v>
      </c>
      <c r="BB308" s="681"/>
      <c r="BC308" s="154" t="s">
        <v>37</v>
      </c>
      <c r="BD308" s="150">
        <f t="shared" si="796"/>
        <v>220</v>
      </c>
      <c r="BE308" s="150">
        <f t="shared" si="796"/>
        <v>237</v>
      </c>
      <c r="BF308" s="150">
        <f t="shared" si="796"/>
        <v>202</v>
      </c>
      <c r="BG308" s="150">
        <f t="shared" si="796"/>
        <v>174</v>
      </c>
      <c r="BH308" s="150">
        <f t="shared" si="796"/>
        <v>194</v>
      </c>
      <c r="BI308" s="150">
        <f t="shared" si="796"/>
        <v>216</v>
      </c>
      <c r="BJ308" s="150">
        <f t="shared" si="796"/>
        <v>220</v>
      </c>
      <c r="BK308" s="150">
        <v>241</v>
      </c>
      <c r="BL308" s="150">
        <f t="shared" si="796"/>
        <v>243</v>
      </c>
      <c r="BM308" s="150">
        <v>227</v>
      </c>
      <c r="BN308" s="150">
        <f t="shared" si="796"/>
        <v>212</v>
      </c>
      <c r="BO308" s="150">
        <f t="shared" si="796"/>
        <v>216</v>
      </c>
      <c r="BP308" s="183">
        <f t="shared" si="796"/>
        <v>227</v>
      </c>
    </row>
    <row r="309" spans="19:68">
      <c r="S309" s="141" t="s">
        <v>38</v>
      </c>
      <c r="T309" s="146">
        <f t="shared" si="792"/>
        <v>1982.8</v>
      </c>
      <c r="U309" s="146">
        <f t="shared" si="792"/>
        <v>2025.4</v>
      </c>
      <c r="V309" s="146">
        <f t="shared" si="792"/>
        <v>2071.8000000000002</v>
      </c>
      <c r="W309" s="143">
        <f t="shared" si="792"/>
        <v>1984.2</v>
      </c>
      <c r="X309" s="143">
        <f t="shared" si="792"/>
        <v>2009</v>
      </c>
      <c r="Y309" s="143">
        <f t="shared" si="792"/>
        <v>2996.7999999999997</v>
      </c>
      <c r="Z309" s="143">
        <f t="shared" si="792"/>
        <v>3988.2</v>
      </c>
      <c r="AA309" s="143">
        <f t="shared" si="792"/>
        <v>4880.4000000000005</v>
      </c>
      <c r="AB309" s="143">
        <f t="shared" si="792"/>
        <v>4808.0000000000009</v>
      </c>
      <c r="AC309" s="143">
        <f t="shared" si="792"/>
        <v>4712.3999999999996</v>
      </c>
      <c r="AD309" s="143">
        <f t="shared" si="792"/>
        <v>5256.4000000000005</v>
      </c>
      <c r="AE309" s="143">
        <f t="shared" si="792"/>
        <v>4864.4000000000005</v>
      </c>
      <c r="AF309" s="143">
        <f t="shared" si="792"/>
        <v>5099.9999999999991</v>
      </c>
      <c r="AG309" s="143"/>
      <c r="AH309" s="406">
        <f t="shared" si="793"/>
        <v>130.1655507396132</v>
      </c>
      <c r="AI309" s="412">
        <v>1.5</v>
      </c>
      <c r="AK309" s="141"/>
      <c r="AL309" s="141" t="s">
        <v>37</v>
      </c>
      <c r="AM309" s="146">
        <f t="shared" ref="AM309:AS313" si="797">SUM(AM10,AM33,AM56,AM79,AM102,AM125,AM148,AM171,AM194,AM217,AM240,AM263,AM286)</f>
        <v>479</v>
      </c>
      <c r="AN309" s="146">
        <f t="shared" si="797"/>
        <v>562</v>
      </c>
      <c r="AO309" s="146">
        <f t="shared" si="797"/>
        <v>443</v>
      </c>
      <c r="AP309" s="146">
        <f t="shared" si="797"/>
        <v>468</v>
      </c>
      <c r="AQ309" s="146">
        <f t="shared" si="797"/>
        <v>518</v>
      </c>
      <c r="AR309" s="146">
        <f t="shared" si="797"/>
        <v>631</v>
      </c>
      <c r="AS309" s="146">
        <f t="shared" si="797"/>
        <v>619</v>
      </c>
      <c r="AT309" s="146">
        <v>777</v>
      </c>
      <c r="AU309" s="146">
        <f t="shared" ref="AU309:AX313" si="798">SUM(AU10,AU33,AU56,AU79,AU102,AU125,AU148,AU171,AU194,AU217,AU240,AU263,AU286)</f>
        <v>801</v>
      </c>
      <c r="AV309" s="146">
        <v>799</v>
      </c>
      <c r="AW309" s="146">
        <f t="shared" si="798"/>
        <v>744</v>
      </c>
      <c r="AX309" s="146">
        <f t="shared" si="798"/>
        <v>720</v>
      </c>
      <c r="AY309" s="146">
        <f t="shared" si="795"/>
        <v>764</v>
      </c>
      <c r="BB309" s="682"/>
      <c r="BC309" s="157" t="s">
        <v>38</v>
      </c>
      <c r="BD309" s="158">
        <f t="shared" si="796"/>
        <v>438</v>
      </c>
      <c r="BE309" s="158">
        <f t="shared" si="796"/>
        <v>438</v>
      </c>
      <c r="BF309" s="159">
        <f t="shared" si="796"/>
        <v>404</v>
      </c>
      <c r="BG309" s="158">
        <f t="shared" si="796"/>
        <v>409</v>
      </c>
      <c r="BH309" s="158">
        <f t="shared" si="796"/>
        <v>391</v>
      </c>
      <c r="BI309" s="159">
        <f t="shared" si="796"/>
        <v>574</v>
      </c>
      <c r="BJ309" s="159">
        <f t="shared" si="796"/>
        <v>722</v>
      </c>
      <c r="BK309" s="159">
        <v>797</v>
      </c>
      <c r="BL309" s="159">
        <f t="shared" si="796"/>
        <v>901</v>
      </c>
      <c r="BM309" s="159">
        <v>789</v>
      </c>
      <c r="BN309" s="159">
        <f t="shared" si="796"/>
        <v>905</v>
      </c>
      <c r="BO309" s="159">
        <f t="shared" si="796"/>
        <v>937</v>
      </c>
      <c r="BP309" s="185">
        <f t="shared" si="796"/>
        <v>1058</v>
      </c>
    </row>
    <row r="310" spans="19:68">
      <c r="S310" s="141" t="s">
        <v>39</v>
      </c>
      <c r="T310" s="146">
        <f t="shared" si="792"/>
        <v>0</v>
      </c>
      <c r="U310" s="146">
        <f t="shared" si="792"/>
        <v>0</v>
      </c>
      <c r="V310" s="146">
        <f t="shared" si="792"/>
        <v>0</v>
      </c>
      <c r="W310" s="143">
        <f t="shared" si="792"/>
        <v>3784</v>
      </c>
      <c r="X310" s="143">
        <f t="shared" si="792"/>
        <v>3415</v>
      </c>
      <c r="Y310" s="143">
        <f t="shared" si="792"/>
        <v>3385</v>
      </c>
      <c r="Z310" s="143">
        <f t="shared" si="792"/>
        <v>3589</v>
      </c>
      <c r="AA310" s="143">
        <f t="shared" si="792"/>
        <v>3969</v>
      </c>
      <c r="AB310" s="143">
        <f t="shared" si="792"/>
        <v>3356</v>
      </c>
      <c r="AC310" s="143">
        <f t="shared" si="792"/>
        <v>3655</v>
      </c>
      <c r="AD310" s="143">
        <f t="shared" si="792"/>
        <v>3681</v>
      </c>
      <c r="AE310" s="143">
        <f t="shared" si="792"/>
        <v>3842</v>
      </c>
      <c r="AF310" s="143">
        <f t="shared" si="792"/>
        <v>3558</v>
      </c>
      <c r="AG310" s="143"/>
      <c r="AH310" s="406">
        <f t="shared" si="793"/>
        <v>52.381466368326869</v>
      </c>
      <c r="AI310" s="412">
        <v>0.5</v>
      </c>
      <c r="AK310" s="141"/>
      <c r="AL310" s="141" t="s">
        <v>38</v>
      </c>
      <c r="AM310" s="146">
        <f t="shared" si="797"/>
        <v>1065</v>
      </c>
      <c r="AN310" s="146">
        <f t="shared" si="797"/>
        <v>1072</v>
      </c>
      <c r="AO310" s="146">
        <f t="shared" si="797"/>
        <v>1089</v>
      </c>
      <c r="AP310" s="146">
        <f t="shared" si="797"/>
        <v>1047</v>
      </c>
      <c r="AQ310" s="146">
        <f t="shared" si="797"/>
        <v>1056</v>
      </c>
      <c r="AR310" s="146">
        <f t="shared" si="797"/>
        <v>1583</v>
      </c>
      <c r="AS310" s="146">
        <f t="shared" si="797"/>
        <v>2089</v>
      </c>
      <c r="AT310" s="146">
        <v>2543</v>
      </c>
      <c r="AU310" s="146">
        <f t="shared" si="798"/>
        <v>2514</v>
      </c>
      <c r="AV310" s="146">
        <v>2467</v>
      </c>
      <c r="AW310" s="146">
        <f t="shared" si="798"/>
        <v>2767</v>
      </c>
      <c r="AX310" s="146">
        <f t="shared" si="798"/>
        <v>2605</v>
      </c>
      <c r="AY310" s="146">
        <f t="shared" si="795"/>
        <v>2735</v>
      </c>
      <c r="BB310" s="681" t="s">
        <v>100</v>
      </c>
      <c r="BC310" s="148" t="s">
        <v>33</v>
      </c>
      <c r="BD310" s="149">
        <f t="shared" si="796"/>
        <v>11937</v>
      </c>
      <c r="BE310" s="149">
        <f t="shared" si="796"/>
        <v>12861</v>
      </c>
      <c r="BF310" s="149">
        <f t="shared" si="796"/>
        <v>13235</v>
      </c>
      <c r="BG310" s="149">
        <f t="shared" si="796"/>
        <v>12826</v>
      </c>
      <c r="BH310" s="149">
        <f t="shared" si="796"/>
        <v>14787</v>
      </c>
      <c r="BI310" s="149">
        <f t="shared" si="796"/>
        <v>17768</v>
      </c>
      <c r="BJ310" s="149">
        <f t="shared" si="796"/>
        <v>11056</v>
      </c>
      <c r="BK310" s="149">
        <v>10174</v>
      </c>
      <c r="BL310" s="149">
        <f t="shared" si="796"/>
        <v>8967</v>
      </c>
      <c r="BM310" s="149">
        <v>9091</v>
      </c>
      <c r="BN310" s="149">
        <f t="shared" si="796"/>
        <v>8535</v>
      </c>
      <c r="BO310" s="149">
        <f t="shared" si="796"/>
        <v>9135</v>
      </c>
      <c r="BP310" s="182">
        <f t="shared" si="796"/>
        <v>7940</v>
      </c>
    </row>
    <row r="311" spans="19:68">
      <c r="S311" s="141" t="s">
        <v>15</v>
      </c>
      <c r="T311" s="146">
        <f t="shared" si="792"/>
        <v>5039</v>
      </c>
      <c r="U311" s="146">
        <f t="shared" si="792"/>
        <v>5885</v>
      </c>
      <c r="V311" s="146">
        <f t="shared" si="792"/>
        <v>5531</v>
      </c>
      <c r="W311" s="143">
        <f t="shared" si="792"/>
        <v>5275</v>
      </c>
      <c r="X311" s="143">
        <f t="shared" si="792"/>
        <v>4885</v>
      </c>
      <c r="Y311" s="143">
        <f t="shared" si="792"/>
        <v>5261</v>
      </c>
      <c r="Z311" s="143">
        <f t="shared" si="792"/>
        <v>5602</v>
      </c>
      <c r="AA311" s="143">
        <f t="shared" si="792"/>
        <v>6439</v>
      </c>
      <c r="AB311" s="143">
        <f t="shared" si="792"/>
        <v>6315</v>
      </c>
      <c r="AC311" s="143">
        <f t="shared" si="792"/>
        <v>6116</v>
      </c>
      <c r="AD311" s="143">
        <f t="shared" si="792"/>
        <v>5952</v>
      </c>
      <c r="AE311" s="143">
        <f t="shared" si="792"/>
        <v>6267</v>
      </c>
      <c r="AF311" s="143">
        <f t="shared" si="792"/>
        <v>6392</v>
      </c>
      <c r="AG311" s="143"/>
      <c r="AH311" s="406">
        <f t="shared" si="793"/>
        <v>56.692595340137586</v>
      </c>
      <c r="AI311" s="412">
        <v>2</v>
      </c>
      <c r="AK311" s="141"/>
      <c r="AL311" s="141" t="s">
        <v>39</v>
      </c>
      <c r="AM311" s="146">
        <f t="shared" si="797"/>
        <v>0</v>
      </c>
      <c r="AN311" s="146">
        <f t="shared" si="797"/>
        <v>0</v>
      </c>
      <c r="AO311" s="146">
        <f t="shared" si="797"/>
        <v>0</v>
      </c>
      <c r="AP311" s="146">
        <f t="shared" si="797"/>
        <v>3784</v>
      </c>
      <c r="AQ311" s="146">
        <f t="shared" si="797"/>
        <v>3415</v>
      </c>
      <c r="AR311" s="146">
        <f t="shared" si="797"/>
        <v>3385</v>
      </c>
      <c r="AS311" s="146">
        <f t="shared" si="797"/>
        <v>3589</v>
      </c>
      <c r="AT311" s="146">
        <v>3969</v>
      </c>
      <c r="AU311" s="146">
        <f t="shared" si="798"/>
        <v>3356</v>
      </c>
      <c r="AV311" s="146">
        <v>3655</v>
      </c>
      <c r="AW311" s="146">
        <f t="shared" si="798"/>
        <v>3681</v>
      </c>
      <c r="AX311" s="146">
        <f t="shared" si="798"/>
        <v>3842</v>
      </c>
      <c r="AY311" s="146">
        <f t="shared" si="795"/>
        <v>3558</v>
      </c>
      <c r="BB311" s="681"/>
      <c r="BC311" s="154" t="s">
        <v>9</v>
      </c>
      <c r="BD311" s="150">
        <f t="shared" si="796"/>
        <v>8917</v>
      </c>
      <c r="BE311" s="150">
        <f t="shared" si="796"/>
        <v>8922</v>
      </c>
      <c r="BF311" s="150">
        <f t="shared" si="796"/>
        <v>9190</v>
      </c>
      <c r="BG311" s="150">
        <f t="shared" si="796"/>
        <v>9061</v>
      </c>
      <c r="BH311" s="150">
        <f t="shared" si="796"/>
        <v>9617</v>
      </c>
      <c r="BI311" s="150">
        <f t="shared" si="796"/>
        <v>11443</v>
      </c>
      <c r="BJ311" s="150">
        <f t="shared" si="796"/>
        <v>8340</v>
      </c>
      <c r="BK311" s="150">
        <v>7957</v>
      </c>
      <c r="BL311" s="150">
        <f t="shared" si="796"/>
        <v>7198</v>
      </c>
      <c r="BM311" s="150">
        <v>6886</v>
      </c>
      <c r="BN311" s="150">
        <f t="shared" si="796"/>
        <v>6604</v>
      </c>
      <c r="BO311" s="150">
        <f t="shared" si="796"/>
        <v>7028</v>
      </c>
      <c r="BP311" s="183">
        <f t="shared" si="796"/>
        <v>6573</v>
      </c>
    </row>
    <row r="312" spans="19:68">
      <c r="S312" s="141" t="s">
        <v>40</v>
      </c>
      <c r="T312" s="146">
        <f t="shared" si="792"/>
        <v>0</v>
      </c>
      <c r="U312" s="146">
        <f t="shared" si="792"/>
        <v>0</v>
      </c>
      <c r="V312" s="146">
        <f t="shared" si="792"/>
        <v>0</v>
      </c>
      <c r="W312" s="143">
        <f t="shared" si="792"/>
        <v>471743</v>
      </c>
      <c r="X312" s="143">
        <f t="shared" si="792"/>
        <v>425155</v>
      </c>
      <c r="Y312" s="143">
        <f t="shared" si="792"/>
        <v>599719</v>
      </c>
      <c r="Z312" s="143">
        <f t="shared" si="792"/>
        <v>716536.39999999944</v>
      </c>
      <c r="AA312" s="143">
        <f t="shared" si="792"/>
        <v>871003</v>
      </c>
      <c r="AB312" s="143">
        <f t="shared" si="792"/>
        <v>798978</v>
      </c>
      <c r="AC312" s="143">
        <f t="shared" si="792"/>
        <v>672600.5</v>
      </c>
      <c r="AD312" s="143">
        <f t="shared" si="792"/>
        <v>585211</v>
      </c>
      <c r="AE312" s="143">
        <f t="shared" si="792"/>
        <v>602313.05999999994</v>
      </c>
      <c r="AF312" s="143">
        <f t="shared" si="792"/>
        <v>677155.9</v>
      </c>
      <c r="AG312" s="143"/>
      <c r="AH312" s="406">
        <f t="shared" si="793"/>
        <v>20339.806785004563</v>
      </c>
      <c r="AI312" s="412">
        <v>50</v>
      </c>
      <c r="AK312" s="141"/>
      <c r="AL312" s="141" t="s">
        <v>15</v>
      </c>
      <c r="AM312" s="146">
        <f t="shared" si="797"/>
        <v>5039</v>
      </c>
      <c r="AN312" s="146">
        <f t="shared" si="797"/>
        <v>5885</v>
      </c>
      <c r="AO312" s="146">
        <f t="shared" si="797"/>
        <v>5531</v>
      </c>
      <c r="AP312" s="146">
        <f t="shared" si="797"/>
        <v>5275</v>
      </c>
      <c r="AQ312" s="146">
        <f t="shared" si="797"/>
        <v>4885</v>
      </c>
      <c r="AR312" s="146">
        <f t="shared" si="797"/>
        <v>5261</v>
      </c>
      <c r="AS312" s="146">
        <f t="shared" si="797"/>
        <v>5602</v>
      </c>
      <c r="AT312" s="146">
        <v>6439</v>
      </c>
      <c r="AU312" s="146">
        <f t="shared" si="798"/>
        <v>6315</v>
      </c>
      <c r="AV312" s="146">
        <v>6116</v>
      </c>
      <c r="AW312" s="146">
        <f t="shared" si="798"/>
        <v>5952</v>
      </c>
      <c r="AX312" s="146">
        <f t="shared" si="798"/>
        <v>6267</v>
      </c>
      <c r="AY312" s="146">
        <f t="shared" si="795"/>
        <v>6392</v>
      </c>
      <c r="BB312" s="681"/>
      <c r="BC312" s="154" t="s">
        <v>34</v>
      </c>
      <c r="BD312" s="150">
        <f t="shared" si="796"/>
        <v>7902</v>
      </c>
      <c r="BE312" s="150">
        <f t="shared" si="796"/>
        <v>6251</v>
      </c>
      <c r="BF312" s="150">
        <f t="shared" si="796"/>
        <v>6591</v>
      </c>
      <c r="BG312" s="150">
        <f t="shared" si="796"/>
        <v>6492</v>
      </c>
      <c r="BH312" s="150">
        <f t="shared" si="796"/>
        <v>6906</v>
      </c>
      <c r="BI312" s="150">
        <f t="shared" si="796"/>
        <v>7808</v>
      </c>
      <c r="BJ312" s="150">
        <f t="shared" si="796"/>
        <v>6690</v>
      </c>
      <c r="BK312" s="150">
        <v>6421</v>
      </c>
      <c r="BL312" s="150">
        <f t="shared" si="796"/>
        <v>5839</v>
      </c>
      <c r="BM312" s="150">
        <v>5572</v>
      </c>
      <c r="BN312" s="150">
        <f t="shared" si="796"/>
        <v>5363</v>
      </c>
      <c r="BO312" s="150">
        <f t="shared" si="796"/>
        <v>5173</v>
      </c>
      <c r="BP312" s="183">
        <f t="shared" si="796"/>
        <v>5366</v>
      </c>
    </row>
    <row r="313" spans="19:68" ht="18.75" thickBot="1">
      <c r="S313" s="161" t="s">
        <v>41</v>
      </c>
      <c r="T313" s="164">
        <f t="shared" ref="T313:AF313" si="799">AM314</f>
        <v>15.399958746313217</v>
      </c>
      <c r="U313" s="164">
        <f t="shared" si="799"/>
        <v>15.92004255699181</v>
      </c>
      <c r="V313" s="164">
        <f t="shared" si="799"/>
        <v>15.624578064618824</v>
      </c>
      <c r="W313" s="164">
        <f t="shared" si="799"/>
        <v>15.218716083242539</v>
      </c>
      <c r="X313" s="164">
        <f t="shared" si="799"/>
        <v>14.520091812946584</v>
      </c>
      <c r="Y313" s="164">
        <f t="shared" si="799"/>
        <v>13.865023002266131</v>
      </c>
      <c r="Z313" s="164">
        <f t="shared" si="799"/>
        <v>14.302510399387181</v>
      </c>
      <c r="AA313" s="164">
        <f t="shared" si="799"/>
        <v>16.276833784000825</v>
      </c>
      <c r="AB313" s="164">
        <f t="shared" si="799"/>
        <v>17.958268710099428</v>
      </c>
      <c r="AC313" s="164">
        <f t="shared" si="799"/>
        <v>19.699628480307542</v>
      </c>
      <c r="AD313" s="164">
        <f t="shared" si="799"/>
        <v>19.819872219787584</v>
      </c>
      <c r="AE313" s="164">
        <f t="shared" si="799"/>
        <v>19.76785145722793</v>
      </c>
      <c r="AF313" s="164">
        <f t="shared" si="799"/>
        <v>21.176196971298268</v>
      </c>
      <c r="AG313" s="163"/>
      <c r="AH313" s="408">
        <f t="shared" si="793"/>
        <v>2.2464835205007829</v>
      </c>
      <c r="AI313" s="413">
        <v>0.05</v>
      </c>
      <c r="AK313" s="141"/>
      <c r="AL313" s="141" t="s">
        <v>40</v>
      </c>
      <c r="AM313" s="146">
        <f t="shared" si="797"/>
        <v>0</v>
      </c>
      <c r="AN313" s="146">
        <f t="shared" si="797"/>
        <v>0</v>
      </c>
      <c r="AO313" s="146">
        <f t="shared" si="797"/>
        <v>0</v>
      </c>
      <c r="AP313" s="146">
        <f t="shared" si="797"/>
        <v>471743</v>
      </c>
      <c r="AQ313" s="146">
        <f t="shared" si="797"/>
        <v>425155</v>
      </c>
      <c r="AR313" s="146">
        <f t="shared" si="797"/>
        <v>599719</v>
      </c>
      <c r="AS313" s="146">
        <f t="shared" si="797"/>
        <v>716536.39999999944</v>
      </c>
      <c r="AT313" s="146">
        <v>871003</v>
      </c>
      <c r="AU313" s="146">
        <f t="shared" si="798"/>
        <v>798978</v>
      </c>
      <c r="AV313" s="146">
        <v>672600.5</v>
      </c>
      <c r="AW313" s="146">
        <f t="shared" si="798"/>
        <v>585211</v>
      </c>
      <c r="AX313" s="146">
        <f t="shared" si="798"/>
        <v>602313.05999999994</v>
      </c>
      <c r="AY313" s="146">
        <f t="shared" si="795"/>
        <v>677155.9</v>
      </c>
      <c r="BB313" s="681"/>
      <c r="BC313" s="154" t="s">
        <v>36</v>
      </c>
      <c r="BD313" s="150">
        <f t="shared" si="796"/>
        <v>2488</v>
      </c>
      <c r="BE313" s="150">
        <f t="shared" si="796"/>
        <v>2482</v>
      </c>
      <c r="BF313" s="150">
        <f t="shared" si="796"/>
        <v>2478</v>
      </c>
      <c r="BG313" s="150">
        <f t="shared" si="796"/>
        <v>2537</v>
      </c>
      <c r="BH313" s="150">
        <f t="shared" si="796"/>
        <v>2522</v>
      </c>
      <c r="BI313" s="150">
        <f t="shared" si="796"/>
        <v>2840</v>
      </c>
      <c r="BJ313" s="150">
        <f t="shared" si="796"/>
        <v>2919</v>
      </c>
      <c r="BK313" s="150">
        <v>3276</v>
      </c>
      <c r="BL313" s="150">
        <f t="shared" si="796"/>
        <v>3283</v>
      </c>
      <c r="BM313" s="150">
        <v>3332</v>
      </c>
      <c r="BN313" s="150">
        <f t="shared" si="796"/>
        <v>3221</v>
      </c>
      <c r="BO313" s="150">
        <f t="shared" si="796"/>
        <v>3226</v>
      </c>
      <c r="BP313" s="183">
        <f t="shared" si="796"/>
        <v>3291</v>
      </c>
    </row>
    <row r="314" spans="19:68">
      <c r="T314" s="141"/>
      <c r="U314" s="141"/>
      <c r="V314" s="141"/>
      <c r="AK314" s="141"/>
      <c r="AL314" s="161" t="s">
        <v>41</v>
      </c>
      <c r="AM314" s="279">
        <f>(AM307+AM309)/BV17*100</f>
        <v>15.399958746313217</v>
      </c>
      <c r="AN314" s="279">
        <f t="shared" ref="AN314:AY314" si="800">(AN307+AN309)/BW17*100</f>
        <v>15.92004255699181</v>
      </c>
      <c r="AO314" s="279">
        <f t="shared" si="800"/>
        <v>15.624578064618824</v>
      </c>
      <c r="AP314" s="279">
        <f t="shared" si="800"/>
        <v>15.218716083242539</v>
      </c>
      <c r="AQ314" s="279">
        <f t="shared" si="800"/>
        <v>14.520091812946584</v>
      </c>
      <c r="AR314" s="279">
        <f t="shared" si="800"/>
        <v>13.865023002266131</v>
      </c>
      <c r="AS314" s="279">
        <f t="shared" si="800"/>
        <v>14.302510399387181</v>
      </c>
      <c r="AT314" s="279">
        <f t="shared" si="800"/>
        <v>16.276833784000825</v>
      </c>
      <c r="AU314" s="279">
        <f t="shared" si="800"/>
        <v>17.958268710099428</v>
      </c>
      <c r="AV314" s="279">
        <f t="shared" si="800"/>
        <v>19.699628480307542</v>
      </c>
      <c r="AW314" s="279">
        <f t="shared" si="800"/>
        <v>19.819872219787584</v>
      </c>
      <c r="AX314" s="279">
        <f t="shared" si="800"/>
        <v>19.76785145722793</v>
      </c>
      <c r="AY314" s="279">
        <f t="shared" si="800"/>
        <v>21.176196971298268</v>
      </c>
      <c r="BB314" s="681"/>
      <c r="BC314" s="141" t="s">
        <v>149</v>
      </c>
      <c r="BD314" s="150">
        <f t="shared" si="796"/>
        <v>0</v>
      </c>
      <c r="BE314" s="150">
        <f t="shared" si="796"/>
        <v>0</v>
      </c>
      <c r="BF314" s="150">
        <f t="shared" si="796"/>
        <v>0</v>
      </c>
      <c r="BG314" s="150">
        <f t="shared" si="796"/>
        <v>0</v>
      </c>
      <c r="BH314" s="150">
        <f t="shared" si="796"/>
        <v>0</v>
      </c>
      <c r="BI314" s="150">
        <f t="shared" si="796"/>
        <v>0</v>
      </c>
      <c r="BJ314" s="150">
        <f t="shared" si="796"/>
        <v>0</v>
      </c>
      <c r="BK314" s="150">
        <v>0</v>
      </c>
      <c r="BL314" s="150">
        <f t="shared" si="796"/>
        <v>0</v>
      </c>
      <c r="BM314" s="150">
        <v>0</v>
      </c>
      <c r="BN314" s="150">
        <f t="shared" si="796"/>
        <v>0</v>
      </c>
      <c r="BO314" s="150">
        <f t="shared" si="796"/>
        <v>322</v>
      </c>
      <c r="BP314" s="183">
        <f t="shared" si="796"/>
        <v>278</v>
      </c>
    </row>
    <row r="315" spans="19:68">
      <c r="T315" s="141"/>
      <c r="U315" s="141"/>
      <c r="V315" s="141"/>
      <c r="AK315" s="141"/>
      <c r="AL315" s="132"/>
      <c r="BB315" s="681"/>
      <c r="BC315" s="154" t="s">
        <v>37</v>
      </c>
      <c r="BD315" s="150">
        <f t="shared" si="796"/>
        <v>148</v>
      </c>
      <c r="BE315" s="150">
        <f t="shared" si="796"/>
        <v>174</v>
      </c>
      <c r="BF315" s="150">
        <f t="shared" si="796"/>
        <v>143</v>
      </c>
      <c r="BG315" s="150">
        <f t="shared" si="796"/>
        <v>177</v>
      </c>
      <c r="BH315" s="150">
        <f t="shared" si="796"/>
        <v>197</v>
      </c>
      <c r="BI315" s="150">
        <f t="shared" si="796"/>
        <v>239</v>
      </c>
      <c r="BJ315" s="150">
        <f t="shared" si="796"/>
        <v>214</v>
      </c>
      <c r="BK315" s="150">
        <v>277</v>
      </c>
      <c r="BL315" s="150">
        <f t="shared" si="796"/>
        <v>296</v>
      </c>
      <c r="BM315" s="150">
        <v>307</v>
      </c>
      <c r="BN315" s="150">
        <f t="shared" si="796"/>
        <v>283</v>
      </c>
      <c r="BO315" s="150">
        <f t="shared" si="796"/>
        <v>260</v>
      </c>
      <c r="BP315" s="183">
        <f t="shared" si="796"/>
        <v>294</v>
      </c>
    </row>
    <row r="316" spans="19:68">
      <c r="T316" s="141"/>
      <c r="U316" s="141"/>
      <c r="V316" s="141"/>
      <c r="AK316" s="141"/>
      <c r="AL316" s="132"/>
      <c r="AM316" s="141"/>
      <c r="AN316" s="141"/>
      <c r="AO316" s="141"/>
      <c r="AP316" s="132"/>
      <c r="AQ316" s="132"/>
      <c r="AR316" s="132"/>
      <c r="AS316" s="132"/>
      <c r="AT316" s="392"/>
      <c r="AU316" s="132"/>
      <c r="AV316" s="392"/>
      <c r="AW316" s="392"/>
      <c r="AX316" s="392"/>
      <c r="AY316" s="392"/>
      <c r="BB316" s="682"/>
      <c r="BC316" s="157" t="s">
        <v>38</v>
      </c>
      <c r="BD316" s="158">
        <f t="shared" si="796"/>
        <v>355</v>
      </c>
      <c r="BE316" s="158">
        <f t="shared" si="796"/>
        <v>363</v>
      </c>
      <c r="BF316" s="159">
        <f t="shared" si="796"/>
        <v>362</v>
      </c>
      <c r="BG316" s="158">
        <f t="shared" si="796"/>
        <v>370</v>
      </c>
      <c r="BH316" s="158">
        <f t="shared" si="796"/>
        <v>399</v>
      </c>
      <c r="BI316" s="159">
        <f t="shared" si="796"/>
        <v>525</v>
      </c>
      <c r="BJ316" s="159">
        <f t="shared" si="796"/>
        <v>730</v>
      </c>
      <c r="BK316" s="159">
        <v>945</v>
      </c>
      <c r="BL316" s="159">
        <f t="shared" si="796"/>
        <v>918</v>
      </c>
      <c r="BM316" s="159">
        <v>923</v>
      </c>
      <c r="BN316" s="159">
        <f t="shared" si="796"/>
        <v>983</v>
      </c>
      <c r="BO316" s="159">
        <f t="shared" si="796"/>
        <v>899</v>
      </c>
      <c r="BP316" s="185">
        <f t="shared" si="796"/>
        <v>945</v>
      </c>
    </row>
    <row r="317" spans="19:68">
      <c r="T317" s="186"/>
      <c r="U317" s="186"/>
      <c r="V317" s="186"/>
      <c r="W317" s="186"/>
      <c r="X317" s="186"/>
      <c r="Y317" s="186"/>
      <c r="AD317" s="186"/>
      <c r="AE317" s="186"/>
      <c r="AK317" s="141"/>
      <c r="AL317" s="132"/>
      <c r="AM317" s="141"/>
      <c r="AN317" s="141"/>
      <c r="AO317" s="141"/>
      <c r="AP317" s="132"/>
      <c r="AQ317" s="132"/>
      <c r="AR317" s="132"/>
      <c r="AS317" s="132"/>
      <c r="AT317" s="392"/>
      <c r="AU317" s="132"/>
      <c r="AV317" s="392"/>
      <c r="AW317" s="392"/>
      <c r="AX317" s="392"/>
      <c r="AY317" s="392"/>
      <c r="BB317" s="683" t="s">
        <v>101</v>
      </c>
      <c r="BC317" s="148" t="s">
        <v>33</v>
      </c>
      <c r="BD317" s="149">
        <f t="shared" si="796"/>
        <v>4230</v>
      </c>
      <c r="BE317" s="149">
        <f t="shared" si="796"/>
        <v>4413</v>
      </c>
      <c r="BF317" s="149">
        <f t="shared" si="796"/>
        <v>4538</v>
      </c>
      <c r="BG317" s="149">
        <f t="shared" si="796"/>
        <v>4178</v>
      </c>
      <c r="BH317" s="149">
        <f t="shared" si="796"/>
        <v>4981</v>
      </c>
      <c r="BI317" s="149">
        <f t="shared" si="796"/>
        <v>7801</v>
      </c>
      <c r="BJ317" s="149">
        <f t="shared" si="796"/>
        <v>5714</v>
      </c>
      <c r="BK317" s="149">
        <v>4737</v>
      </c>
      <c r="BL317" s="149">
        <f t="shared" si="796"/>
        <v>3619</v>
      </c>
      <c r="BM317" s="149">
        <v>3138</v>
      </c>
      <c r="BN317" s="149">
        <f t="shared" si="796"/>
        <v>2538</v>
      </c>
      <c r="BO317" s="149">
        <f t="shared" si="796"/>
        <v>1948</v>
      </c>
      <c r="BP317" s="182">
        <f t="shared" si="796"/>
        <v>1561</v>
      </c>
    </row>
    <row r="318" spans="19:68">
      <c r="T318" s="186"/>
      <c r="U318" s="186"/>
      <c r="V318" s="186"/>
      <c r="W318" s="186"/>
      <c r="X318" s="186"/>
      <c r="Y318" s="186"/>
      <c r="AD318" s="186"/>
      <c r="AE318" s="186"/>
      <c r="AK318" s="141"/>
      <c r="AL318" s="132"/>
      <c r="AM318" s="141"/>
      <c r="AN318" s="141"/>
      <c r="AO318" s="141"/>
      <c r="AP318" s="132"/>
      <c r="AQ318" s="132"/>
      <c r="AR318" s="132"/>
      <c r="AS318" s="132"/>
      <c r="AT318" s="392"/>
      <c r="AU318" s="132"/>
      <c r="AV318" s="392"/>
      <c r="AW318" s="392"/>
      <c r="AX318" s="392"/>
      <c r="AY318" s="392"/>
      <c r="BB318" s="681"/>
      <c r="BC318" s="154" t="s">
        <v>9</v>
      </c>
      <c r="BD318" s="150">
        <f t="shared" si="796"/>
        <v>4112</v>
      </c>
      <c r="BE318" s="150">
        <f t="shared" si="796"/>
        <v>3779</v>
      </c>
      <c r="BF318" s="150">
        <f t="shared" si="796"/>
        <v>3851</v>
      </c>
      <c r="BG318" s="150">
        <f t="shared" si="796"/>
        <v>3687</v>
      </c>
      <c r="BH318" s="150">
        <f t="shared" si="796"/>
        <v>4130</v>
      </c>
      <c r="BI318" s="150">
        <f t="shared" si="796"/>
        <v>5982</v>
      </c>
      <c r="BJ318" s="150">
        <f t="shared" si="796"/>
        <v>5384</v>
      </c>
      <c r="BK318" s="150">
        <v>4863</v>
      </c>
      <c r="BL318" s="150">
        <f t="shared" si="796"/>
        <v>3861</v>
      </c>
      <c r="BM318" s="150">
        <v>3337</v>
      </c>
      <c r="BN318" s="150">
        <f t="shared" si="796"/>
        <v>2758</v>
      </c>
      <c r="BO318" s="150">
        <f t="shared" si="796"/>
        <v>2226</v>
      </c>
      <c r="BP318" s="183">
        <f t="shared" si="796"/>
        <v>1780</v>
      </c>
    </row>
    <row r="319" spans="19:68">
      <c r="T319" s="186"/>
      <c r="U319" s="186"/>
      <c r="V319" s="186"/>
      <c r="W319" s="186"/>
      <c r="X319" s="186"/>
      <c r="Y319" s="186"/>
      <c r="AD319" s="186"/>
      <c r="AE319" s="186"/>
      <c r="AK319" s="165"/>
      <c r="AL319" s="132"/>
      <c r="AM319" s="141"/>
      <c r="AN319" s="141"/>
      <c r="AO319" s="141"/>
      <c r="AP319" s="132"/>
      <c r="AQ319" s="132"/>
      <c r="AR319" s="132"/>
      <c r="AS319" s="132"/>
      <c r="AT319" s="392"/>
      <c r="AU319" s="132"/>
      <c r="AV319" s="392"/>
      <c r="AW319" s="392"/>
      <c r="AX319" s="392"/>
      <c r="AY319" s="392"/>
      <c r="BB319" s="681"/>
      <c r="BC319" s="154" t="s">
        <v>34</v>
      </c>
      <c r="BD319" s="150">
        <f t="shared" ref="BD319:BP323" si="801">SUM(BD20,BD43,BD66,BD89,BD112,BD135,BD158,BD181,BD204,BD227,BD250,BD273,BD296)</f>
        <v>3730</v>
      </c>
      <c r="BE319" s="150">
        <f t="shared" si="801"/>
        <v>3270</v>
      </c>
      <c r="BF319" s="150">
        <f t="shared" si="801"/>
        <v>3346</v>
      </c>
      <c r="BG319" s="150">
        <f t="shared" si="801"/>
        <v>3174</v>
      </c>
      <c r="BH319" s="150">
        <f t="shared" si="801"/>
        <v>3572</v>
      </c>
      <c r="BI319" s="150">
        <f t="shared" si="801"/>
        <v>4631</v>
      </c>
      <c r="BJ319" s="150">
        <f t="shared" si="801"/>
        <v>4603</v>
      </c>
      <c r="BK319" s="150">
        <v>4653</v>
      </c>
      <c r="BL319" s="150">
        <f t="shared" si="801"/>
        <v>3913</v>
      </c>
      <c r="BM319" s="150">
        <v>3199</v>
      </c>
      <c r="BN319" s="150">
        <f t="shared" si="801"/>
        <v>2757</v>
      </c>
      <c r="BO319" s="150">
        <f t="shared" si="801"/>
        <v>2358</v>
      </c>
      <c r="BP319" s="183">
        <f t="shared" si="801"/>
        <v>1958</v>
      </c>
    </row>
    <row r="320" spans="19:68">
      <c r="T320" s="141"/>
      <c r="U320" s="141"/>
      <c r="V320" s="141"/>
      <c r="AL320" s="132"/>
      <c r="AM320" s="141"/>
      <c r="AN320" s="141"/>
      <c r="AO320" s="141"/>
      <c r="AP320" s="132"/>
      <c r="AQ320" s="132" t="s">
        <v>14</v>
      </c>
      <c r="AR320" s="132"/>
      <c r="AS320" s="132"/>
      <c r="AT320" s="392"/>
      <c r="AU320" s="132"/>
      <c r="AV320" s="392"/>
      <c r="AW320" s="392"/>
      <c r="AX320" s="392"/>
      <c r="AY320" s="392"/>
      <c r="BB320" s="681"/>
      <c r="BC320" s="154" t="s">
        <v>36</v>
      </c>
      <c r="BD320" s="150">
        <f t="shared" si="801"/>
        <v>1447</v>
      </c>
      <c r="BE320" s="150">
        <f t="shared" si="801"/>
        <v>1590</v>
      </c>
      <c r="BF320" s="150">
        <f t="shared" si="801"/>
        <v>1762</v>
      </c>
      <c r="BG320" s="150">
        <f t="shared" si="801"/>
        <v>1703</v>
      </c>
      <c r="BH320" s="150">
        <f t="shared" si="801"/>
        <v>1736</v>
      </c>
      <c r="BI320" s="150">
        <f t="shared" si="801"/>
        <v>2023</v>
      </c>
      <c r="BJ320" s="150">
        <f t="shared" si="801"/>
        <v>2453</v>
      </c>
      <c r="BK320" s="150">
        <v>2847</v>
      </c>
      <c r="BL320" s="150">
        <f t="shared" si="801"/>
        <v>2932</v>
      </c>
      <c r="BM320" s="150">
        <v>2932</v>
      </c>
      <c r="BN320" s="150">
        <f t="shared" si="801"/>
        <v>2611</v>
      </c>
      <c r="BO320" s="150">
        <f t="shared" si="801"/>
        <v>2383</v>
      </c>
      <c r="BP320" s="183">
        <f t="shared" si="801"/>
        <v>2189</v>
      </c>
    </row>
    <row r="321" spans="20:68" ht="22.5">
      <c r="T321" s="132"/>
      <c r="U321" s="132"/>
      <c r="V321" s="132"/>
      <c r="AL321" s="694" t="s">
        <v>126</v>
      </c>
      <c r="AM321" s="695"/>
      <c r="AN321" s="695"/>
      <c r="AO321" s="695"/>
      <c r="AP321" s="695"/>
      <c r="AQ321" s="695"/>
      <c r="AR321" s="695"/>
      <c r="AS321" s="695"/>
      <c r="AT321" s="695"/>
      <c r="AU321" s="695"/>
      <c r="AV321" s="695"/>
      <c r="AW321" s="695"/>
      <c r="AX321" s="695"/>
      <c r="AY321" s="696"/>
      <c r="BB321" s="681"/>
      <c r="BC321" s="141" t="s">
        <v>149</v>
      </c>
      <c r="BD321" s="150">
        <f t="shared" si="801"/>
        <v>0</v>
      </c>
      <c r="BE321" s="150">
        <f t="shared" si="801"/>
        <v>0</v>
      </c>
      <c r="BF321" s="150">
        <f t="shared" si="801"/>
        <v>0</v>
      </c>
      <c r="BG321" s="150">
        <f t="shared" si="801"/>
        <v>0</v>
      </c>
      <c r="BH321" s="150">
        <f t="shared" si="801"/>
        <v>0</v>
      </c>
      <c r="BI321" s="150">
        <f t="shared" si="801"/>
        <v>0</v>
      </c>
      <c r="BJ321" s="150">
        <f t="shared" si="801"/>
        <v>0</v>
      </c>
      <c r="BK321" s="150">
        <v>0</v>
      </c>
      <c r="BL321" s="150">
        <f t="shared" si="801"/>
        <v>0</v>
      </c>
      <c r="BM321" s="150">
        <v>0</v>
      </c>
      <c r="BN321" s="150">
        <f t="shared" si="801"/>
        <v>0</v>
      </c>
      <c r="BO321" s="150">
        <f t="shared" si="801"/>
        <v>211</v>
      </c>
      <c r="BP321" s="183">
        <f t="shared" si="801"/>
        <v>188</v>
      </c>
    </row>
    <row r="322" spans="20:68">
      <c r="U322" s="129" t="s">
        <v>14</v>
      </c>
      <c r="AL322" s="688" t="s">
        <v>132</v>
      </c>
      <c r="AM322" s="689"/>
      <c r="AN322" s="689"/>
      <c r="AO322" s="689"/>
      <c r="AP322" s="689"/>
      <c r="AQ322" s="689"/>
      <c r="AR322" s="689"/>
      <c r="AS322" s="689"/>
      <c r="AT322" s="689"/>
      <c r="AU322" s="689"/>
      <c r="AV322" s="689"/>
      <c r="AW322" s="689"/>
      <c r="AX322" s="689"/>
      <c r="AY322" s="713"/>
      <c r="BB322" s="681"/>
      <c r="BC322" s="154" t="s">
        <v>37</v>
      </c>
      <c r="BD322" s="150">
        <f t="shared" si="801"/>
        <v>75</v>
      </c>
      <c r="BE322" s="150">
        <f t="shared" si="801"/>
        <v>108</v>
      </c>
      <c r="BF322" s="150">
        <f t="shared" si="801"/>
        <v>73</v>
      </c>
      <c r="BG322" s="150">
        <f t="shared" si="801"/>
        <v>85</v>
      </c>
      <c r="BH322" s="150">
        <f t="shared" si="801"/>
        <v>94</v>
      </c>
      <c r="BI322" s="150">
        <f t="shared" si="801"/>
        <v>138</v>
      </c>
      <c r="BJ322" s="150">
        <f t="shared" si="801"/>
        <v>144</v>
      </c>
      <c r="BK322" s="150">
        <v>211</v>
      </c>
      <c r="BL322" s="150">
        <f t="shared" si="801"/>
        <v>221</v>
      </c>
      <c r="BM322" s="150">
        <v>220</v>
      </c>
      <c r="BN322" s="150">
        <f t="shared" si="801"/>
        <v>207</v>
      </c>
      <c r="BO322" s="150">
        <f t="shared" si="801"/>
        <v>180</v>
      </c>
      <c r="BP322" s="183">
        <f t="shared" si="801"/>
        <v>182</v>
      </c>
    </row>
    <row r="323" spans="20:68">
      <c r="AF323" s="167"/>
      <c r="AL323" s="187"/>
      <c r="AM323" s="137" t="s">
        <v>121</v>
      </c>
      <c r="AN323" s="137" t="s">
        <v>120</v>
      </c>
      <c r="AO323" s="137" t="s">
        <v>119</v>
      </c>
      <c r="AP323" s="137" t="s">
        <v>49</v>
      </c>
      <c r="AQ323" s="137" t="s">
        <v>48</v>
      </c>
      <c r="AR323" s="137" t="s">
        <v>47</v>
      </c>
      <c r="AS323" s="137" t="s">
        <v>46</v>
      </c>
      <c r="AT323" s="137" t="s">
        <v>45</v>
      </c>
      <c r="AU323" s="137" t="s">
        <v>44</v>
      </c>
      <c r="AV323" s="137" t="s">
        <v>43</v>
      </c>
      <c r="AW323" s="137" t="s">
        <v>96</v>
      </c>
      <c r="AX323" s="137" t="s">
        <v>69</v>
      </c>
      <c r="AY323" s="188" t="s">
        <v>77</v>
      </c>
      <c r="BB323" s="682"/>
      <c r="BC323" s="157" t="s">
        <v>38</v>
      </c>
      <c r="BD323" s="158">
        <f t="shared" si="801"/>
        <v>177</v>
      </c>
      <c r="BE323" s="158">
        <f t="shared" si="801"/>
        <v>200</v>
      </c>
      <c r="BF323" s="159">
        <f t="shared" si="801"/>
        <v>248</v>
      </c>
      <c r="BG323" s="158">
        <f t="shared" si="801"/>
        <v>200</v>
      </c>
      <c r="BH323" s="158">
        <f t="shared" si="801"/>
        <v>201</v>
      </c>
      <c r="BI323" s="159">
        <f t="shared" si="801"/>
        <v>358</v>
      </c>
      <c r="BJ323" s="159">
        <f t="shared" si="801"/>
        <v>493</v>
      </c>
      <c r="BK323" s="159">
        <v>629</v>
      </c>
      <c r="BL323" s="159">
        <f t="shared" si="801"/>
        <v>546</v>
      </c>
      <c r="BM323" s="159">
        <v>576</v>
      </c>
      <c r="BN323" s="159">
        <f t="shared" si="801"/>
        <v>652</v>
      </c>
      <c r="BO323" s="159">
        <f t="shared" si="801"/>
        <v>509</v>
      </c>
      <c r="BP323" s="185">
        <f t="shared" si="801"/>
        <v>478</v>
      </c>
    </row>
    <row r="324" spans="20:68">
      <c r="AF324" s="165"/>
      <c r="AL324" s="154" t="s">
        <v>33</v>
      </c>
      <c r="AM324" s="189">
        <f t="shared" ref="AM324:AS326" si="802">(AM303-BD303-BD310-BD317)/AM303</f>
        <v>8.9163995431266352E-2</v>
      </c>
      <c r="AN324" s="189">
        <f t="shared" si="802"/>
        <v>9.1890214467967732E-2</v>
      </c>
      <c r="AO324" s="189">
        <f t="shared" si="802"/>
        <v>9.7364102220584781E-2</v>
      </c>
      <c r="AP324" s="189">
        <f t="shared" si="802"/>
        <v>0.10249578414839798</v>
      </c>
      <c r="AQ324" s="189">
        <f t="shared" si="802"/>
        <v>9.8052788394979981E-2</v>
      </c>
      <c r="AR324" s="189">
        <f t="shared" si="802"/>
        <v>8.9113643797016126E-2</v>
      </c>
      <c r="AS324" s="189">
        <f t="shared" si="802"/>
        <v>0.10317844766553638</v>
      </c>
      <c r="AT324" s="84">
        <v>0.12047619047619047</v>
      </c>
      <c r="AU324" s="189">
        <f t="shared" ref="AU324:AY326" si="803">(AU303-BL303-BL310-BL317)/AU303</f>
        <v>0.15434124179707218</v>
      </c>
      <c r="AV324" s="84">
        <v>0.15933694181326116</v>
      </c>
      <c r="AW324" s="84">
        <f t="shared" si="803"/>
        <v>0.18038551706173483</v>
      </c>
      <c r="AX324" s="84">
        <f t="shared" si="803"/>
        <v>0.19745171238435319</v>
      </c>
      <c r="AY324" s="567">
        <f t="shared" si="803"/>
        <v>0.24060900494491194</v>
      </c>
      <c r="BD324" s="132"/>
      <c r="BE324" s="132"/>
      <c r="BF324" s="132"/>
    </row>
    <row r="325" spans="20:68">
      <c r="AF325" s="135"/>
      <c r="AL325" s="154" t="s">
        <v>9</v>
      </c>
      <c r="AM325" s="189">
        <f t="shared" si="802"/>
        <v>7.0439940682155214E-2</v>
      </c>
      <c r="AN325" s="189">
        <f t="shared" si="802"/>
        <v>8.6377933704331E-2</v>
      </c>
      <c r="AO325" s="189">
        <f t="shared" si="802"/>
        <v>8.2798641253066615E-2</v>
      </c>
      <c r="AP325" s="189">
        <f t="shared" si="802"/>
        <v>8.7093992526588102E-2</v>
      </c>
      <c r="AQ325" s="189">
        <f t="shared" si="802"/>
        <v>8.4876129147661211E-2</v>
      </c>
      <c r="AR325" s="189">
        <f t="shared" si="802"/>
        <v>7.7997758685095259E-2</v>
      </c>
      <c r="AS325" s="189">
        <f t="shared" si="802"/>
        <v>8.3448374351406673E-2</v>
      </c>
      <c r="AT325" s="84">
        <v>8.9737133648907244E-2</v>
      </c>
      <c r="AU325" s="189">
        <f t="shared" si="803"/>
        <v>0.11434286641076931</v>
      </c>
      <c r="AV325" s="84">
        <v>0.12420132272166798</v>
      </c>
      <c r="AW325" s="84">
        <f t="shared" si="803"/>
        <v>0.14233933605661353</v>
      </c>
      <c r="AX325" s="84">
        <f t="shared" si="803"/>
        <v>0.15939579592267877</v>
      </c>
      <c r="AY325" s="567">
        <f t="shared" si="803"/>
        <v>0.17718135753661118</v>
      </c>
      <c r="BE325" s="129" t="s">
        <v>14</v>
      </c>
    </row>
    <row r="326" spans="20:68">
      <c r="AF326" s="143"/>
      <c r="AL326" s="154" t="s">
        <v>34</v>
      </c>
      <c r="AM326" s="189">
        <f t="shared" si="802"/>
        <v>9.7247982355005258E-2</v>
      </c>
      <c r="AN326" s="189">
        <f t="shared" si="802"/>
        <v>8.4534476042072454E-2</v>
      </c>
      <c r="AO326" s="189">
        <f t="shared" si="802"/>
        <v>8.412145345943256E-2</v>
      </c>
      <c r="AP326" s="189">
        <f t="shared" si="802"/>
        <v>8.1779606532081786E-2</v>
      </c>
      <c r="AQ326" s="189">
        <f t="shared" si="802"/>
        <v>8.2003599280143974E-2</v>
      </c>
      <c r="AR326" s="189">
        <f t="shared" si="802"/>
        <v>7.8250025979424292E-2</v>
      </c>
      <c r="AS326" s="189">
        <f t="shared" si="802"/>
        <v>8.2166415924082858E-2</v>
      </c>
      <c r="AT326" s="84">
        <v>7.8270257302225157E-2</v>
      </c>
      <c r="AU326" s="189">
        <f t="shared" si="803"/>
        <v>0.10087606287039423</v>
      </c>
      <c r="AV326" s="84">
        <v>0.11215268411114108</v>
      </c>
      <c r="AW326" s="84">
        <f t="shared" si="803"/>
        <v>0.13208991579093882</v>
      </c>
      <c r="AX326" s="84">
        <f t="shared" si="803"/>
        <v>0.15589115456886352</v>
      </c>
      <c r="AY326" s="567">
        <f t="shared" si="803"/>
        <v>0.16592369214632227</v>
      </c>
      <c r="BK326" s="385" t="s">
        <v>14</v>
      </c>
      <c r="BN326" s="129" t="s">
        <v>14</v>
      </c>
    </row>
    <row r="327" spans="20:68">
      <c r="AF327" s="143"/>
      <c r="AL327" s="154" t="s">
        <v>36</v>
      </c>
      <c r="AM327" s="189">
        <f t="shared" ref="AM327:AS327" si="804">(AM307-BD306-BD313-BD320)/AM307</f>
        <v>9.4632559515008138E-2</v>
      </c>
      <c r="AN327" s="189">
        <f t="shared" si="804"/>
        <v>8.4775594015840422E-2</v>
      </c>
      <c r="AO327" s="189">
        <f t="shared" si="804"/>
        <v>8.263142608190531E-2</v>
      </c>
      <c r="AP327" s="189">
        <f t="shared" si="804"/>
        <v>7.2513400833829664E-2</v>
      </c>
      <c r="AQ327" s="189">
        <f t="shared" si="804"/>
        <v>7.7071005917159763E-2</v>
      </c>
      <c r="AR327" s="189">
        <f t="shared" si="804"/>
        <v>7.6167728237791929E-2</v>
      </c>
      <c r="AS327" s="189">
        <f t="shared" si="804"/>
        <v>7.0139557266602509E-2</v>
      </c>
      <c r="AT327" s="84">
        <v>6.5588202927258726E-2</v>
      </c>
      <c r="AU327" s="189">
        <f>(AU307-BL306-BL313-BL320)/AU307</f>
        <v>7.1374581578663207E-2</v>
      </c>
      <c r="AV327" s="84">
        <v>7.4728975897273966E-2</v>
      </c>
      <c r="AW327" s="84">
        <f>(AW307-BN306-BN313-BN320)/AW307</f>
        <v>9.0938936309914647E-2</v>
      </c>
      <c r="AX327" s="84">
        <f>(AX307-BO306-BO313-BO320)/AX307</f>
        <v>0.10882978723404255</v>
      </c>
      <c r="AY327" s="567">
        <f>(AY307-BP306-BP313-BP320)/AY307</f>
        <v>0.14045909596521389</v>
      </c>
      <c r="BD327" s="129" t="s">
        <v>14</v>
      </c>
      <c r="BK327" s="385" t="s">
        <v>14</v>
      </c>
      <c r="BN327" s="129" t="s">
        <v>14</v>
      </c>
    </row>
    <row r="328" spans="20:68">
      <c r="AF328" s="143"/>
      <c r="AL328" s="154" t="s">
        <v>37</v>
      </c>
      <c r="AM328" s="189">
        <f t="shared" ref="AM328:AS329" si="805">(AM309-BD308-BD315-BD322)/AM309</f>
        <v>7.5156576200417533E-2</v>
      </c>
      <c r="AN328" s="189">
        <f t="shared" si="805"/>
        <v>7.6512455516014238E-2</v>
      </c>
      <c r="AO328" s="189">
        <f t="shared" si="805"/>
        <v>5.6433408577878104E-2</v>
      </c>
      <c r="AP328" s="189">
        <f t="shared" si="805"/>
        <v>6.8376068376068383E-2</v>
      </c>
      <c r="AQ328" s="189">
        <f t="shared" si="805"/>
        <v>6.3706563706563704E-2</v>
      </c>
      <c r="AR328" s="189">
        <f t="shared" si="805"/>
        <v>6.0221870047543584E-2</v>
      </c>
      <c r="AS328" s="189">
        <f t="shared" si="805"/>
        <v>6.623586429725363E-2</v>
      </c>
      <c r="AT328" s="84">
        <v>6.1776061776061778E-2</v>
      </c>
      <c r="AU328" s="189">
        <f t="shared" ref="AU328:AY329" si="806">(AU309-BL308-BL315-BL322)/AU309</f>
        <v>5.118601747815231E-2</v>
      </c>
      <c r="AV328" s="84">
        <v>5.6320400500625784E-2</v>
      </c>
      <c r="AW328" s="84">
        <f t="shared" si="806"/>
        <v>5.6451612903225805E-2</v>
      </c>
      <c r="AX328" s="84">
        <f t="shared" si="806"/>
        <v>8.8888888888888892E-2</v>
      </c>
      <c r="AY328" s="567">
        <f t="shared" si="806"/>
        <v>7.9842931937172776E-2</v>
      </c>
    </row>
    <row r="329" spans="20:68">
      <c r="AF329" s="143"/>
      <c r="AL329" s="154" t="s">
        <v>38</v>
      </c>
      <c r="AM329" s="189">
        <f t="shared" si="805"/>
        <v>8.9201877934272297E-2</v>
      </c>
      <c r="AN329" s="189">
        <f t="shared" si="805"/>
        <v>6.6231343283582086E-2</v>
      </c>
      <c r="AO329" s="189">
        <f t="shared" si="805"/>
        <v>6.8870523415977963E-2</v>
      </c>
      <c r="AP329" s="189">
        <f t="shared" si="805"/>
        <v>6.4947468958930277E-2</v>
      </c>
      <c r="AQ329" s="189">
        <f t="shared" si="805"/>
        <v>6.1553030303030304E-2</v>
      </c>
      <c r="AR329" s="189">
        <f t="shared" si="805"/>
        <v>7.9595704358812386E-2</v>
      </c>
      <c r="AS329" s="189">
        <f t="shared" si="805"/>
        <v>6.8932503590234562E-2</v>
      </c>
      <c r="AT329" s="84">
        <v>6.7636649626425488E-2</v>
      </c>
      <c r="AU329" s="189">
        <f t="shared" si="806"/>
        <v>5.926809864757359E-2</v>
      </c>
      <c r="AV329" s="84">
        <v>7.2557762464531814E-2</v>
      </c>
      <c r="AW329" s="84">
        <f t="shared" si="806"/>
        <v>8.2038308637513546E-2</v>
      </c>
      <c r="AX329" s="84">
        <f t="shared" si="806"/>
        <v>9.9808061420345484E-2</v>
      </c>
      <c r="AY329" s="567">
        <f t="shared" si="806"/>
        <v>9.2870201096892133E-2</v>
      </c>
    </row>
    <row r="330" spans="20:68">
      <c r="AF330" s="143"/>
      <c r="AL330" s="154"/>
      <c r="AM330" s="189"/>
      <c r="AN330" s="189"/>
      <c r="AO330" s="189"/>
      <c r="AP330" s="189"/>
      <c r="AQ330" s="189"/>
      <c r="AR330" s="189"/>
      <c r="AS330" s="189"/>
      <c r="AT330" s="84"/>
      <c r="AU330" s="189"/>
      <c r="AV330" s="84"/>
      <c r="AW330" s="84"/>
      <c r="AX330" s="84"/>
      <c r="AY330" s="567"/>
    </row>
    <row r="331" spans="20:68">
      <c r="AF331" s="143"/>
      <c r="AL331" s="688" t="s">
        <v>141</v>
      </c>
      <c r="AM331" s="689"/>
      <c r="AN331" s="689"/>
      <c r="AO331" s="689"/>
      <c r="AP331" s="689"/>
      <c r="AQ331" s="689"/>
      <c r="AR331" s="689"/>
      <c r="AS331" s="689"/>
      <c r="AT331" s="689"/>
      <c r="AU331" s="689"/>
      <c r="AV331" s="689"/>
      <c r="AW331" s="689"/>
      <c r="AX331" s="689"/>
      <c r="AY331" s="713"/>
    </row>
    <row r="332" spans="20:68">
      <c r="AF332" s="143"/>
      <c r="AL332" s="187"/>
      <c r="AM332" s="137" t="s">
        <v>121</v>
      </c>
      <c r="AN332" s="137" t="s">
        <v>120</v>
      </c>
      <c r="AO332" s="137" t="s">
        <v>119</v>
      </c>
      <c r="AP332" s="137" t="s">
        <v>49</v>
      </c>
      <c r="AQ332" s="137" t="s">
        <v>48</v>
      </c>
      <c r="AR332" s="137" t="s">
        <v>47</v>
      </c>
      <c r="AS332" s="137" t="s">
        <v>46</v>
      </c>
      <c r="AT332" s="137" t="s">
        <v>45</v>
      </c>
      <c r="AU332" s="137" t="s">
        <v>44</v>
      </c>
      <c r="AV332" s="137" t="s">
        <v>43</v>
      </c>
      <c r="AW332" s="137" t="s">
        <v>96</v>
      </c>
      <c r="AX332" s="137" t="s">
        <v>69</v>
      </c>
      <c r="AY332" s="188" t="str">
        <f>AY323</f>
        <v>2016-17</v>
      </c>
    </row>
    <row r="333" spans="20:68">
      <c r="AF333" s="143"/>
      <c r="AL333" s="154" t="s">
        <v>33</v>
      </c>
      <c r="AM333" s="189">
        <f t="shared" ref="AM333:AS333" si="807">BD303/AM$303</f>
        <v>0.31516893261117868</v>
      </c>
      <c r="AN333" s="189">
        <f t="shared" si="807"/>
        <v>0.31249568995241706</v>
      </c>
      <c r="AO333" s="189">
        <f t="shared" si="807"/>
        <v>0.30736510701008141</v>
      </c>
      <c r="AP333" s="189">
        <f t="shared" si="807"/>
        <v>0.32401349072512647</v>
      </c>
      <c r="AQ333" s="189">
        <f t="shared" si="807"/>
        <v>0.30700935985794686</v>
      </c>
      <c r="AR333" s="189">
        <f t="shared" si="807"/>
        <v>0.26759252270611616</v>
      </c>
      <c r="AS333" s="189">
        <f t="shared" si="807"/>
        <v>0.27193799605022917</v>
      </c>
      <c r="AT333" s="84">
        <v>0.28781746031746031</v>
      </c>
      <c r="AU333" s="189">
        <f>BL303/AU$303</f>
        <v>0.31621235066464748</v>
      </c>
      <c r="AV333" s="84">
        <v>0.32353687415426252</v>
      </c>
      <c r="AW333" s="84">
        <f>BN303/AW$303</f>
        <v>0.33889033602500651</v>
      </c>
      <c r="AX333" s="84">
        <f>BO303/AX$303</f>
        <v>0.35282421684791432</v>
      </c>
      <c r="AY333" s="567">
        <f>BP303/AY$303</f>
        <v>0.34727162314565801</v>
      </c>
    </row>
    <row r="334" spans="20:68">
      <c r="AF334" s="143"/>
      <c r="AL334" s="154" t="s">
        <v>9</v>
      </c>
      <c r="AM334" s="189">
        <f t="shared" ref="AM334:AS334" si="808">BD304/AM$304</f>
        <v>0.28551655956500249</v>
      </c>
      <c r="AN334" s="189">
        <f t="shared" si="808"/>
        <v>0.29900798451488025</v>
      </c>
      <c r="AO334" s="189">
        <f t="shared" si="808"/>
        <v>0.30194376297414605</v>
      </c>
      <c r="AP334" s="189">
        <f t="shared" si="808"/>
        <v>0.30219411708345312</v>
      </c>
      <c r="AQ334" s="189">
        <f t="shared" si="808"/>
        <v>0.30037563724174937</v>
      </c>
      <c r="AR334" s="189">
        <f t="shared" si="808"/>
        <v>0.27108703772880088</v>
      </c>
      <c r="AS334" s="189">
        <f t="shared" si="808"/>
        <v>0.26324558480506499</v>
      </c>
      <c r="AT334" s="84">
        <v>0.26467922247960518</v>
      </c>
      <c r="AU334" s="189">
        <f>BL304/AU$304</f>
        <v>0.28777639617235229</v>
      </c>
      <c r="AV334" s="84">
        <v>0.30282479542652169</v>
      </c>
      <c r="AW334" s="84">
        <f>BN304/AW$304</f>
        <v>0.31902652321500491</v>
      </c>
      <c r="AX334" s="84">
        <f>BO304/AX$304</f>
        <v>0.35185380796450827</v>
      </c>
      <c r="AY334" s="567">
        <f>BP304/AY$304</f>
        <v>0.35770365833286932</v>
      </c>
    </row>
    <row r="335" spans="20:68">
      <c r="AF335" s="143"/>
      <c r="AL335" s="154" t="s">
        <v>34</v>
      </c>
      <c r="AM335" s="189">
        <f t="shared" ref="AM335:AS335" si="809">BD305/AM$305</f>
        <v>0.31966514612261265</v>
      </c>
      <c r="AN335" s="189">
        <f t="shared" si="809"/>
        <v>0.29729905207115959</v>
      </c>
      <c r="AO335" s="189">
        <f t="shared" si="809"/>
        <v>0.2975983076157292</v>
      </c>
      <c r="AP335" s="189">
        <f t="shared" si="809"/>
        <v>0.29677253439629675</v>
      </c>
      <c r="AQ335" s="189">
        <f t="shared" si="809"/>
        <v>0.28944211157768446</v>
      </c>
      <c r="AR335" s="189">
        <f t="shared" si="809"/>
        <v>0.27543385638574247</v>
      </c>
      <c r="AS335" s="189">
        <f t="shared" si="809"/>
        <v>0.26437912278671449</v>
      </c>
      <c r="AT335" s="84">
        <v>0.25754213398908415</v>
      </c>
      <c r="AU335" s="189">
        <f>BL305/AU$305</f>
        <v>0.27093532594692088</v>
      </c>
      <c r="AV335" s="84">
        <v>0.29633126517399516</v>
      </c>
      <c r="AW335" s="84">
        <f>BN305/AW$305</f>
        <v>0.30280464889693087</v>
      </c>
      <c r="AX335" s="84">
        <f>BO305/AX$305</f>
        <v>0.31999443245876541</v>
      </c>
      <c r="AY335" s="567">
        <f>BP305/AY$305</f>
        <v>0.35393995017700275</v>
      </c>
    </row>
    <row r="336" spans="20:68">
      <c r="AF336" s="163"/>
      <c r="AL336" s="154" t="s">
        <v>36</v>
      </c>
      <c r="AM336" s="189">
        <f>BD306/AM307</f>
        <v>0.32352506284193405</v>
      </c>
      <c r="AN336" s="189">
        <f t="shared" ref="AN336:AS336" si="810">BE306/AN$307</f>
        <v>0.31798181284834265</v>
      </c>
      <c r="AO336" s="189">
        <f t="shared" si="810"/>
        <v>0.301626488527447</v>
      </c>
      <c r="AP336" s="189">
        <f t="shared" si="810"/>
        <v>0.29615842763549732</v>
      </c>
      <c r="AQ336" s="189">
        <f t="shared" si="810"/>
        <v>0.2930473372781065</v>
      </c>
      <c r="AR336" s="189">
        <f t="shared" si="810"/>
        <v>0.27852972399150744</v>
      </c>
      <c r="AS336" s="189">
        <f t="shared" si="810"/>
        <v>0.28356592877767084</v>
      </c>
      <c r="AT336" s="84">
        <v>0.2605920545834709</v>
      </c>
      <c r="AU336" s="189">
        <f>BL306/AU$307</f>
        <v>0.25753158406219628</v>
      </c>
      <c r="AV336" s="84">
        <v>0.26597200294705819</v>
      </c>
      <c r="AW336" s="84">
        <f>BN306/AW$307</f>
        <v>0.27084701247537757</v>
      </c>
      <c r="AX336" s="84">
        <f>BO306/AX$307</f>
        <v>0.294468085106383</v>
      </c>
      <c r="AY336" s="567">
        <f>BP306/AY$307</f>
        <v>0.30538982708059459</v>
      </c>
    </row>
    <row r="337" spans="32:51">
      <c r="AF337" s="165"/>
      <c r="AL337" s="154" t="s">
        <v>37</v>
      </c>
      <c r="AM337" s="189">
        <f t="shared" ref="AM337:AS338" si="811">BD308/AM309</f>
        <v>0.45929018789144049</v>
      </c>
      <c r="AN337" s="189">
        <f t="shared" si="811"/>
        <v>0.42170818505338076</v>
      </c>
      <c r="AO337" s="189">
        <f t="shared" si="811"/>
        <v>0.45598194130925507</v>
      </c>
      <c r="AP337" s="189">
        <f t="shared" si="811"/>
        <v>0.37179487179487181</v>
      </c>
      <c r="AQ337" s="189">
        <f t="shared" si="811"/>
        <v>0.37451737451737449</v>
      </c>
      <c r="AR337" s="189">
        <f t="shared" si="811"/>
        <v>0.34231378763866877</v>
      </c>
      <c r="AS337" s="189">
        <f t="shared" si="811"/>
        <v>0.35541195476575121</v>
      </c>
      <c r="AT337" s="84">
        <v>0.31016731016731014</v>
      </c>
      <c r="AU337" s="189">
        <f t="shared" ref="AU337:AY338" si="812">BL308/AU309</f>
        <v>0.30337078651685395</v>
      </c>
      <c r="AV337" s="84">
        <v>0.28410513141426785</v>
      </c>
      <c r="AW337" s="84">
        <f t="shared" si="812"/>
        <v>0.28494623655913981</v>
      </c>
      <c r="AX337" s="84">
        <f t="shared" si="812"/>
        <v>0.3</v>
      </c>
      <c r="AY337" s="567">
        <f t="shared" si="812"/>
        <v>0.29712041884816753</v>
      </c>
    </row>
    <row r="338" spans="32:51">
      <c r="AL338" s="154" t="s">
        <v>38</v>
      </c>
      <c r="AM338" s="189">
        <f t="shared" si="811"/>
        <v>0.41126760563380282</v>
      </c>
      <c r="AN338" s="189">
        <f t="shared" si="811"/>
        <v>0.40858208955223879</v>
      </c>
      <c r="AO338" s="189">
        <f t="shared" si="811"/>
        <v>0.37098255280073461</v>
      </c>
      <c r="AP338" s="189">
        <f t="shared" si="811"/>
        <v>0.39063992359121297</v>
      </c>
      <c r="AQ338" s="189">
        <f t="shared" si="811"/>
        <v>0.37026515151515149</v>
      </c>
      <c r="AR338" s="189">
        <f t="shared" si="811"/>
        <v>0.36260265319014529</v>
      </c>
      <c r="AS338" s="189">
        <f t="shared" si="811"/>
        <v>0.34561991383437052</v>
      </c>
      <c r="AT338" s="84">
        <v>0.3134093590247739</v>
      </c>
      <c r="AU338" s="189">
        <f t="shared" si="812"/>
        <v>0.35839299920445505</v>
      </c>
      <c r="AV338" s="84">
        <v>0.31982164572355087</v>
      </c>
      <c r="AW338" s="84">
        <f t="shared" si="812"/>
        <v>0.32706902782797254</v>
      </c>
      <c r="AX338" s="84">
        <f t="shared" si="812"/>
        <v>0.3596928982725528</v>
      </c>
      <c r="AY338" s="567">
        <f t="shared" si="812"/>
        <v>0.38683729433272396</v>
      </c>
    </row>
    <row r="339" spans="32:51">
      <c r="AL339" s="154"/>
      <c r="AM339" s="189"/>
      <c r="AN339" s="189"/>
      <c r="AO339" s="189"/>
      <c r="AP339" s="189"/>
      <c r="AQ339" s="189"/>
      <c r="AR339" s="189"/>
      <c r="AS339" s="189"/>
      <c r="AT339" s="84"/>
      <c r="AU339" s="189"/>
      <c r="AV339" s="84"/>
      <c r="AW339" s="84"/>
      <c r="AX339" s="84"/>
      <c r="AY339" s="567"/>
    </row>
    <row r="340" spans="32:51">
      <c r="AL340" s="688" t="s">
        <v>123</v>
      </c>
      <c r="AM340" s="689"/>
      <c r="AN340" s="689"/>
      <c r="AO340" s="689"/>
      <c r="AP340" s="689"/>
      <c r="AQ340" s="689"/>
      <c r="AR340" s="689"/>
      <c r="AS340" s="689"/>
      <c r="AT340" s="689"/>
      <c r="AU340" s="689"/>
      <c r="AV340" s="689"/>
      <c r="AW340" s="689"/>
      <c r="AX340" s="689"/>
      <c r="AY340" s="713"/>
    </row>
    <row r="341" spans="32:51">
      <c r="AL341" s="187"/>
      <c r="AM341" s="137" t="s">
        <v>121</v>
      </c>
      <c r="AN341" s="137" t="s">
        <v>120</v>
      </c>
      <c r="AO341" s="137" t="s">
        <v>119</v>
      </c>
      <c r="AP341" s="137" t="s">
        <v>49</v>
      </c>
      <c r="AQ341" s="137" t="s">
        <v>48</v>
      </c>
      <c r="AR341" s="137" t="s">
        <v>47</v>
      </c>
      <c r="AS341" s="137" t="s">
        <v>46</v>
      </c>
      <c r="AT341" s="137" t="s">
        <v>45</v>
      </c>
      <c r="AU341" s="137" t="s">
        <v>44</v>
      </c>
      <c r="AV341" s="137" t="s">
        <v>43</v>
      </c>
      <c r="AW341" s="137" t="s">
        <v>96</v>
      </c>
      <c r="AX341" s="137" t="s">
        <v>69</v>
      </c>
      <c r="AY341" s="188" t="str">
        <f>AY332</f>
        <v>2016-17</v>
      </c>
    </row>
    <row r="342" spans="32:51">
      <c r="AL342" s="154" t="s">
        <v>33</v>
      </c>
      <c r="AM342" s="189">
        <f t="shared" ref="AM342:AS342" si="813">BD310/AM$303</f>
        <v>0.43981430308389524</v>
      </c>
      <c r="AN342" s="189">
        <f t="shared" si="813"/>
        <v>0.44345217571201984</v>
      </c>
      <c r="AO342" s="189">
        <f t="shared" si="813"/>
        <v>0.44327963291690392</v>
      </c>
      <c r="AP342" s="189">
        <f t="shared" si="813"/>
        <v>0.43258010118043844</v>
      </c>
      <c r="AQ342" s="189">
        <f t="shared" si="813"/>
        <v>0.44502964456616606</v>
      </c>
      <c r="AR342" s="189">
        <f t="shared" si="813"/>
        <v>0.4470274486124739</v>
      </c>
      <c r="AS342" s="189">
        <f t="shared" si="813"/>
        <v>0.41196855088124607</v>
      </c>
      <c r="AT342" s="84">
        <v>0.40373015873015872</v>
      </c>
      <c r="AU342" s="189">
        <f>BL310/AU$303</f>
        <v>0.37720848056537104</v>
      </c>
      <c r="AV342" s="84">
        <v>0.38442997293640052</v>
      </c>
      <c r="AW342" s="84">
        <f>BN310/AW$303</f>
        <v>0.37053920291742642</v>
      </c>
      <c r="AX342" s="84">
        <f>BO310/AX$303</f>
        <v>0.37067846128875181</v>
      </c>
      <c r="AY342" s="567">
        <f>BP310/AY$303</f>
        <v>0.34440877938752495</v>
      </c>
    </row>
    <row r="343" spans="32:51">
      <c r="AL343" s="154" t="s">
        <v>9</v>
      </c>
      <c r="AM343" s="189">
        <f t="shared" ref="AM343:AS343" si="814">BD311/AM$304</f>
        <v>0.44078101828966881</v>
      </c>
      <c r="AN343" s="189">
        <f t="shared" si="814"/>
        <v>0.43174449552383259</v>
      </c>
      <c r="AO343" s="189">
        <f t="shared" si="814"/>
        <v>0.43357237214568789</v>
      </c>
      <c r="AP343" s="189">
        <f t="shared" si="814"/>
        <v>0.43408067452333043</v>
      </c>
      <c r="AQ343" s="189">
        <f t="shared" si="814"/>
        <v>0.43005992308380286</v>
      </c>
      <c r="AR343" s="189">
        <f t="shared" si="814"/>
        <v>0.42745610758311542</v>
      </c>
      <c r="AS343" s="189">
        <f t="shared" si="814"/>
        <v>0.39701052030275624</v>
      </c>
      <c r="AT343" s="84">
        <v>0.40069493403162454</v>
      </c>
      <c r="AU343" s="189">
        <f>BL311/AU$304</f>
        <v>0.38914418554360164</v>
      </c>
      <c r="AV343" s="84">
        <v>0.38594327990135635</v>
      </c>
      <c r="AW343" s="84">
        <f>BN311/AW$304</f>
        <v>0.37995512341062077</v>
      </c>
      <c r="AX343" s="84">
        <f>BO311/AX$304</f>
        <v>0.37118411323544948</v>
      </c>
      <c r="AY343" s="567">
        <f>BP311/AY$304</f>
        <v>0.36600033409432597</v>
      </c>
    </row>
    <row r="344" spans="32:51">
      <c r="AL344" s="154" t="s">
        <v>34</v>
      </c>
      <c r="AM344" s="189">
        <f t="shared" ref="AM344:AS344" si="815">BD312/AM$305</f>
        <v>0.39611008070579978</v>
      </c>
      <c r="AN344" s="189">
        <f t="shared" si="815"/>
        <v>0.40585638228801452</v>
      </c>
      <c r="AO344" s="189">
        <f t="shared" si="815"/>
        <v>0.4100920856147337</v>
      </c>
      <c r="AP344" s="189">
        <f t="shared" si="815"/>
        <v>0.41738459560241736</v>
      </c>
      <c r="AQ344" s="189">
        <f t="shared" si="815"/>
        <v>0.41427714457108578</v>
      </c>
      <c r="AR344" s="189">
        <f t="shared" si="815"/>
        <v>0.40569468980567391</v>
      </c>
      <c r="AS344" s="189">
        <f t="shared" si="815"/>
        <v>0.38710797361416505</v>
      </c>
      <c r="AT344" s="84">
        <v>0.38511365681041204</v>
      </c>
      <c r="AU344" s="189">
        <f>BL312/AU$305</f>
        <v>0.37612728678175728</v>
      </c>
      <c r="AV344" s="84">
        <v>0.37577555975182086</v>
      </c>
      <c r="AW344" s="84">
        <f>BN312/AW$305</f>
        <v>0.37323404551464961</v>
      </c>
      <c r="AX344" s="84">
        <f>BO312/AX$305</f>
        <v>0.36001113508246918</v>
      </c>
      <c r="AY344" s="567">
        <f>BP312/AY$305</f>
        <v>0.35177658319129407</v>
      </c>
    </row>
    <row r="345" spans="32:51">
      <c r="AL345" s="154" t="s">
        <v>36</v>
      </c>
      <c r="AM345" s="189">
        <f t="shared" ref="AM345:AS345" si="816">BD313/AM307</f>
        <v>0.36788407511459409</v>
      </c>
      <c r="AN345" s="189">
        <f t="shared" si="816"/>
        <v>0.36403637430331476</v>
      </c>
      <c r="AO345" s="189">
        <f t="shared" si="816"/>
        <v>0.35986058669764742</v>
      </c>
      <c r="AP345" s="189">
        <f t="shared" si="816"/>
        <v>0.37775461584276354</v>
      </c>
      <c r="AQ345" s="189">
        <f t="shared" si="816"/>
        <v>0.37307692307692308</v>
      </c>
      <c r="AR345" s="189">
        <f t="shared" si="816"/>
        <v>0.37685774946921446</v>
      </c>
      <c r="AS345" s="189">
        <f t="shared" si="816"/>
        <v>0.35117901828681425</v>
      </c>
      <c r="AT345" s="84">
        <v>0.36051502145922748</v>
      </c>
      <c r="AU345" s="189">
        <f>BL313/AU307</f>
        <v>0.35449735449735448</v>
      </c>
      <c r="AV345" s="84">
        <v>0.35069992632354491</v>
      </c>
      <c r="AW345" s="84">
        <f>BN313/AW307</f>
        <v>0.35248413219522873</v>
      </c>
      <c r="AX345" s="84">
        <f>BO313/AX307</f>
        <v>0.34319148936170213</v>
      </c>
      <c r="AY345" s="567">
        <f>BP313/AY307</f>
        <v>0.33279401355040955</v>
      </c>
    </row>
    <row r="346" spans="32:51">
      <c r="AL346" s="154" t="s">
        <v>37</v>
      </c>
      <c r="AM346" s="189">
        <f t="shared" ref="AM346:AS347" si="817">BD315/AM309</f>
        <v>0.3089770354906054</v>
      </c>
      <c r="AN346" s="189">
        <f t="shared" si="817"/>
        <v>0.30960854092526691</v>
      </c>
      <c r="AO346" s="189">
        <f t="shared" si="817"/>
        <v>0.32279909706546278</v>
      </c>
      <c r="AP346" s="189">
        <f t="shared" si="817"/>
        <v>0.37820512820512819</v>
      </c>
      <c r="AQ346" s="189">
        <f t="shared" si="817"/>
        <v>0.38030888030888033</v>
      </c>
      <c r="AR346" s="189">
        <f t="shared" si="817"/>
        <v>0.37876386687797148</v>
      </c>
      <c r="AS346" s="189">
        <f t="shared" si="817"/>
        <v>0.34571890145395801</v>
      </c>
      <c r="AT346" s="84">
        <v>0.35649935649935649</v>
      </c>
      <c r="AU346" s="189">
        <f t="shared" ref="AU346:AY347" si="818">BL315/AU309</f>
        <v>0.36953807740324596</v>
      </c>
      <c r="AV346" s="84">
        <v>0.38423028785982477</v>
      </c>
      <c r="AW346" s="84">
        <f t="shared" si="818"/>
        <v>0.3803763440860215</v>
      </c>
      <c r="AX346" s="84">
        <f t="shared" si="818"/>
        <v>0.3611111111111111</v>
      </c>
      <c r="AY346" s="567">
        <f t="shared" si="818"/>
        <v>0.38481675392670156</v>
      </c>
    </row>
    <row r="347" spans="32:51">
      <c r="AL347" s="154" t="s">
        <v>38</v>
      </c>
      <c r="AM347" s="189">
        <f t="shared" si="817"/>
        <v>0.33333333333333331</v>
      </c>
      <c r="AN347" s="189">
        <f t="shared" si="817"/>
        <v>0.33861940298507465</v>
      </c>
      <c r="AO347" s="189">
        <f t="shared" si="817"/>
        <v>0.33241505968778695</v>
      </c>
      <c r="AP347" s="189">
        <f t="shared" si="817"/>
        <v>0.35339063992359121</v>
      </c>
      <c r="AQ347" s="189">
        <f t="shared" si="817"/>
        <v>0.37784090909090912</v>
      </c>
      <c r="AR347" s="189">
        <f t="shared" si="817"/>
        <v>0.33164876816171823</v>
      </c>
      <c r="AS347" s="189">
        <f t="shared" si="817"/>
        <v>0.3494494973671613</v>
      </c>
      <c r="AT347" s="84">
        <v>0.37160833661030279</v>
      </c>
      <c r="AU347" s="189">
        <f t="shared" si="818"/>
        <v>0.36515513126491644</v>
      </c>
      <c r="AV347" s="84">
        <v>0.37413862991487634</v>
      </c>
      <c r="AW347" s="84">
        <f t="shared" si="818"/>
        <v>0.35525840260209612</v>
      </c>
      <c r="AX347" s="84">
        <f t="shared" si="818"/>
        <v>0.34510556621881</v>
      </c>
      <c r="AY347" s="567">
        <f t="shared" si="818"/>
        <v>0.34552102376599636</v>
      </c>
    </row>
    <row r="348" spans="32:51">
      <c r="AL348" s="154"/>
      <c r="AM348" s="189"/>
      <c r="AN348" s="189"/>
      <c r="AO348" s="189"/>
      <c r="AP348" s="189"/>
      <c r="AQ348" s="189"/>
      <c r="AR348" s="189"/>
      <c r="AS348" s="189"/>
      <c r="AT348" s="84"/>
      <c r="AU348" s="189"/>
      <c r="AV348" s="84"/>
      <c r="AW348" s="84"/>
      <c r="AX348" s="84"/>
      <c r="AY348" s="567"/>
    </row>
    <row r="349" spans="32:51">
      <c r="AL349" s="688" t="s">
        <v>133</v>
      </c>
      <c r="AM349" s="689"/>
      <c r="AN349" s="689"/>
      <c r="AO349" s="689"/>
      <c r="AP349" s="689"/>
      <c r="AQ349" s="689"/>
      <c r="AR349" s="689"/>
      <c r="AS349" s="689"/>
      <c r="AT349" s="689"/>
      <c r="AU349" s="689"/>
      <c r="AV349" s="689"/>
      <c r="AW349" s="689"/>
      <c r="AX349" s="689"/>
      <c r="AY349" s="713"/>
    </row>
    <row r="350" spans="32:51">
      <c r="AL350" s="187"/>
      <c r="AM350" s="137" t="s">
        <v>121</v>
      </c>
      <c r="AN350" s="137" t="s">
        <v>120</v>
      </c>
      <c r="AO350" s="137" t="s">
        <v>119</v>
      </c>
      <c r="AP350" s="137" t="s">
        <v>49</v>
      </c>
      <c r="AQ350" s="137" t="s">
        <v>48</v>
      </c>
      <c r="AR350" s="137" t="s">
        <v>47</v>
      </c>
      <c r="AS350" s="137" t="s">
        <v>46</v>
      </c>
      <c r="AT350" s="137" t="s">
        <v>45</v>
      </c>
      <c r="AU350" s="137" t="s">
        <v>44</v>
      </c>
      <c r="AV350" s="137" t="s">
        <v>43</v>
      </c>
      <c r="AW350" s="137" t="s">
        <v>96</v>
      </c>
      <c r="AX350" s="137" t="s">
        <v>69</v>
      </c>
      <c r="AY350" s="188" t="str">
        <f>AY341</f>
        <v>2016-17</v>
      </c>
    </row>
    <row r="351" spans="32:51">
      <c r="AL351" s="154" t="s">
        <v>33</v>
      </c>
      <c r="AM351" s="189">
        <f t="shared" ref="AM351:AS351" si="819">BD317/AM$303</f>
        <v>0.15585276887365979</v>
      </c>
      <c r="AN351" s="189">
        <f t="shared" si="819"/>
        <v>0.15216191986759534</v>
      </c>
      <c r="AO351" s="189">
        <f t="shared" si="819"/>
        <v>0.15199115785242992</v>
      </c>
      <c r="AP351" s="189">
        <f t="shared" si="819"/>
        <v>0.14091062394603709</v>
      </c>
      <c r="AQ351" s="189">
        <f t="shared" si="819"/>
        <v>0.14990820718090708</v>
      </c>
      <c r="AR351" s="189">
        <f t="shared" si="819"/>
        <v>0.1962663848843938</v>
      </c>
      <c r="AS351" s="189">
        <f t="shared" si="819"/>
        <v>0.21291500540298841</v>
      </c>
      <c r="AT351" s="84">
        <v>0.18797619047619046</v>
      </c>
      <c r="AU351" s="189">
        <f>BL317/AU$303</f>
        <v>0.1522379269729093</v>
      </c>
      <c r="AV351" s="84">
        <v>0.13269621109607577</v>
      </c>
      <c r="AW351" s="84">
        <f>BN317/AW$303</f>
        <v>0.11018494399583224</v>
      </c>
      <c r="AX351" s="84">
        <f>BO317/AX$303</f>
        <v>7.9045609478980691E-2</v>
      </c>
      <c r="AY351" s="567">
        <f>BP317/AY$303</f>
        <v>6.7710592521905089E-2</v>
      </c>
    </row>
    <row r="352" spans="32:51">
      <c r="AL352" s="154" t="s">
        <v>9</v>
      </c>
      <c r="AM352" s="189">
        <f t="shared" ref="AM352:AS352" si="820">BD318/AM$304</f>
        <v>0.20326248146317349</v>
      </c>
      <c r="AN352" s="189">
        <f t="shared" si="820"/>
        <v>0.18286958625695621</v>
      </c>
      <c r="AO352" s="189">
        <f t="shared" si="820"/>
        <v>0.18168522362709946</v>
      </c>
      <c r="AP352" s="189">
        <f t="shared" si="820"/>
        <v>0.17663121586662833</v>
      </c>
      <c r="AQ352" s="189">
        <f t="shared" si="820"/>
        <v>0.18468831052678653</v>
      </c>
      <c r="AR352" s="189">
        <f t="shared" si="820"/>
        <v>0.22345909600298841</v>
      </c>
      <c r="AS352" s="189">
        <f t="shared" si="820"/>
        <v>0.25629552054077215</v>
      </c>
      <c r="AT352" s="84">
        <v>0.24488870983986302</v>
      </c>
      <c r="AU352" s="189">
        <f>BL318/AU$304</f>
        <v>0.20873655187327675</v>
      </c>
      <c r="AV352" s="84">
        <v>0.18703060195045398</v>
      </c>
      <c r="AW352" s="84">
        <f>BN318/AW$304</f>
        <v>0.15867901731776077</v>
      </c>
      <c r="AX352" s="84">
        <f>BO318/AX$304</f>
        <v>0.11756628287736347</v>
      </c>
      <c r="AY352" s="567">
        <f>BP318/AY$304</f>
        <v>9.9114650036193547E-2</v>
      </c>
    </row>
    <row r="353" spans="38:51">
      <c r="AL353" s="154" t="s">
        <v>34</v>
      </c>
      <c r="AM353" s="189">
        <f t="shared" ref="AM353:AS353" si="821">BD319/AM$305</f>
        <v>0.18697679081658228</v>
      </c>
      <c r="AN353" s="189">
        <f t="shared" si="821"/>
        <v>0.21231008959875342</v>
      </c>
      <c r="AO353" s="189">
        <f t="shared" si="821"/>
        <v>0.20818815331010454</v>
      </c>
      <c r="AP353" s="189">
        <f t="shared" si="821"/>
        <v>0.20406326346920406</v>
      </c>
      <c r="AQ353" s="189">
        <f t="shared" si="821"/>
        <v>0.21427714457108579</v>
      </c>
      <c r="AR353" s="189">
        <f t="shared" si="821"/>
        <v>0.2406214278291593</v>
      </c>
      <c r="AS353" s="189">
        <f t="shared" si="821"/>
        <v>0.2663464876750376</v>
      </c>
      <c r="AT353" s="84">
        <v>0.27907395189827866</v>
      </c>
      <c r="AU353" s="189">
        <f>BL319/AU$305</f>
        <v>0.2520613244009276</v>
      </c>
      <c r="AV353" s="84">
        <v>0.2157404909630429</v>
      </c>
      <c r="AW353" s="84">
        <f>BN319/AW$305</f>
        <v>0.1918713897974807</v>
      </c>
      <c r="AX353" s="84">
        <f>BO319/AX$305</f>
        <v>0.16410327788990187</v>
      </c>
      <c r="AY353" s="567">
        <f>BP319/AY$305</f>
        <v>0.12835977448538088</v>
      </c>
    </row>
    <row r="354" spans="38:51">
      <c r="AL354" s="154" t="s">
        <v>36</v>
      </c>
      <c r="AM354" s="189">
        <f t="shared" ref="AM354:AS354" si="822">BD320/AM307</f>
        <v>0.21395830252846371</v>
      </c>
      <c r="AN354" s="189">
        <f t="shared" si="822"/>
        <v>0.2332062188325022</v>
      </c>
      <c r="AO354" s="189">
        <f t="shared" si="822"/>
        <v>0.25588149869300031</v>
      </c>
      <c r="AP354" s="189">
        <f t="shared" si="822"/>
        <v>0.25357355568790946</v>
      </c>
      <c r="AQ354" s="189">
        <f t="shared" si="822"/>
        <v>0.25680473372781065</v>
      </c>
      <c r="AR354" s="189">
        <f t="shared" si="822"/>
        <v>0.26844479830148621</v>
      </c>
      <c r="AS354" s="189">
        <f t="shared" si="822"/>
        <v>0.29511549566891243</v>
      </c>
      <c r="AT354" s="84">
        <v>0.31330472103004292</v>
      </c>
      <c r="AU354" s="189">
        <f>BL320/AU307</f>
        <v>0.31659647986178596</v>
      </c>
      <c r="AV354" s="84">
        <v>0.30859909483212294</v>
      </c>
      <c r="AW354" s="84">
        <f>BN320/AW307</f>
        <v>0.28572991901947908</v>
      </c>
      <c r="AX354" s="84">
        <f>BO320/AX307</f>
        <v>0.25351063829787235</v>
      </c>
      <c r="AY354" s="567">
        <f>BP320/AY307</f>
        <v>0.22135706340378197</v>
      </c>
    </row>
    <row r="355" spans="38:51">
      <c r="AL355" s="154" t="s">
        <v>37</v>
      </c>
      <c r="AM355" s="189">
        <f t="shared" ref="AM355:AS356" si="823">BD322/AM309</f>
        <v>0.15657620041753653</v>
      </c>
      <c r="AN355" s="189">
        <f t="shared" si="823"/>
        <v>0.19217081850533807</v>
      </c>
      <c r="AO355" s="189">
        <f t="shared" si="823"/>
        <v>0.16478555304740405</v>
      </c>
      <c r="AP355" s="189">
        <f t="shared" si="823"/>
        <v>0.18162393162393162</v>
      </c>
      <c r="AQ355" s="189">
        <f t="shared" si="823"/>
        <v>0.18146718146718147</v>
      </c>
      <c r="AR355" s="189">
        <f t="shared" si="823"/>
        <v>0.21870047543581617</v>
      </c>
      <c r="AS355" s="189">
        <f t="shared" si="823"/>
        <v>0.23263327948303716</v>
      </c>
      <c r="AT355" s="84">
        <v>0.27155727155727155</v>
      </c>
      <c r="AU355" s="189">
        <f t="shared" ref="AU355:AY356" si="824">BL322/AU309</f>
        <v>0.27590511860174782</v>
      </c>
      <c r="AV355" s="84">
        <v>0.27534418022528162</v>
      </c>
      <c r="AW355" s="84">
        <f t="shared" si="824"/>
        <v>0.27822580645161288</v>
      </c>
      <c r="AX355" s="84">
        <f t="shared" si="824"/>
        <v>0.25</v>
      </c>
      <c r="AY355" s="567">
        <f t="shared" si="824"/>
        <v>0.23821989528795812</v>
      </c>
    </row>
    <row r="356" spans="38:51">
      <c r="AL356" s="154" t="s">
        <v>38</v>
      </c>
      <c r="AM356" s="189">
        <f t="shared" si="823"/>
        <v>0.16619718309859155</v>
      </c>
      <c r="AN356" s="189">
        <f t="shared" si="823"/>
        <v>0.18656716417910449</v>
      </c>
      <c r="AO356" s="189">
        <f t="shared" si="823"/>
        <v>0.22773186409550045</v>
      </c>
      <c r="AP356" s="189">
        <f t="shared" si="823"/>
        <v>0.19102196752626552</v>
      </c>
      <c r="AQ356" s="189">
        <f t="shared" si="823"/>
        <v>0.19034090909090909</v>
      </c>
      <c r="AR356" s="189">
        <f t="shared" si="823"/>
        <v>0.22615287428932407</v>
      </c>
      <c r="AS356" s="189">
        <f t="shared" si="823"/>
        <v>0.23599808520823359</v>
      </c>
      <c r="AT356" s="84">
        <v>0.24734565473849784</v>
      </c>
      <c r="AU356" s="189">
        <f t="shared" si="824"/>
        <v>0.21718377088305491</v>
      </c>
      <c r="AV356" s="84">
        <v>0.23348196189704093</v>
      </c>
      <c r="AW356" s="84">
        <f t="shared" si="824"/>
        <v>0.23563426093241779</v>
      </c>
      <c r="AX356" s="84">
        <f t="shared" si="824"/>
        <v>0.19539347408829175</v>
      </c>
      <c r="AY356" s="567">
        <f t="shared" si="824"/>
        <v>0.17477148080438756</v>
      </c>
    </row>
    <row r="357" spans="38:51">
      <c r="AL357" s="154"/>
      <c r="AM357" s="189"/>
      <c r="AN357" s="189"/>
      <c r="AO357" s="189"/>
      <c r="AP357" s="189"/>
      <c r="AQ357" s="189"/>
      <c r="AR357" s="189"/>
      <c r="AS357" s="189"/>
      <c r="AT357" s="84"/>
      <c r="AU357" s="189"/>
      <c r="AV357" s="84"/>
      <c r="AW357" s="84"/>
      <c r="AX357" s="84"/>
      <c r="AY357" s="567"/>
    </row>
    <row r="358" spans="38:51">
      <c r="AL358" s="688" t="s">
        <v>124</v>
      </c>
      <c r="AM358" s="689"/>
      <c r="AN358" s="689"/>
      <c r="AO358" s="689"/>
      <c r="AP358" s="689"/>
      <c r="AQ358" s="689"/>
      <c r="AR358" s="689"/>
      <c r="AS358" s="689"/>
      <c r="AT358" s="689"/>
      <c r="AU358" s="689"/>
      <c r="AV358" s="689"/>
      <c r="AW358" s="689"/>
      <c r="AX358" s="689"/>
      <c r="AY358" s="713"/>
    </row>
    <row r="359" spans="38:51">
      <c r="AL359" s="187"/>
      <c r="AM359" s="137" t="s">
        <v>121</v>
      </c>
      <c r="AN359" s="137" t="s">
        <v>120</v>
      </c>
      <c r="AO359" s="137" t="s">
        <v>119</v>
      </c>
      <c r="AP359" s="137" t="s">
        <v>49</v>
      </c>
      <c r="AQ359" s="137" t="s">
        <v>48</v>
      </c>
      <c r="AR359" s="137" t="s">
        <v>47</v>
      </c>
      <c r="AS359" s="137" t="s">
        <v>46</v>
      </c>
      <c r="AT359" s="137" t="s">
        <v>45</v>
      </c>
      <c r="AU359" s="137" t="s">
        <v>44</v>
      </c>
      <c r="AV359" s="137" t="s">
        <v>43</v>
      </c>
      <c r="AW359" s="137" t="s">
        <v>96</v>
      </c>
      <c r="AX359" s="137" t="s">
        <v>69</v>
      </c>
      <c r="AY359" s="188" t="str">
        <f>AY341</f>
        <v>2016-17</v>
      </c>
    </row>
    <row r="360" spans="38:51">
      <c r="AL360" s="154" t="s">
        <v>33</v>
      </c>
      <c r="AM360" s="189">
        <f>AM333+AM342+AM351</f>
        <v>0.91083600456873359</v>
      </c>
      <c r="AN360" s="189">
        <f t="shared" ref="AN360:AY365" si="825">AN333+AN342+AN351</f>
        <v>0.90810978553203225</v>
      </c>
      <c r="AO360" s="189">
        <f t="shared" si="825"/>
        <v>0.90263589777941522</v>
      </c>
      <c r="AP360" s="189">
        <f t="shared" si="825"/>
        <v>0.89750421585160201</v>
      </c>
      <c r="AQ360" s="189">
        <f t="shared" si="825"/>
        <v>0.90194721160502001</v>
      </c>
      <c r="AR360" s="189">
        <f t="shared" si="825"/>
        <v>0.91088635620298386</v>
      </c>
      <c r="AS360" s="189">
        <f t="shared" si="825"/>
        <v>0.89682155233446359</v>
      </c>
      <c r="AT360" s="84">
        <v>0.8795238095238096</v>
      </c>
      <c r="AU360" s="189">
        <f t="shared" si="825"/>
        <v>0.8456587582029278</v>
      </c>
      <c r="AV360" s="84">
        <v>0.84066305818673881</v>
      </c>
      <c r="AW360" s="84">
        <f t="shared" si="825"/>
        <v>0.81961448293826522</v>
      </c>
      <c r="AX360" s="84">
        <f t="shared" si="825"/>
        <v>0.80254828761564678</v>
      </c>
      <c r="AY360" s="567">
        <f t="shared" si="825"/>
        <v>0.75939099505508811</v>
      </c>
    </row>
    <row r="361" spans="38:51">
      <c r="AL361" s="154" t="s">
        <v>9</v>
      </c>
      <c r="AM361" s="189">
        <f t="shared" ref="AM361:AU365" si="826">AM334+AM343+AM352</f>
        <v>0.9295600593178448</v>
      </c>
      <c r="AN361" s="189">
        <f t="shared" si="826"/>
        <v>0.91362206629566911</v>
      </c>
      <c r="AO361" s="189">
        <f t="shared" si="826"/>
        <v>0.91720135874693343</v>
      </c>
      <c r="AP361" s="189">
        <f t="shared" si="826"/>
        <v>0.91290600747341188</v>
      </c>
      <c r="AQ361" s="189">
        <f t="shared" si="826"/>
        <v>0.91512387085233882</v>
      </c>
      <c r="AR361" s="189">
        <f t="shared" si="826"/>
        <v>0.92200224131490471</v>
      </c>
      <c r="AS361" s="189">
        <f t="shared" si="826"/>
        <v>0.91655162564859349</v>
      </c>
      <c r="AT361" s="84">
        <v>0.91026286635109266</v>
      </c>
      <c r="AU361" s="189">
        <f t="shared" si="826"/>
        <v>0.88565713358923071</v>
      </c>
      <c r="AV361" s="84">
        <v>0.87579867727833194</v>
      </c>
      <c r="AW361" s="84">
        <f t="shared" si="825"/>
        <v>0.85766066394338647</v>
      </c>
      <c r="AX361" s="84">
        <f t="shared" si="825"/>
        <v>0.84060420407732128</v>
      </c>
      <c r="AY361" s="567">
        <f t="shared" si="825"/>
        <v>0.82281864246338887</v>
      </c>
    </row>
    <row r="362" spans="38:51">
      <c r="AL362" s="154" t="s">
        <v>34</v>
      </c>
      <c r="AM362" s="189">
        <f t="shared" si="826"/>
        <v>0.90275201764499469</v>
      </c>
      <c r="AN362" s="189">
        <f t="shared" si="826"/>
        <v>0.91546552395792757</v>
      </c>
      <c r="AO362" s="189">
        <f t="shared" si="826"/>
        <v>0.91587854654056744</v>
      </c>
      <c r="AP362" s="189">
        <f t="shared" si="826"/>
        <v>0.91822039346791828</v>
      </c>
      <c r="AQ362" s="189">
        <f t="shared" si="826"/>
        <v>0.917996400719856</v>
      </c>
      <c r="AR362" s="189">
        <f t="shared" si="826"/>
        <v>0.92174997402057568</v>
      </c>
      <c r="AS362" s="189">
        <f t="shared" si="826"/>
        <v>0.91783358407591709</v>
      </c>
      <c r="AT362" s="84">
        <v>0.92172974269777486</v>
      </c>
      <c r="AU362" s="189">
        <f t="shared" si="826"/>
        <v>0.89912393712960581</v>
      </c>
      <c r="AV362" s="84">
        <v>0.8878473158888589</v>
      </c>
      <c r="AW362" s="84">
        <f t="shared" si="825"/>
        <v>0.86791008420906124</v>
      </c>
      <c r="AX362" s="84">
        <f t="shared" si="825"/>
        <v>0.84410884543113651</v>
      </c>
      <c r="AY362" s="567">
        <f t="shared" si="825"/>
        <v>0.8340763078536777</v>
      </c>
    </row>
    <row r="363" spans="38:51">
      <c r="AL363" s="154" t="s">
        <v>36</v>
      </c>
      <c r="AM363" s="189">
        <f t="shared" si="826"/>
        <v>0.90536744048499185</v>
      </c>
      <c r="AN363" s="189">
        <f t="shared" si="826"/>
        <v>0.91522440598415966</v>
      </c>
      <c r="AO363" s="189">
        <f t="shared" si="826"/>
        <v>0.91736857391809479</v>
      </c>
      <c r="AP363" s="189">
        <f t="shared" si="826"/>
        <v>0.92748659916617027</v>
      </c>
      <c r="AQ363" s="189">
        <f t="shared" si="826"/>
        <v>0.92292899408284024</v>
      </c>
      <c r="AR363" s="189">
        <f t="shared" si="826"/>
        <v>0.92383227176220806</v>
      </c>
      <c r="AS363" s="189">
        <f t="shared" si="826"/>
        <v>0.92986044273339741</v>
      </c>
      <c r="AT363" s="84">
        <v>0.93441179707274136</v>
      </c>
      <c r="AU363" s="189">
        <f t="shared" si="826"/>
        <v>0.92862541842133672</v>
      </c>
      <c r="AV363" s="84">
        <v>0.92527102410272599</v>
      </c>
      <c r="AW363" s="84">
        <f t="shared" si="825"/>
        <v>0.90906106369008532</v>
      </c>
      <c r="AX363" s="84">
        <f t="shared" si="825"/>
        <v>0.89117021276595743</v>
      </c>
      <c r="AY363" s="567">
        <f t="shared" si="825"/>
        <v>0.85954090403478611</v>
      </c>
    </row>
    <row r="364" spans="38:51">
      <c r="AL364" s="154" t="s">
        <v>37</v>
      </c>
      <c r="AM364" s="189">
        <f t="shared" si="826"/>
        <v>0.9248434237995824</v>
      </c>
      <c r="AN364" s="189">
        <f t="shared" si="826"/>
        <v>0.92348754448398584</v>
      </c>
      <c r="AO364" s="189">
        <f t="shared" si="826"/>
        <v>0.94356659142212185</v>
      </c>
      <c r="AP364" s="189">
        <f t="shared" si="826"/>
        <v>0.93162393162393164</v>
      </c>
      <c r="AQ364" s="189">
        <f t="shared" si="826"/>
        <v>0.9362934362934362</v>
      </c>
      <c r="AR364" s="189">
        <f t="shared" si="826"/>
        <v>0.93977812995245635</v>
      </c>
      <c r="AS364" s="189">
        <f t="shared" si="826"/>
        <v>0.9337641357027463</v>
      </c>
      <c r="AT364" s="84">
        <v>0.93822393822393813</v>
      </c>
      <c r="AU364" s="189">
        <f t="shared" si="826"/>
        <v>0.94881398252184779</v>
      </c>
      <c r="AV364" s="84">
        <v>0.9436795994993743</v>
      </c>
      <c r="AW364" s="84">
        <f t="shared" si="825"/>
        <v>0.94354838709677413</v>
      </c>
      <c r="AX364" s="84">
        <f t="shared" si="825"/>
        <v>0.91111111111111109</v>
      </c>
      <c r="AY364" s="567">
        <f t="shared" si="825"/>
        <v>0.92015706806282727</v>
      </c>
    </row>
    <row r="365" spans="38:51">
      <c r="AL365" s="157" t="s">
        <v>38</v>
      </c>
      <c r="AM365" s="192">
        <f t="shared" si="826"/>
        <v>0.91079812206572774</v>
      </c>
      <c r="AN365" s="192">
        <f t="shared" si="826"/>
        <v>0.93376865671641784</v>
      </c>
      <c r="AO365" s="192">
        <f t="shared" si="826"/>
        <v>0.9311294765840219</v>
      </c>
      <c r="AP365" s="192">
        <f t="shared" si="826"/>
        <v>0.93505253104106967</v>
      </c>
      <c r="AQ365" s="192">
        <f t="shared" si="826"/>
        <v>0.93844696969696961</v>
      </c>
      <c r="AR365" s="192">
        <f t="shared" si="826"/>
        <v>0.92040429564118764</v>
      </c>
      <c r="AS365" s="192">
        <f t="shared" si="826"/>
        <v>0.93106749640976549</v>
      </c>
      <c r="AT365" s="393">
        <v>0.93236335037357443</v>
      </c>
      <c r="AU365" s="192">
        <f t="shared" si="826"/>
        <v>0.94073190135242646</v>
      </c>
      <c r="AV365" s="393">
        <v>0.92744223753546817</v>
      </c>
      <c r="AW365" s="393">
        <f t="shared" si="825"/>
        <v>0.9179616913624864</v>
      </c>
      <c r="AX365" s="393">
        <f t="shared" si="825"/>
        <v>0.90019193857965452</v>
      </c>
      <c r="AY365" s="568">
        <f t="shared" si="825"/>
        <v>0.90712979890310785</v>
      </c>
    </row>
    <row r="366" spans="38:51">
      <c r="AX366" s="327"/>
      <c r="AY366" s="327"/>
    </row>
  </sheetData>
  <mergeCells count="54">
    <mergeCell ref="B2:O2"/>
    <mergeCell ref="AL2:AW2"/>
    <mergeCell ref="BB2:BN2"/>
    <mergeCell ref="BB4:BB10"/>
    <mergeCell ref="BB11:BB17"/>
    <mergeCell ref="BB18:BB24"/>
    <mergeCell ref="BB27:BB33"/>
    <mergeCell ref="BB34:BB40"/>
    <mergeCell ref="BB41:BB47"/>
    <mergeCell ref="BB50:BB56"/>
    <mergeCell ref="BB57:BB63"/>
    <mergeCell ref="BB64:BB70"/>
    <mergeCell ref="BB73:BB79"/>
    <mergeCell ref="BB80:BB86"/>
    <mergeCell ref="BB87:BB93"/>
    <mergeCell ref="BB96:BB102"/>
    <mergeCell ref="BB103:BB109"/>
    <mergeCell ref="BB110:BB116"/>
    <mergeCell ref="BB119:BB125"/>
    <mergeCell ref="BB126:BB132"/>
    <mergeCell ref="BB133:BB139"/>
    <mergeCell ref="BB142:BB148"/>
    <mergeCell ref="BB149:BB155"/>
    <mergeCell ref="BB156:BB162"/>
    <mergeCell ref="BB165:BB171"/>
    <mergeCell ref="BB172:BB178"/>
    <mergeCell ref="BB179:BB185"/>
    <mergeCell ref="BB188:BB194"/>
    <mergeCell ref="BB195:BB201"/>
    <mergeCell ref="BB202:BB208"/>
    <mergeCell ref="BB264:BB270"/>
    <mergeCell ref="BB271:BB277"/>
    <mergeCell ref="BB280:BB286"/>
    <mergeCell ref="BB211:BB217"/>
    <mergeCell ref="BB218:BB224"/>
    <mergeCell ref="BB225:BB231"/>
    <mergeCell ref="BB234:BB240"/>
    <mergeCell ref="BB241:BB247"/>
    <mergeCell ref="BU2:CF2"/>
    <mergeCell ref="S2:AF2"/>
    <mergeCell ref="AL349:AY349"/>
    <mergeCell ref="AL358:AY358"/>
    <mergeCell ref="BB317:BB323"/>
    <mergeCell ref="AL321:AY321"/>
    <mergeCell ref="AL322:AY322"/>
    <mergeCell ref="AL331:AY331"/>
    <mergeCell ref="AL340:AY340"/>
    <mergeCell ref="BB287:BB293"/>
    <mergeCell ref="BB294:BB300"/>
    <mergeCell ref="AI301:AI302"/>
    <mergeCell ref="BB303:BB309"/>
    <mergeCell ref="BB310:BB316"/>
    <mergeCell ref="BB248:BB254"/>
    <mergeCell ref="BB257:BB263"/>
  </mergeCells>
  <conditionalFormatting sqref="AI30">
    <cfRule type="cellIs" dxfId="17" priority="42" stopIfTrue="1" operator="equal">
      <formula>"NA"</formula>
    </cfRule>
  </conditionalFormatting>
  <conditionalFormatting sqref="C40:O42">
    <cfRule type="cellIs" dxfId="16" priority="4" stopIfTrue="1" operator="equal">
      <formula>"NA"</formula>
    </cfRule>
  </conditionalFormatting>
  <conditionalFormatting sqref="C32:O39">
    <cfRule type="cellIs" dxfId="15" priority="3" stopIfTrue="1" operator="equal">
      <formula>"NA"</formula>
    </cfRule>
  </conditionalFormatting>
  <conditionalFormatting sqref="C75:P86">
    <cfRule type="cellIs" dxfId="14" priority="1" stopIfTrue="1" operator="equal">
      <formula>0</formula>
    </cfRule>
  </conditionalFormatting>
  <conditionalFormatting sqref="C81:P81">
    <cfRule type="cellIs" dxfId="13" priority="2" stopIfTrue="1" operator="equal">
      <formula>"NA"</formula>
    </cfRule>
  </conditionalFormatting>
  <conditionalFormatting sqref="C46:P56 C60:P70">
    <cfRule type="cellIs" dxfId="12" priority="5" stopIfTrue="1" operator="equal">
      <formula>0</formula>
    </cfRule>
  </conditionalFormatting>
  <conditionalFormatting sqref="Q35:R37 P32:P38 P39:AH43 C52:P52 AG35:AH37">
    <cfRule type="cellIs" dxfId="11" priority="6" stopIfTrue="1" operator="equal">
      <formula>"NA"</formula>
    </cfRule>
  </conditionalFormatting>
  <conditionalFormatting sqref="C60:C70">
    <cfRule type="colorScale" priority="7">
      <colorScale>
        <cfvo type="min"/>
        <cfvo type="percentile" val="50"/>
        <cfvo type="max"/>
        <color rgb="FFF8696B"/>
        <color rgb="FFFFEB84"/>
        <color rgb="FF63BE7B"/>
      </colorScale>
    </cfRule>
  </conditionalFormatting>
  <conditionalFormatting sqref="D60:D70">
    <cfRule type="colorScale" priority="8">
      <colorScale>
        <cfvo type="min"/>
        <cfvo type="percentile" val="50"/>
        <cfvo type="max"/>
        <color rgb="FFF8696B"/>
        <color rgb="FFFFEB84"/>
        <color rgb="FF63BE7B"/>
      </colorScale>
    </cfRule>
  </conditionalFormatting>
  <conditionalFormatting sqref="E60:E70">
    <cfRule type="colorScale" priority="9">
      <colorScale>
        <cfvo type="min"/>
        <cfvo type="percentile" val="50"/>
        <cfvo type="max"/>
        <color rgb="FFF8696B"/>
        <color rgb="FFFFEB84"/>
        <color rgb="FF63BE7B"/>
      </colorScale>
    </cfRule>
  </conditionalFormatting>
  <conditionalFormatting sqref="F60:F70">
    <cfRule type="colorScale" priority="10">
      <colorScale>
        <cfvo type="min"/>
        <cfvo type="percentile" val="50"/>
        <cfvo type="max"/>
        <color rgb="FFF8696B"/>
        <color rgb="FFFFEB84"/>
        <color rgb="FF63BE7B"/>
      </colorScale>
    </cfRule>
  </conditionalFormatting>
  <conditionalFormatting sqref="G60:G70">
    <cfRule type="colorScale" priority="11">
      <colorScale>
        <cfvo type="min"/>
        <cfvo type="percentile" val="50"/>
        <cfvo type="max"/>
        <color rgb="FFF8696B"/>
        <color rgb="FFFFEB84"/>
        <color rgb="FF63BE7B"/>
      </colorScale>
    </cfRule>
  </conditionalFormatting>
  <conditionalFormatting sqref="H60:H70">
    <cfRule type="colorScale" priority="12">
      <colorScale>
        <cfvo type="min"/>
        <cfvo type="percentile" val="50"/>
        <cfvo type="max"/>
        <color rgb="FFF8696B"/>
        <color rgb="FFFFEB84"/>
        <color rgb="FF63BE7B"/>
      </colorScale>
    </cfRule>
  </conditionalFormatting>
  <conditionalFormatting sqref="I60:I70">
    <cfRule type="colorScale" priority="13">
      <colorScale>
        <cfvo type="min"/>
        <cfvo type="percentile" val="50"/>
        <cfvo type="max"/>
        <color rgb="FFF8696B"/>
        <color rgb="FFFFEB84"/>
        <color rgb="FF63BE7B"/>
      </colorScale>
    </cfRule>
  </conditionalFormatting>
  <conditionalFormatting sqref="J60:J70">
    <cfRule type="colorScale" priority="14">
      <colorScale>
        <cfvo type="min"/>
        <cfvo type="percentile" val="50"/>
        <cfvo type="max"/>
        <color rgb="FFF8696B"/>
        <color rgb="FFFFEB84"/>
        <color rgb="FF63BE7B"/>
      </colorScale>
    </cfRule>
  </conditionalFormatting>
  <conditionalFormatting sqref="K60:K70">
    <cfRule type="colorScale" priority="15">
      <colorScale>
        <cfvo type="min"/>
        <cfvo type="percentile" val="50"/>
        <cfvo type="max"/>
        <color rgb="FFF8696B"/>
        <color rgb="FFFFEB84"/>
        <color rgb="FF63BE7B"/>
      </colorScale>
    </cfRule>
  </conditionalFormatting>
  <conditionalFormatting sqref="L60:L70">
    <cfRule type="colorScale" priority="16">
      <colorScale>
        <cfvo type="min"/>
        <cfvo type="percentile" val="50"/>
        <cfvo type="max"/>
        <color rgb="FFF8696B"/>
        <color rgb="FFFFEB84"/>
        <color rgb="FF63BE7B"/>
      </colorScale>
    </cfRule>
  </conditionalFormatting>
  <conditionalFormatting sqref="M60:M70">
    <cfRule type="colorScale" priority="17">
      <colorScale>
        <cfvo type="min"/>
        <cfvo type="percentile" val="50"/>
        <cfvo type="max"/>
        <color rgb="FFF8696B"/>
        <color rgb="FFFFEB84"/>
        <color rgb="FF63BE7B"/>
      </colorScale>
    </cfRule>
  </conditionalFormatting>
  <conditionalFormatting sqref="N60:N70">
    <cfRule type="colorScale" priority="18">
      <colorScale>
        <cfvo type="min"/>
        <cfvo type="percentile" val="50"/>
        <cfvo type="max"/>
        <color rgb="FFF8696B"/>
        <color rgb="FFFFEB84"/>
        <color rgb="FF63BE7B"/>
      </colorScale>
    </cfRule>
  </conditionalFormatting>
  <conditionalFormatting sqref="O60:O70">
    <cfRule type="colorScale" priority="19">
      <colorScale>
        <cfvo type="min"/>
        <cfvo type="percentile" val="50"/>
        <cfvo type="max"/>
        <color rgb="FFF8696B"/>
        <color rgb="FFFFEB84"/>
        <color rgb="FF63BE7B"/>
      </colorScale>
    </cfRule>
  </conditionalFormatting>
  <conditionalFormatting sqref="P60:P70">
    <cfRule type="colorScale" priority="20">
      <colorScale>
        <cfvo type="min"/>
        <cfvo type="percentile" val="50"/>
        <cfvo type="max"/>
        <color rgb="FFF8696B"/>
        <color rgb="FFFFEB84"/>
        <color rgb="FF63BE7B"/>
      </colorScale>
    </cfRule>
  </conditionalFormatting>
  <pageMargins left="0.5" right="0.5" top="0.5" bottom="0.5" header="0" footer="0"/>
  <pageSetup paperSize="5" scale="54" fitToHeight="2"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CQ317"/>
  <sheetViews>
    <sheetView view="pageBreakPreview" zoomScale="70" zoomScaleNormal="100" zoomScaleSheetLayoutView="70" workbookViewId="0">
      <selection activeCell="C16" sqref="B16:C16"/>
    </sheetView>
  </sheetViews>
  <sheetFormatPr defaultColWidth="9.140625" defaultRowHeight="18"/>
  <cols>
    <col min="1" max="1" width="11.140625" style="54" bestFit="1" customWidth="1"/>
    <col min="2" max="2" width="58.7109375" style="83" bestFit="1" customWidth="1"/>
    <col min="3" max="3" width="16.7109375" style="54" customWidth="1"/>
    <col min="4" max="4" width="17.85546875" style="54" bestFit="1" customWidth="1"/>
    <col min="5" max="6" width="18.42578125" style="54" bestFit="1" customWidth="1"/>
    <col min="7" max="7" width="19" style="54" bestFit="1" customWidth="1"/>
    <col min="8" max="8" width="18.140625" style="54" bestFit="1" customWidth="1"/>
    <col min="9" max="9" width="19" style="54" bestFit="1" customWidth="1"/>
    <col min="10" max="11" width="19.28515625" style="54" bestFit="1" customWidth="1"/>
    <col min="12" max="12" width="19.140625" style="87" bestFit="1" customWidth="1"/>
    <col min="13" max="13" width="18.42578125" style="53" customWidth="1"/>
    <col min="14" max="14" width="11.5703125" style="54" customWidth="1"/>
    <col min="15" max="15" width="9.140625" style="129"/>
    <col min="16" max="16" width="52" style="129" hidden="1" customWidth="1"/>
    <col min="17" max="20" width="18.7109375" style="129" hidden="1" customWidth="1"/>
    <col min="21" max="29" width="18.7109375" style="195" hidden="1" customWidth="1"/>
    <col min="30" max="30" width="18.7109375" style="196" hidden="1" customWidth="1"/>
    <col min="31" max="31" width="26" style="195" hidden="1" customWidth="1"/>
    <col min="32" max="32" width="19.28515625" style="54" hidden="1" customWidth="1"/>
    <col min="33" max="33" width="27" style="386" hidden="1" customWidth="1"/>
    <col min="34" max="34" width="18.28515625" style="195" hidden="1" customWidth="1"/>
    <col min="35" max="35" width="35.5703125" style="129" hidden="1" customWidth="1"/>
    <col min="36" max="38" width="15.7109375" style="129" hidden="1" customWidth="1"/>
    <col min="39" max="39" width="19" style="129" hidden="1" customWidth="1"/>
    <col min="40" max="40" width="18.42578125" style="129" hidden="1" customWidth="1"/>
    <col min="41" max="42" width="17.42578125" style="129" hidden="1" customWidth="1"/>
    <col min="43" max="43" width="18.42578125" style="385" hidden="1" customWidth="1"/>
    <col min="44" max="45" width="18.42578125" style="129" hidden="1" customWidth="1"/>
    <col min="46" max="46" width="19" style="385" hidden="1" customWidth="1"/>
    <col min="47" max="47" width="18.42578125" style="385" hidden="1" customWidth="1"/>
    <col min="48" max="48" width="18.42578125" style="327" hidden="1" customWidth="1"/>
    <col min="49" max="49" width="15.7109375" style="129" hidden="1" customWidth="1"/>
    <col min="50" max="50" width="36.85546875" style="129" hidden="1" customWidth="1"/>
    <col min="51" max="58" width="15.7109375" style="129" hidden="1" customWidth="1"/>
    <col min="59" max="59" width="15.7109375" style="417" hidden="1" customWidth="1"/>
    <col min="60" max="60" width="15.7109375" style="385" hidden="1" customWidth="1"/>
    <col min="61" max="65" width="15.7109375" style="129" hidden="1" customWidth="1"/>
    <col min="66" max="66" width="36.85546875" style="129" hidden="1" customWidth="1"/>
    <col min="67" max="71" width="13.5703125" style="129" hidden="1" customWidth="1"/>
    <col min="72" max="72" width="13.140625" style="129" hidden="1" customWidth="1"/>
    <col min="73" max="73" width="12.140625" style="129" hidden="1" customWidth="1"/>
    <col min="74" max="74" width="12.140625" style="385" hidden="1" customWidth="1"/>
    <col min="75" max="75" width="12.7109375" style="385" hidden="1" customWidth="1"/>
    <col min="76" max="76" width="12.7109375" style="129" hidden="1" customWidth="1"/>
    <col min="77" max="79" width="12.5703125" style="385" hidden="1" customWidth="1"/>
    <col min="80" max="80" width="15.7109375" style="129" hidden="1" customWidth="1"/>
    <col min="81" max="81" width="0" style="54" hidden="1" customWidth="1"/>
    <col min="82" max="82" width="7.7109375" style="54" hidden="1" customWidth="1"/>
    <col min="83" max="87" width="9.85546875" style="54" hidden="1" customWidth="1"/>
    <col min="88" max="93" width="11.140625" style="54" hidden="1" customWidth="1"/>
    <col min="94" max="94" width="9.85546875" style="54" hidden="1" customWidth="1"/>
    <col min="95" max="95" width="9.7109375" style="54" hidden="1" customWidth="1"/>
    <col min="96" max="16384" width="9.140625" style="54"/>
  </cols>
  <sheetData>
    <row r="1" spans="1:95" ht="18.75" thickBot="1"/>
    <row r="2" spans="1:95" s="51" customFormat="1" ht="32.25" thickBot="1">
      <c r="B2" s="719" t="s">
        <v>153</v>
      </c>
      <c r="C2" s="720"/>
      <c r="D2" s="720"/>
      <c r="E2" s="720"/>
      <c r="F2" s="720"/>
      <c r="G2" s="720"/>
      <c r="H2" s="720"/>
      <c r="I2" s="720"/>
      <c r="J2" s="720"/>
      <c r="K2" s="721"/>
      <c r="L2" s="52"/>
      <c r="M2" s="53"/>
      <c r="O2" s="129"/>
      <c r="P2" s="716" t="s">
        <v>75</v>
      </c>
      <c r="Q2" s="717"/>
      <c r="R2" s="717"/>
      <c r="S2" s="717"/>
      <c r="T2" s="717"/>
      <c r="U2" s="717"/>
      <c r="V2" s="717"/>
      <c r="W2" s="717"/>
      <c r="X2" s="717"/>
      <c r="Y2" s="717"/>
      <c r="Z2" s="717"/>
      <c r="AA2" s="717"/>
      <c r="AB2" s="717"/>
      <c r="AC2" s="718"/>
      <c r="AD2" s="197"/>
      <c r="AE2" s="249" t="s">
        <v>112</v>
      </c>
      <c r="AG2" s="386"/>
      <c r="AH2" s="195"/>
      <c r="AI2" s="129"/>
      <c r="AJ2" s="129"/>
      <c r="AK2" s="129"/>
      <c r="AL2" s="129"/>
      <c r="AM2" s="129"/>
      <c r="AN2" s="129"/>
      <c r="AO2" s="129"/>
      <c r="AP2" s="129"/>
      <c r="AQ2" s="385"/>
      <c r="AR2" s="129"/>
      <c r="AS2" s="129"/>
      <c r="AT2" s="385"/>
      <c r="AU2" s="385"/>
      <c r="AV2" s="327"/>
      <c r="AW2" s="129"/>
      <c r="AX2" s="129"/>
      <c r="AY2" s="129"/>
      <c r="AZ2" s="129"/>
      <c r="BA2" s="129"/>
      <c r="BB2" s="129"/>
      <c r="BC2" s="129"/>
      <c r="BD2" s="129"/>
      <c r="BE2" s="129"/>
      <c r="BF2" s="129"/>
      <c r="BG2" s="417"/>
      <c r="BH2" s="385"/>
      <c r="BI2" s="129"/>
      <c r="BJ2" s="129"/>
      <c r="BK2" s="129"/>
      <c r="BL2" s="129"/>
      <c r="BM2" s="690" t="s">
        <v>97</v>
      </c>
      <c r="BN2" s="690"/>
      <c r="BO2" s="690"/>
      <c r="BP2" s="690"/>
      <c r="BQ2" s="690"/>
      <c r="BR2" s="690"/>
      <c r="BS2" s="690"/>
      <c r="BT2" s="690"/>
      <c r="BU2" s="690"/>
      <c r="BV2" s="690"/>
      <c r="BW2" s="690"/>
      <c r="BX2" s="690"/>
      <c r="BY2" s="690"/>
      <c r="BZ2" s="205"/>
      <c r="CA2" s="205"/>
      <c r="CB2" s="129"/>
      <c r="CD2" s="722" t="s">
        <v>125</v>
      </c>
      <c r="CE2" s="722"/>
      <c r="CF2" s="722"/>
      <c r="CG2" s="722"/>
      <c r="CH2" s="722"/>
      <c r="CI2" s="722"/>
      <c r="CJ2" s="722"/>
      <c r="CK2" s="722"/>
      <c r="CL2" s="722"/>
      <c r="CM2" s="722"/>
      <c r="CN2" s="722"/>
      <c r="CO2" s="722"/>
      <c r="CP2" s="722"/>
      <c r="CQ2" s="722"/>
    </row>
    <row r="3" spans="1:95" ht="18.75" thickBot="1">
      <c r="P3" s="133" t="s">
        <v>0</v>
      </c>
      <c r="Q3" s="133" t="s">
        <v>121</v>
      </c>
      <c r="R3" s="133" t="s">
        <v>120</v>
      </c>
      <c r="S3" s="133" t="s">
        <v>119</v>
      </c>
      <c r="T3" s="133" t="s">
        <v>49</v>
      </c>
      <c r="U3" s="133" t="s">
        <v>48</v>
      </c>
      <c r="V3" s="133" t="s">
        <v>47</v>
      </c>
      <c r="W3" s="133" t="s">
        <v>46</v>
      </c>
      <c r="X3" s="133" t="s">
        <v>45</v>
      </c>
      <c r="Y3" s="133" t="s">
        <v>44</v>
      </c>
      <c r="Z3" s="133" t="s">
        <v>43</v>
      </c>
      <c r="AA3" s="133" t="s">
        <v>96</v>
      </c>
      <c r="AB3" s="133" t="s">
        <v>69</v>
      </c>
      <c r="AC3" s="133" t="s">
        <v>77</v>
      </c>
      <c r="AD3" s="135"/>
      <c r="AE3" s="92" t="s">
        <v>110</v>
      </c>
      <c r="AG3" s="565"/>
      <c r="AH3" s="199"/>
      <c r="AI3" s="133" t="s">
        <v>0</v>
      </c>
      <c r="AJ3" s="133" t="s">
        <v>121</v>
      </c>
      <c r="AK3" s="133" t="s">
        <v>120</v>
      </c>
      <c r="AL3" s="133" t="s">
        <v>119</v>
      </c>
      <c r="AM3" s="133" t="s">
        <v>49</v>
      </c>
      <c r="AN3" s="133" t="s">
        <v>48</v>
      </c>
      <c r="AO3" s="133" t="s">
        <v>47</v>
      </c>
      <c r="AP3" s="133" t="s">
        <v>46</v>
      </c>
      <c r="AQ3" s="133" t="s">
        <v>45</v>
      </c>
      <c r="AR3" s="133" t="s">
        <v>44</v>
      </c>
      <c r="AS3" s="133" t="s">
        <v>43</v>
      </c>
      <c r="AT3" s="133" t="s">
        <v>96</v>
      </c>
      <c r="AU3" s="133" t="s">
        <v>69</v>
      </c>
      <c r="AV3" s="133" t="s">
        <v>77</v>
      </c>
      <c r="AX3" s="133" t="s">
        <v>0</v>
      </c>
      <c r="AY3" s="133" t="s">
        <v>121</v>
      </c>
      <c r="AZ3" s="133" t="s">
        <v>120</v>
      </c>
      <c r="BA3" s="133" t="s">
        <v>119</v>
      </c>
      <c r="BB3" s="133" t="s">
        <v>49</v>
      </c>
      <c r="BC3" s="133" t="s">
        <v>48</v>
      </c>
      <c r="BD3" s="133" t="s">
        <v>47</v>
      </c>
      <c r="BE3" s="133" t="s">
        <v>46</v>
      </c>
      <c r="BF3" s="133" t="s">
        <v>45</v>
      </c>
      <c r="BG3" s="133" t="s">
        <v>44</v>
      </c>
      <c r="BH3" s="133" t="s">
        <v>43</v>
      </c>
      <c r="BI3" s="133" t="s">
        <v>96</v>
      </c>
      <c r="BJ3" s="133" t="s">
        <v>69</v>
      </c>
      <c r="BK3" s="133" t="s">
        <v>77</v>
      </c>
      <c r="BM3" s="200"/>
      <c r="BN3" s="133" t="s">
        <v>0</v>
      </c>
      <c r="BO3" s="133" t="s">
        <v>121</v>
      </c>
      <c r="BP3" s="133" t="s">
        <v>120</v>
      </c>
      <c r="BQ3" s="133" t="s">
        <v>119</v>
      </c>
      <c r="BR3" s="133" t="s">
        <v>49</v>
      </c>
      <c r="BS3" s="133" t="s">
        <v>48</v>
      </c>
      <c r="BT3" s="133" t="s">
        <v>47</v>
      </c>
      <c r="BU3" s="133" t="s">
        <v>46</v>
      </c>
      <c r="BV3" s="133" t="s">
        <v>45</v>
      </c>
      <c r="BW3" s="133" t="s">
        <v>44</v>
      </c>
      <c r="BX3" s="133" t="s">
        <v>43</v>
      </c>
      <c r="BY3" s="133" t="s">
        <v>96</v>
      </c>
      <c r="BZ3" s="135" t="s">
        <v>69</v>
      </c>
      <c r="CA3" s="135" t="s">
        <v>77</v>
      </c>
      <c r="CD3" s="139"/>
      <c r="CE3" s="140" t="s">
        <v>121</v>
      </c>
      <c r="CF3" s="140" t="s">
        <v>120</v>
      </c>
      <c r="CG3" s="140" t="s">
        <v>119</v>
      </c>
      <c r="CH3" s="140" t="s">
        <v>49</v>
      </c>
      <c r="CI3" s="140" t="s">
        <v>48</v>
      </c>
      <c r="CJ3" s="140" t="s">
        <v>47</v>
      </c>
      <c r="CK3" s="140" t="s">
        <v>46</v>
      </c>
      <c r="CL3" s="140" t="s">
        <v>45</v>
      </c>
      <c r="CM3" s="389" t="s">
        <v>44</v>
      </c>
      <c r="CN3" s="140" t="s">
        <v>43</v>
      </c>
      <c r="CO3" s="140" t="s">
        <v>96</v>
      </c>
      <c r="CP3" s="140" t="s">
        <v>69</v>
      </c>
      <c r="CQ3" s="140" t="s">
        <v>77</v>
      </c>
    </row>
    <row r="4" spans="1:95" ht="18" customHeight="1">
      <c r="A4" s="54" t="s">
        <v>14</v>
      </c>
      <c r="B4" s="9" t="s">
        <v>154</v>
      </c>
      <c r="C4" s="10" t="s">
        <v>0</v>
      </c>
      <c r="D4" s="10" t="s">
        <v>1</v>
      </c>
      <c r="E4" s="10" t="s">
        <v>2</v>
      </c>
      <c r="F4" s="10" t="s">
        <v>3</v>
      </c>
      <c r="G4" s="10" t="s">
        <v>4</v>
      </c>
      <c r="H4" s="10" t="s">
        <v>5</v>
      </c>
      <c r="I4" s="10" t="s">
        <v>6</v>
      </c>
      <c r="J4" s="10" t="s">
        <v>7</v>
      </c>
      <c r="K4" s="10" t="s">
        <v>8</v>
      </c>
      <c r="L4" s="10" t="s">
        <v>89</v>
      </c>
      <c r="M4" s="10" t="s">
        <v>90</v>
      </c>
      <c r="P4" s="201" t="s">
        <v>72</v>
      </c>
      <c r="Q4" s="143">
        <f>AJ4+BO4*$AG$6+BO11*$AG$8</f>
        <v>1720</v>
      </c>
      <c r="R4" s="143">
        <f t="shared" ref="R4:AC4" si="0">AK4+BP4*$AG$6+BP11*$AG$8</f>
        <v>1737.6</v>
      </c>
      <c r="S4" s="143">
        <f t="shared" si="0"/>
        <v>1780</v>
      </c>
      <c r="T4" s="143">
        <f t="shared" si="0"/>
        <v>1906.2</v>
      </c>
      <c r="U4" s="143">
        <f t="shared" si="0"/>
        <v>2136.6</v>
      </c>
      <c r="V4" s="143">
        <f t="shared" si="0"/>
        <v>2179.4</v>
      </c>
      <c r="W4" s="143">
        <f t="shared" si="0"/>
        <v>2103.4</v>
      </c>
      <c r="X4" s="143">
        <f t="shared" si="0"/>
        <v>1809.4</v>
      </c>
      <c r="Y4" s="143">
        <f t="shared" si="0"/>
        <v>1800.2</v>
      </c>
      <c r="Z4" s="143">
        <f t="shared" si="0"/>
        <v>1597.4</v>
      </c>
      <c r="AA4" s="143">
        <f t="shared" si="0"/>
        <v>1564.4</v>
      </c>
      <c r="AB4" s="143">
        <f t="shared" si="0"/>
        <v>1425.2</v>
      </c>
      <c r="AC4" s="143">
        <f t="shared" si="0"/>
        <v>1273</v>
      </c>
      <c r="AD4" s="143"/>
      <c r="AE4" s="219">
        <v>202.94404702336746</v>
      </c>
      <c r="AG4" s="409" t="s">
        <v>98</v>
      </c>
      <c r="AH4" s="203"/>
      <c r="AI4" s="201" t="s">
        <v>72</v>
      </c>
      <c r="AJ4" s="143">
        <v>1191</v>
      </c>
      <c r="AK4" s="143">
        <v>1194</v>
      </c>
      <c r="AL4" s="143">
        <v>1208</v>
      </c>
      <c r="AM4" s="143">
        <v>1274</v>
      </c>
      <c r="AN4" s="143">
        <v>1428</v>
      </c>
      <c r="AO4" s="143">
        <v>1434</v>
      </c>
      <c r="AP4" s="143">
        <v>1385</v>
      </c>
      <c r="AQ4" s="143">
        <v>1189</v>
      </c>
      <c r="AR4" s="143">
        <v>1217</v>
      </c>
      <c r="AS4" s="143">
        <v>1074</v>
      </c>
      <c r="AT4" s="143">
        <v>1083</v>
      </c>
      <c r="AU4" s="143">
        <v>1006</v>
      </c>
      <c r="AV4" s="143">
        <v>908</v>
      </c>
      <c r="AX4" s="201" t="s">
        <v>127</v>
      </c>
      <c r="AY4" s="143">
        <v>0</v>
      </c>
      <c r="AZ4" s="143">
        <v>0</v>
      </c>
      <c r="BA4" s="143">
        <v>0</v>
      </c>
      <c r="BB4" s="143">
        <v>0</v>
      </c>
      <c r="BC4" s="143">
        <v>0</v>
      </c>
      <c r="BD4" s="143">
        <v>0</v>
      </c>
      <c r="BE4" s="143">
        <v>0</v>
      </c>
      <c r="BF4" s="143">
        <v>0</v>
      </c>
      <c r="BG4" s="143">
        <v>0</v>
      </c>
      <c r="BH4" s="143">
        <v>0</v>
      </c>
      <c r="BI4" s="143">
        <v>0</v>
      </c>
      <c r="BJ4" s="143">
        <v>0</v>
      </c>
      <c r="BK4" s="143">
        <v>0</v>
      </c>
      <c r="BM4" s="683" t="s">
        <v>99</v>
      </c>
      <c r="BN4" s="204" t="s">
        <v>72</v>
      </c>
      <c r="BO4" s="142">
        <v>560</v>
      </c>
      <c r="BP4" s="180">
        <v>597</v>
      </c>
      <c r="BQ4" s="180">
        <v>620</v>
      </c>
      <c r="BR4" s="142">
        <v>679</v>
      </c>
      <c r="BS4" s="180">
        <v>767</v>
      </c>
      <c r="BT4" s="180">
        <v>753</v>
      </c>
      <c r="BU4" s="180">
        <v>743</v>
      </c>
      <c r="BV4" s="142">
        <v>638</v>
      </c>
      <c r="BW4" s="142">
        <v>624</v>
      </c>
      <c r="BX4" s="142">
        <v>593</v>
      </c>
      <c r="BY4" s="142">
        <v>558</v>
      </c>
      <c r="BZ4" s="142">
        <v>474</v>
      </c>
      <c r="CA4" s="516">
        <v>400</v>
      </c>
      <c r="CB4" s="514"/>
      <c r="CD4" s="151" t="s">
        <v>0</v>
      </c>
      <c r="CE4" s="152">
        <v>5398.2333333333336</v>
      </c>
      <c r="CF4" s="152">
        <v>5548.1333333333332</v>
      </c>
      <c r="CG4" s="152">
        <v>5668.4666666666662</v>
      </c>
      <c r="CH4" s="152">
        <v>5812.3</v>
      </c>
      <c r="CI4" s="152">
        <v>5969.6</v>
      </c>
      <c r="CJ4" s="152">
        <v>6342.2333333333336</v>
      </c>
      <c r="CK4" s="152">
        <v>6600.3666666666668</v>
      </c>
      <c r="CL4" s="152">
        <v>6646.666666666667</v>
      </c>
      <c r="CM4" s="193">
        <v>6560.333333333333</v>
      </c>
      <c r="CN4" s="193">
        <v>6318.3666666666668</v>
      </c>
      <c r="CO4" s="193">
        <v>6127.8</v>
      </c>
      <c r="CP4" s="193">
        <v>5768.333333333333</v>
      </c>
      <c r="CQ4" s="193">
        <v>5369.0666666666666</v>
      </c>
    </row>
    <row r="5" spans="1:95">
      <c r="B5" s="7" t="s">
        <v>72</v>
      </c>
      <c r="C5" s="574">
        <v>1420.8666666666668</v>
      </c>
      <c r="D5" s="575">
        <v>2164.3333333333335</v>
      </c>
      <c r="E5" s="575">
        <v>2127.0666666666666</v>
      </c>
      <c r="F5" s="575">
        <v>2190.6666666666665</v>
      </c>
      <c r="G5" s="575">
        <v>4030.5333333333328</v>
      </c>
      <c r="H5" s="575">
        <v>2447.8000000000002</v>
      </c>
      <c r="I5" s="575">
        <v>1616.2</v>
      </c>
      <c r="J5" s="575">
        <v>3114.0666666666671</v>
      </c>
      <c r="K5" s="576">
        <v>5024.333333333333</v>
      </c>
      <c r="L5" s="11">
        <f>SUM(C5:K5)</f>
        <v>24135.866666666665</v>
      </c>
      <c r="M5" s="11">
        <f>AVERAGE(C5:K5)</f>
        <v>2681.7629629629628</v>
      </c>
      <c r="N5" s="55"/>
      <c r="P5" s="201" t="s">
        <v>73</v>
      </c>
      <c r="Q5" s="143">
        <f>AJ5+BO5*$AG$6+BO12*$AG$8</f>
        <v>1310.5999999999999</v>
      </c>
      <c r="R5" s="143">
        <f t="shared" ref="R5:AC5" si="1">AK5+BP5*$AG$6+BP12*$AG$8</f>
        <v>1525.6</v>
      </c>
      <c r="S5" s="143">
        <f t="shared" si="1"/>
        <v>1440.6</v>
      </c>
      <c r="T5" s="143">
        <f t="shared" si="1"/>
        <v>1511.6</v>
      </c>
      <c r="U5" s="143">
        <f t="shared" si="1"/>
        <v>1729.2</v>
      </c>
      <c r="V5" s="143">
        <f t="shared" si="1"/>
        <v>1870.8000000000002</v>
      </c>
      <c r="W5" s="143">
        <f t="shared" si="1"/>
        <v>1926.4</v>
      </c>
      <c r="X5" s="143">
        <f t="shared" si="1"/>
        <v>1831.4</v>
      </c>
      <c r="Y5" s="143">
        <f t="shared" si="1"/>
        <v>1680.8</v>
      </c>
      <c r="Z5" s="143">
        <f t="shared" si="1"/>
        <v>1713.6</v>
      </c>
      <c r="AA5" s="143">
        <f t="shared" si="1"/>
        <v>1645.8</v>
      </c>
      <c r="AB5" s="143">
        <f t="shared" si="1"/>
        <v>1561.6</v>
      </c>
      <c r="AC5" s="143">
        <f t="shared" si="1"/>
        <v>1371.8</v>
      </c>
      <c r="AD5" s="143"/>
      <c r="AE5" s="219">
        <v>199.83343730884297</v>
      </c>
      <c r="AG5" s="410" t="s">
        <v>99</v>
      </c>
      <c r="AH5" s="205"/>
      <c r="AI5" s="201" t="s">
        <v>73</v>
      </c>
      <c r="AJ5" s="143">
        <v>911</v>
      </c>
      <c r="AK5" s="143">
        <v>1052</v>
      </c>
      <c r="AL5" s="143">
        <v>996</v>
      </c>
      <c r="AM5" s="143">
        <v>1032</v>
      </c>
      <c r="AN5" s="143">
        <v>1152</v>
      </c>
      <c r="AO5" s="143">
        <v>1233</v>
      </c>
      <c r="AP5" s="143">
        <v>1254</v>
      </c>
      <c r="AQ5" s="143">
        <v>1192</v>
      </c>
      <c r="AR5" s="143">
        <v>1111</v>
      </c>
      <c r="AS5" s="143">
        <v>1133</v>
      </c>
      <c r="AT5" s="143">
        <v>1093</v>
      </c>
      <c r="AU5" s="143">
        <v>1069</v>
      </c>
      <c r="AV5" s="143">
        <v>965</v>
      </c>
      <c r="AX5" s="141" t="s">
        <v>149</v>
      </c>
      <c r="AY5" s="143">
        <v>0</v>
      </c>
      <c r="AZ5" s="146">
        <v>0</v>
      </c>
      <c r="BA5" s="146">
        <v>0</v>
      </c>
      <c r="BB5" s="143">
        <v>0</v>
      </c>
      <c r="BC5" s="146">
        <v>0</v>
      </c>
      <c r="BD5" s="146">
        <v>0</v>
      </c>
      <c r="BE5" s="146">
        <v>0</v>
      </c>
      <c r="BF5" s="146">
        <v>0</v>
      </c>
      <c r="BG5" s="143">
        <v>0</v>
      </c>
      <c r="BH5" s="146">
        <v>0</v>
      </c>
      <c r="BI5" s="143">
        <v>0</v>
      </c>
      <c r="BJ5" s="143">
        <v>7</v>
      </c>
      <c r="BK5" s="143">
        <v>13</v>
      </c>
      <c r="BM5" s="681"/>
      <c r="BN5" s="201" t="s">
        <v>73</v>
      </c>
      <c r="BO5" s="143">
        <v>417</v>
      </c>
      <c r="BP5" s="146">
        <v>472</v>
      </c>
      <c r="BQ5" s="146">
        <v>457</v>
      </c>
      <c r="BR5" s="143">
        <v>492</v>
      </c>
      <c r="BS5" s="146">
        <v>594</v>
      </c>
      <c r="BT5" s="146">
        <v>651</v>
      </c>
      <c r="BU5" s="146">
        <v>668</v>
      </c>
      <c r="BV5" s="143">
        <v>633</v>
      </c>
      <c r="BW5" s="143">
        <v>566</v>
      </c>
      <c r="BX5" s="143">
        <v>597</v>
      </c>
      <c r="BY5" s="143">
        <v>596</v>
      </c>
      <c r="BZ5" s="143">
        <v>542</v>
      </c>
      <c r="CA5" s="517">
        <v>421</v>
      </c>
      <c r="CB5" s="514"/>
      <c r="CD5" s="151" t="s">
        <v>1</v>
      </c>
      <c r="CE5" s="152">
        <v>6521</v>
      </c>
      <c r="CF5" s="152">
        <v>7122.5666666666666</v>
      </c>
      <c r="CG5" s="152">
        <v>7211.1</v>
      </c>
      <c r="CH5" s="152">
        <v>7054.1333333333332</v>
      </c>
      <c r="CI5" s="152">
        <v>7206.9</v>
      </c>
      <c r="CJ5" s="152">
        <v>7543.1333333333332</v>
      </c>
      <c r="CK5" s="152">
        <v>8093.2666666666664</v>
      </c>
      <c r="CL5" s="152">
        <v>8418.5333333333328</v>
      </c>
      <c r="CM5" s="193">
        <v>8314.0333333333328</v>
      </c>
      <c r="CN5" s="193">
        <v>8134.0666666666666</v>
      </c>
      <c r="CO5" s="193">
        <v>7574.0666666666666</v>
      </c>
      <c r="CP5" s="193">
        <v>7849.666666666667</v>
      </c>
      <c r="CQ5" s="193">
        <v>8000.4</v>
      </c>
    </row>
    <row r="6" spans="1:95" ht="18.75" thickBot="1">
      <c r="B6" s="7" t="s">
        <v>73</v>
      </c>
      <c r="C6" s="577">
        <v>1526.3999999999999</v>
      </c>
      <c r="D6" s="578">
        <v>2152.7999999999997</v>
      </c>
      <c r="E6" s="578">
        <v>2462.1333333333332</v>
      </c>
      <c r="F6" s="578">
        <v>2335.7333333333336</v>
      </c>
      <c r="G6" s="578">
        <v>4627.666666666667</v>
      </c>
      <c r="H6" s="578">
        <v>2480.0666666666671</v>
      </c>
      <c r="I6" s="578">
        <v>1510.7333333333333</v>
      </c>
      <c r="J6" s="578">
        <v>3579</v>
      </c>
      <c r="K6" s="579">
        <v>5413.333333333333</v>
      </c>
      <c r="L6" s="11">
        <f t="shared" ref="L6:L41" si="2">SUM(C6:K6)</f>
        <v>26087.866666666665</v>
      </c>
      <c r="M6" s="11">
        <f t="shared" ref="M6:M13" si="3">AVERAGE(C6:K6)</f>
        <v>2898.6518518518515</v>
      </c>
      <c r="N6" s="55"/>
      <c r="P6" s="201" t="s">
        <v>74</v>
      </c>
      <c r="Q6" s="143">
        <f>AJ6+BO6*$AG$6+BO13*$AG$8</f>
        <v>1329.4</v>
      </c>
      <c r="R6" s="143">
        <f t="shared" ref="R6:AC6" si="4">AK6+BP6*$AG$6+BP13*$AG$8</f>
        <v>1299.4000000000001</v>
      </c>
      <c r="S6" s="143">
        <f t="shared" si="4"/>
        <v>1523.8</v>
      </c>
      <c r="T6" s="143">
        <f t="shared" si="4"/>
        <v>1505.4</v>
      </c>
      <c r="U6" s="143">
        <f t="shared" si="4"/>
        <v>1581</v>
      </c>
      <c r="V6" s="143">
        <f t="shared" si="4"/>
        <v>1784.6</v>
      </c>
      <c r="W6" s="143">
        <f t="shared" si="4"/>
        <v>1335.8</v>
      </c>
      <c r="X6" s="143">
        <f t="shared" si="4"/>
        <v>1870.2</v>
      </c>
      <c r="Y6" s="143">
        <f t="shared" si="4"/>
        <v>1849.6</v>
      </c>
      <c r="Z6" s="143">
        <f t="shared" si="4"/>
        <v>1886</v>
      </c>
      <c r="AA6" s="143">
        <f t="shared" si="4"/>
        <v>1911.8</v>
      </c>
      <c r="AB6" s="143">
        <f t="shared" si="4"/>
        <v>1748.8</v>
      </c>
      <c r="AC6" s="143">
        <f t="shared" si="4"/>
        <v>1655.6</v>
      </c>
      <c r="AD6" s="143"/>
      <c r="AE6" s="219">
        <v>232.79473075365499</v>
      </c>
      <c r="AG6" s="558">
        <v>0.8</v>
      </c>
      <c r="AH6" s="205"/>
      <c r="AI6" s="201" t="s">
        <v>74</v>
      </c>
      <c r="AJ6" s="143">
        <v>924</v>
      </c>
      <c r="AK6" s="143">
        <v>904</v>
      </c>
      <c r="AL6" s="143">
        <v>1051</v>
      </c>
      <c r="AM6" s="143">
        <v>1021</v>
      </c>
      <c r="AN6" s="143">
        <v>1072</v>
      </c>
      <c r="AO6" s="143">
        <v>1168</v>
      </c>
      <c r="AP6" s="143">
        <v>854</v>
      </c>
      <c r="AQ6" s="143">
        <v>1206</v>
      </c>
      <c r="AR6" s="143">
        <v>1199</v>
      </c>
      <c r="AS6" s="143">
        <v>1212</v>
      </c>
      <c r="AT6" s="143">
        <v>1244</v>
      </c>
      <c r="AU6" s="143">
        <v>1151</v>
      </c>
      <c r="AV6" s="143">
        <v>1131</v>
      </c>
      <c r="AX6" s="201" t="s">
        <v>71</v>
      </c>
      <c r="AY6" s="143">
        <v>835</v>
      </c>
      <c r="AZ6" s="143">
        <v>890</v>
      </c>
      <c r="BA6" s="143">
        <v>958</v>
      </c>
      <c r="BB6" s="143">
        <v>998</v>
      </c>
      <c r="BC6" s="143">
        <v>1018</v>
      </c>
      <c r="BD6" s="143">
        <v>1017</v>
      </c>
      <c r="BE6" s="143">
        <v>1038</v>
      </c>
      <c r="BF6" s="143">
        <v>1116</v>
      </c>
      <c r="BG6" s="143">
        <v>1247</v>
      </c>
      <c r="BH6" s="143">
        <v>1223</v>
      </c>
      <c r="BI6" s="143">
        <v>1199</v>
      </c>
      <c r="BJ6" s="143">
        <v>1252</v>
      </c>
      <c r="BK6" s="143">
        <v>1230</v>
      </c>
      <c r="BM6" s="681"/>
      <c r="BN6" s="201" t="s">
        <v>74</v>
      </c>
      <c r="BO6" s="143">
        <v>373</v>
      </c>
      <c r="BP6" s="146">
        <v>383</v>
      </c>
      <c r="BQ6" s="146">
        <v>446</v>
      </c>
      <c r="BR6" s="143">
        <v>443</v>
      </c>
      <c r="BS6" s="146">
        <v>460</v>
      </c>
      <c r="BT6" s="146">
        <v>557</v>
      </c>
      <c r="BU6" s="146">
        <v>391</v>
      </c>
      <c r="BV6" s="143">
        <v>614</v>
      </c>
      <c r="BW6" s="143">
        <v>602</v>
      </c>
      <c r="BX6" s="143">
        <v>615</v>
      </c>
      <c r="BY6" s="143">
        <v>626</v>
      </c>
      <c r="BZ6" s="143">
        <v>576</v>
      </c>
      <c r="CA6" s="517">
        <v>512</v>
      </c>
      <c r="CB6" s="514"/>
      <c r="CD6" s="151" t="s">
        <v>2</v>
      </c>
      <c r="CE6" s="152">
        <v>6424.4</v>
      </c>
      <c r="CF6" s="152">
        <v>6617.2</v>
      </c>
      <c r="CG6" s="152">
        <v>6921.6333333333332</v>
      </c>
      <c r="CH6" s="152">
        <v>7300.0333333333338</v>
      </c>
      <c r="CI6" s="152">
        <v>7536.4</v>
      </c>
      <c r="CJ6" s="152">
        <v>8007.4333333333334</v>
      </c>
      <c r="CK6" s="152">
        <v>8458</v>
      </c>
      <c r="CL6" s="152">
        <v>8812.8666666666668</v>
      </c>
      <c r="CM6" s="193">
        <v>8943.4666666666672</v>
      </c>
      <c r="CN6" s="193">
        <v>9221.6666666666661</v>
      </c>
      <c r="CO6" s="193">
        <v>9409.1666666666661</v>
      </c>
      <c r="CP6" s="193">
        <v>8961.9</v>
      </c>
      <c r="CQ6" s="193">
        <v>8630.9</v>
      </c>
    </row>
    <row r="7" spans="1:95">
      <c r="B7" s="7" t="s">
        <v>74</v>
      </c>
      <c r="C7" s="580">
        <v>1772.0666666666666</v>
      </c>
      <c r="D7" s="581">
        <v>2438.0666666666671</v>
      </c>
      <c r="E7" s="581">
        <v>2848.0666666666662</v>
      </c>
      <c r="F7" s="581">
        <v>2678.7333333333336</v>
      </c>
      <c r="G7" s="581">
        <v>5639.8666666666677</v>
      </c>
      <c r="H7" s="581">
        <v>3096.4</v>
      </c>
      <c r="I7" s="581">
        <v>1542.6666666666667</v>
      </c>
      <c r="J7" s="581">
        <v>4324.2666666666664</v>
      </c>
      <c r="K7" s="582">
        <v>5840.4000000000005</v>
      </c>
      <c r="L7" s="11">
        <f t="shared" si="2"/>
        <v>30180.533333333336</v>
      </c>
      <c r="M7" s="11">
        <f t="shared" si="3"/>
        <v>3353.3925925925928</v>
      </c>
      <c r="N7" s="55"/>
      <c r="P7" s="201" t="s">
        <v>10</v>
      </c>
      <c r="Q7" s="143">
        <f>AJ7+BO10*$AG$6+BO17*$AG$8</f>
        <v>1181.5999999999999</v>
      </c>
      <c r="R7" s="143">
        <f t="shared" ref="R7:AC7" si="5">AK7+BP10*$AG$6+BP17*$AG$8</f>
        <v>1312.4</v>
      </c>
      <c r="S7" s="143">
        <f t="shared" si="5"/>
        <v>1421.8</v>
      </c>
      <c r="T7" s="143">
        <f t="shared" si="5"/>
        <v>1488.8</v>
      </c>
      <c r="U7" s="143">
        <f t="shared" si="5"/>
        <v>1498.6</v>
      </c>
      <c r="V7" s="143">
        <f t="shared" si="5"/>
        <v>1524.2</v>
      </c>
      <c r="W7" s="143">
        <f t="shared" si="5"/>
        <v>1591.8</v>
      </c>
      <c r="X7" s="143">
        <f t="shared" si="5"/>
        <v>1734.2</v>
      </c>
      <c r="Y7" s="143">
        <f t="shared" si="5"/>
        <v>1976.6</v>
      </c>
      <c r="Z7" s="143">
        <f t="shared" si="5"/>
        <v>1958.8</v>
      </c>
      <c r="AA7" s="583">
        <f t="shared" si="5"/>
        <v>1874</v>
      </c>
      <c r="AB7" s="551">
        <f t="shared" si="5"/>
        <v>1961.1</v>
      </c>
      <c r="AC7" s="552">
        <f t="shared" si="5"/>
        <v>1936.8</v>
      </c>
      <c r="AD7" s="143"/>
      <c r="AE7" s="219">
        <v>257.08301210136551</v>
      </c>
      <c r="AG7" s="410" t="s">
        <v>100</v>
      </c>
      <c r="AH7" s="205"/>
      <c r="AI7" s="201" t="s">
        <v>10</v>
      </c>
      <c r="AJ7" s="143">
        <v>835</v>
      </c>
      <c r="AK7" s="143">
        <v>890</v>
      </c>
      <c r="AL7" s="143">
        <v>958</v>
      </c>
      <c r="AM7" s="143">
        <v>998</v>
      </c>
      <c r="AN7" s="143">
        <v>1018</v>
      </c>
      <c r="AO7" s="143">
        <v>1017</v>
      </c>
      <c r="AP7" s="143">
        <v>1038</v>
      </c>
      <c r="AQ7" s="143">
        <v>1116</v>
      </c>
      <c r="AR7" s="143">
        <v>1247</v>
      </c>
      <c r="AS7" s="143">
        <v>1223</v>
      </c>
      <c r="AT7" s="143">
        <v>1199</v>
      </c>
      <c r="AU7" s="143">
        <v>1255.5</v>
      </c>
      <c r="AV7" s="143">
        <v>1236.5</v>
      </c>
      <c r="AX7" s="201" t="s">
        <v>128</v>
      </c>
      <c r="AY7" s="143">
        <v>119</v>
      </c>
      <c r="AZ7" s="143">
        <v>142</v>
      </c>
      <c r="BA7" s="143">
        <v>170</v>
      </c>
      <c r="BB7" s="143">
        <v>140</v>
      </c>
      <c r="BC7" s="143">
        <v>115</v>
      </c>
      <c r="BD7" s="143">
        <v>129</v>
      </c>
      <c r="BE7" s="143">
        <v>131</v>
      </c>
      <c r="BF7" s="143">
        <v>132</v>
      </c>
      <c r="BG7" s="143">
        <v>122</v>
      </c>
      <c r="BH7" s="143">
        <v>104</v>
      </c>
      <c r="BI7" s="143">
        <v>119</v>
      </c>
      <c r="BJ7" s="143">
        <v>102</v>
      </c>
      <c r="BK7" s="143">
        <v>94</v>
      </c>
      <c r="BM7" s="681"/>
      <c r="BN7" s="201" t="s">
        <v>36</v>
      </c>
      <c r="BO7" s="143">
        <v>0</v>
      </c>
      <c r="BP7" s="146">
        <v>0</v>
      </c>
      <c r="BQ7" s="146">
        <v>0</v>
      </c>
      <c r="BR7" s="143">
        <v>0</v>
      </c>
      <c r="BS7" s="146">
        <v>0</v>
      </c>
      <c r="BT7" s="146">
        <v>0</v>
      </c>
      <c r="BU7" s="146">
        <v>0</v>
      </c>
      <c r="BV7" s="146">
        <v>0</v>
      </c>
      <c r="BW7" s="143">
        <v>0</v>
      </c>
      <c r="BX7" s="143">
        <v>0</v>
      </c>
      <c r="BY7" s="146">
        <v>0</v>
      </c>
      <c r="BZ7" s="146">
        <v>0</v>
      </c>
      <c r="CA7" s="545">
        <v>0</v>
      </c>
      <c r="CB7" s="514"/>
      <c r="CD7" s="151" t="s">
        <v>3</v>
      </c>
      <c r="CE7" s="152">
        <v>6702.2333333333336</v>
      </c>
      <c r="CF7" s="152">
        <v>6640.9380000000001</v>
      </c>
      <c r="CG7" s="152">
        <v>6823.6333333333332</v>
      </c>
      <c r="CH7" s="152">
        <v>7183.333333333333</v>
      </c>
      <c r="CI7" s="152">
        <v>7628.1</v>
      </c>
      <c r="CJ7" s="152">
        <v>8252.6666666666661</v>
      </c>
      <c r="CK7" s="152">
        <v>8528.1433333333334</v>
      </c>
      <c r="CL7" s="152">
        <v>8886.6333333333332</v>
      </c>
      <c r="CM7" s="193">
        <v>9054.8666666666668</v>
      </c>
      <c r="CN7" s="193">
        <v>9326.6</v>
      </c>
      <c r="CO7" s="193">
        <v>9211.2666666666664</v>
      </c>
      <c r="CP7" s="193">
        <v>9119.5333333333328</v>
      </c>
      <c r="CQ7" s="193">
        <v>9234.6666666666661</v>
      </c>
    </row>
    <row r="8" spans="1:95" ht="18.75" thickBot="1">
      <c r="B8" s="7" t="s">
        <v>10</v>
      </c>
      <c r="C8" s="11">
        <v>1923.9666666666665</v>
      </c>
      <c r="D8" s="11">
        <v>3116.9666666666667</v>
      </c>
      <c r="E8" s="11">
        <v>3014.1</v>
      </c>
      <c r="F8" s="11">
        <v>2882.0666666666671</v>
      </c>
      <c r="G8" s="11">
        <v>6675.8999999999987</v>
      </c>
      <c r="H8" s="11">
        <v>3627.8666666666668</v>
      </c>
      <c r="I8" s="11">
        <v>1797.3</v>
      </c>
      <c r="J8" s="11">
        <v>4992.666666666667</v>
      </c>
      <c r="K8" s="11">
        <v>6293.7999999999993</v>
      </c>
      <c r="L8" s="11">
        <f t="shared" si="2"/>
        <v>34324.633333333331</v>
      </c>
      <c r="M8" s="11">
        <f t="shared" si="3"/>
        <v>3813.8481481481481</v>
      </c>
      <c r="N8" s="55"/>
      <c r="P8" s="201" t="s">
        <v>11</v>
      </c>
      <c r="Q8" s="143">
        <f>AJ8</f>
        <v>119</v>
      </c>
      <c r="R8" s="143">
        <f t="shared" ref="Q8:T12" si="6">AK8</f>
        <v>142</v>
      </c>
      <c r="S8" s="143">
        <f t="shared" si="6"/>
        <v>170</v>
      </c>
      <c r="T8" s="143">
        <f>AM8</f>
        <v>140</v>
      </c>
      <c r="U8" s="143">
        <f t="shared" ref="U8:AC12" si="7">AN8</f>
        <v>115</v>
      </c>
      <c r="V8" s="143">
        <f t="shared" si="7"/>
        <v>129</v>
      </c>
      <c r="W8" s="143">
        <f t="shared" si="7"/>
        <v>131</v>
      </c>
      <c r="X8" s="143">
        <f t="shared" si="7"/>
        <v>132</v>
      </c>
      <c r="Y8" s="143">
        <f t="shared" si="7"/>
        <v>122</v>
      </c>
      <c r="Z8" s="143">
        <f t="shared" si="7"/>
        <v>104</v>
      </c>
      <c r="AA8" s="407">
        <f t="shared" si="7"/>
        <v>119</v>
      </c>
      <c r="AB8" s="143">
        <f t="shared" si="7"/>
        <v>102</v>
      </c>
      <c r="AC8" s="553">
        <f t="shared" si="7"/>
        <v>94</v>
      </c>
      <c r="AD8" s="143"/>
      <c r="AE8" s="219">
        <v>18.056700818378861</v>
      </c>
      <c r="AG8" s="559">
        <v>1</v>
      </c>
      <c r="AH8" s="205"/>
      <c r="AI8" s="201" t="s">
        <v>11</v>
      </c>
      <c r="AJ8" s="143">
        <v>119</v>
      </c>
      <c r="AK8" s="143">
        <v>142</v>
      </c>
      <c r="AL8" s="143">
        <v>170</v>
      </c>
      <c r="AM8" s="143">
        <v>140</v>
      </c>
      <c r="AN8" s="143">
        <v>115</v>
      </c>
      <c r="AO8" s="143">
        <v>129</v>
      </c>
      <c r="AP8" s="143">
        <v>131</v>
      </c>
      <c r="AQ8" s="143">
        <v>132</v>
      </c>
      <c r="AR8" s="143">
        <v>122</v>
      </c>
      <c r="AS8" s="143">
        <v>104</v>
      </c>
      <c r="AT8" s="143">
        <v>119</v>
      </c>
      <c r="AU8" s="143">
        <v>102</v>
      </c>
      <c r="AV8" s="143">
        <v>94</v>
      </c>
      <c r="AX8" s="201" t="s">
        <v>129</v>
      </c>
      <c r="AY8" s="143">
        <v>0</v>
      </c>
      <c r="AZ8" s="143">
        <v>0</v>
      </c>
      <c r="BA8" s="143">
        <v>0</v>
      </c>
      <c r="BB8" s="143">
        <v>0</v>
      </c>
      <c r="BC8" s="143">
        <v>0</v>
      </c>
      <c r="BD8" s="143">
        <v>0</v>
      </c>
      <c r="BE8" s="143">
        <v>0</v>
      </c>
      <c r="BF8" s="143">
        <v>0</v>
      </c>
      <c r="BG8" s="143">
        <v>0</v>
      </c>
      <c r="BH8" s="143">
        <v>0</v>
      </c>
      <c r="BI8" s="143">
        <v>0</v>
      </c>
      <c r="BJ8" s="143">
        <v>0</v>
      </c>
      <c r="BK8" s="143">
        <v>0</v>
      </c>
      <c r="BM8" s="681"/>
      <c r="BN8" s="141" t="s">
        <v>149</v>
      </c>
      <c r="BO8" s="143">
        <v>0</v>
      </c>
      <c r="BP8" s="146">
        <v>0</v>
      </c>
      <c r="BQ8" s="146">
        <v>0</v>
      </c>
      <c r="BR8" s="143">
        <v>0</v>
      </c>
      <c r="BS8" s="146">
        <v>0</v>
      </c>
      <c r="BT8" s="146">
        <v>0</v>
      </c>
      <c r="BU8" s="146">
        <v>0</v>
      </c>
      <c r="BV8" s="146">
        <v>0</v>
      </c>
      <c r="BW8" s="143">
        <v>0</v>
      </c>
      <c r="BX8" s="146">
        <v>0</v>
      </c>
      <c r="BY8" s="143">
        <v>0</v>
      </c>
      <c r="BZ8" s="146">
        <v>5</v>
      </c>
      <c r="CA8" s="545">
        <v>7</v>
      </c>
      <c r="CB8" s="514"/>
      <c r="CD8" s="151" t="s">
        <v>4</v>
      </c>
      <c r="CE8" s="152">
        <v>18157.7</v>
      </c>
      <c r="CF8" s="152">
        <v>18573.733333333334</v>
      </c>
      <c r="CG8" s="152">
        <v>18767.599999999999</v>
      </c>
      <c r="CH8" s="152">
        <v>18926.733333333334</v>
      </c>
      <c r="CI8" s="152">
        <v>19212.333333333332</v>
      </c>
      <c r="CJ8" s="152">
        <v>19973.566666666666</v>
      </c>
      <c r="CK8" s="152">
        <v>20916.033333333333</v>
      </c>
      <c r="CL8" s="152">
        <v>20591.2</v>
      </c>
      <c r="CM8" s="193">
        <v>19483.666666666668</v>
      </c>
      <c r="CN8" s="193">
        <v>18344.333333333332</v>
      </c>
      <c r="CO8" s="193">
        <v>17811.766666666666</v>
      </c>
      <c r="CP8" s="193">
        <v>17308.599999999999</v>
      </c>
      <c r="CQ8" s="193">
        <v>16967.766666666666</v>
      </c>
    </row>
    <row r="9" spans="1:95" ht="18.75" thickBot="1">
      <c r="B9" s="56" t="s">
        <v>11</v>
      </c>
      <c r="C9" s="11">
        <v>105</v>
      </c>
      <c r="D9" s="11">
        <v>339.66666666666669</v>
      </c>
      <c r="E9" s="11">
        <v>355.33333333333331</v>
      </c>
      <c r="F9" s="11">
        <v>390.33333333333331</v>
      </c>
      <c r="G9" s="11">
        <v>819.33333333333337</v>
      </c>
      <c r="H9" s="11">
        <v>636.66666666666663</v>
      </c>
      <c r="I9" s="11">
        <v>441.33333333333331</v>
      </c>
      <c r="J9" s="11">
        <v>946.33333333333337</v>
      </c>
      <c r="K9" s="11">
        <v>1523</v>
      </c>
      <c r="L9" s="11">
        <f t="shared" si="2"/>
        <v>5557</v>
      </c>
      <c r="M9" s="11">
        <f t="shared" si="3"/>
        <v>617.44444444444446</v>
      </c>
      <c r="N9" s="55"/>
      <c r="P9" s="201" t="s">
        <v>12</v>
      </c>
      <c r="Q9" s="143">
        <f t="shared" si="6"/>
        <v>0</v>
      </c>
      <c r="R9" s="143">
        <f t="shared" si="6"/>
        <v>0</v>
      </c>
      <c r="S9" s="143">
        <f t="shared" si="6"/>
        <v>0</v>
      </c>
      <c r="T9" s="143">
        <f t="shared" si="6"/>
        <v>0</v>
      </c>
      <c r="U9" s="143">
        <f t="shared" si="7"/>
        <v>0</v>
      </c>
      <c r="V9" s="143">
        <f t="shared" si="7"/>
        <v>0</v>
      </c>
      <c r="W9" s="143">
        <f t="shared" si="7"/>
        <v>0</v>
      </c>
      <c r="X9" s="143">
        <f t="shared" si="7"/>
        <v>0</v>
      </c>
      <c r="Y9" s="143">
        <f t="shared" si="7"/>
        <v>0</v>
      </c>
      <c r="Z9" s="143">
        <f t="shared" si="7"/>
        <v>0</v>
      </c>
      <c r="AA9" s="571">
        <f t="shared" si="7"/>
        <v>0</v>
      </c>
      <c r="AB9" s="554">
        <f t="shared" si="7"/>
        <v>0</v>
      </c>
      <c r="AC9" s="555">
        <f t="shared" si="7"/>
        <v>0</v>
      </c>
      <c r="AD9" s="143"/>
      <c r="AE9" s="219"/>
      <c r="AH9" s="205"/>
      <c r="AI9" s="201" t="s">
        <v>12</v>
      </c>
      <c r="AJ9" s="143">
        <v>0</v>
      </c>
      <c r="AK9" s="143">
        <v>0</v>
      </c>
      <c r="AL9" s="143">
        <v>0</v>
      </c>
      <c r="AM9" s="143">
        <v>0</v>
      </c>
      <c r="AN9" s="143">
        <v>0</v>
      </c>
      <c r="AO9" s="143">
        <v>0</v>
      </c>
      <c r="AP9" s="143">
        <v>0</v>
      </c>
      <c r="AQ9" s="143">
        <v>0</v>
      </c>
      <c r="AR9" s="143">
        <v>0</v>
      </c>
      <c r="AS9" s="143">
        <v>0</v>
      </c>
      <c r="AT9" s="143">
        <v>0</v>
      </c>
      <c r="AU9" s="143">
        <v>0</v>
      </c>
      <c r="AV9" s="143">
        <v>0</v>
      </c>
      <c r="AX9" s="201" t="s">
        <v>130</v>
      </c>
      <c r="AY9" s="143">
        <v>0</v>
      </c>
      <c r="AZ9" s="143">
        <v>0</v>
      </c>
      <c r="BA9" s="143">
        <v>0</v>
      </c>
      <c r="BB9" s="143">
        <v>0</v>
      </c>
      <c r="BC9" s="143">
        <v>0</v>
      </c>
      <c r="BD9" s="143">
        <v>0</v>
      </c>
      <c r="BE9" s="143">
        <v>0</v>
      </c>
      <c r="BF9" s="143">
        <v>0</v>
      </c>
      <c r="BG9" s="143">
        <v>0</v>
      </c>
      <c r="BH9" s="143">
        <v>0</v>
      </c>
      <c r="BI9" s="143">
        <v>0</v>
      </c>
      <c r="BJ9" s="143">
        <v>0</v>
      </c>
      <c r="BK9" s="143">
        <v>0</v>
      </c>
      <c r="BM9" s="681"/>
      <c r="BN9" s="201" t="s">
        <v>71</v>
      </c>
      <c r="BO9" s="143">
        <v>287</v>
      </c>
      <c r="BP9" s="146">
        <v>343</v>
      </c>
      <c r="BQ9" s="146">
        <v>371</v>
      </c>
      <c r="BR9" s="143">
        <v>396</v>
      </c>
      <c r="BS9" s="146">
        <v>367</v>
      </c>
      <c r="BT9" s="146">
        <v>369</v>
      </c>
      <c r="BU9" s="146">
        <v>441</v>
      </c>
      <c r="BV9" s="146">
        <v>454</v>
      </c>
      <c r="BW9" s="143">
        <v>522</v>
      </c>
      <c r="BX9" s="143">
        <v>546</v>
      </c>
      <c r="BY9" s="146">
        <v>510</v>
      </c>
      <c r="BZ9" s="146">
        <v>547</v>
      </c>
      <c r="CA9" s="545">
        <v>545</v>
      </c>
      <c r="CB9" s="515"/>
      <c r="CD9" s="151" t="s">
        <v>5</v>
      </c>
      <c r="CE9" s="152">
        <v>8865.7666666666664</v>
      </c>
      <c r="CF9" s="152">
        <v>8909.9</v>
      </c>
      <c r="CG9" s="152">
        <v>9158.0666666666675</v>
      </c>
      <c r="CH9" s="152">
        <v>9506.9</v>
      </c>
      <c r="CI9" s="152">
        <v>9833</v>
      </c>
      <c r="CJ9" s="152">
        <v>10402.4</v>
      </c>
      <c r="CK9" s="152">
        <v>10899.933333333332</v>
      </c>
      <c r="CL9" s="152">
        <v>11145.366666666667</v>
      </c>
      <c r="CM9" s="193">
        <v>10789.033333333333</v>
      </c>
      <c r="CN9" s="193">
        <v>10355.299999999999</v>
      </c>
      <c r="CO9" s="193">
        <v>10254.5</v>
      </c>
      <c r="CP9" s="193">
        <v>10292.366666666667</v>
      </c>
      <c r="CQ9" s="193">
        <v>10196.6</v>
      </c>
    </row>
    <row r="10" spans="1:95" ht="18.75" thickBot="1">
      <c r="B10" s="56" t="s">
        <v>12</v>
      </c>
      <c r="C10" s="143">
        <v>0</v>
      </c>
      <c r="D10" s="143">
        <v>0</v>
      </c>
      <c r="E10" s="143">
        <v>18</v>
      </c>
      <c r="F10" s="11">
        <v>61</v>
      </c>
      <c r="G10" s="11">
        <v>47.333333333333336</v>
      </c>
      <c r="H10" s="11">
        <v>131.33333333333334</v>
      </c>
      <c r="I10" s="11">
        <v>68</v>
      </c>
      <c r="J10" s="11">
        <v>256.66666666666669</v>
      </c>
      <c r="K10" s="11">
        <v>575.66666666666663</v>
      </c>
      <c r="L10" s="11">
        <f t="shared" si="2"/>
        <v>1158</v>
      </c>
      <c r="M10" s="11">
        <f t="shared" si="3"/>
        <v>128.66666666666666</v>
      </c>
      <c r="N10" s="55"/>
      <c r="P10" s="201" t="s">
        <v>151</v>
      </c>
      <c r="Q10" s="210">
        <v>0</v>
      </c>
      <c r="R10" s="210">
        <v>0</v>
      </c>
      <c r="S10" s="210">
        <v>0</v>
      </c>
      <c r="T10" s="210">
        <f>AM10</f>
        <v>4527799.72</v>
      </c>
      <c r="U10" s="210">
        <f t="shared" si="7"/>
        <v>4386318</v>
      </c>
      <c r="V10" s="210">
        <f t="shared" si="7"/>
        <v>4311201.5199999996</v>
      </c>
      <c r="W10" s="210">
        <f t="shared" si="7"/>
        <v>3646780.32</v>
      </c>
      <c r="X10" s="210">
        <f t="shared" si="7"/>
        <v>3036994.36</v>
      </c>
      <c r="Y10" s="210">
        <f t="shared" si="7"/>
        <v>2001803.7700000003</v>
      </c>
      <c r="Z10" s="210">
        <f>AS10</f>
        <v>2233932</v>
      </c>
      <c r="AA10" s="210">
        <f>AT10</f>
        <v>2270724.6800000002</v>
      </c>
      <c r="AB10" s="210">
        <f>AU10</f>
        <v>3145290.1100000008</v>
      </c>
      <c r="AC10" s="210">
        <f>AV10</f>
        <v>3683540</v>
      </c>
      <c r="AD10" s="143"/>
      <c r="AE10" s="219">
        <v>1046055.9040952764</v>
      </c>
      <c r="AG10" s="401" t="s">
        <v>150</v>
      </c>
      <c r="AH10" s="205"/>
      <c r="AI10" s="201" t="s">
        <v>151</v>
      </c>
      <c r="AJ10" s="210"/>
      <c r="AK10" s="210"/>
      <c r="AL10" s="210"/>
      <c r="AM10" s="210">
        <v>4527799.72</v>
      </c>
      <c r="AN10" s="210">
        <v>4386318</v>
      </c>
      <c r="AO10" s="210">
        <v>4311201.5199999996</v>
      </c>
      <c r="AP10" s="210">
        <v>3646780.32</v>
      </c>
      <c r="AQ10" s="210">
        <v>3036994.36</v>
      </c>
      <c r="AR10" s="210">
        <v>2001803.7700000003</v>
      </c>
      <c r="AS10" s="210">
        <v>2233932</v>
      </c>
      <c r="AT10" s="210">
        <v>2270724.6800000002</v>
      </c>
      <c r="AU10" s="210">
        <v>3145290.1100000008</v>
      </c>
      <c r="AV10" s="210">
        <v>3683540</v>
      </c>
      <c r="AX10" s="201" t="s">
        <v>152</v>
      </c>
      <c r="AY10" s="143">
        <v>0</v>
      </c>
      <c r="AZ10" s="143">
        <v>0</v>
      </c>
      <c r="BA10" s="143">
        <v>0</v>
      </c>
      <c r="BB10" s="143">
        <v>0</v>
      </c>
      <c r="BC10" s="143">
        <v>0</v>
      </c>
      <c r="BD10" s="143">
        <v>0</v>
      </c>
      <c r="BE10" s="143">
        <v>0</v>
      </c>
      <c r="BF10" s="143">
        <v>0</v>
      </c>
      <c r="BG10" s="143">
        <v>0</v>
      </c>
      <c r="BH10" s="143">
        <v>0</v>
      </c>
      <c r="BI10" s="143">
        <v>0</v>
      </c>
      <c r="BJ10" s="143">
        <v>0</v>
      </c>
      <c r="BK10" s="143">
        <v>0</v>
      </c>
      <c r="BM10" s="682"/>
      <c r="BN10" s="206" t="s">
        <v>53</v>
      </c>
      <c r="BO10" s="207">
        <f>BO7+BO9+$AG$11*BO8</f>
        <v>287</v>
      </c>
      <c r="BP10" s="208">
        <f t="shared" ref="BP10" si="8">BP7+BP9+$AG$11*BP8</f>
        <v>343</v>
      </c>
      <c r="BQ10" s="208">
        <v>371</v>
      </c>
      <c r="BR10" s="207">
        <v>396</v>
      </c>
      <c r="BS10" s="208">
        <v>367</v>
      </c>
      <c r="BT10" s="208">
        <v>369</v>
      </c>
      <c r="BU10" s="208">
        <v>441</v>
      </c>
      <c r="BV10" s="209">
        <v>454</v>
      </c>
      <c r="BW10" s="209">
        <v>522</v>
      </c>
      <c r="BX10" s="209">
        <v>546</v>
      </c>
      <c r="BY10" s="208">
        <v>510</v>
      </c>
      <c r="BZ10" s="463">
        <v>549.5</v>
      </c>
      <c r="CA10" s="441">
        <v>548.5</v>
      </c>
      <c r="CD10" s="151" t="s">
        <v>6</v>
      </c>
      <c r="CE10" s="152">
        <v>6750.8666666666668</v>
      </c>
      <c r="CF10" s="152">
        <v>6536.8666666666668</v>
      </c>
      <c r="CG10" s="152">
        <v>6466.0666666666666</v>
      </c>
      <c r="CH10" s="152">
        <v>6406.4</v>
      </c>
      <c r="CI10" s="152">
        <v>5749.5666666666666</v>
      </c>
      <c r="CJ10" s="152">
        <v>5992.166666666667</v>
      </c>
      <c r="CK10" s="152">
        <v>6025.4333333333334</v>
      </c>
      <c r="CL10" s="152">
        <v>6166.9</v>
      </c>
      <c r="CM10" s="193">
        <v>5832.9666666666662</v>
      </c>
      <c r="CN10" s="193">
        <v>5941.5</v>
      </c>
      <c r="CO10" s="193">
        <v>6255.9</v>
      </c>
      <c r="CP10" s="193">
        <v>6411.166666666667</v>
      </c>
      <c r="CQ10" s="193">
        <v>6160.2</v>
      </c>
    </row>
    <row r="11" spans="1:95" ht="18.75" customHeight="1" thickBot="1">
      <c r="B11" s="7" t="s">
        <v>151</v>
      </c>
      <c r="C11" s="11">
        <v>4464446.4300000006</v>
      </c>
      <c r="D11" s="11">
        <v>2652439.6666666665</v>
      </c>
      <c r="E11" s="11">
        <v>12298556.459999999</v>
      </c>
      <c r="F11" s="11">
        <v>10810325.373333333</v>
      </c>
      <c r="G11" s="11">
        <v>9471372.586666666</v>
      </c>
      <c r="H11" s="11">
        <v>19779964.260000002</v>
      </c>
      <c r="I11" s="11">
        <v>35979186.639999993</v>
      </c>
      <c r="J11" s="11">
        <v>42738228.706457265</v>
      </c>
      <c r="K11" s="11">
        <v>182474036.92999998</v>
      </c>
      <c r="L11" s="11">
        <f t="shared" si="2"/>
        <v>320668557.05312389</v>
      </c>
      <c r="M11" s="11">
        <f t="shared" si="3"/>
        <v>35629839.67256932</v>
      </c>
      <c r="N11" s="55" t="s">
        <v>14</v>
      </c>
      <c r="P11" s="201" t="s">
        <v>16</v>
      </c>
      <c r="Q11" s="214">
        <f t="shared" ref="Q11:T12" si="9">AJ11</f>
        <v>15.468023489166209</v>
      </c>
      <c r="R11" s="214">
        <f t="shared" si="9"/>
        <v>16.041431352286654</v>
      </c>
      <c r="S11" s="214">
        <f t="shared" si="9"/>
        <v>16.900513954390959</v>
      </c>
      <c r="T11" s="214">
        <f t="shared" si="9"/>
        <v>17.17048328544638</v>
      </c>
      <c r="U11" s="214">
        <f t="shared" si="7"/>
        <v>17.053068882337175</v>
      </c>
      <c r="V11" s="214">
        <f t="shared" si="7"/>
        <v>16.035360835037078</v>
      </c>
      <c r="W11" s="214">
        <f t="shared" si="7"/>
        <v>15.726399038437258</v>
      </c>
      <c r="X11" s="214">
        <f t="shared" si="7"/>
        <v>16.790371113340019</v>
      </c>
      <c r="Y11" s="214">
        <f t="shared" ref="Y11" si="10">AR11</f>
        <v>19.008180478634216</v>
      </c>
      <c r="Z11" s="214">
        <f t="shared" ref="Z11" si="11">AS11</f>
        <v>19.35626823387901</v>
      </c>
      <c r="AA11" s="584">
        <f t="shared" ref="AA11" si="12">AT11</f>
        <v>19.566565488429781</v>
      </c>
      <c r="AB11" s="563">
        <f t="shared" ref="AB11" si="13">AU11</f>
        <v>21.765385726668594</v>
      </c>
      <c r="AC11" s="564">
        <f t="shared" ref="AC11" si="14">AV11</f>
        <v>23.03007350749975</v>
      </c>
      <c r="AD11" s="143"/>
      <c r="AE11" s="419">
        <v>1.3110074367824165</v>
      </c>
      <c r="AG11" s="559">
        <v>0.5</v>
      </c>
      <c r="AH11" s="205"/>
      <c r="AI11" s="201" t="s">
        <v>16</v>
      </c>
      <c r="AJ11" s="214">
        <v>15.468023489166209</v>
      </c>
      <c r="AK11" s="214">
        <v>16.041431352286654</v>
      </c>
      <c r="AL11" s="214">
        <v>16.900513954390959</v>
      </c>
      <c r="AM11" s="214">
        <v>17.17048328544638</v>
      </c>
      <c r="AN11" s="214">
        <v>17.053068882337175</v>
      </c>
      <c r="AO11" s="214">
        <v>16.035360835037078</v>
      </c>
      <c r="AP11" s="214">
        <v>15.726399038437258</v>
      </c>
      <c r="AQ11" s="214">
        <v>16.790371113340019</v>
      </c>
      <c r="AR11" s="214">
        <v>19.008180478634216</v>
      </c>
      <c r="AS11" s="214">
        <v>19.35626823387901</v>
      </c>
      <c r="AT11" s="214">
        <v>19.566565488429781</v>
      </c>
      <c r="AU11" s="214">
        <v>21.765385726668594</v>
      </c>
      <c r="AV11" s="214">
        <v>23.03007350749975</v>
      </c>
      <c r="AX11" s="212" t="s">
        <v>131</v>
      </c>
      <c r="AY11" s="213">
        <v>0</v>
      </c>
      <c r="AZ11" s="213">
        <v>0</v>
      </c>
      <c r="BA11" s="213">
        <v>0</v>
      </c>
      <c r="BB11" s="213">
        <v>0</v>
      </c>
      <c r="BC11" s="213">
        <v>0</v>
      </c>
      <c r="BD11" s="213">
        <v>0</v>
      </c>
      <c r="BE11" s="213">
        <v>0</v>
      </c>
      <c r="BF11" s="213">
        <v>0</v>
      </c>
      <c r="BG11" s="213">
        <v>0</v>
      </c>
      <c r="BH11" s="213">
        <v>0</v>
      </c>
      <c r="BI11" s="213">
        <v>0</v>
      </c>
      <c r="BJ11" s="213">
        <v>0</v>
      </c>
      <c r="BK11" s="213">
        <v>0</v>
      </c>
      <c r="BM11" s="683" t="s">
        <v>100</v>
      </c>
      <c r="BN11" s="201" t="s">
        <v>72</v>
      </c>
      <c r="BO11" s="143">
        <v>81</v>
      </c>
      <c r="BP11" s="146">
        <v>66</v>
      </c>
      <c r="BQ11" s="146">
        <v>76</v>
      </c>
      <c r="BR11" s="143">
        <v>89</v>
      </c>
      <c r="BS11" s="146">
        <v>95</v>
      </c>
      <c r="BT11" s="146">
        <v>143</v>
      </c>
      <c r="BU11" s="146">
        <v>124</v>
      </c>
      <c r="BV11" s="142">
        <v>110</v>
      </c>
      <c r="BW11" s="142">
        <v>84</v>
      </c>
      <c r="BX11" s="142">
        <v>49</v>
      </c>
      <c r="BY11" s="142">
        <v>35</v>
      </c>
      <c r="BZ11" s="142">
        <v>40</v>
      </c>
      <c r="CA11" s="516">
        <v>45</v>
      </c>
      <c r="CD11" s="151" t="s">
        <v>7</v>
      </c>
      <c r="CE11" s="152">
        <v>13549.3</v>
      </c>
      <c r="CF11" s="152">
        <v>13122.5</v>
      </c>
      <c r="CG11" s="152">
        <v>13132.433333333332</v>
      </c>
      <c r="CH11" s="152">
        <v>13071.333333333334</v>
      </c>
      <c r="CI11" s="152">
        <v>13261.233333333334</v>
      </c>
      <c r="CJ11" s="152">
        <v>13793.6</v>
      </c>
      <c r="CK11" s="152">
        <v>14612.233333333334</v>
      </c>
      <c r="CL11" s="152">
        <v>14916.6</v>
      </c>
      <c r="CM11" s="193">
        <v>14433.666666666666</v>
      </c>
      <c r="CN11" s="193">
        <v>13835.7</v>
      </c>
      <c r="CO11" s="193">
        <v>13799.066666666668</v>
      </c>
      <c r="CP11" s="193">
        <v>13530.6</v>
      </c>
      <c r="CQ11" s="193">
        <v>13904.033333333333</v>
      </c>
    </row>
    <row r="12" spans="1:95">
      <c r="B12" s="56" t="s">
        <v>16</v>
      </c>
      <c r="C12" s="442">
        <v>21.454008240866042</v>
      </c>
      <c r="D12" s="442">
        <v>23.710252162066364</v>
      </c>
      <c r="E12" s="442">
        <v>22.304131555766105</v>
      </c>
      <c r="F12" s="442">
        <v>21.261150007915649</v>
      </c>
      <c r="G12" s="442">
        <v>23.833911196410185</v>
      </c>
      <c r="H12" s="442">
        <v>22.715983843961613</v>
      </c>
      <c r="I12" s="442">
        <v>17.07894979761706</v>
      </c>
      <c r="J12" s="442">
        <v>22.208965568944944</v>
      </c>
      <c r="K12" s="442">
        <v>22.658551498801007</v>
      </c>
      <c r="L12" s="11">
        <f t="shared" si="2"/>
        <v>197.22590387234897</v>
      </c>
      <c r="M12" s="57">
        <f t="shared" si="3"/>
        <v>21.913989319149884</v>
      </c>
      <c r="N12" s="55"/>
      <c r="P12" s="215" t="s">
        <v>17</v>
      </c>
      <c r="Q12" s="216">
        <f t="shared" si="9"/>
        <v>0.4667381974248927</v>
      </c>
      <c r="R12" s="216">
        <f t="shared" si="9"/>
        <v>0.48175865294667913</v>
      </c>
      <c r="S12" s="216">
        <f t="shared" si="9"/>
        <v>0.47741935483870968</v>
      </c>
      <c r="T12" s="216">
        <f t="shared" si="6"/>
        <v>0.53038674033149169</v>
      </c>
      <c r="U12" s="216">
        <f t="shared" si="7"/>
        <v>0.54282765737874095</v>
      </c>
      <c r="V12" s="216">
        <f t="shared" si="7"/>
        <v>0.53085376162299236</v>
      </c>
      <c r="W12" s="216">
        <f t="shared" si="7"/>
        <v>0.59253246753246758</v>
      </c>
      <c r="X12" s="216">
        <f t="shared" si="7"/>
        <v>0.59616985845129056</v>
      </c>
      <c r="Y12" s="216">
        <f t="shared" si="7"/>
        <v>0.5705378020265004</v>
      </c>
      <c r="Z12" s="216">
        <f t="shared" si="7"/>
        <v>0.58351729212656367</v>
      </c>
      <c r="AA12" s="216">
        <f t="shared" si="7"/>
        <v>0.58090379008746351</v>
      </c>
      <c r="AB12" s="216">
        <f t="shared" si="7"/>
        <v>0.58582677165354335</v>
      </c>
      <c r="AC12" s="216">
        <f t="shared" si="7"/>
        <v>0.56356589147286817</v>
      </c>
      <c r="AD12" s="143"/>
      <c r="AE12" s="420">
        <v>4.6355080822989363</v>
      </c>
      <c r="AH12" s="205"/>
      <c r="AI12" s="215" t="s">
        <v>17</v>
      </c>
      <c r="AJ12" s="216">
        <v>0.4667381974248927</v>
      </c>
      <c r="AK12" s="216">
        <v>0.48175865294667913</v>
      </c>
      <c r="AL12" s="216">
        <v>0.47741935483870968</v>
      </c>
      <c r="AM12" s="216">
        <v>0.53038674033149169</v>
      </c>
      <c r="AN12" s="216">
        <v>0.54282765737874095</v>
      </c>
      <c r="AO12" s="216">
        <v>0.53085376162299236</v>
      </c>
      <c r="AP12" s="216">
        <v>0.59253246753246758</v>
      </c>
      <c r="AQ12" s="216">
        <v>0.59616985845129056</v>
      </c>
      <c r="AR12" s="216">
        <v>0.5705378020265004</v>
      </c>
      <c r="AS12" s="216">
        <v>0.58351729212656367</v>
      </c>
      <c r="AT12" s="216">
        <v>0.58090379008746351</v>
      </c>
      <c r="AU12" s="216">
        <v>0.58582677165354335</v>
      </c>
      <c r="AV12" s="216">
        <v>0.56356589147286817</v>
      </c>
      <c r="AX12" s="201"/>
      <c r="BA12" s="531"/>
      <c r="BB12" s="531"/>
      <c r="BC12" s="531"/>
      <c r="BD12" s="531"/>
      <c r="BE12" s="531"/>
      <c r="BF12" s="531"/>
      <c r="BG12" s="531"/>
      <c r="BH12" s="531"/>
      <c r="BI12" s="531"/>
      <c r="BJ12" s="531"/>
      <c r="BK12" s="531"/>
      <c r="BM12" s="681"/>
      <c r="BN12" s="201" t="s">
        <v>73</v>
      </c>
      <c r="BO12" s="143">
        <v>66</v>
      </c>
      <c r="BP12" s="146">
        <v>96</v>
      </c>
      <c r="BQ12" s="146">
        <v>79</v>
      </c>
      <c r="BR12" s="143">
        <v>86</v>
      </c>
      <c r="BS12" s="146">
        <v>102</v>
      </c>
      <c r="BT12" s="146">
        <v>117</v>
      </c>
      <c r="BU12" s="146">
        <v>138</v>
      </c>
      <c r="BV12" s="143">
        <v>133</v>
      </c>
      <c r="BW12" s="143">
        <v>117</v>
      </c>
      <c r="BX12" s="143">
        <v>103</v>
      </c>
      <c r="BY12" s="143">
        <v>76</v>
      </c>
      <c r="BZ12" s="143">
        <v>59</v>
      </c>
      <c r="CA12" s="517">
        <v>70</v>
      </c>
      <c r="CD12" s="151" t="s">
        <v>8</v>
      </c>
      <c r="CE12" s="152">
        <v>18460.866666666665</v>
      </c>
      <c r="CF12" s="152">
        <v>18884.566666666666</v>
      </c>
      <c r="CG12" s="152">
        <v>19417.766666666666</v>
      </c>
      <c r="CH12" s="152">
        <v>19959.566666666666</v>
      </c>
      <c r="CI12" s="152">
        <v>20486.166666666668</v>
      </c>
      <c r="CJ12" s="152">
        <v>20065.433333333334</v>
      </c>
      <c r="CK12" s="152">
        <v>19605.276666666668</v>
      </c>
      <c r="CL12" s="152">
        <v>19227</v>
      </c>
      <c r="CM12" s="193">
        <v>19184.166666666668</v>
      </c>
      <c r="CN12" s="193">
        <v>19397.866666666665</v>
      </c>
      <c r="CO12" s="193">
        <v>19716.033333333333</v>
      </c>
      <c r="CP12" s="193">
        <v>20209.3</v>
      </c>
      <c r="CQ12" s="193">
        <v>20561.166666666668</v>
      </c>
    </row>
    <row r="13" spans="1:95">
      <c r="B13" s="58" t="s">
        <v>17</v>
      </c>
      <c r="C13" s="587">
        <v>57.676548440462497</v>
      </c>
      <c r="D13" s="588">
        <v>46.320581014230285</v>
      </c>
      <c r="E13" s="588">
        <v>60.131042010024196</v>
      </c>
      <c r="F13" s="588">
        <v>60.689747980706066</v>
      </c>
      <c r="G13" s="588">
        <v>50.333577846039681</v>
      </c>
      <c r="H13" s="588">
        <v>50.611474690772177</v>
      </c>
      <c r="I13" s="588">
        <v>33.714973081487877</v>
      </c>
      <c r="J13" s="588">
        <v>48.363512375360834</v>
      </c>
      <c r="K13" s="589">
        <v>79.720305456537616</v>
      </c>
      <c r="L13" s="11">
        <f t="shared" si="2"/>
        <v>487.56176289562126</v>
      </c>
      <c r="M13" s="11">
        <f t="shared" si="3"/>
        <v>54.173529210624586</v>
      </c>
      <c r="N13" s="55"/>
      <c r="T13" s="195"/>
      <c r="Y13" s="195" t="s">
        <v>14</v>
      </c>
      <c r="AE13" s="219"/>
      <c r="AG13" s="385"/>
      <c r="AH13" s="129"/>
      <c r="AM13" s="195"/>
      <c r="AN13" s="195"/>
      <c r="AO13" s="195"/>
      <c r="AP13" s="195"/>
      <c r="AQ13" s="386"/>
      <c r="AR13" s="386"/>
      <c r="AS13" s="386"/>
      <c r="AT13" s="386"/>
      <c r="AU13" s="386"/>
      <c r="AV13" s="201"/>
      <c r="AX13" s="141"/>
      <c r="BA13" s="531"/>
      <c r="BB13" s="531"/>
      <c r="BC13" s="531"/>
      <c r="BD13" s="531"/>
      <c r="BE13" s="531"/>
      <c r="BF13" s="531"/>
      <c r="BG13" s="531"/>
      <c r="BH13" s="531"/>
      <c r="BI13" s="531"/>
      <c r="BJ13" s="531"/>
      <c r="BK13" s="531"/>
      <c r="BM13" s="681"/>
      <c r="BN13" s="201" t="s">
        <v>74</v>
      </c>
      <c r="BO13" s="143">
        <v>107</v>
      </c>
      <c r="BP13" s="146">
        <v>89</v>
      </c>
      <c r="BQ13" s="146">
        <v>116</v>
      </c>
      <c r="BR13" s="143">
        <v>130</v>
      </c>
      <c r="BS13" s="146">
        <v>141</v>
      </c>
      <c r="BT13" s="146">
        <v>171</v>
      </c>
      <c r="BU13" s="146">
        <v>169</v>
      </c>
      <c r="BV13" s="143">
        <v>173</v>
      </c>
      <c r="BW13" s="143">
        <v>169</v>
      </c>
      <c r="BX13" s="143">
        <v>182</v>
      </c>
      <c r="BY13" s="143">
        <v>167</v>
      </c>
      <c r="BZ13" s="143">
        <v>137</v>
      </c>
      <c r="CA13" s="517">
        <v>115</v>
      </c>
      <c r="CD13" s="174" t="s">
        <v>65</v>
      </c>
      <c r="CE13" s="175">
        <f t="shared" ref="CE13:CN13" si="15">SUM(CE4:CE12)</f>
        <v>90830.366666666669</v>
      </c>
      <c r="CF13" s="175">
        <f t="shared" si="15"/>
        <v>91956.404666666684</v>
      </c>
      <c r="CG13" s="175">
        <f t="shared" si="15"/>
        <v>93566.766666666648</v>
      </c>
      <c r="CH13" s="175">
        <f t="shared" si="15"/>
        <v>95220.733333333337</v>
      </c>
      <c r="CI13" s="175">
        <f t="shared" si="15"/>
        <v>96883.3</v>
      </c>
      <c r="CJ13" s="175">
        <f t="shared" si="15"/>
        <v>100372.63333333335</v>
      </c>
      <c r="CK13" s="175">
        <f t="shared" si="15"/>
        <v>103738.68666666668</v>
      </c>
      <c r="CL13" s="175">
        <f t="shared" si="15"/>
        <v>104811.76666666666</v>
      </c>
      <c r="CM13" s="390">
        <f t="shared" si="15"/>
        <v>102596.20000000001</v>
      </c>
      <c r="CN13" s="175">
        <f t="shared" si="15"/>
        <v>100875.4</v>
      </c>
      <c r="CO13" s="175">
        <f t="shared" ref="CO13:CQ13" si="16">SUM(CO4:CO12)</f>
        <v>100159.56666666665</v>
      </c>
      <c r="CP13" s="175">
        <f t="shared" si="16"/>
        <v>99451.466666666674</v>
      </c>
      <c r="CQ13" s="175">
        <f t="shared" si="16"/>
        <v>99024.8</v>
      </c>
    </row>
    <row r="14" spans="1:95">
      <c r="B14" s="59"/>
      <c r="E14" s="54" t="s">
        <v>14</v>
      </c>
      <c r="L14" s="60"/>
      <c r="U14" s="129"/>
      <c r="V14" s="129"/>
      <c r="W14" s="129"/>
      <c r="X14" s="129"/>
      <c r="Y14" s="129"/>
      <c r="Z14" s="220"/>
      <c r="AA14" s="220"/>
      <c r="AB14" s="220"/>
      <c r="AC14" s="220"/>
      <c r="AD14" s="221"/>
      <c r="AE14" s="99"/>
      <c r="AG14" s="385"/>
      <c r="AH14" s="129"/>
      <c r="AR14" s="385"/>
      <c r="AS14" s="385" t="s">
        <v>14</v>
      </c>
      <c r="AX14" s="201"/>
      <c r="BA14" s="531"/>
      <c r="BB14" s="531"/>
      <c r="BC14" s="531"/>
      <c r="BD14" s="531"/>
      <c r="BE14" s="531"/>
      <c r="BF14" s="531"/>
      <c r="BG14" s="531"/>
      <c r="BH14" s="531"/>
      <c r="BI14" s="531"/>
      <c r="BJ14" s="531"/>
      <c r="BK14" s="531"/>
      <c r="BM14" s="681"/>
      <c r="BN14" s="201" t="s">
        <v>36</v>
      </c>
      <c r="BO14" s="143">
        <v>0</v>
      </c>
      <c r="BP14" s="146">
        <v>0</v>
      </c>
      <c r="BQ14" s="146">
        <v>0</v>
      </c>
      <c r="BR14" s="143">
        <v>0</v>
      </c>
      <c r="BS14" s="146">
        <v>0</v>
      </c>
      <c r="BT14" s="146">
        <v>0</v>
      </c>
      <c r="BU14" s="146">
        <v>0</v>
      </c>
      <c r="BV14" s="146">
        <v>0</v>
      </c>
      <c r="BW14" s="143">
        <v>0</v>
      </c>
      <c r="BX14" s="143">
        <v>0</v>
      </c>
      <c r="BY14" s="146">
        <v>0</v>
      </c>
      <c r="BZ14" s="146">
        <v>0</v>
      </c>
      <c r="CA14" s="545">
        <v>0</v>
      </c>
    </row>
    <row r="15" spans="1:95">
      <c r="A15" s="26" t="s">
        <v>136</v>
      </c>
      <c r="B15" s="9" t="s">
        <v>155</v>
      </c>
      <c r="C15" s="10" t="s">
        <v>0</v>
      </c>
      <c r="D15" s="10" t="s">
        <v>1</v>
      </c>
      <c r="E15" s="10" t="s">
        <v>2</v>
      </c>
      <c r="F15" s="10" t="s">
        <v>3</v>
      </c>
      <c r="G15" s="10" t="s">
        <v>4</v>
      </c>
      <c r="H15" s="10" t="s">
        <v>5</v>
      </c>
      <c r="I15" s="10" t="s">
        <v>6</v>
      </c>
      <c r="J15" s="10" t="s">
        <v>7</v>
      </c>
      <c r="K15" s="10" t="s">
        <v>8</v>
      </c>
      <c r="L15" s="10" t="s">
        <v>89</v>
      </c>
      <c r="M15" s="10" t="s">
        <v>90</v>
      </c>
      <c r="U15" s="129" t="s">
        <v>14</v>
      </c>
      <c r="V15" s="129"/>
      <c r="W15" s="129"/>
      <c r="X15" s="129"/>
      <c r="Y15" s="129"/>
      <c r="Z15" s="220"/>
      <c r="AA15" s="220"/>
      <c r="AB15" s="220"/>
      <c r="AC15" s="220"/>
      <c r="AD15" s="221"/>
      <c r="AE15" s="99"/>
      <c r="AG15" s="385"/>
      <c r="AH15" s="129"/>
      <c r="AN15" s="129" t="s">
        <v>14</v>
      </c>
      <c r="AR15" s="385"/>
      <c r="AS15" s="385"/>
      <c r="AU15" s="385" t="s">
        <v>14</v>
      </c>
      <c r="AV15" s="327" t="s">
        <v>14</v>
      </c>
      <c r="AX15" s="201"/>
      <c r="AY15" s="165"/>
      <c r="AZ15" s="165"/>
      <c r="BA15" s="531"/>
      <c r="BB15" s="531"/>
      <c r="BC15" s="531"/>
      <c r="BD15" s="531"/>
      <c r="BE15" s="531"/>
      <c r="BF15" s="531"/>
      <c r="BG15" s="531"/>
      <c r="BH15" s="531"/>
      <c r="BI15" s="531"/>
      <c r="BJ15" s="531"/>
      <c r="BK15" s="531"/>
      <c r="BM15" s="681"/>
      <c r="BN15" s="141" t="s">
        <v>149</v>
      </c>
      <c r="BO15" s="143">
        <v>0</v>
      </c>
      <c r="BP15" s="146">
        <v>0</v>
      </c>
      <c r="BQ15" s="146">
        <v>0</v>
      </c>
      <c r="BR15" s="143">
        <v>0</v>
      </c>
      <c r="BS15" s="146">
        <v>0</v>
      </c>
      <c r="BT15" s="146">
        <v>0</v>
      </c>
      <c r="BU15" s="146">
        <v>0</v>
      </c>
      <c r="BV15" s="146">
        <v>0</v>
      </c>
      <c r="BW15" s="143">
        <v>0</v>
      </c>
      <c r="BX15" s="146">
        <v>0</v>
      </c>
      <c r="BY15" s="143">
        <v>0</v>
      </c>
      <c r="BZ15" s="146">
        <v>2</v>
      </c>
      <c r="CA15" s="545">
        <v>3</v>
      </c>
      <c r="CB15" s="111"/>
    </row>
    <row r="16" spans="1:95">
      <c r="A16" s="61">
        <v>2.5</v>
      </c>
      <c r="B16" s="7" t="s">
        <v>72</v>
      </c>
      <c r="C16" s="62">
        <f>C5/$A16</f>
        <v>568.34666666666669</v>
      </c>
      <c r="D16" s="62">
        <f t="shared" ref="D16:K16" si="17">D5/$A16</f>
        <v>865.73333333333335</v>
      </c>
      <c r="E16" s="62">
        <f t="shared" si="17"/>
        <v>850.8266666666666</v>
      </c>
      <c r="F16" s="62">
        <f t="shared" si="17"/>
        <v>876.26666666666665</v>
      </c>
      <c r="G16" s="62">
        <f t="shared" si="17"/>
        <v>1612.2133333333331</v>
      </c>
      <c r="H16" s="62">
        <f t="shared" si="17"/>
        <v>979.12000000000012</v>
      </c>
      <c r="I16" s="62">
        <f t="shared" si="17"/>
        <v>646.48</v>
      </c>
      <c r="J16" s="62">
        <f t="shared" si="17"/>
        <v>1245.6266666666668</v>
      </c>
      <c r="K16" s="62">
        <f t="shared" si="17"/>
        <v>2009.7333333333331</v>
      </c>
      <c r="L16" s="11">
        <f t="shared" si="2"/>
        <v>9654.3466666666664</v>
      </c>
      <c r="M16" s="11">
        <f>AVERAGE(C16:K16)</f>
        <v>1072.7051851851852</v>
      </c>
      <c r="U16" s="129"/>
      <c r="V16" s="129"/>
      <c r="W16" s="129"/>
      <c r="X16" s="129"/>
      <c r="Y16" s="129"/>
      <c r="Z16" s="220"/>
      <c r="AA16" s="220"/>
      <c r="AB16" s="220"/>
      <c r="AC16" s="220"/>
      <c r="AD16" s="221"/>
      <c r="AE16" s="99"/>
      <c r="AG16" s="385"/>
      <c r="AH16" s="129"/>
      <c r="AR16" s="385"/>
      <c r="AS16" s="385"/>
      <c r="AX16" s="201"/>
      <c r="AY16" s="165"/>
      <c r="AZ16" s="165"/>
      <c r="BA16" s="531"/>
      <c r="BB16" s="531"/>
      <c r="BC16" s="531"/>
      <c r="BD16" s="531"/>
      <c r="BE16" s="531"/>
      <c r="BF16" s="531"/>
      <c r="BG16" s="531"/>
      <c r="BH16" s="531"/>
      <c r="BI16" s="531"/>
      <c r="BJ16" s="531"/>
      <c r="BK16" s="531"/>
      <c r="BM16" s="681"/>
      <c r="BN16" s="201" t="s">
        <v>71</v>
      </c>
      <c r="BO16" s="143">
        <v>117</v>
      </c>
      <c r="BP16" s="146">
        <v>148</v>
      </c>
      <c r="BQ16" s="146">
        <v>167</v>
      </c>
      <c r="BR16" s="143">
        <v>174</v>
      </c>
      <c r="BS16" s="146">
        <v>187</v>
      </c>
      <c r="BT16" s="146">
        <v>212</v>
      </c>
      <c r="BU16" s="146">
        <v>201</v>
      </c>
      <c r="BV16" s="146">
        <v>255</v>
      </c>
      <c r="BW16" s="143">
        <v>312</v>
      </c>
      <c r="BX16" s="143">
        <v>299</v>
      </c>
      <c r="BY16" s="146">
        <v>267</v>
      </c>
      <c r="BZ16" s="146">
        <v>265</v>
      </c>
      <c r="CA16" s="545">
        <v>260</v>
      </c>
    </row>
    <row r="17" spans="1:80">
      <c r="A17" s="61">
        <v>2</v>
      </c>
      <c r="B17" s="7" t="s">
        <v>73</v>
      </c>
      <c r="C17" s="62">
        <f t="shared" ref="C17:K24" si="18">C6/$A17</f>
        <v>763.19999999999993</v>
      </c>
      <c r="D17" s="62">
        <f t="shared" si="18"/>
        <v>1076.3999999999999</v>
      </c>
      <c r="E17" s="62">
        <f t="shared" si="18"/>
        <v>1231.0666666666666</v>
      </c>
      <c r="F17" s="62">
        <f t="shared" si="18"/>
        <v>1167.8666666666668</v>
      </c>
      <c r="G17" s="62">
        <f t="shared" si="18"/>
        <v>2313.8333333333335</v>
      </c>
      <c r="H17" s="62">
        <f t="shared" si="18"/>
        <v>1240.0333333333335</v>
      </c>
      <c r="I17" s="62">
        <f t="shared" si="18"/>
        <v>755.36666666666667</v>
      </c>
      <c r="J17" s="62">
        <f t="shared" si="18"/>
        <v>1789.5</v>
      </c>
      <c r="K17" s="62">
        <f t="shared" si="18"/>
        <v>2706.6666666666665</v>
      </c>
      <c r="L17" s="11">
        <f t="shared" si="2"/>
        <v>13043.933333333332</v>
      </c>
      <c r="M17" s="11">
        <f t="shared" ref="M17:M24" si="19">AVERAGE(C17:K17)</f>
        <v>1449.3259259259257</v>
      </c>
      <c r="U17" s="129"/>
      <c r="V17" s="129"/>
      <c r="W17" s="129"/>
      <c r="X17" s="129"/>
      <c r="Y17" s="129"/>
      <c r="Z17" s="220"/>
      <c r="AA17" s="220"/>
      <c r="AB17" s="220"/>
      <c r="AC17" s="220"/>
      <c r="AD17" s="221"/>
      <c r="AE17" s="99"/>
      <c r="AG17" s="385"/>
      <c r="AH17" s="129"/>
      <c r="AR17" s="385"/>
      <c r="AS17" s="385"/>
      <c r="AX17" s="165"/>
      <c r="AY17" s="165"/>
      <c r="AZ17" s="165"/>
      <c r="BA17" s="165"/>
      <c r="BB17" s="165"/>
      <c r="BC17" s="165"/>
      <c r="BD17" s="165"/>
      <c r="BE17" s="165"/>
      <c r="BF17" s="165"/>
      <c r="BG17" s="327"/>
      <c r="BH17" s="327"/>
      <c r="BI17" s="531"/>
      <c r="BJ17" s="165"/>
      <c r="BK17" s="165"/>
      <c r="BM17" s="682"/>
      <c r="BN17" s="206" t="s">
        <v>53</v>
      </c>
      <c r="BO17" s="207">
        <f>BO14+BO16+$AG$11*BO15</f>
        <v>117</v>
      </c>
      <c r="BP17" s="208">
        <f t="shared" ref="BP17" si="20">BP14+BP16+$AG$11*BP15</f>
        <v>148</v>
      </c>
      <c r="BQ17" s="208">
        <v>167</v>
      </c>
      <c r="BR17" s="207">
        <v>174</v>
      </c>
      <c r="BS17" s="208">
        <v>187</v>
      </c>
      <c r="BT17" s="208">
        <v>212</v>
      </c>
      <c r="BU17" s="208">
        <v>201</v>
      </c>
      <c r="BV17" s="209">
        <v>255</v>
      </c>
      <c r="BW17" s="209">
        <v>312</v>
      </c>
      <c r="BX17" s="209">
        <v>299</v>
      </c>
      <c r="BY17" s="208">
        <v>267</v>
      </c>
      <c r="BZ17" s="463">
        <v>266</v>
      </c>
      <c r="CA17" s="441">
        <v>261.5</v>
      </c>
    </row>
    <row r="18" spans="1:80" ht="18" customHeight="1">
      <c r="A18" s="61">
        <v>1.5</v>
      </c>
      <c r="B18" s="7" t="s">
        <v>74</v>
      </c>
      <c r="C18" s="62">
        <f t="shared" si="18"/>
        <v>1181.3777777777777</v>
      </c>
      <c r="D18" s="62">
        <f t="shared" si="18"/>
        <v>1625.377777777778</v>
      </c>
      <c r="E18" s="62">
        <f t="shared" si="18"/>
        <v>1898.7111111111108</v>
      </c>
      <c r="F18" s="62">
        <f t="shared" si="18"/>
        <v>1785.8222222222223</v>
      </c>
      <c r="G18" s="62">
        <f t="shared" si="18"/>
        <v>3759.9111111111119</v>
      </c>
      <c r="H18" s="62">
        <f t="shared" si="18"/>
        <v>2064.2666666666669</v>
      </c>
      <c r="I18" s="62">
        <f t="shared" si="18"/>
        <v>1028.4444444444446</v>
      </c>
      <c r="J18" s="62">
        <f t="shared" si="18"/>
        <v>2882.8444444444444</v>
      </c>
      <c r="K18" s="62">
        <f t="shared" si="18"/>
        <v>3893.6000000000004</v>
      </c>
      <c r="L18" s="11">
        <f t="shared" si="2"/>
        <v>20120.355555555558</v>
      </c>
      <c r="M18" s="11">
        <f t="shared" si="19"/>
        <v>2235.5950617283952</v>
      </c>
      <c r="U18" s="129"/>
      <c r="V18" s="129"/>
      <c r="W18" s="129"/>
      <c r="X18" s="129"/>
      <c r="Y18" s="129"/>
      <c r="Z18" s="220"/>
      <c r="AA18" s="220"/>
      <c r="AB18" s="220"/>
      <c r="AC18" s="220"/>
      <c r="AD18" s="221"/>
      <c r="AE18" s="99"/>
      <c r="AG18" s="385"/>
      <c r="AH18" s="129"/>
      <c r="AR18" s="385"/>
      <c r="AS18" s="385"/>
      <c r="BG18" s="385"/>
      <c r="BM18" s="440"/>
      <c r="BX18" s="385"/>
      <c r="BY18" s="327"/>
      <c r="BZ18" s="327"/>
      <c r="CA18" s="327"/>
    </row>
    <row r="19" spans="1:80">
      <c r="A19" s="61">
        <v>1</v>
      </c>
      <c r="B19" s="7" t="s">
        <v>10</v>
      </c>
      <c r="C19" s="62">
        <f t="shared" si="18"/>
        <v>1923.9666666666665</v>
      </c>
      <c r="D19" s="62">
        <f t="shared" si="18"/>
        <v>3116.9666666666667</v>
      </c>
      <c r="E19" s="62">
        <f t="shared" si="18"/>
        <v>3014.1</v>
      </c>
      <c r="F19" s="62">
        <f t="shared" si="18"/>
        <v>2882.0666666666671</v>
      </c>
      <c r="G19" s="62">
        <f t="shared" si="18"/>
        <v>6675.8999999999987</v>
      </c>
      <c r="H19" s="62">
        <f t="shared" si="18"/>
        <v>3627.8666666666668</v>
      </c>
      <c r="I19" s="62">
        <f t="shared" si="18"/>
        <v>1797.3</v>
      </c>
      <c r="J19" s="62">
        <f t="shared" si="18"/>
        <v>4992.666666666667</v>
      </c>
      <c r="K19" s="62">
        <f t="shared" si="18"/>
        <v>6293.7999999999993</v>
      </c>
      <c r="L19" s="11">
        <f t="shared" si="2"/>
        <v>34324.633333333331</v>
      </c>
      <c r="M19" s="11">
        <f t="shared" si="19"/>
        <v>3813.8481481481481</v>
      </c>
      <c r="P19" s="133" t="s">
        <v>1</v>
      </c>
      <c r="Q19" s="133" t="s">
        <v>121</v>
      </c>
      <c r="R19" s="133" t="s">
        <v>120</v>
      </c>
      <c r="S19" s="133" t="s">
        <v>119</v>
      </c>
      <c r="T19" s="133" t="s">
        <v>49</v>
      </c>
      <c r="U19" s="133" t="s">
        <v>48</v>
      </c>
      <c r="V19" s="133" t="s">
        <v>47</v>
      </c>
      <c r="W19" s="133" t="s">
        <v>46</v>
      </c>
      <c r="X19" s="133" t="s">
        <v>45</v>
      </c>
      <c r="Y19" s="133" t="s">
        <v>44</v>
      </c>
      <c r="Z19" s="133" t="s">
        <v>43</v>
      </c>
      <c r="AA19" s="133" t="s">
        <v>96</v>
      </c>
      <c r="AB19" s="133" t="s">
        <v>69</v>
      </c>
      <c r="AC19" s="133" t="s">
        <v>77</v>
      </c>
      <c r="AD19" s="135"/>
      <c r="AE19" s="92" t="s">
        <v>110</v>
      </c>
      <c r="AG19" s="385"/>
      <c r="AH19" s="129"/>
      <c r="AI19" s="133" t="s">
        <v>1</v>
      </c>
      <c r="AJ19" s="133" t="s">
        <v>121</v>
      </c>
      <c r="AK19" s="133" t="s">
        <v>120</v>
      </c>
      <c r="AL19" s="133" t="s">
        <v>119</v>
      </c>
      <c r="AM19" s="133" t="s">
        <v>49</v>
      </c>
      <c r="AN19" s="133" t="s">
        <v>48</v>
      </c>
      <c r="AO19" s="133" t="s">
        <v>47</v>
      </c>
      <c r="AP19" s="133" t="s">
        <v>46</v>
      </c>
      <c r="AQ19" s="133" t="s">
        <v>45</v>
      </c>
      <c r="AR19" s="133" t="s">
        <v>44</v>
      </c>
      <c r="AS19" s="133" t="s">
        <v>43</v>
      </c>
      <c r="AT19" s="133" t="s">
        <v>96</v>
      </c>
      <c r="AU19" s="133" t="s">
        <v>69</v>
      </c>
      <c r="AV19" s="133" t="s">
        <v>77</v>
      </c>
      <c r="AX19" s="133" t="s">
        <v>1</v>
      </c>
      <c r="AY19" s="133" t="s">
        <v>121</v>
      </c>
      <c r="AZ19" s="133" t="s">
        <v>120</v>
      </c>
      <c r="BA19" s="133" t="s">
        <v>119</v>
      </c>
      <c r="BB19" s="133" t="s">
        <v>49</v>
      </c>
      <c r="BC19" s="133" t="s">
        <v>48</v>
      </c>
      <c r="BD19" s="133" t="s">
        <v>47</v>
      </c>
      <c r="BE19" s="133" t="s">
        <v>46</v>
      </c>
      <c r="BF19" s="133" t="s">
        <v>45</v>
      </c>
      <c r="BG19" s="133" t="s">
        <v>44</v>
      </c>
      <c r="BH19" s="133" t="s">
        <v>43</v>
      </c>
      <c r="BI19" s="133" t="s">
        <v>96</v>
      </c>
      <c r="BJ19" s="133" t="s">
        <v>69</v>
      </c>
      <c r="BK19" s="133" t="s">
        <v>77</v>
      </c>
      <c r="BM19" s="233"/>
      <c r="BN19" s="133" t="s">
        <v>1</v>
      </c>
      <c r="BO19" s="133" t="s">
        <v>121</v>
      </c>
      <c r="BP19" s="133" t="s">
        <v>120</v>
      </c>
      <c r="BQ19" s="133" t="s">
        <v>119</v>
      </c>
      <c r="BR19" s="133" t="s">
        <v>49</v>
      </c>
      <c r="BS19" s="133" t="s">
        <v>48</v>
      </c>
      <c r="BT19" s="133" t="s">
        <v>47</v>
      </c>
      <c r="BU19" s="133" t="s">
        <v>46</v>
      </c>
      <c r="BV19" s="133" t="s">
        <v>45</v>
      </c>
      <c r="BW19" s="133" t="s">
        <v>44</v>
      </c>
      <c r="BX19" s="133" t="s">
        <v>43</v>
      </c>
      <c r="BY19" s="133" t="s">
        <v>96</v>
      </c>
      <c r="BZ19" s="135" t="s">
        <v>69</v>
      </c>
      <c r="CA19" s="135" t="s">
        <v>77</v>
      </c>
    </row>
    <row r="20" spans="1:80">
      <c r="A20" s="61">
        <v>0.3</v>
      </c>
      <c r="B20" s="56" t="s">
        <v>11</v>
      </c>
      <c r="C20" s="62">
        <f t="shared" si="18"/>
        <v>350</v>
      </c>
      <c r="D20" s="62">
        <f t="shared" si="18"/>
        <v>1132.2222222222224</v>
      </c>
      <c r="E20" s="62">
        <f t="shared" si="18"/>
        <v>1184.4444444444443</v>
      </c>
      <c r="F20" s="62">
        <f t="shared" si="18"/>
        <v>1301.1111111111111</v>
      </c>
      <c r="G20" s="62">
        <f t="shared" si="18"/>
        <v>2731.1111111111113</v>
      </c>
      <c r="H20" s="62">
        <f t="shared" si="18"/>
        <v>2122.2222222222222</v>
      </c>
      <c r="I20" s="62">
        <f t="shared" si="18"/>
        <v>1471.1111111111111</v>
      </c>
      <c r="J20" s="62">
        <f t="shared" si="18"/>
        <v>3154.4444444444448</v>
      </c>
      <c r="K20" s="62">
        <f t="shared" si="18"/>
        <v>5076.666666666667</v>
      </c>
      <c r="L20" s="11">
        <f t="shared" si="2"/>
        <v>18523.333333333336</v>
      </c>
      <c r="M20" s="11">
        <f t="shared" si="19"/>
        <v>2058.1481481481483</v>
      </c>
      <c r="P20" s="201" t="s">
        <v>72</v>
      </c>
      <c r="Q20" s="143">
        <f>AJ20+BO20*$AG$6+BO27*$AG$8</f>
        <v>2346.1999999999998</v>
      </c>
      <c r="R20" s="143">
        <f t="shared" ref="R20:R22" si="21">AK20+BP20*$AG$6+BP27*$AG$8</f>
        <v>2389.1999999999998</v>
      </c>
      <c r="S20" s="143">
        <f t="shared" ref="S20:S22" si="22">AL20+BQ20*$AG$6+BQ27*$AG$8</f>
        <v>2546</v>
      </c>
      <c r="T20" s="143">
        <f t="shared" ref="T20:T22" si="23">AM20+BR20*$AG$6+BR27*$AG$8</f>
        <v>2329.4</v>
      </c>
      <c r="U20" s="143">
        <f t="shared" ref="U20:U22" si="24">AN20+BS20*$AG$6+BS27*$AG$8</f>
        <v>2505.1999999999998</v>
      </c>
      <c r="V20" s="143">
        <f t="shared" ref="V20:V22" si="25">AO20+BT20*$AG$6+BT27*$AG$8</f>
        <v>2584.1999999999998</v>
      </c>
      <c r="W20" s="143">
        <f t="shared" ref="W20:W22" si="26">AP20+BU20*$AG$6+BU27*$AG$8</f>
        <v>2338.1999999999998</v>
      </c>
      <c r="X20" s="143">
        <f t="shared" ref="X20:X22" si="27">AQ20+BV20*$AG$6+BV27*$AG$8</f>
        <v>2311.8000000000002</v>
      </c>
      <c r="Y20" s="143">
        <f t="shared" ref="Y20:Y22" si="28">AR20+BW20*$AG$6+BW27*$AG$8</f>
        <v>2255</v>
      </c>
      <c r="Z20" s="143">
        <f t="shared" ref="Z20:Z22" si="29">AS20+BX20*$AG$6+BX27*$AG$8</f>
        <v>2195.6</v>
      </c>
      <c r="AA20" s="143">
        <f t="shared" ref="AA20:AA22" si="30">AT20+BY20*$AG$6+BY27*$AG$8</f>
        <v>2287.6</v>
      </c>
      <c r="AB20" s="143">
        <f t="shared" ref="AB20:AB22" si="31">AU20+BZ20*$AG$6+BZ27*$AG$8</f>
        <v>2053.4</v>
      </c>
      <c r="AC20" s="143">
        <f t="shared" ref="AC20:AC22" si="32">AV20+CA20*$AG$6+CA27*$AG$8</f>
        <v>2152</v>
      </c>
      <c r="AD20" s="163"/>
      <c r="AE20" s="219">
        <v>136.71619265227264</v>
      </c>
      <c r="AG20" s="385"/>
      <c r="AH20" s="129"/>
      <c r="AI20" s="201" t="s">
        <v>72</v>
      </c>
      <c r="AJ20" s="143">
        <v>1475</v>
      </c>
      <c r="AK20" s="143">
        <v>1527</v>
      </c>
      <c r="AL20" s="143">
        <v>1621</v>
      </c>
      <c r="AM20" s="143">
        <v>1463</v>
      </c>
      <c r="AN20" s="143">
        <v>1590</v>
      </c>
      <c r="AO20" s="143">
        <v>1636</v>
      </c>
      <c r="AP20" s="143">
        <v>1482</v>
      </c>
      <c r="AQ20" s="143">
        <v>1480</v>
      </c>
      <c r="AR20" s="143">
        <v>1453</v>
      </c>
      <c r="AS20" s="143">
        <v>1422</v>
      </c>
      <c r="AT20" s="143">
        <v>1495</v>
      </c>
      <c r="AU20" s="143">
        <v>1361</v>
      </c>
      <c r="AV20" s="143">
        <v>1474</v>
      </c>
      <c r="AX20" s="201" t="s">
        <v>127</v>
      </c>
      <c r="AY20" s="224">
        <v>128</v>
      </c>
      <c r="AZ20" s="224">
        <v>138</v>
      </c>
      <c r="BA20" s="224">
        <v>131</v>
      </c>
      <c r="BB20" s="224">
        <v>109</v>
      </c>
      <c r="BC20" s="224">
        <v>158</v>
      </c>
      <c r="BD20" s="224">
        <v>134</v>
      </c>
      <c r="BE20" s="224">
        <v>225</v>
      </c>
      <c r="BF20" s="224">
        <v>241</v>
      </c>
      <c r="BG20" s="194">
        <v>312</v>
      </c>
      <c r="BH20" s="194">
        <v>256</v>
      </c>
      <c r="BI20" s="143">
        <v>298</v>
      </c>
      <c r="BJ20" s="143">
        <v>316</v>
      </c>
      <c r="BK20" s="143">
        <v>322</v>
      </c>
      <c r="BM20" s="683" t="s">
        <v>99</v>
      </c>
      <c r="BN20" s="201" t="s">
        <v>72</v>
      </c>
      <c r="BO20" s="143">
        <v>804</v>
      </c>
      <c r="BP20" s="146">
        <v>784</v>
      </c>
      <c r="BQ20" s="146">
        <v>825</v>
      </c>
      <c r="BR20" s="143">
        <v>773</v>
      </c>
      <c r="BS20" s="146">
        <v>814</v>
      </c>
      <c r="BT20" s="146">
        <v>879</v>
      </c>
      <c r="BU20" s="146">
        <v>804</v>
      </c>
      <c r="BV20" s="142">
        <v>746</v>
      </c>
      <c r="BW20" s="142">
        <v>800</v>
      </c>
      <c r="BX20" s="142">
        <v>747</v>
      </c>
      <c r="BY20" s="142">
        <v>792</v>
      </c>
      <c r="BZ20" s="142">
        <v>703</v>
      </c>
      <c r="CA20" s="516">
        <v>705</v>
      </c>
      <c r="CB20" s="129" t="s">
        <v>14</v>
      </c>
    </row>
    <row r="21" spans="1:80">
      <c r="A21" s="61">
        <v>0.05</v>
      </c>
      <c r="B21" s="56" t="s">
        <v>12</v>
      </c>
      <c r="C21" s="143">
        <f t="shared" si="18"/>
        <v>0</v>
      </c>
      <c r="D21" s="143">
        <f t="shared" si="18"/>
        <v>0</v>
      </c>
      <c r="E21" s="143">
        <f t="shared" si="18"/>
        <v>360</v>
      </c>
      <c r="F21" s="62">
        <f t="shared" si="18"/>
        <v>1220</v>
      </c>
      <c r="G21" s="62">
        <f t="shared" si="18"/>
        <v>946.66666666666663</v>
      </c>
      <c r="H21" s="62">
        <f t="shared" si="18"/>
        <v>2626.6666666666665</v>
      </c>
      <c r="I21" s="62">
        <f t="shared" si="18"/>
        <v>1360</v>
      </c>
      <c r="J21" s="62">
        <f t="shared" si="18"/>
        <v>5133.333333333333</v>
      </c>
      <c r="K21" s="62">
        <f t="shared" si="18"/>
        <v>11513.333333333332</v>
      </c>
      <c r="L21" s="11">
        <f t="shared" si="2"/>
        <v>23160</v>
      </c>
      <c r="M21" s="11">
        <f t="shared" si="19"/>
        <v>2573.3333333333335</v>
      </c>
      <c r="P21" s="201" t="s">
        <v>73</v>
      </c>
      <c r="Q21" s="143">
        <f>AJ21+BO21*$AG$6+BO28*$AG$8</f>
        <v>1804.8</v>
      </c>
      <c r="R21" s="143">
        <f t="shared" si="21"/>
        <v>1931.2</v>
      </c>
      <c r="S21" s="143">
        <f t="shared" si="22"/>
        <v>2134.8000000000002</v>
      </c>
      <c r="T21" s="143">
        <f t="shared" si="23"/>
        <v>2027.6</v>
      </c>
      <c r="U21" s="143">
        <f t="shared" si="24"/>
        <v>2181.8000000000002</v>
      </c>
      <c r="V21" s="143">
        <f t="shared" si="25"/>
        <v>2218.6</v>
      </c>
      <c r="W21" s="143">
        <f t="shared" si="26"/>
        <v>2053.6</v>
      </c>
      <c r="X21" s="143">
        <f t="shared" si="27"/>
        <v>2197.8000000000002</v>
      </c>
      <c r="Y21" s="143">
        <f t="shared" si="28"/>
        <v>2323</v>
      </c>
      <c r="Z21" s="143">
        <f t="shared" si="29"/>
        <v>2285.8000000000002</v>
      </c>
      <c r="AA21" s="143">
        <f t="shared" si="30"/>
        <v>2117.4</v>
      </c>
      <c r="AB21" s="143">
        <f t="shared" si="31"/>
        <v>2332.4</v>
      </c>
      <c r="AC21" s="143">
        <f t="shared" si="32"/>
        <v>2008.6</v>
      </c>
      <c r="AD21" s="163"/>
      <c r="AE21" s="219">
        <v>156.661005571478</v>
      </c>
      <c r="AG21" s="385"/>
      <c r="AH21" s="129"/>
      <c r="AI21" s="201" t="s">
        <v>73</v>
      </c>
      <c r="AJ21" s="143">
        <v>1112</v>
      </c>
      <c r="AK21" s="143">
        <v>1211</v>
      </c>
      <c r="AL21" s="143">
        <v>1335</v>
      </c>
      <c r="AM21" s="143">
        <v>1279</v>
      </c>
      <c r="AN21" s="143">
        <v>1354</v>
      </c>
      <c r="AO21" s="143">
        <v>1385</v>
      </c>
      <c r="AP21" s="143">
        <v>1273</v>
      </c>
      <c r="AQ21" s="143">
        <v>1358</v>
      </c>
      <c r="AR21" s="143">
        <v>1463</v>
      </c>
      <c r="AS21" s="143">
        <v>1432</v>
      </c>
      <c r="AT21" s="143">
        <v>1349</v>
      </c>
      <c r="AU21" s="143">
        <v>1493</v>
      </c>
      <c r="AV21" s="143">
        <v>1305</v>
      </c>
      <c r="AX21" s="141" t="s">
        <v>149</v>
      </c>
      <c r="AY21" s="143">
        <v>0</v>
      </c>
      <c r="AZ21" s="146">
        <v>0</v>
      </c>
      <c r="BA21" s="146">
        <v>0</v>
      </c>
      <c r="BB21" s="143">
        <v>0</v>
      </c>
      <c r="BC21" s="146">
        <v>0</v>
      </c>
      <c r="BD21" s="146">
        <v>0</v>
      </c>
      <c r="BE21" s="146">
        <v>0</v>
      </c>
      <c r="BF21" s="146">
        <v>0</v>
      </c>
      <c r="BG21" s="143">
        <v>0</v>
      </c>
      <c r="BH21" s="146">
        <v>0</v>
      </c>
      <c r="BI21" s="143">
        <v>0</v>
      </c>
      <c r="BJ21" s="143">
        <v>33</v>
      </c>
      <c r="BK21" s="143">
        <v>25</v>
      </c>
      <c r="BM21" s="681"/>
      <c r="BN21" s="201" t="s">
        <v>73</v>
      </c>
      <c r="BO21" s="143">
        <v>541</v>
      </c>
      <c r="BP21" s="146">
        <v>569</v>
      </c>
      <c r="BQ21" s="146">
        <v>631</v>
      </c>
      <c r="BR21" s="143">
        <v>597</v>
      </c>
      <c r="BS21" s="146">
        <v>686</v>
      </c>
      <c r="BT21" s="146">
        <v>647</v>
      </c>
      <c r="BU21" s="146">
        <v>637</v>
      </c>
      <c r="BV21" s="143">
        <v>676</v>
      </c>
      <c r="BW21" s="143">
        <v>700</v>
      </c>
      <c r="BX21" s="143">
        <v>746</v>
      </c>
      <c r="BY21" s="143">
        <v>673</v>
      </c>
      <c r="BZ21" s="143">
        <v>753</v>
      </c>
      <c r="CA21" s="517">
        <v>637</v>
      </c>
    </row>
    <row r="22" spans="1:80" ht="18.75" thickBot="1">
      <c r="A22" s="257">
        <v>15000</v>
      </c>
      <c r="B22" s="7" t="s">
        <v>151</v>
      </c>
      <c r="C22" s="62">
        <f t="shared" si="18"/>
        <v>297.62976200000003</v>
      </c>
      <c r="D22" s="62">
        <f t="shared" si="18"/>
        <v>176.82931111111111</v>
      </c>
      <c r="E22" s="62">
        <f t="shared" si="18"/>
        <v>819.90376399999991</v>
      </c>
      <c r="F22" s="62">
        <f t="shared" si="18"/>
        <v>720.68835822222218</v>
      </c>
      <c r="G22" s="62">
        <f t="shared" si="18"/>
        <v>631.42483911111105</v>
      </c>
      <c r="H22" s="62">
        <f t="shared" si="18"/>
        <v>1318.6642840000002</v>
      </c>
      <c r="I22" s="62">
        <f t="shared" si="18"/>
        <v>2398.6124426666661</v>
      </c>
      <c r="J22" s="62">
        <f t="shared" si="18"/>
        <v>2849.215247097151</v>
      </c>
      <c r="K22" s="62">
        <f t="shared" si="18"/>
        <v>12164.935795333331</v>
      </c>
      <c r="L22" s="11">
        <f t="shared" si="2"/>
        <v>21377.903803541594</v>
      </c>
      <c r="M22" s="11">
        <f t="shared" si="19"/>
        <v>2375.3226448379551</v>
      </c>
      <c r="P22" s="201" t="s">
        <v>74</v>
      </c>
      <c r="Q22" s="143">
        <f>AJ22+BO22*$AG$6+BO29*$AG$8</f>
        <v>1490.8</v>
      </c>
      <c r="R22" s="143">
        <f t="shared" si="21"/>
        <v>1722.8</v>
      </c>
      <c r="S22" s="143">
        <f t="shared" si="22"/>
        <v>1974.6</v>
      </c>
      <c r="T22" s="143">
        <f t="shared" si="23"/>
        <v>1873.2</v>
      </c>
      <c r="U22" s="143">
        <f t="shared" si="24"/>
        <v>2163.6</v>
      </c>
      <c r="V22" s="143">
        <f t="shared" si="25"/>
        <v>2131.6</v>
      </c>
      <c r="W22" s="143">
        <f t="shared" si="26"/>
        <v>2096</v>
      </c>
      <c r="X22" s="143">
        <f t="shared" si="27"/>
        <v>2209.8000000000002</v>
      </c>
      <c r="Y22" s="143">
        <f t="shared" si="28"/>
        <v>2463.4</v>
      </c>
      <c r="Z22" s="143">
        <f t="shared" si="29"/>
        <v>2427.1999999999998</v>
      </c>
      <c r="AA22" s="143">
        <f t="shared" si="30"/>
        <v>2504.4</v>
      </c>
      <c r="AB22" s="143">
        <f t="shared" si="31"/>
        <v>2259.4</v>
      </c>
      <c r="AC22" s="143">
        <f t="shared" si="32"/>
        <v>2550.4</v>
      </c>
      <c r="AD22" s="163"/>
      <c r="AE22" s="219">
        <v>298.15366955089883</v>
      </c>
      <c r="AG22" s="385"/>
      <c r="AH22" s="129"/>
      <c r="AI22" s="201" t="s">
        <v>74</v>
      </c>
      <c r="AJ22" s="143">
        <v>931</v>
      </c>
      <c r="AK22" s="143">
        <v>1069</v>
      </c>
      <c r="AL22" s="143">
        <v>1221</v>
      </c>
      <c r="AM22" s="143">
        <v>1179</v>
      </c>
      <c r="AN22" s="143">
        <v>1339</v>
      </c>
      <c r="AO22" s="143">
        <v>1305</v>
      </c>
      <c r="AP22" s="143">
        <v>1292</v>
      </c>
      <c r="AQ22" s="143">
        <v>1357</v>
      </c>
      <c r="AR22" s="143">
        <v>1504</v>
      </c>
      <c r="AS22" s="143">
        <v>1477</v>
      </c>
      <c r="AT22" s="143">
        <v>1539</v>
      </c>
      <c r="AU22" s="143">
        <v>1396</v>
      </c>
      <c r="AV22" s="143">
        <v>1593</v>
      </c>
      <c r="AX22" s="201" t="s">
        <v>71</v>
      </c>
      <c r="AY22" s="143">
        <v>914</v>
      </c>
      <c r="AZ22" s="143">
        <v>1004</v>
      </c>
      <c r="BA22" s="143">
        <v>1058</v>
      </c>
      <c r="BB22" s="143">
        <v>1159</v>
      </c>
      <c r="BC22" s="143">
        <v>1161</v>
      </c>
      <c r="BD22" s="143">
        <v>1157</v>
      </c>
      <c r="BE22" s="143">
        <v>1243</v>
      </c>
      <c r="BF22" s="143">
        <v>1312</v>
      </c>
      <c r="BG22" s="143">
        <v>1413</v>
      </c>
      <c r="BH22" s="143">
        <v>1548</v>
      </c>
      <c r="BI22" s="143">
        <v>1469</v>
      </c>
      <c r="BJ22" s="143">
        <v>1557</v>
      </c>
      <c r="BK22" s="143">
        <v>1564</v>
      </c>
      <c r="BM22" s="681"/>
      <c r="BN22" s="201" t="s">
        <v>74</v>
      </c>
      <c r="BO22" s="143">
        <v>421</v>
      </c>
      <c r="BP22" s="146">
        <v>456</v>
      </c>
      <c r="BQ22" s="146">
        <v>517</v>
      </c>
      <c r="BR22" s="143">
        <v>494</v>
      </c>
      <c r="BS22" s="146">
        <v>592</v>
      </c>
      <c r="BT22" s="146">
        <v>577</v>
      </c>
      <c r="BU22" s="146">
        <v>565</v>
      </c>
      <c r="BV22" s="143">
        <v>631</v>
      </c>
      <c r="BW22" s="143">
        <v>683</v>
      </c>
      <c r="BX22" s="143">
        <v>694</v>
      </c>
      <c r="BY22" s="143">
        <v>728</v>
      </c>
      <c r="BZ22" s="143">
        <v>653</v>
      </c>
      <c r="CA22" s="517">
        <v>738</v>
      </c>
    </row>
    <row r="23" spans="1:80">
      <c r="A23" s="61">
        <v>0.02</v>
      </c>
      <c r="B23" s="56" t="s">
        <v>16</v>
      </c>
      <c r="C23" s="62">
        <f t="shared" si="18"/>
        <v>1072.7004120433021</v>
      </c>
      <c r="D23" s="62">
        <f t="shared" si="18"/>
        <v>1185.5126081033181</v>
      </c>
      <c r="E23" s="62">
        <f t="shared" si="18"/>
        <v>1115.2065777883051</v>
      </c>
      <c r="F23" s="62">
        <f t="shared" si="18"/>
        <v>1063.0575003957824</v>
      </c>
      <c r="G23" s="62">
        <f t="shared" si="18"/>
        <v>1191.6955598205093</v>
      </c>
      <c r="H23" s="62">
        <f t="shared" si="18"/>
        <v>1135.7991921980806</v>
      </c>
      <c r="I23" s="62">
        <f t="shared" si="18"/>
        <v>853.94748988085303</v>
      </c>
      <c r="J23" s="62">
        <f t="shared" si="18"/>
        <v>1110.448278447247</v>
      </c>
      <c r="K23" s="62">
        <f t="shared" si="18"/>
        <v>1132.9275749400504</v>
      </c>
      <c r="L23" s="11">
        <f t="shared" si="2"/>
        <v>9861.2951936174504</v>
      </c>
      <c r="M23" s="11">
        <f t="shared" si="19"/>
        <v>1095.6994659574946</v>
      </c>
      <c r="P23" s="201" t="s">
        <v>10</v>
      </c>
      <c r="Q23" s="143">
        <f>AJ23+BO26*$AG$6+BO33*$AG$8</f>
        <v>1696.4</v>
      </c>
      <c r="R23" s="143">
        <f t="shared" ref="R23" si="33">AK23+BP26*$AG$6+BP33*$AG$8</f>
        <v>1865.4</v>
      </c>
      <c r="S23" s="143">
        <f t="shared" ref="S23" si="34">AL23+BQ26*$AG$6+BQ33*$AG$8</f>
        <v>1989.8</v>
      </c>
      <c r="T23" s="143">
        <f t="shared" ref="T23" si="35">AM23+BR26*$AG$6+BR33*$AG$8</f>
        <v>2097.6</v>
      </c>
      <c r="U23" s="143">
        <f t="shared" ref="U23" si="36">AN23+BS26*$AG$6+BS33*$AG$8</f>
        <v>2186</v>
      </c>
      <c r="V23" s="143">
        <f t="shared" ref="V23" si="37">AO23+BT26*$AG$6+BT33*$AG$8</f>
        <v>2142.4</v>
      </c>
      <c r="W23" s="143">
        <f t="shared" ref="W23" si="38">AP23+BU26*$AG$6+BU33*$AG$8</f>
        <v>2487.8000000000002</v>
      </c>
      <c r="X23" s="143">
        <f t="shared" ref="X23" si="39">AQ23+BV26*$AG$6+BV33*$AG$8</f>
        <v>2607.1999999999998</v>
      </c>
      <c r="Y23" s="143">
        <f t="shared" ref="Y23" si="40">AR23+BW26*$AG$6+BW33*$AG$8</f>
        <v>2941.2</v>
      </c>
      <c r="Z23" s="143">
        <f t="shared" ref="Z23" si="41">AS23+BX26*$AG$6+BX33*$AG$8</f>
        <v>3059</v>
      </c>
      <c r="AA23" s="583">
        <f t="shared" ref="AA23" si="42">AT23+BY26*$AG$6+BY33*$AG$8</f>
        <v>2989.4</v>
      </c>
      <c r="AB23" s="551">
        <f t="shared" ref="AB23" si="43">AU23+BZ26*$AG$6+BZ33*$AG$8</f>
        <v>3196.1</v>
      </c>
      <c r="AC23" s="552">
        <f t="shared" ref="AC23" si="44">AV23+CA26*$AG$6+CA33*$AG$8</f>
        <v>3165.4</v>
      </c>
      <c r="AD23" s="163"/>
      <c r="AE23" s="219">
        <v>451.87679736848605</v>
      </c>
      <c r="AG23" s="385"/>
      <c r="AH23" s="129"/>
      <c r="AI23" s="201" t="s">
        <v>10</v>
      </c>
      <c r="AJ23" s="143">
        <v>1042</v>
      </c>
      <c r="AK23" s="143">
        <v>1142</v>
      </c>
      <c r="AL23" s="143">
        <v>1189</v>
      </c>
      <c r="AM23" s="143">
        <v>1268</v>
      </c>
      <c r="AN23" s="143">
        <v>1319</v>
      </c>
      <c r="AO23" s="143">
        <v>1291</v>
      </c>
      <c r="AP23" s="143">
        <v>1468</v>
      </c>
      <c r="AQ23" s="143">
        <v>1553</v>
      </c>
      <c r="AR23" s="143">
        <v>1725</v>
      </c>
      <c r="AS23" s="143">
        <v>1804</v>
      </c>
      <c r="AT23" s="143">
        <v>1767</v>
      </c>
      <c r="AU23" s="143">
        <v>1889.5</v>
      </c>
      <c r="AV23" s="143">
        <v>1898.5</v>
      </c>
      <c r="AX23" s="201" t="s">
        <v>128</v>
      </c>
      <c r="AY23" s="143">
        <v>123</v>
      </c>
      <c r="AZ23" s="143">
        <v>219</v>
      </c>
      <c r="BA23" s="143">
        <v>215</v>
      </c>
      <c r="BB23" s="143">
        <v>214</v>
      </c>
      <c r="BC23" s="143">
        <v>250</v>
      </c>
      <c r="BD23" s="143">
        <v>267</v>
      </c>
      <c r="BE23" s="143">
        <v>289</v>
      </c>
      <c r="BF23" s="143">
        <v>320</v>
      </c>
      <c r="BG23" s="143">
        <v>294</v>
      </c>
      <c r="BH23" s="143">
        <v>310</v>
      </c>
      <c r="BI23" s="143">
        <v>300</v>
      </c>
      <c r="BJ23" s="143">
        <v>313</v>
      </c>
      <c r="BK23" s="143">
        <v>372</v>
      </c>
      <c r="BM23" s="681"/>
      <c r="BN23" s="201" t="s">
        <v>36</v>
      </c>
      <c r="BO23" s="143">
        <v>72</v>
      </c>
      <c r="BP23" s="146">
        <v>88</v>
      </c>
      <c r="BQ23" s="146">
        <v>71</v>
      </c>
      <c r="BR23" s="143">
        <v>53</v>
      </c>
      <c r="BS23" s="146">
        <v>78</v>
      </c>
      <c r="BT23" s="146">
        <v>71</v>
      </c>
      <c r="BU23" s="146">
        <v>109</v>
      </c>
      <c r="BV23" s="146">
        <v>110</v>
      </c>
      <c r="BW23" s="143">
        <v>151</v>
      </c>
      <c r="BX23" s="143">
        <v>122</v>
      </c>
      <c r="BY23" s="146">
        <v>133</v>
      </c>
      <c r="BZ23" s="146">
        <v>138</v>
      </c>
      <c r="CA23" s="545">
        <v>143</v>
      </c>
      <c r="CB23" s="111"/>
    </row>
    <row r="24" spans="1:80">
      <c r="A24" s="61">
        <v>0.01</v>
      </c>
      <c r="B24" s="58" t="s">
        <v>17</v>
      </c>
      <c r="C24" s="63">
        <f t="shared" si="18"/>
        <v>5767.6548440462493</v>
      </c>
      <c r="D24" s="63">
        <f t="shared" si="18"/>
        <v>4632.0581014230283</v>
      </c>
      <c r="E24" s="63">
        <f t="shared" si="18"/>
        <v>6013.1042010024194</v>
      </c>
      <c r="F24" s="63">
        <f t="shared" si="18"/>
        <v>6068.9747980706061</v>
      </c>
      <c r="G24" s="63">
        <f t="shared" si="18"/>
        <v>5033.357784603968</v>
      </c>
      <c r="H24" s="63">
        <f t="shared" si="18"/>
        <v>5061.1474690772175</v>
      </c>
      <c r="I24" s="63">
        <f t="shared" si="18"/>
        <v>3371.4973081487874</v>
      </c>
      <c r="J24" s="63">
        <f t="shared" si="18"/>
        <v>4836.3512375360833</v>
      </c>
      <c r="K24" s="63">
        <f t="shared" si="18"/>
        <v>7972.0305456537617</v>
      </c>
      <c r="L24" s="11">
        <f t="shared" si="2"/>
        <v>48756.176289562107</v>
      </c>
      <c r="M24" s="11">
        <f t="shared" si="19"/>
        <v>5417.3529210624565</v>
      </c>
      <c r="P24" s="201" t="s">
        <v>11</v>
      </c>
      <c r="Q24" s="143">
        <f>AJ24</f>
        <v>136</v>
      </c>
      <c r="R24" s="143">
        <f t="shared" ref="R24:R25" si="45">AK24</f>
        <v>235</v>
      </c>
      <c r="S24" s="143">
        <f t="shared" ref="S24:S25" si="46">AL24</f>
        <v>225</v>
      </c>
      <c r="T24" s="143">
        <f>AM24</f>
        <v>222</v>
      </c>
      <c r="U24" s="143">
        <f t="shared" ref="U24:U28" si="47">AN24</f>
        <v>254</v>
      </c>
      <c r="V24" s="143">
        <f t="shared" ref="V24:V28" si="48">AO24</f>
        <v>271</v>
      </c>
      <c r="W24" s="143">
        <f t="shared" ref="W24:W28" si="49">AP24</f>
        <v>296</v>
      </c>
      <c r="X24" s="143">
        <f t="shared" ref="X24:X28" si="50">AQ24</f>
        <v>326</v>
      </c>
      <c r="Y24" s="143">
        <f t="shared" ref="Y24:Y28" si="51">AR24</f>
        <v>304</v>
      </c>
      <c r="Z24" s="143">
        <f t="shared" ref="Z24:Z25" si="52">AS24</f>
        <v>316</v>
      </c>
      <c r="AA24" s="407">
        <f t="shared" ref="AA24:AA25" si="53">AT24</f>
        <v>313</v>
      </c>
      <c r="AB24" s="143">
        <f t="shared" ref="AB24:AB25" si="54">AU24</f>
        <v>322</v>
      </c>
      <c r="AC24" s="553">
        <f t="shared" ref="AC24:AC25" si="55">AV24</f>
        <v>384</v>
      </c>
      <c r="AD24" s="163"/>
      <c r="AE24" s="219">
        <v>57.279529017306388</v>
      </c>
      <c r="AG24" s="385"/>
      <c r="AH24" s="129"/>
      <c r="AI24" s="201" t="s">
        <v>11</v>
      </c>
      <c r="AJ24" s="143">
        <v>136</v>
      </c>
      <c r="AK24" s="143">
        <v>235</v>
      </c>
      <c r="AL24" s="143">
        <v>225</v>
      </c>
      <c r="AM24" s="143">
        <v>222</v>
      </c>
      <c r="AN24" s="143">
        <v>254</v>
      </c>
      <c r="AO24" s="143">
        <v>271</v>
      </c>
      <c r="AP24" s="143">
        <v>296</v>
      </c>
      <c r="AQ24" s="143">
        <v>326</v>
      </c>
      <c r="AR24" s="143">
        <v>304</v>
      </c>
      <c r="AS24" s="143">
        <v>316</v>
      </c>
      <c r="AT24" s="143">
        <v>313</v>
      </c>
      <c r="AU24" s="143">
        <v>322</v>
      </c>
      <c r="AV24" s="143">
        <v>384</v>
      </c>
      <c r="AX24" s="201" t="s">
        <v>129</v>
      </c>
      <c r="AY24" s="143">
        <v>13</v>
      </c>
      <c r="AZ24" s="143">
        <v>16</v>
      </c>
      <c r="BA24" s="143">
        <v>10</v>
      </c>
      <c r="BB24" s="143">
        <v>8</v>
      </c>
      <c r="BC24" s="143">
        <v>4</v>
      </c>
      <c r="BD24" s="143">
        <v>4</v>
      </c>
      <c r="BE24" s="143">
        <v>7</v>
      </c>
      <c r="BF24" s="143">
        <v>6</v>
      </c>
      <c r="BG24" s="143">
        <v>10</v>
      </c>
      <c r="BH24" s="143">
        <v>6</v>
      </c>
      <c r="BI24" s="143">
        <v>13</v>
      </c>
      <c r="BJ24" s="143">
        <v>9</v>
      </c>
      <c r="BK24" s="143">
        <v>12</v>
      </c>
      <c r="BM24" s="681"/>
      <c r="BN24" s="141" t="s">
        <v>149</v>
      </c>
      <c r="BO24" s="143">
        <v>0</v>
      </c>
      <c r="BP24" s="146">
        <v>0</v>
      </c>
      <c r="BQ24" s="146">
        <v>0</v>
      </c>
      <c r="BR24" s="143">
        <v>0</v>
      </c>
      <c r="BS24" s="146">
        <v>0</v>
      </c>
      <c r="BT24" s="146">
        <v>0</v>
      </c>
      <c r="BU24" s="146">
        <v>0</v>
      </c>
      <c r="BV24" s="146">
        <v>0</v>
      </c>
      <c r="BW24" s="143">
        <v>0</v>
      </c>
      <c r="BX24" s="146">
        <v>0</v>
      </c>
      <c r="BY24" s="143">
        <v>0</v>
      </c>
      <c r="BZ24" s="146">
        <v>12</v>
      </c>
      <c r="CA24" s="545">
        <v>11</v>
      </c>
    </row>
    <row r="25" spans="1:80" ht="18.75" thickBot="1">
      <c r="B25" s="59"/>
      <c r="L25" s="60"/>
      <c r="P25" s="201" t="s">
        <v>12</v>
      </c>
      <c r="Q25" s="143">
        <f t="shared" ref="Q25" si="56">AJ25</f>
        <v>0</v>
      </c>
      <c r="R25" s="143">
        <f t="shared" si="45"/>
        <v>0</v>
      </c>
      <c r="S25" s="143">
        <f t="shared" si="46"/>
        <v>0</v>
      </c>
      <c r="T25" s="143">
        <f t="shared" ref="T25" si="57">AM25</f>
        <v>0</v>
      </c>
      <c r="U25" s="143">
        <f t="shared" si="47"/>
        <v>0</v>
      </c>
      <c r="V25" s="143">
        <f t="shared" si="48"/>
        <v>0</v>
      </c>
      <c r="W25" s="143">
        <f t="shared" si="49"/>
        <v>0</v>
      </c>
      <c r="X25" s="143">
        <f t="shared" si="50"/>
        <v>0</v>
      </c>
      <c r="Y25" s="143">
        <f t="shared" si="51"/>
        <v>0</v>
      </c>
      <c r="Z25" s="143">
        <f t="shared" si="52"/>
        <v>0</v>
      </c>
      <c r="AA25" s="571">
        <f t="shared" si="53"/>
        <v>0</v>
      </c>
      <c r="AB25" s="554">
        <f t="shared" si="54"/>
        <v>0</v>
      </c>
      <c r="AC25" s="555">
        <f t="shared" si="55"/>
        <v>0</v>
      </c>
      <c r="AD25" s="163"/>
      <c r="AE25" s="219"/>
      <c r="AG25" s="385"/>
      <c r="AH25" s="129"/>
      <c r="AI25" s="201" t="s">
        <v>12</v>
      </c>
      <c r="AJ25" s="143">
        <v>0</v>
      </c>
      <c r="AK25" s="143">
        <v>0</v>
      </c>
      <c r="AL25" s="143">
        <v>0</v>
      </c>
      <c r="AM25" s="143">
        <v>0</v>
      </c>
      <c r="AN25" s="143">
        <v>0</v>
      </c>
      <c r="AO25" s="143">
        <v>0</v>
      </c>
      <c r="AP25" s="143">
        <v>0</v>
      </c>
      <c r="AQ25" s="143">
        <v>0</v>
      </c>
      <c r="AR25" s="143">
        <v>0</v>
      </c>
      <c r="AS25" s="143">
        <v>0</v>
      </c>
      <c r="AT25" s="143">
        <v>0</v>
      </c>
      <c r="AU25" s="143">
        <v>0</v>
      </c>
      <c r="AV25" s="143">
        <v>0</v>
      </c>
      <c r="AX25" s="201" t="s">
        <v>130</v>
      </c>
      <c r="AY25" s="143">
        <v>0</v>
      </c>
      <c r="AZ25" s="143">
        <v>0</v>
      </c>
      <c r="BA25" s="143">
        <v>0</v>
      </c>
      <c r="BB25" s="143">
        <v>0</v>
      </c>
      <c r="BC25" s="143">
        <v>0</v>
      </c>
      <c r="BD25" s="143">
        <v>0</v>
      </c>
      <c r="BE25" s="143">
        <v>0</v>
      </c>
      <c r="BF25" s="143">
        <v>0</v>
      </c>
      <c r="BG25" s="143">
        <v>0</v>
      </c>
      <c r="BH25" s="143">
        <v>0</v>
      </c>
      <c r="BI25" s="143">
        <v>0</v>
      </c>
      <c r="BJ25" s="143">
        <v>0</v>
      </c>
      <c r="BK25" s="143">
        <v>0</v>
      </c>
      <c r="BM25" s="681"/>
      <c r="BN25" s="201" t="s">
        <v>71</v>
      </c>
      <c r="BO25" s="143">
        <v>401</v>
      </c>
      <c r="BP25" s="146">
        <v>425</v>
      </c>
      <c r="BQ25" s="146">
        <v>480</v>
      </c>
      <c r="BR25" s="143">
        <v>504</v>
      </c>
      <c r="BS25" s="146">
        <v>472</v>
      </c>
      <c r="BT25" s="146">
        <v>497</v>
      </c>
      <c r="BU25" s="146">
        <v>507</v>
      </c>
      <c r="BV25" s="146">
        <v>519</v>
      </c>
      <c r="BW25" s="143">
        <v>613</v>
      </c>
      <c r="BX25" s="143">
        <v>653</v>
      </c>
      <c r="BY25" s="146">
        <v>620</v>
      </c>
      <c r="BZ25" s="146">
        <v>733</v>
      </c>
      <c r="CA25" s="545">
        <v>687</v>
      </c>
    </row>
    <row r="26" spans="1:80" ht="18.75" thickBot="1">
      <c r="B26" s="64" t="s">
        <v>18</v>
      </c>
      <c r="C26" s="10" t="s">
        <v>0</v>
      </c>
      <c r="D26" s="10" t="s">
        <v>1</v>
      </c>
      <c r="E26" s="10" t="s">
        <v>2</v>
      </c>
      <c r="F26" s="10" t="s">
        <v>3</v>
      </c>
      <c r="G26" s="10" t="s">
        <v>4</v>
      </c>
      <c r="H26" s="10" t="s">
        <v>5</v>
      </c>
      <c r="I26" s="10" t="s">
        <v>6</v>
      </c>
      <c r="J26" s="10" t="s">
        <v>7</v>
      </c>
      <c r="K26" s="10" t="s">
        <v>8</v>
      </c>
      <c r="L26" s="27" t="s">
        <v>84</v>
      </c>
      <c r="M26" s="53" t="s">
        <v>14</v>
      </c>
      <c r="N26" s="65"/>
      <c r="P26" s="201" t="s">
        <v>151</v>
      </c>
      <c r="Q26" s="210">
        <v>0</v>
      </c>
      <c r="R26" s="210">
        <v>0</v>
      </c>
      <c r="S26" s="210">
        <v>0</v>
      </c>
      <c r="T26" s="210">
        <f>AM26</f>
        <v>2745863.5299999993</v>
      </c>
      <c r="U26" s="210">
        <f t="shared" si="47"/>
        <v>2895210.4099999988</v>
      </c>
      <c r="V26" s="210">
        <f t="shared" si="48"/>
        <v>3604390.4599999995</v>
      </c>
      <c r="W26" s="210">
        <f t="shared" si="49"/>
        <v>3489372.48</v>
      </c>
      <c r="X26" s="210">
        <f t="shared" si="50"/>
        <v>3601246</v>
      </c>
      <c r="Y26" s="210">
        <f t="shared" si="51"/>
        <v>2614188</v>
      </c>
      <c r="Z26" s="210">
        <f>AS26</f>
        <v>2393772.2999999998</v>
      </c>
      <c r="AA26" s="210">
        <f>AT26</f>
        <v>1653935.84</v>
      </c>
      <c r="AB26" s="210">
        <f>AU26</f>
        <v>1800799.9260000002</v>
      </c>
      <c r="AC26" s="210">
        <f>AV26</f>
        <v>1849610</v>
      </c>
      <c r="AD26" s="163"/>
      <c r="AE26" s="219">
        <v>506834.90817744675</v>
      </c>
      <c r="AF26" s="65"/>
      <c r="AG26" s="385"/>
      <c r="AH26" s="129"/>
      <c r="AI26" s="201" t="s">
        <v>151</v>
      </c>
      <c r="AJ26" s="210"/>
      <c r="AK26" s="210"/>
      <c r="AL26" s="210"/>
      <c r="AM26" s="210">
        <v>2745863.5299999993</v>
      </c>
      <c r="AN26" s="210">
        <v>2895210.4099999988</v>
      </c>
      <c r="AO26" s="210">
        <v>3604390.4599999995</v>
      </c>
      <c r="AP26" s="210">
        <v>3489372.48</v>
      </c>
      <c r="AQ26" s="210">
        <v>3601246</v>
      </c>
      <c r="AR26" s="210">
        <v>2614188</v>
      </c>
      <c r="AS26" s="210">
        <v>2393772.2999999998</v>
      </c>
      <c r="AT26" s="210">
        <v>1653935.84</v>
      </c>
      <c r="AU26" s="210">
        <v>1800799.9260000002</v>
      </c>
      <c r="AV26" s="210">
        <v>1849610</v>
      </c>
      <c r="AX26" s="201" t="s">
        <v>152</v>
      </c>
      <c r="AY26" s="143">
        <v>0</v>
      </c>
      <c r="AZ26" s="143">
        <v>0</v>
      </c>
      <c r="BA26" s="143">
        <v>0</v>
      </c>
      <c r="BB26" s="143">
        <v>0</v>
      </c>
      <c r="BC26" s="143">
        <v>0</v>
      </c>
      <c r="BD26" s="143">
        <v>0</v>
      </c>
      <c r="BE26" s="143">
        <v>0</v>
      </c>
      <c r="BF26" s="143">
        <v>0</v>
      </c>
      <c r="BG26" s="143">
        <v>0</v>
      </c>
      <c r="BH26" s="143">
        <v>0</v>
      </c>
      <c r="BI26" s="143">
        <v>0</v>
      </c>
      <c r="BJ26" s="143">
        <v>0</v>
      </c>
      <c r="BK26" s="143">
        <v>0</v>
      </c>
      <c r="BM26" s="682"/>
      <c r="BN26" s="206" t="s">
        <v>53</v>
      </c>
      <c r="BO26" s="207">
        <f>BO23+BO25+$AG$11*BO24</f>
        <v>473</v>
      </c>
      <c r="BP26" s="208">
        <f t="shared" ref="BP26" si="58">BP23+BP25+$AG$11*BP24</f>
        <v>513</v>
      </c>
      <c r="BQ26" s="208">
        <v>551</v>
      </c>
      <c r="BR26" s="207">
        <v>557</v>
      </c>
      <c r="BS26" s="208">
        <v>550</v>
      </c>
      <c r="BT26" s="208">
        <v>568</v>
      </c>
      <c r="BU26" s="208">
        <v>616</v>
      </c>
      <c r="BV26" s="209">
        <v>629</v>
      </c>
      <c r="BW26" s="209">
        <v>764</v>
      </c>
      <c r="BX26" s="209">
        <v>775</v>
      </c>
      <c r="BY26" s="208">
        <v>753</v>
      </c>
      <c r="BZ26" s="463">
        <v>877</v>
      </c>
      <c r="CA26" s="441">
        <v>835.5</v>
      </c>
    </row>
    <row r="27" spans="1:80" ht="18" customHeight="1" thickBot="1">
      <c r="B27" s="7" t="s">
        <v>72</v>
      </c>
      <c r="C27" s="68">
        <v>4.0000000000000008E-2</v>
      </c>
      <c r="D27" s="68">
        <v>0.03</v>
      </c>
      <c r="E27" s="68">
        <v>4.0000000000000008E-2</v>
      </c>
      <c r="F27" s="68">
        <v>4.0000000000000008E-2</v>
      </c>
      <c r="G27" s="68">
        <v>0.03</v>
      </c>
      <c r="H27" s="68">
        <v>0.06</v>
      </c>
      <c r="I27" s="68">
        <v>0.04</v>
      </c>
      <c r="J27" s="69">
        <v>0.03</v>
      </c>
      <c r="K27" s="69">
        <v>0.02</v>
      </c>
      <c r="L27" s="70">
        <f>AVERAGE(C27:K27)</f>
        <v>3.6666666666666674E-2</v>
      </c>
      <c r="M27" s="53" t="s">
        <v>14</v>
      </c>
      <c r="N27" s="71"/>
      <c r="P27" s="201" t="s">
        <v>16</v>
      </c>
      <c r="Q27" s="214">
        <f t="shared" ref="Q27:Q28" si="59">AJ27</f>
        <v>15.979144303021009</v>
      </c>
      <c r="R27" s="214">
        <f t="shared" ref="R27:R28" si="60">AK27</f>
        <v>16.033545959555777</v>
      </c>
      <c r="S27" s="214">
        <f t="shared" ref="S27:S28" si="61">AL27</f>
        <v>16.488469165591933</v>
      </c>
      <c r="T27" s="214">
        <f t="shared" ref="T27:T28" si="62">AM27</f>
        <v>17.975276906211015</v>
      </c>
      <c r="U27" s="214">
        <f t="shared" si="47"/>
        <v>18.301905118705687</v>
      </c>
      <c r="V27" s="214">
        <f t="shared" si="48"/>
        <v>17.114903620953275</v>
      </c>
      <c r="W27" s="214">
        <f t="shared" si="49"/>
        <v>18.138534913796654</v>
      </c>
      <c r="X27" s="214">
        <f t="shared" si="50"/>
        <v>18.447393845325394</v>
      </c>
      <c r="Y27" s="214">
        <f t="shared" si="51"/>
        <v>20.748052489565836</v>
      </c>
      <c r="Z27" s="214">
        <f t="shared" ref="Z27:Z28" si="63">AS27</f>
        <v>22.178328183524439</v>
      </c>
      <c r="AA27" s="584">
        <f t="shared" ref="AA27:AA28" si="64">AT27</f>
        <v>23.329607168319967</v>
      </c>
      <c r="AB27" s="563">
        <f t="shared" ref="AB27:AB28" si="65">AU27</f>
        <v>24.071085821053973</v>
      </c>
      <c r="AC27" s="564">
        <f t="shared" ref="AC27:AC28" si="66">AV27</f>
        <v>23.73006349682516</v>
      </c>
      <c r="AD27" s="163"/>
      <c r="AE27" s="419">
        <v>2.0039597456491838</v>
      </c>
      <c r="AF27" s="71"/>
      <c r="AG27" s="385"/>
      <c r="AH27" s="129"/>
      <c r="AI27" s="201" t="s">
        <v>16</v>
      </c>
      <c r="AJ27" s="214">
        <v>15.979144303021009</v>
      </c>
      <c r="AK27" s="214">
        <v>16.033545959555777</v>
      </c>
      <c r="AL27" s="214">
        <v>16.488469165591933</v>
      </c>
      <c r="AM27" s="214">
        <v>17.975276906211015</v>
      </c>
      <c r="AN27" s="214">
        <v>18.301905118705687</v>
      </c>
      <c r="AO27" s="214">
        <v>17.114903620953275</v>
      </c>
      <c r="AP27" s="214">
        <v>18.138534913796654</v>
      </c>
      <c r="AQ27" s="214">
        <v>18.447393845325394</v>
      </c>
      <c r="AR27" s="214">
        <v>20.748052489565836</v>
      </c>
      <c r="AS27" s="214">
        <v>22.178328183524439</v>
      </c>
      <c r="AT27" s="214">
        <v>23.329607168319967</v>
      </c>
      <c r="AU27" s="214">
        <v>24.071085821053973</v>
      </c>
      <c r="AV27" s="214">
        <v>23.73006349682516</v>
      </c>
      <c r="AX27" s="212" t="s">
        <v>131</v>
      </c>
      <c r="AY27" s="213">
        <v>0</v>
      </c>
      <c r="AZ27" s="213">
        <v>0</v>
      </c>
      <c r="BA27" s="213">
        <v>0</v>
      </c>
      <c r="BB27" s="213">
        <v>0</v>
      </c>
      <c r="BC27" s="213">
        <v>0</v>
      </c>
      <c r="BD27" s="213">
        <v>0</v>
      </c>
      <c r="BE27" s="213">
        <v>0</v>
      </c>
      <c r="BF27" s="213">
        <v>0</v>
      </c>
      <c r="BG27" s="213">
        <v>0</v>
      </c>
      <c r="BH27" s="213">
        <v>0</v>
      </c>
      <c r="BI27" s="213">
        <v>0</v>
      </c>
      <c r="BJ27" s="213">
        <v>0</v>
      </c>
      <c r="BK27" s="213">
        <v>0</v>
      </c>
      <c r="BM27" s="683" t="s">
        <v>100</v>
      </c>
      <c r="BN27" s="201" t="s">
        <v>72</v>
      </c>
      <c r="BO27" s="143">
        <v>228</v>
      </c>
      <c r="BP27" s="146">
        <v>235</v>
      </c>
      <c r="BQ27" s="146">
        <v>265</v>
      </c>
      <c r="BR27" s="143">
        <v>248</v>
      </c>
      <c r="BS27" s="146">
        <v>264</v>
      </c>
      <c r="BT27" s="146">
        <v>245</v>
      </c>
      <c r="BU27" s="146">
        <v>213</v>
      </c>
      <c r="BV27" s="142">
        <v>235</v>
      </c>
      <c r="BW27" s="142">
        <v>162</v>
      </c>
      <c r="BX27" s="142">
        <v>176</v>
      </c>
      <c r="BY27" s="142">
        <v>159</v>
      </c>
      <c r="BZ27" s="142">
        <v>130</v>
      </c>
      <c r="CA27" s="516">
        <v>114</v>
      </c>
    </row>
    <row r="28" spans="1:80">
      <c r="B28" s="7" t="s">
        <v>73</v>
      </c>
      <c r="C28" s="68">
        <v>0.06</v>
      </c>
      <c r="D28" s="68">
        <v>4.4999999999999998E-2</v>
      </c>
      <c r="E28" s="68">
        <v>0.06</v>
      </c>
      <c r="F28" s="68">
        <v>0.06</v>
      </c>
      <c r="G28" s="68">
        <v>4.4999999999999998E-2</v>
      </c>
      <c r="H28" s="68">
        <v>7.4999999999999997E-2</v>
      </c>
      <c r="I28" s="68">
        <v>0.06</v>
      </c>
      <c r="J28" s="69">
        <v>4.4999999999999998E-2</v>
      </c>
      <c r="K28" s="69">
        <v>0.04</v>
      </c>
      <c r="L28" s="70">
        <f t="shared" ref="L28:L36" si="67">AVERAGE(C28:K28)</f>
        <v>5.4444444444444434E-2</v>
      </c>
      <c r="N28" s="71"/>
      <c r="P28" s="215" t="s">
        <v>17</v>
      </c>
      <c r="Q28" s="216">
        <f t="shared" si="59"/>
        <v>0.36086956521739133</v>
      </c>
      <c r="R28" s="216">
        <f t="shared" si="60"/>
        <v>0.37366548042704628</v>
      </c>
      <c r="S28" s="216">
        <f t="shared" si="61"/>
        <v>0.32810750279955209</v>
      </c>
      <c r="T28" s="216">
        <f t="shared" si="62"/>
        <v>0.3711967545638945</v>
      </c>
      <c r="U28" s="216">
        <f t="shared" si="47"/>
        <v>0.37048503611971106</v>
      </c>
      <c r="V28" s="216">
        <f t="shared" si="48"/>
        <v>0.38059071729957805</v>
      </c>
      <c r="W28" s="216">
        <f t="shared" si="49"/>
        <v>0.44127243066884175</v>
      </c>
      <c r="X28" s="216">
        <f t="shared" si="50"/>
        <v>0.47019867549668876</v>
      </c>
      <c r="Y28" s="216">
        <f t="shared" si="51"/>
        <v>0.44865319865319864</v>
      </c>
      <c r="Z28" s="216">
        <f t="shared" si="63"/>
        <v>0.47593984962406016</v>
      </c>
      <c r="AA28" s="216">
        <f t="shared" si="64"/>
        <v>0.45255972696245733</v>
      </c>
      <c r="AB28" s="216">
        <f t="shared" si="65"/>
        <v>0.46113306982872199</v>
      </c>
      <c r="AC28" s="216">
        <f t="shared" si="66"/>
        <v>0.47592463363572923</v>
      </c>
      <c r="AD28" s="163"/>
      <c r="AE28" s="420">
        <v>4.9568850818349697</v>
      </c>
      <c r="AF28" s="71"/>
      <c r="AG28" s="385"/>
      <c r="AH28" s="129"/>
      <c r="AI28" s="215" t="s">
        <v>17</v>
      </c>
      <c r="AJ28" s="216">
        <v>0.36086956521739133</v>
      </c>
      <c r="AK28" s="216">
        <v>0.37366548042704628</v>
      </c>
      <c r="AL28" s="216">
        <v>0.32810750279955209</v>
      </c>
      <c r="AM28" s="216">
        <v>0.3711967545638945</v>
      </c>
      <c r="AN28" s="216">
        <v>0.37048503611971106</v>
      </c>
      <c r="AO28" s="216">
        <v>0.38059071729957805</v>
      </c>
      <c r="AP28" s="216">
        <v>0.44127243066884175</v>
      </c>
      <c r="AQ28" s="216">
        <v>0.47019867549668876</v>
      </c>
      <c r="AR28" s="216">
        <v>0.44865319865319864</v>
      </c>
      <c r="AS28" s="216">
        <v>0.47593984962406016</v>
      </c>
      <c r="AT28" s="216">
        <v>0.45255972696245733</v>
      </c>
      <c r="AU28" s="216">
        <v>0.46113306982872199</v>
      </c>
      <c r="AV28" s="216">
        <v>0.47592463363572923</v>
      </c>
      <c r="AX28" s="201"/>
      <c r="BA28" s="220"/>
      <c r="BB28" s="220"/>
      <c r="BC28" s="220"/>
      <c r="BD28" s="220"/>
      <c r="BE28" s="220"/>
      <c r="BF28" s="220"/>
      <c r="BG28" s="220"/>
      <c r="BH28" s="220"/>
      <c r="BI28" s="220"/>
      <c r="BJ28" s="220"/>
      <c r="BK28" s="220"/>
      <c r="BM28" s="681"/>
      <c r="BN28" s="201" t="s">
        <v>73</v>
      </c>
      <c r="BO28" s="143">
        <v>260</v>
      </c>
      <c r="BP28" s="146">
        <v>265</v>
      </c>
      <c r="BQ28" s="146">
        <v>295</v>
      </c>
      <c r="BR28" s="143">
        <v>271</v>
      </c>
      <c r="BS28" s="146">
        <v>279</v>
      </c>
      <c r="BT28" s="146">
        <v>316</v>
      </c>
      <c r="BU28" s="146">
        <v>271</v>
      </c>
      <c r="BV28" s="143">
        <v>299</v>
      </c>
      <c r="BW28" s="143">
        <v>300</v>
      </c>
      <c r="BX28" s="143">
        <v>257</v>
      </c>
      <c r="BY28" s="143">
        <v>230</v>
      </c>
      <c r="BZ28" s="143">
        <v>237</v>
      </c>
      <c r="CA28" s="517">
        <v>194</v>
      </c>
    </row>
    <row r="29" spans="1:80">
      <c r="B29" s="7" t="s">
        <v>74</v>
      </c>
      <c r="C29" s="68">
        <v>0.1</v>
      </c>
      <c r="D29" s="68">
        <v>7.4999999999999997E-2</v>
      </c>
      <c r="E29" s="68">
        <v>0.1</v>
      </c>
      <c r="F29" s="68">
        <v>0.1</v>
      </c>
      <c r="G29" s="68">
        <v>7.4999999999999997E-2</v>
      </c>
      <c r="H29" s="68">
        <v>0.09</v>
      </c>
      <c r="I29" s="68">
        <v>0.1</v>
      </c>
      <c r="J29" s="69">
        <v>7.4999999999999997E-2</v>
      </c>
      <c r="K29" s="69">
        <v>6.5000000000000002E-2</v>
      </c>
      <c r="L29" s="70">
        <f t="shared" si="67"/>
        <v>8.666666666666667E-2</v>
      </c>
      <c r="N29" s="71"/>
      <c r="U29" s="129"/>
      <c r="V29" s="129"/>
      <c r="W29" s="129"/>
      <c r="X29" s="129"/>
      <c r="Y29" s="129"/>
      <c r="Z29" s="129"/>
      <c r="AA29" s="129"/>
      <c r="AB29" s="129"/>
      <c r="AC29" s="129"/>
      <c r="AD29" s="165"/>
      <c r="AE29" s="99"/>
      <c r="AF29" s="71"/>
      <c r="AG29" s="385"/>
      <c r="AH29" s="129"/>
      <c r="AR29" s="385"/>
      <c r="AS29" s="385"/>
      <c r="AX29" s="141"/>
      <c r="BA29" s="220"/>
      <c r="BB29" s="220"/>
      <c r="BC29" s="220"/>
      <c r="BD29" s="220"/>
      <c r="BE29" s="220"/>
      <c r="BF29" s="220"/>
      <c r="BG29" s="220"/>
      <c r="BH29" s="220"/>
      <c r="BI29" s="220"/>
      <c r="BJ29" s="220"/>
      <c r="BK29" s="220"/>
      <c r="BM29" s="681"/>
      <c r="BN29" s="201" t="s">
        <v>74</v>
      </c>
      <c r="BO29" s="143">
        <v>223</v>
      </c>
      <c r="BP29" s="146">
        <v>289</v>
      </c>
      <c r="BQ29" s="146">
        <v>340</v>
      </c>
      <c r="BR29" s="143">
        <v>299</v>
      </c>
      <c r="BS29" s="146">
        <v>351</v>
      </c>
      <c r="BT29" s="146">
        <v>365</v>
      </c>
      <c r="BU29" s="146">
        <v>352</v>
      </c>
      <c r="BV29" s="143">
        <v>348</v>
      </c>
      <c r="BW29" s="143">
        <v>413</v>
      </c>
      <c r="BX29" s="143">
        <v>395</v>
      </c>
      <c r="BY29" s="143">
        <v>383</v>
      </c>
      <c r="BZ29" s="143">
        <v>341</v>
      </c>
      <c r="CA29" s="517">
        <v>367</v>
      </c>
      <c r="CB29" s="111"/>
    </row>
    <row r="30" spans="1:80">
      <c r="B30" s="7" t="s">
        <v>10</v>
      </c>
      <c r="C30" s="68">
        <v>0.3</v>
      </c>
      <c r="D30" s="68">
        <v>0.27500000000000002</v>
      </c>
      <c r="E30" s="68">
        <v>0.25</v>
      </c>
      <c r="F30" s="68">
        <v>0.25</v>
      </c>
      <c r="G30" s="68">
        <v>0.22500000000000001</v>
      </c>
      <c r="H30" s="68">
        <v>0.2</v>
      </c>
      <c r="I30" s="68">
        <v>0.22500000000000001</v>
      </c>
      <c r="J30" s="69">
        <v>0.22500000000000001</v>
      </c>
      <c r="K30" s="69">
        <v>0.2</v>
      </c>
      <c r="L30" s="70">
        <f t="shared" si="67"/>
        <v>0.23888888888888893</v>
      </c>
      <c r="N30" s="71"/>
      <c r="U30" s="129"/>
      <c r="V30" s="129"/>
      <c r="W30" s="129"/>
      <c r="X30" s="129"/>
      <c r="Y30" s="129"/>
      <c r="Z30" s="129"/>
      <c r="AA30" s="129"/>
      <c r="AB30" s="129"/>
      <c r="AC30" s="129"/>
      <c r="AD30" s="165"/>
      <c r="AE30" s="99"/>
      <c r="AF30" s="71"/>
      <c r="AG30" s="385"/>
      <c r="AH30" s="129"/>
      <c r="AR30" s="385"/>
      <c r="AS30" s="385"/>
      <c r="AX30" s="201"/>
      <c r="BA30" s="220"/>
      <c r="BB30" s="220"/>
      <c r="BC30" s="220"/>
      <c r="BD30" s="220"/>
      <c r="BE30" s="220"/>
      <c r="BF30" s="220"/>
      <c r="BG30" s="220"/>
      <c r="BH30" s="220"/>
      <c r="BI30" s="220"/>
      <c r="BJ30" s="220"/>
      <c r="BK30" s="220"/>
      <c r="BM30" s="681"/>
      <c r="BN30" s="201" t="s">
        <v>36</v>
      </c>
      <c r="BO30" s="143">
        <v>44</v>
      </c>
      <c r="BP30" s="146">
        <v>44</v>
      </c>
      <c r="BQ30" s="146">
        <v>54</v>
      </c>
      <c r="BR30" s="143">
        <v>49</v>
      </c>
      <c r="BS30" s="146">
        <v>66</v>
      </c>
      <c r="BT30" s="146">
        <v>53</v>
      </c>
      <c r="BU30" s="146">
        <v>97</v>
      </c>
      <c r="BV30" s="146">
        <v>110</v>
      </c>
      <c r="BW30" s="143">
        <v>129</v>
      </c>
      <c r="BX30" s="143">
        <v>108</v>
      </c>
      <c r="BY30" s="146">
        <v>127</v>
      </c>
      <c r="BZ30" s="146">
        <v>129</v>
      </c>
      <c r="CA30" s="545">
        <v>105</v>
      </c>
    </row>
    <row r="31" spans="1:80">
      <c r="B31" s="56" t="s">
        <v>11</v>
      </c>
      <c r="C31" s="68">
        <v>0.15</v>
      </c>
      <c r="D31" s="68">
        <v>0.2</v>
      </c>
      <c r="E31" s="68">
        <v>0.15</v>
      </c>
      <c r="F31" s="68">
        <v>0.1</v>
      </c>
      <c r="G31" s="68">
        <v>0.2</v>
      </c>
      <c r="H31" s="68">
        <v>0.15</v>
      </c>
      <c r="I31" s="68">
        <v>0.125</v>
      </c>
      <c r="J31" s="69">
        <v>0.1</v>
      </c>
      <c r="K31" s="69">
        <v>0.1</v>
      </c>
      <c r="L31" s="70">
        <f t="shared" si="67"/>
        <v>0.14166666666666672</v>
      </c>
      <c r="N31" s="71"/>
      <c r="U31" s="129"/>
      <c r="V31" s="129"/>
      <c r="W31" s="129"/>
      <c r="X31" s="129"/>
      <c r="Y31" s="129"/>
      <c r="Z31" s="129"/>
      <c r="AA31" s="129"/>
      <c r="AB31" s="129"/>
      <c r="AC31" s="129"/>
      <c r="AD31" s="165"/>
      <c r="AE31" s="99"/>
      <c r="AF31" s="71"/>
      <c r="AG31" s="385"/>
      <c r="AH31" s="129"/>
      <c r="AR31" s="385"/>
      <c r="AS31" s="385"/>
      <c r="AX31" s="201"/>
      <c r="AY31" s="165"/>
      <c r="AZ31" s="165"/>
      <c r="BA31" s="220"/>
      <c r="BB31" s="220"/>
      <c r="BC31" s="220"/>
      <c r="BD31" s="220"/>
      <c r="BE31" s="220"/>
      <c r="BF31" s="220"/>
      <c r="BG31" s="220"/>
      <c r="BH31" s="220"/>
      <c r="BI31" s="220"/>
      <c r="BJ31" s="220"/>
      <c r="BK31" s="220"/>
      <c r="BM31" s="681"/>
      <c r="BN31" s="141" t="s">
        <v>149</v>
      </c>
      <c r="BO31" s="143">
        <v>0</v>
      </c>
      <c r="BP31" s="146">
        <v>0</v>
      </c>
      <c r="BQ31" s="146">
        <v>0</v>
      </c>
      <c r="BR31" s="143">
        <v>0</v>
      </c>
      <c r="BS31" s="146">
        <v>0</v>
      </c>
      <c r="BT31" s="146">
        <v>0</v>
      </c>
      <c r="BU31" s="146">
        <v>0</v>
      </c>
      <c r="BV31" s="146">
        <v>0</v>
      </c>
      <c r="BW31" s="143">
        <v>0</v>
      </c>
      <c r="BX31" s="146">
        <v>0</v>
      </c>
      <c r="BY31" s="143">
        <v>0</v>
      </c>
      <c r="BZ31" s="146">
        <v>12</v>
      </c>
      <c r="CA31" s="545">
        <v>9</v>
      </c>
    </row>
    <row r="32" spans="1:80">
      <c r="B32" s="56" t="s">
        <v>12</v>
      </c>
      <c r="C32" s="68">
        <v>0</v>
      </c>
      <c r="D32" s="68">
        <v>0</v>
      </c>
      <c r="E32" s="68">
        <v>0.05</v>
      </c>
      <c r="F32" s="68">
        <v>0.05</v>
      </c>
      <c r="G32" s="68">
        <v>7.4999999999999997E-2</v>
      </c>
      <c r="H32" s="68">
        <v>0.15</v>
      </c>
      <c r="I32" s="68">
        <v>7.4999999999999997E-2</v>
      </c>
      <c r="J32" s="69">
        <v>0.15</v>
      </c>
      <c r="K32" s="69">
        <v>0.125</v>
      </c>
      <c r="L32" s="70">
        <f t="shared" si="67"/>
        <v>7.4999999999999997E-2</v>
      </c>
      <c r="N32" s="71"/>
      <c r="U32" s="129"/>
      <c r="V32" s="129"/>
      <c r="W32" s="129"/>
      <c r="X32" s="129"/>
      <c r="Y32" s="129"/>
      <c r="Z32" s="129"/>
      <c r="AA32" s="129"/>
      <c r="AB32" s="129"/>
      <c r="AC32" s="129"/>
      <c r="AD32" s="165"/>
      <c r="AE32" s="99"/>
      <c r="AF32" s="71"/>
      <c r="AG32" s="385"/>
      <c r="AH32" s="129"/>
      <c r="AR32" s="385"/>
      <c r="AS32" s="385"/>
      <c r="AX32" s="201"/>
      <c r="AY32" s="165"/>
      <c r="AZ32" s="165"/>
      <c r="BA32" s="220"/>
      <c r="BB32" s="220"/>
      <c r="BC32" s="220"/>
      <c r="BD32" s="220"/>
      <c r="BE32" s="220"/>
      <c r="BF32" s="220"/>
      <c r="BG32" s="220"/>
      <c r="BH32" s="220"/>
      <c r="BI32" s="220"/>
      <c r="BJ32" s="220"/>
      <c r="BK32" s="220"/>
      <c r="BM32" s="681"/>
      <c r="BN32" s="201" t="s">
        <v>71</v>
      </c>
      <c r="BO32" s="143">
        <v>232</v>
      </c>
      <c r="BP32" s="146">
        <v>269</v>
      </c>
      <c r="BQ32" s="146">
        <v>306</v>
      </c>
      <c r="BR32" s="143">
        <v>335</v>
      </c>
      <c r="BS32" s="146">
        <v>361</v>
      </c>
      <c r="BT32" s="146">
        <v>344</v>
      </c>
      <c r="BU32" s="146">
        <v>430</v>
      </c>
      <c r="BV32" s="146">
        <v>441</v>
      </c>
      <c r="BW32" s="143">
        <v>476</v>
      </c>
      <c r="BX32" s="143">
        <v>527</v>
      </c>
      <c r="BY32" s="146">
        <v>493</v>
      </c>
      <c r="BZ32" s="146">
        <v>470</v>
      </c>
      <c r="CA32" s="545">
        <v>489</v>
      </c>
    </row>
    <row r="33" spans="2:80">
      <c r="B33" s="7" t="s">
        <v>151</v>
      </c>
      <c r="C33" s="68">
        <v>0.05</v>
      </c>
      <c r="D33" s="68">
        <v>0.1</v>
      </c>
      <c r="E33" s="68">
        <v>0.1</v>
      </c>
      <c r="F33" s="68">
        <v>0.1</v>
      </c>
      <c r="G33" s="68">
        <v>0.1</v>
      </c>
      <c r="H33" s="68">
        <v>0.1</v>
      </c>
      <c r="I33" s="68">
        <v>0.15</v>
      </c>
      <c r="J33" s="69">
        <v>0.1</v>
      </c>
      <c r="K33" s="69">
        <v>0.125</v>
      </c>
      <c r="L33" s="70">
        <f t="shared" si="67"/>
        <v>0.10277777777777777</v>
      </c>
      <c r="N33" s="71"/>
      <c r="U33" s="129"/>
      <c r="V33" s="129"/>
      <c r="W33" s="129"/>
      <c r="X33" s="129"/>
      <c r="Y33" s="129"/>
      <c r="Z33" s="225"/>
      <c r="AA33" s="225"/>
      <c r="AB33" s="225"/>
      <c r="AC33" s="225"/>
      <c r="AD33" s="226"/>
      <c r="AE33" s="99"/>
      <c r="AF33" s="71"/>
      <c r="AG33" s="385"/>
      <c r="AH33" s="129"/>
      <c r="AR33" s="385"/>
      <c r="AS33" s="385"/>
      <c r="AX33" s="165"/>
      <c r="AY33" s="165"/>
      <c r="AZ33" s="165"/>
      <c r="BA33" s="165"/>
      <c r="BB33" s="165"/>
      <c r="BC33" s="165"/>
      <c r="BD33" s="165"/>
      <c r="BE33" s="165"/>
      <c r="BF33" s="165"/>
      <c r="BG33" s="327"/>
      <c r="BH33" s="327"/>
      <c r="BI33" s="165"/>
      <c r="BJ33" s="165"/>
      <c r="BK33" s="165"/>
      <c r="BM33" s="682"/>
      <c r="BN33" s="222" t="s">
        <v>53</v>
      </c>
      <c r="BO33" s="207">
        <f>BO30+BO32+$AG$11*BO31</f>
        <v>276</v>
      </c>
      <c r="BP33" s="208">
        <f t="shared" ref="BP33" si="68">BP30+BP32+$AG$11*BP31</f>
        <v>313</v>
      </c>
      <c r="BQ33" s="208">
        <v>360</v>
      </c>
      <c r="BR33" s="207">
        <v>384</v>
      </c>
      <c r="BS33" s="208">
        <v>427</v>
      </c>
      <c r="BT33" s="208">
        <v>397</v>
      </c>
      <c r="BU33" s="208">
        <v>527</v>
      </c>
      <c r="BV33" s="209">
        <v>551</v>
      </c>
      <c r="BW33" s="209">
        <v>605</v>
      </c>
      <c r="BX33" s="209">
        <v>635</v>
      </c>
      <c r="BY33" s="208">
        <v>620</v>
      </c>
      <c r="BZ33" s="463">
        <v>605</v>
      </c>
      <c r="CA33" s="441">
        <v>598.5</v>
      </c>
    </row>
    <row r="34" spans="2:80" ht="18" customHeight="1">
      <c r="B34" s="56" t="s">
        <v>16</v>
      </c>
      <c r="C34" s="68">
        <v>0.1</v>
      </c>
      <c r="D34" s="68">
        <v>0.17499999999999999</v>
      </c>
      <c r="E34" s="68">
        <v>0.1</v>
      </c>
      <c r="F34" s="68">
        <v>0.15</v>
      </c>
      <c r="G34" s="68">
        <v>0.1</v>
      </c>
      <c r="H34" s="68">
        <v>7.4999999999999997E-2</v>
      </c>
      <c r="I34" s="68">
        <v>0.125</v>
      </c>
      <c r="J34" s="69">
        <v>0.1</v>
      </c>
      <c r="K34" s="69">
        <v>0.17499999999999999</v>
      </c>
      <c r="L34" s="70">
        <f t="shared" si="67"/>
        <v>0.1222222222222222</v>
      </c>
      <c r="N34" s="71" t="s">
        <v>14</v>
      </c>
      <c r="U34" s="129"/>
      <c r="V34" s="129"/>
      <c r="W34" s="129"/>
      <c r="X34" s="129"/>
      <c r="Y34" s="129"/>
      <c r="Z34" s="129"/>
      <c r="AA34" s="129"/>
      <c r="AB34" s="129"/>
      <c r="AC34" s="129"/>
      <c r="AD34" s="165"/>
      <c r="AE34" s="99"/>
      <c r="AF34" s="71"/>
      <c r="AG34" s="385"/>
      <c r="AH34" s="129"/>
      <c r="AR34" s="385"/>
      <c r="AS34" s="385"/>
      <c r="BG34" s="385"/>
      <c r="BM34" s="440"/>
      <c r="BN34" s="223"/>
      <c r="BO34" s="223"/>
      <c r="BP34" s="223"/>
      <c r="BQ34" s="223"/>
      <c r="BR34" s="223"/>
      <c r="BS34" s="223"/>
      <c r="BT34" s="223"/>
      <c r="BU34" s="223"/>
      <c r="BV34" s="388"/>
      <c r="BW34" s="388"/>
      <c r="BX34" s="388"/>
      <c r="BY34" s="388"/>
      <c r="BZ34" s="327"/>
      <c r="CA34" s="327"/>
    </row>
    <row r="35" spans="2:80">
      <c r="B35" s="58" t="s">
        <v>17</v>
      </c>
      <c r="C35" s="73">
        <v>0.2</v>
      </c>
      <c r="D35" s="73">
        <v>0.1</v>
      </c>
      <c r="E35" s="73">
        <v>0.15</v>
      </c>
      <c r="F35" s="73">
        <v>0.15</v>
      </c>
      <c r="G35" s="73">
        <v>0.15</v>
      </c>
      <c r="H35" s="73">
        <v>0.1</v>
      </c>
      <c r="I35" s="73">
        <v>0.1</v>
      </c>
      <c r="J35" s="74">
        <v>0.17499999999999999</v>
      </c>
      <c r="K35" s="74">
        <v>0.15</v>
      </c>
      <c r="L35" s="75">
        <f t="shared" si="67"/>
        <v>0.14166666666666666</v>
      </c>
      <c r="N35" s="71"/>
      <c r="P35" s="133" t="s">
        <v>2</v>
      </c>
      <c r="Q35" s="133" t="s">
        <v>121</v>
      </c>
      <c r="R35" s="133" t="s">
        <v>120</v>
      </c>
      <c r="S35" s="133" t="s">
        <v>119</v>
      </c>
      <c r="T35" s="133" t="s">
        <v>49</v>
      </c>
      <c r="U35" s="133" t="s">
        <v>48</v>
      </c>
      <c r="V35" s="133" t="s">
        <v>47</v>
      </c>
      <c r="W35" s="133" t="s">
        <v>46</v>
      </c>
      <c r="X35" s="133" t="s">
        <v>45</v>
      </c>
      <c r="Y35" s="133" t="s">
        <v>44</v>
      </c>
      <c r="Z35" s="133" t="s">
        <v>43</v>
      </c>
      <c r="AA35" s="133" t="s">
        <v>96</v>
      </c>
      <c r="AB35" s="133" t="s">
        <v>69</v>
      </c>
      <c r="AC35" s="133" t="s">
        <v>77</v>
      </c>
      <c r="AD35" s="135"/>
      <c r="AE35" s="92" t="s">
        <v>110</v>
      </c>
      <c r="AF35" s="71"/>
      <c r="AG35" s="385"/>
      <c r="AH35" s="129"/>
      <c r="AI35" s="133" t="s">
        <v>2</v>
      </c>
      <c r="AJ35" s="133" t="s">
        <v>121</v>
      </c>
      <c r="AK35" s="133" t="s">
        <v>120</v>
      </c>
      <c r="AL35" s="133" t="s">
        <v>119</v>
      </c>
      <c r="AM35" s="133" t="s">
        <v>49</v>
      </c>
      <c r="AN35" s="133" t="s">
        <v>48</v>
      </c>
      <c r="AO35" s="133" t="s">
        <v>47</v>
      </c>
      <c r="AP35" s="133" t="s">
        <v>46</v>
      </c>
      <c r="AQ35" s="133" t="s">
        <v>45</v>
      </c>
      <c r="AR35" s="133" t="s">
        <v>44</v>
      </c>
      <c r="AS35" s="133" t="s">
        <v>43</v>
      </c>
      <c r="AT35" s="133" t="s">
        <v>96</v>
      </c>
      <c r="AU35" s="133" t="s">
        <v>69</v>
      </c>
      <c r="AV35" s="133" t="s">
        <v>77</v>
      </c>
      <c r="AX35" s="133" t="s">
        <v>2</v>
      </c>
      <c r="AY35" s="133" t="s">
        <v>121</v>
      </c>
      <c r="AZ35" s="133" t="s">
        <v>120</v>
      </c>
      <c r="BA35" s="133" t="s">
        <v>119</v>
      </c>
      <c r="BB35" s="133" t="s">
        <v>49</v>
      </c>
      <c r="BC35" s="133" t="s">
        <v>48</v>
      </c>
      <c r="BD35" s="133" t="s">
        <v>47</v>
      </c>
      <c r="BE35" s="133" t="s">
        <v>46</v>
      </c>
      <c r="BF35" s="133" t="s">
        <v>45</v>
      </c>
      <c r="BG35" s="133" t="s">
        <v>44</v>
      </c>
      <c r="BH35" s="133" t="s">
        <v>43</v>
      </c>
      <c r="BI35" s="133" t="s">
        <v>96</v>
      </c>
      <c r="BJ35" s="133" t="s">
        <v>69</v>
      </c>
      <c r="BK35" s="133" t="s">
        <v>77</v>
      </c>
      <c r="BM35" s="233"/>
      <c r="BN35" s="133" t="s">
        <v>2</v>
      </c>
      <c r="BO35" s="133" t="s">
        <v>121</v>
      </c>
      <c r="BP35" s="133" t="s">
        <v>120</v>
      </c>
      <c r="BQ35" s="133" t="s">
        <v>119</v>
      </c>
      <c r="BR35" s="133" t="s">
        <v>49</v>
      </c>
      <c r="BS35" s="133" t="s">
        <v>48</v>
      </c>
      <c r="BT35" s="133" t="s">
        <v>47</v>
      </c>
      <c r="BU35" s="133" t="s">
        <v>46</v>
      </c>
      <c r="BV35" s="133" t="s">
        <v>45</v>
      </c>
      <c r="BW35" s="133" t="s">
        <v>44</v>
      </c>
      <c r="BX35" s="133" t="s">
        <v>43</v>
      </c>
      <c r="BY35" s="133" t="s">
        <v>96</v>
      </c>
      <c r="BZ35" s="135" t="s">
        <v>69</v>
      </c>
      <c r="CA35" s="135" t="s">
        <v>77</v>
      </c>
    </row>
    <row r="36" spans="2:80">
      <c r="B36" s="59"/>
      <c r="C36" s="76">
        <f t="shared" ref="C36:K36" si="69">SUM(C27:C35)</f>
        <v>1</v>
      </c>
      <c r="D36" s="76">
        <f t="shared" si="69"/>
        <v>0.99999999999999989</v>
      </c>
      <c r="E36" s="76">
        <f t="shared" si="69"/>
        <v>1</v>
      </c>
      <c r="F36" s="76">
        <f t="shared" si="69"/>
        <v>1</v>
      </c>
      <c r="G36" s="76">
        <f t="shared" si="69"/>
        <v>0.99999999999999989</v>
      </c>
      <c r="H36" s="76">
        <f t="shared" si="69"/>
        <v>1</v>
      </c>
      <c r="I36" s="76">
        <f t="shared" si="69"/>
        <v>1</v>
      </c>
      <c r="J36" s="76">
        <f t="shared" si="69"/>
        <v>1</v>
      </c>
      <c r="K36" s="76">
        <f t="shared" si="69"/>
        <v>1</v>
      </c>
      <c r="L36" s="76">
        <f t="shared" si="67"/>
        <v>1</v>
      </c>
      <c r="N36" s="71"/>
      <c r="P36" s="201" t="s">
        <v>72</v>
      </c>
      <c r="Q36" s="143">
        <f>AJ36+BO36*$AG$6+BO43*$AG$8</f>
        <v>1713.4</v>
      </c>
      <c r="R36" s="143">
        <f t="shared" ref="R36:R38" si="70">AK36+BP36*$AG$6+BP43*$AG$8</f>
        <v>1920.6</v>
      </c>
      <c r="S36" s="143">
        <f t="shared" ref="S36:S38" si="71">AL36+BQ36*$AG$6+BQ43*$AG$8</f>
        <v>1917.2</v>
      </c>
      <c r="T36" s="143">
        <f t="shared" ref="T36:T38" si="72">AM36+BR36*$AG$6+BR43*$AG$8</f>
        <v>2199.4</v>
      </c>
      <c r="U36" s="143">
        <f t="shared" ref="U36:U38" si="73">AN36+BS36*$AG$6+BS43*$AG$8</f>
        <v>2251.6</v>
      </c>
      <c r="V36" s="143">
        <f t="shared" ref="V36:V38" si="74">AO36+BT36*$AG$6+BT43*$AG$8</f>
        <v>2522.8000000000002</v>
      </c>
      <c r="W36" s="143">
        <f t="shared" ref="W36:W38" si="75">AP36+BU36*$AG$6+BU43*$AG$8</f>
        <v>2162</v>
      </c>
      <c r="X36" s="143">
        <f t="shared" ref="X36:X38" si="76">AQ36+BV36*$AG$6+BV43*$AG$8</f>
        <v>2259.8000000000002</v>
      </c>
      <c r="Y36" s="143">
        <f t="shared" ref="Y36:Y38" si="77">AR36+BW36*$AG$6+BW43*$AG$8</f>
        <v>2359.4</v>
      </c>
      <c r="Z36" s="143">
        <f t="shared" ref="Z36:Z38" si="78">AS36+BX36*$AG$6+BX43*$AG$8</f>
        <v>2560.8000000000002</v>
      </c>
      <c r="AA36" s="143">
        <f t="shared" ref="AA36:AA38" si="79">AT36+BY36*$AG$6+BY43*$AG$8</f>
        <v>2556</v>
      </c>
      <c r="AB36" s="143">
        <f t="shared" ref="AB36:AB38" si="80">AU36+BZ36*$AG$6+BZ43*$AG$8</f>
        <v>2007.4</v>
      </c>
      <c r="AC36" s="143">
        <f t="shared" ref="AC36:AC38" si="81">AV36+CA36*$AG$6+CA43*$AG$8</f>
        <v>1817.8</v>
      </c>
      <c r="AD36" s="163"/>
      <c r="AE36" s="219">
        <v>261.26343367906867</v>
      </c>
      <c r="AF36" s="71"/>
      <c r="AG36" s="385"/>
      <c r="AH36" s="129"/>
      <c r="AI36" s="201" t="s">
        <v>72</v>
      </c>
      <c r="AJ36" s="143">
        <v>1179</v>
      </c>
      <c r="AK36" s="143">
        <v>1368</v>
      </c>
      <c r="AL36" s="143">
        <v>1375</v>
      </c>
      <c r="AM36" s="143">
        <v>1554</v>
      </c>
      <c r="AN36" s="143">
        <v>1580</v>
      </c>
      <c r="AO36" s="143">
        <v>1772</v>
      </c>
      <c r="AP36" s="143">
        <v>1504</v>
      </c>
      <c r="AQ36" s="143">
        <v>1612</v>
      </c>
      <c r="AR36" s="143">
        <v>1749</v>
      </c>
      <c r="AS36" s="143">
        <v>1858</v>
      </c>
      <c r="AT36" s="143">
        <v>1944</v>
      </c>
      <c r="AU36" s="143">
        <v>1508</v>
      </c>
      <c r="AV36" s="143">
        <v>1404</v>
      </c>
      <c r="AX36" s="201" t="s">
        <v>127</v>
      </c>
      <c r="AY36" s="143">
        <v>0</v>
      </c>
      <c r="AZ36" s="143">
        <v>0</v>
      </c>
      <c r="BA36" s="143">
        <v>0</v>
      </c>
      <c r="BB36" s="143">
        <v>0</v>
      </c>
      <c r="BC36" s="143">
        <v>0</v>
      </c>
      <c r="BD36" s="143">
        <v>0</v>
      </c>
      <c r="BE36" s="143">
        <v>0</v>
      </c>
      <c r="BF36" s="143">
        <v>0</v>
      </c>
      <c r="BG36" s="143">
        <v>0</v>
      </c>
      <c r="BH36" s="143">
        <v>0</v>
      </c>
      <c r="BI36" s="143">
        <v>0</v>
      </c>
      <c r="BJ36" s="143">
        <v>0</v>
      </c>
      <c r="BK36" s="143">
        <v>0</v>
      </c>
      <c r="BL36" s="385"/>
      <c r="BM36" s="683" t="s">
        <v>99</v>
      </c>
      <c r="BN36" s="201" t="s">
        <v>72</v>
      </c>
      <c r="BO36" s="143">
        <v>598</v>
      </c>
      <c r="BP36" s="146">
        <v>642</v>
      </c>
      <c r="BQ36" s="146">
        <v>634</v>
      </c>
      <c r="BR36" s="143">
        <v>758</v>
      </c>
      <c r="BS36" s="146">
        <v>787</v>
      </c>
      <c r="BT36" s="146">
        <v>876</v>
      </c>
      <c r="BU36" s="146">
        <v>775</v>
      </c>
      <c r="BV36" s="142">
        <v>746</v>
      </c>
      <c r="BW36" s="142">
        <v>738</v>
      </c>
      <c r="BX36" s="142">
        <v>851</v>
      </c>
      <c r="BY36" s="142">
        <v>745</v>
      </c>
      <c r="BZ36" s="142">
        <v>598</v>
      </c>
      <c r="CA36" s="516">
        <v>496</v>
      </c>
    </row>
    <row r="37" spans="2:80">
      <c r="B37" s="59"/>
      <c r="C37" s="77"/>
      <c r="D37" s="77"/>
      <c r="E37" s="77"/>
      <c r="F37" s="77"/>
      <c r="G37" s="77"/>
      <c r="H37" s="77"/>
      <c r="I37" s="77"/>
      <c r="J37" s="77"/>
      <c r="K37" s="77"/>
      <c r="L37" s="60"/>
      <c r="P37" s="201" t="s">
        <v>73</v>
      </c>
      <c r="Q37" s="143">
        <f>AJ37+BO37*$AG$6+BO44*$AG$8</f>
        <v>1530.2</v>
      </c>
      <c r="R37" s="143">
        <f t="shared" si="70"/>
        <v>1730.8</v>
      </c>
      <c r="S37" s="143">
        <f t="shared" si="71"/>
        <v>1890.2</v>
      </c>
      <c r="T37" s="143">
        <f t="shared" si="72"/>
        <v>1917.2</v>
      </c>
      <c r="U37" s="143">
        <f t="shared" si="73"/>
        <v>2061.6</v>
      </c>
      <c r="V37" s="143">
        <f t="shared" si="74"/>
        <v>2207.8000000000002</v>
      </c>
      <c r="W37" s="143">
        <f t="shared" si="75"/>
        <v>2239</v>
      </c>
      <c r="X37" s="143">
        <f t="shared" si="76"/>
        <v>2195.1999999999998</v>
      </c>
      <c r="Y37" s="143">
        <f t="shared" si="77"/>
        <v>2198.8000000000002</v>
      </c>
      <c r="Z37" s="143">
        <f t="shared" si="78"/>
        <v>2429.6</v>
      </c>
      <c r="AA37" s="143">
        <f t="shared" si="79"/>
        <v>2587.1999999999998</v>
      </c>
      <c r="AB37" s="143">
        <f t="shared" si="80"/>
        <v>2545.6</v>
      </c>
      <c r="AC37" s="143">
        <f t="shared" si="81"/>
        <v>2253.6</v>
      </c>
      <c r="AD37" s="163"/>
      <c r="AE37" s="219">
        <v>262.87042858074011</v>
      </c>
      <c r="AG37" s="385"/>
      <c r="AH37" s="129"/>
      <c r="AI37" s="201" t="s">
        <v>73</v>
      </c>
      <c r="AJ37" s="143">
        <v>1081</v>
      </c>
      <c r="AK37" s="143">
        <v>1225</v>
      </c>
      <c r="AL37" s="143">
        <v>1341</v>
      </c>
      <c r="AM37" s="143">
        <v>1357</v>
      </c>
      <c r="AN37" s="143">
        <v>1456</v>
      </c>
      <c r="AO37" s="143">
        <v>1533</v>
      </c>
      <c r="AP37" s="143">
        <v>1550</v>
      </c>
      <c r="AQ37" s="143">
        <v>1524</v>
      </c>
      <c r="AR37" s="143">
        <v>1534</v>
      </c>
      <c r="AS37" s="143">
        <v>1722</v>
      </c>
      <c r="AT37" s="143">
        <v>1845</v>
      </c>
      <c r="AU37" s="143">
        <v>1887</v>
      </c>
      <c r="AV37" s="143">
        <v>1679</v>
      </c>
      <c r="AX37" s="141" t="s">
        <v>149</v>
      </c>
      <c r="AY37" s="143">
        <v>0</v>
      </c>
      <c r="AZ37" s="146">
        <v>0</v>
      </c>
      <c r="BA37" s="146">
        <v>0</v>
      </c>
      <c r="BB37" s="143">
        <v>0</v>
      </c>
      <c r="BC37" s="146">
        <v>0</v>
      </c>
      <c r="BD37" s="146">
        <v>0</v>
      </c>
      <c r="BE37" s="146">
        <v>0</v>
      </c>
      <c r="BF37" s="146">
        <v>0</v>
      </c>
      <c r="BG37" s="143">
        <v>0</v>
      </c>
      <c r="BH37" s="146">
        <v>0</v>
      </c>
      <c r="BI37" s="143">
        <v>0</v>
      </c>
      <c r="BJ37" s="143">
        <v>107</v>
      </c>
      <c r="BK37" s="143">
        <v>93</v>
      </c>
      <c r="BL37" s="385"/>
      <c r="BM37" s="681"/>
      <c r="BN37" s="201" t="s">
        <v>73</v>
      </c>
      <c r="BO37" s="143">
        <v>469</v>
      </c>
      <c r="BP37" s="146">
        <v>536</v>
      </c>
      <c r="BQ37" s="146">
        <v>594</v>
      </c>
      <c r="BR37" s="143">
        <v>599</v>
      </c>
      <c r="BS37" s="146">
        <v>642</v>
      </c>
      <c r="BT37" s="146">
        <v>721</v>
      </c>
      <c r="BU37" s="146">
        <v>740</v>
      </c>
      <c r="BV37" s="143">
        <v>719</v>
      </c>
      <c r="BW37" s="143">
        <v>731</v>
      </c>
      <c r="BX37" s="143">
        <v>792</v>
      </c>
      <c r="BY37" s="143">
        <v>839</v>
      </c>
      <c r="BZ37" s="143">
        <v>747</v>
      </c>
      <c r="CA37" s="517">
        <v>647</v>
      </c>
    </row>
    <row r="38" spans="2:80" ht="18.75" thickBot="1">
      <c r="B38" s="64" t="s">
        <v>85</v>
      </c>
      <c r="C38" s="10" t="s">
        <v>0</v>
      </c>
      <c r="D38" s="10" t="s">
        <v>1</v>
      </c>
      <c r="E38" s="10" t="s">
        <v>2</v>
      </c>
      <c r="F38" s="10" t="s">
        <v>3</v>
      </c>
      <c r="G38" s="10" t="s">
        <v>4</v>
      </c>
      <c r="H38" s="10" t="s">
        <v>5</v>
      </c>
      <c r="I38" s="10" t="s">
        <v>6</v>
      </c>
      <c r="J38" s="10" t="s">
        <v>7</v>
      </c>
      <c r="K38" s="10" t="s">
        <v>8</v>
      </c>
      <c r="L38" s="10" t="s">
        <v>89</v>
      </c>
      <c r="M38" s="10" t="s">
        <v>90</v>
      </c>
      <c r="N38" s="78"/>
      <c r="P38" s="201" t="s">
        <v>74</v>
      </c>
      <c r="Q38" s="143">
        <f>AJ38+BO38*$AG$6+BO45*$AG$8</f>
        <v>1497.8</v>
      </c>
      <c r="R38" s="143">
        <f t="shared" si="70"/>
        <v>1831.2</v>
      </c>
      <c r="S38" s="143">
        <f t="shared" si="71"/>
        <v>2056.6</v>
      </c>
      <c r="T38" s="143">
        <f t="shared" si="72"/>
        <v>2247.1999999999998</v>
      </c>
      <c r="U38" s="143">
        <f t="shared" si="73"/>
        <v>2253.1999999999998</v>
      </c>
      <c r="V38" s="143">
        <f t="shared" si="74"/>
        <v>2475</v>
      </c>
      <c r="W38" s="143">
        <f t="shared" si="75"/>
        <v>2425.1999999999998</v>
      </c>
      <c r="X38" s="143">
        <f t="shared" si="76"/>
        <v>2662.6</v>
      </c>
      <c r="Y38" s="143">
        <f t="shared" si="77"/>
        <v>2524.4</v>
      </c>
      <c r="Z38" s="143">
        <f t="shared" si="78"/>
        <v>2592.1999999999998</v>
      </c>
      <c r="AA38" s="143">
        <f t="shared" si="79"/>
        <v>2766.6</v>
      </c>
      <c r="AB38" s="143">
        <f t="shared" si="80"/>
        <v>2888.2</v>
      </c>
      <c r="AC38" s="143">
        <f t="shared" si="81"/>
        <v>2889.4</v>
      </c>
      <c r="AD38" s="163"/>
      <c r="AE38" s="219">
        <v>366.20917459227707</v>
      </c>
      <c r="AF38" s="78"/>
      <c r="AG38" s="385"/>
      <c r="AH38" s="129"/>
      <c r="AI38" s="201" t="s">
        <v>74</v>
      </c>
      <c r="AJ38" s="143">
        <v>1064</v>
      </c>
      <c r="AK38" s="143">
        <v>1304</v>
      </c>
      <c r="AL38" s="143">
        <v>1422</v>
      </c>
      <c r="AM38" s="143">
        <v>1548</v>
      </c>
      <c r="AN38" s="143">
        <v>1555</v>
      </c>
      <c r="AO38" s="143">
        <v>1703</v>
      </c>
      <c r="AP38" s="143">
        <v>1639</v>
      </c>
      <c r="AQ38" s="143">
        <v>1809</v>
      </c>
      <c r="AR38" s="143">
        <v>1706</v>
      </c>
      <c r="AS38" s="143">
        <v>1753</v>
      </c>
      <c r="AT38" s="143">
        <v>1907</v>
      </c>
      <c r="AU38" s="143">
        <v>2021</v>
      </c>
      <c r="AV38" s="143">
        <v>2066</v>
      </c>
      <c r="AX38" s="201" t="s">
        <v>71</v>
      </c>
      <c r="AY38" s="143">
        <v>1270</v>
      </c>
      <c r="AZ38" s="143">
        <v>1295</v>
      </c>
      <c r="BA38" s="143">
        <v>1354</v>
      </c>
      <c r="BB38" s="143">
        <v>1445</v>
      </c>
      <c r="BC38" s="143">
        <v>1528</v>
      </c>
      <c r="BD38" s="143">
        <v>1528</v>
      </c>
      <c r="BE38" s="143">
        <v>1603</v>
      </c>
      <c r="BF38" s="143">
        <v>1696</v>
      </c>
      <c r="BG38" s="143">
        <v>1830</v>
      </c>
      <c r="BH38" s="143">
        <v>1804</v>
      </c>
      <c r="BI38" s="143">
        <v>1857</v>
      </c>
      <c r="BJ38" s="143">
        <v>1930</v>
      </c>
      <c r="BK38" s="143">
        <v>2115</v>
      </c>
      <c r="BL38" s="385"/>
      <c r="BM38" s="681"/>
      <c r="BN38" s="201" t="s">
        <v>74</v>
      </c>
      <c r="BO38" s="143">
        <v>396</v>
      </c>
      <c r="BP38" s="146">
        <v>479</v>
      </c>
      <c r="BQ38" s="146">
        <v>592</v>
      </c>
      <c r="BR38" s="143">
        <v>649</v>
      </c>
      <c r="BS38" s="146">
        <v>639</v>
      </c>
      <c r="BT38" s="146">
        <v>700</v>
      </c>
      <c r="BU38" s="146">
        <v>739</v>
      </c>
      <c r="BV38" s="143">
        <v>792</v>
      </c>
      <c r="BW38" s="143">
        <v>788</v>
      </c>
      <c r="BX38" s="143">
        <v>794</v>
      </c>
      <c r="BY38" s="143">
        <v>852</v>
      </c>
      <c r="BZ38" s="143">
        <v>889</v>
      </c>
      <c r="CA38" s="517">
        <v>833</v>
      </c>
    </row>
    <row r="39" spans="2:80">
      <c r="B39" s="7" t="s">
        <v>72</v>
      </c>
      <c r="C39" s="288">
        <f>C16*C27</f>
        <v>22.733866666666671</v>
      </c>
      <c r="D39" s="288">
        <f t="shared" ref="D39:K39" si="82">D16*D27</f>
        <v>25.971999999999998</v>
      </c>
      <c r="E39" s="288">
        <f t="shared" si="82"/>
        <v>34.03306666666667</v>
      </c>
      <c r="F39" s="288">
        <f t="shared" si="82"/>
        <v>35.050666666666672</v>
      </c>
      <c r="G39" s="288">
        <f t="shared" si="82"/>
        <v>48.366399999999992</v>
      </c>
      <c r="H39" s="288">
        <f t="shared" si="82"/>
        <v>58.747200000000007</v>
      </c>
      <c r="I39" s="288">
        <f t="shared" si="82"/>
        <v>25.859200000000001</v>
      </c>
      <c r="J39" s="288">
        <f t="shared" si="82"/>
        <v>37.3688</v>
      </c>
      <c r="K39" s="288">
        <f t="shared" si="82"/>
        <v>40.194666666666663</v>
      </c>
      <c r="L39" s="11">
        <f t="shared" si="2"/>
        <v>328.32586666666668</v>
      </c>
      <c r="M39" s="11">
        <f>AVERAGE(C39:K39)</f>
        <v>36.480651851851853</v>
      </c>
      <c r="N39" s="79"/>
      <c r="P39" s="201" t="s">
        <v>10</v>
      </c>
      <c r="Q39" s="143">
        <f>AJ39+BO42*$AG$6+BO49*$AG$8</f>
        <v>1813.4</v>
      </c>
      <c r="R39" s="143">
        <f t="shared" ref="R39" si="83">AK39+BP42*$AG$6+BP49*$AG$8</f>
        <v>1865.6</v>
      </c>
      <c r="S39" s="143">
        <f t="shared" ref="S39" si="84">AL39+BQ42*$AG$6+BQ49*$AG$8</f>
        <v>1968.2</v>
      </c>
      <c r="T39" s="143">
        <f t="shared" ref="T39" si="85">AM39+BR42*$AG$6+BR49*$AG$8</f>
        <v>2126.6</v>
      </c>
      <c r="U39" s="143">
        <f t="shared" ref="U39" si="86">AN39+BS42*$AG$6+BS49*$AG$8</f>
        <v>2281</v>
      </c>
      <c r="V39" s="143">
        <f t="shared" ref="V39" si="87">AO39+BT42*$AG$6+BT49*$AG$8</f>
        <v>2292.4</v>
      </c>
      <c r="W39" s="143">
        <f t="shared" ref="W39" si="88">AP39+BU42*$AG$6+BU49*$AG$8</f>
        <v>2383.6</v>
      </c>
      <c r="X39" s="143">
        <f t="shared" ref="X39" si="89">AQ39+BV42*$AG$6+BV49*$AG$8</f>
        <v>2575.6</v>
      </c>
      <c r="Y39" s="143">
        <f t="shared" ref="Y39" si="90">AR39+BW42*$AG$6+BW49*$AG$8</f>
        <v>2792.6</v>
      </c>
      <c r="Z39" s="143">
        <f t="shared" ref="Z39" si="91">AS39+BX42*$AG$6+BX49*$AG$8</f>
        <v>2750.6</v>
      </c>
      <c r="AA39" s="583">
        <f t="shared" ref="AA39" si="92">AT39+BY42*$AG$6+BY49*$AG$8</f>
        <v>2820</v>
      </c>
      <c r="AB39" s="551">
        <f t="shared" ref="AB39" si="93">AU39+BZ42*$AG$6+BZ49*$AG$8</f>
        <v>2993.3</v>
      </c>
      <c r="AC39" s="552">
        <f t="shared" ref="AC39" si="94">AV39+CA42*$AG$6+CA49*$AG$8</f>
        <v>3229</v>
      </c>
      <c r="AD39" s="163"/>
      <c r="AE39" s="219">
        <v>348.0138343354904</v>
      </c>
      <c r="AF39" s="79"/>
      <c r="AG39" s="385"/>
      <c r="AH39" s="129"/>
      <c r="AI39" s="201" t="s">
        <v>10</v>
      </c>
      <c r="AJ39" s="143">
        <v>1270</v>
      </c>
      <c r="AK39" s="143">
        <v>1295</v>
      </c>
      <c r="AL39" s="143">
        <v>1354</v>
      </c>
      <c r="AM39" s="143">
        <v>1445</v>
      </c>
      <c r="AN39" s="143">
        <v>1528</v>
      </c>
      <c r="AO39" s="143">
        <v>1528</v>
      </c>
      <c r="AP39" s="143">
        <v>1603</v>
      </c>
      <c r="AQ39" s="143">
        <v>1696</v>
      </c>
      <c r="AR39" s="143">
        <v>1830</v>
      </c>
      <c r="AS39" s="143">
        <v>1804</v>
      </c>
      <c r="AT39" s="143">
        <v>1857</v>
      </c>
      <c r="AU39" s="143">
        <v>1983.5</v>
      </c>
      <c r="AV39" s="143">
        <v>2161.5</v>
      </c>
      <c r="AX39" s="201" t="s">
        <v>128</v>
      </c>
      <c r="AY39" s="143">
        <v>467</v>
      </c>
      <c r="AZ39" s="143">
        <v>532</v>
      </c>
      <c r="BA39" s="143">
        <v>433</v>
      </c>
      <c r="BB39" s="143">
        <v>426</v>
      </c>
      <c r="BC39" s="143">
        <v>544</v>
      </c>
      <c r="BD39" s="143">
        <v>454</v>
      </c>
      <c r="BE39" s="143">
        <v>506</v>
      </c>
      <c r="BF39" s="143">
        <v>347</v>
      </c>
      <c r="BG39" s="143">
        <v>312</v>
      </c>
      <c r="BH39" s="143">
        <v>300</v>
      </c>
      <c r="BI39" s="143">
        <v>310</v>
      </c>
      <c r="BJ39" s="143">
        <v>300</v>
      </c>
      <c r="BK39" s="143">
        <v>367</v>
      </c>
      <c r="BL39" s="385"/>
      <c r="BM39" s="681"/>
      <c r="BN39" s="201" t="s">
        <v>36</v>
      </c>
      <c r="BO39" s="143">
        <v>0</v>
      </c>
      <c r="BP39" s="146">
        <v>0</v>
      </c>
      <c r="BQ39" s="146">
        <v>0</v>
      </c>
      <c r="BR39" s="143">
        <v>0</v>
      </c>
      <c r="BS39" s="146">
        <v>0</v>
      </c>
      <c r="BT39" s="146">
        <v>0</v>
      </c>
      <c r="BU39" s="146">
        <v>0</v>
      </c>
      <c r="BV39" s="146">
        <v>0</v>
      </c>
      <c r="BW39" s="143">
        <v>0</v>
      </c>
      <c r="BX39" s="143">
        <v>0</v>
      </c>
      <c r="BY39" s="146">
        <v>0</v>
      </c>
      <c r="BZ39" s="146">
        <v>0</v>
      </c>
      <c r="CA39" s="545">
        <v>0</v>
      </c>
    </row>
    <row r="40" spans="2:80">
      <c r="B40" s="7" t="s">
        <v>73</v>
      </c>
      <c r="C40" s="288">
        <f t="shared" ref="C40:K47" si="95">C17*C28</f>
        <v>45.791999999999994</v>
      </c>
      <c r="D40" s="288">
        <f t="shared" si="95"/>
        <v>48.437999999999995</v>
      </c>
      <c r="E40" s="288">
        <f t="shared" si="95"/>
        <v>73.86399999999999</v>
      </c>
      <c r="F40" s="288">
        <f t="shared" si="95"/>
        <v>70.072000000000003</v>
      </c>
      <c r="G40" s="288">
        <f t="shared" si="95"/>
        <v>104.1225</v>
      </c>
      <c r="H40" s="288">
        <f t="shared" si="95"/>
        <v>93.002500000000012</v>
      </c>
      <c r="I40" s="288">
        <f t="shared" si="95"/>
        <v>45.321999999999996</v>
      </c>
      <c r="J40" s="288">
        <f t="shared" si="95"/>
        <v>80.527500000000003</v>
      </c>
      <c r="K40" s="288">
        <f t="shared" si="95"/>
        <v>108.26666666666667</v>
      </c>
      <c r="L40" s="11">
        <f t="shared" si="2"/>
        <v>669.40716666666663</v>
      </c>
      <c r="M40" s="11">
        <f t="shared" ref="M40:M48" si="96">AVERAGE(C40:K40)</f>
        <v>74.378574074074066</v>
      </c>
      <c r="N40" s="79"/>
      <c r="P40" s="201" t="s">
        <v>11</v>
      </c>
      <c r="Q40" s="143">
        <f>AJ40</f>
        <v>652</v>
      </c>
      <c r="R40" s="143">
        <f t="shared" ref="R40:R41" si="97">AK40</f>
        <v>822</v>
      </c>
      <c r="S40" s="143">
        <f t="shared" ref="S40:S41" si="98">AL40</f>
        <v>705</v>
      </c>
      <c r="T40" s="143">
        <f>AM40</f>
        <v>684</v>
      </c>
      <c r="U40" s="143">
        <f t="shared" ref="U40:U44" si="99">AN40</f>
        <v>804</v>
      </c>
      <c r="V40" s="143">
        <f t="shared" ref="V40:V44" si="100">AO40</f>
        <v>633</v>
      </c>
      <c r="W40" s="143">
        <f t="shared" ref="W40:W44" si="101">AP40</f>
        <v>644</v>
      </c>
      <c r="X40" s="143">
        <f t="shared" ref="X40:X44" si="102">AQ40</f>
        <v>444</v>
      </c>
      <c r="Y40" s="143">
        <f t="shared" ref="Y40:Y44" si="103">AR40</f>
        <v>376</v>
      </c>
      <c r="Z40" s="143">
        <f t="shared" ref="Z40:Z41" si="104">AS40</f>
        <v>352</v>
      </c>
      <c r="AA40" s="407">
        <f t="shared" ref="AA40:AA41" si="105">AT40</f>
        <v>341</v>
      </c>
      <c r="AB40" s="143">
        <f t="shared" ref="AB40:AB41" si="106">AU40</f>
        <v>327</v>
      </c>
      <c r="AC40" s="553">
        <f t="shared" ref="AC40:AC41" si="107">AV40</f>
        <v>398</v>
      </c>
      <c r="AD40" s="163"/>
      <c r="AE40" s="219">
        <v>166.46000520645589</v>
      </c>
      <c r="AF40" s="79"/>
      <c r="AG40" s="385"/>
      <c r="AH40" s="129"/>
      <c r="AI40" s="201" t="s">
        <v>11</v>
      </c>
      <c r="AJ40" s="143">
        <v>652</v>
      </c>
      <c r="AK40" s="143">
        <v>822</v>
      </c>
      <c r="AL40" s="143">
        <v>705</v>
      </c>
      <c r="AM40" s="143">
        <v>684</v>
      </c>
      <c r="AN40" s="143">
        <v>804</v>
      </c>
      <c r="AO40" s="143">
        <v>633</v>
      </c>
      <c r="AP40" s="143">
        <v>644</v>
      </c>
      <c r="AQ40" s="143">
        <v>444</v>
      </c>
      <c r="AR40" s="143">
        <v>376</v>
      </c>
      <c r="AS40" s="143">
        <v>352</v>
      </c>
      <c r="AT40" s="143">
        <v>341</v>
      </c>
      <c r="AU40" s="143">
        <v>327</v>
      </c>
      <c r="AV40" s="143">
        <v>398</v>
      </c>
      <c r="AX40" s="201" t="s">
        <v>129</v>
      </c>
      <c r="AY40" s="143">
        <v>185</v>
      </c>
      <c r="AZ40" s="143">
        <v>290</v>
      </c>
      <c r="BA40" s="143">
        <v>272</v>
      </c>
      <c r="BB40" s="143">
        <v>258</v>
      </c>
      <c r="BC40" s="143">
        <v>260</v>
      </c>
      <c r="BD40" s="143">
        <v>179</v>
      </c>
      <c r="BE40" s="143">
        <v>138</v>
      </c>
      <c r="BF40" s="143">
        <v>97</v>
      </c>
      <c r="BG40" s="143">
        <v>64</v>
      </c>
      <c r="BH40" s="143">
        <v>52</v>
      </c>
      <c r="BI40" s="143">
        <v>31</v>
      </c>
      <c r="BJ40" s="143">
        <v>27</v>
      </c>
      <c r="BK40" s="143">
        <v>31</v>
      </c>
      <c r="BL40" s="385"/>
      <c r="BM40" s="681"/>
      <c r="BN40" s="141" t="s">
        <v>149</v>
      </c>
      <c r="BO40" s="143">
        <v>0</v>
      </c>
      <c r="BP40" s="146">
        <v>0</v>
      </c>
      <c r="BQ40" s="146">
        <v>0</v>
      </c>
      <c r="BR40" s="143">
        <v>0</v>
      </c>
      <c r="BS40" s="146">
        <v>0</v>
      </c>
      <c r="BT40" s="146">
        <v>0</v>
      </c>
      <c r="BU40" s="146">
        <v>0</v>
      </c>
      <c r="BV40" s="146">
        <v>0</v>
      </c>
      <c r="BW40" s="143">
        <v>0</v>
      </c>
      <c r="BX40" s="146">
        <v>0</v>
      </c>
      <c r="BY40" s="143">
        <v>0</v>
      </c>
      <c r="BZ40" s="146">
        <v>50</v>
      </c>
      <c r="CA40" s="545">
        <v>43</v>
      </c>
    </row>
    <row r="41" spans="2:80" ht="18" customHeight="1" thickBot="1">
      <c r="B41" s="7" t="s">
        <v>74</v>
      </c>
      <c r="C41" s="288">
        <f t="shared" si="95"/>
        <v>118.13777777777779</v>
      </c>
      <c r="D41" s="288">
        <f t="shared" si="95"/>
        <v>121.90333333333334</v>
      </c>
      <c r="E41" s="288">
        <f t="shared" si="95"/>
        <v>189.87111111111108</v>
      </c>
      <c r="F41" s="288">
        <f t="shared" si="95"/>
        <v>178.58222222222224</v>
      </c>
      <c r="G41" s="288">
        <f t="shared" si="95"/>
        <v>281.9933333333334</v>
      </c>
      <c r="H41" s="288">
        <f t="shared" si="95"/>
        <v>185.78400000000002</v>
      </c>
      <c r="I41" s="288">
        <f t="shared" si="95"/>
        <v>102.84444444444446</v>
      </c>
      <c r="J41" s="288">
        <f t="shared" si="95"/>
        <v>216.21333333333334</v>
      </c>
      <c r="K41" s="288">
        <f t="shared" si="95"/>
        <v>253.08400000000003</v>
      </c>
      <c r="L41" s="11">
        <f t="shared" si="2"/>
        <v>1648.4135555555558</v>
      </c>
      <c r="M41" s="11">
        <f t="shared" si="96"/>
        <v>183.15706172839509</v>
      </c>
      <c r="N41" s="79"/>
      <c r="P41" s="201" t="s">
        <v>12</v>
      </c>
      <c r="Q41" s="143">
        <f t="shared" ref="Q41" si="108">AJ41</f>
        <v>14</v>
      </c>
      <c r="R41" s="143">
        <f t="shared" si="97"/>
        <v>13</v>
      </c>
      <c r="S41" s="143">
        <f t="shared" si="98"/>
        <v>22</v>
      </c>
      <c r="T41" s="143">
        <f t="shared" ref="T41" si="109">AM41</f>
        <v>24</v>
      </c>
      <c r="U41" s="143">
        <f t="shared" si="99"/>
        <v>17</v>
      </c>
      <c r="V41" s="143">
        <f t="shared" si="100"/>
        <v>19</v>
      </c>
      <c r="W41" s="143">
        <f t="shared" si="101"/>
        <v>21</v>
      </c>
      <c r="X41" s="143">
        <f t="shared" si="102"/>
        <v>18</v>
      </c>
      <c r="Y41" s="143">
        <f t="shared" si="103"/>
        <v>12</v>
      </c>
      <c r="Z41" s="143">
        <f t="shared" si="104"/>
        <v>23</v>
      </c>
      <c r="AA41" s="571">
        <f t="shared" si="105"/>
        <v>19</v>
      </c>
      <c r="AB41" s="554">
        <f t="shared" si="106"/>
        <v>12</v>
      </c>
      <c r="AC41" s="555">
        <f t="shared" si="107"/>
        <v>23</v>
      </c>
      <c r="AD41" s="163"/>
      <c r="AE41" s="219">
        <v>4.2700507413066324</v>
      </c>
      <c r="AF41" s="79"/>
      <c r="AG41" s="385"/>
      <c r="AH41" s="129"/>
      <c r="AI41" s="201" t="s">
        <v>12</v>
      </c>
      <c r="AJ41" s="143">
        <v>14</v>
      </c>
      <c r="AK41" s="143">
        <v>13</v>
      </c>
      <c r="AL41" s="143">
        <v>22</v>
      </c>
      <c r="AM41" s="143">
        <v>24</v>
      </c>
      <c r="AN41" s="143">
        <v>17</v>
      </c>
      <c r="AO41" s="143">
        <v>19</v>
      </c>
      <c r="AP41" s="143">
        <v>21</v>
      </c>
      <c r="AQ41" s="143">
        <v>18</v>
      </c>
      <c r="AR41" s="143">
        <v>12</v>
      </c>
      <c r="AS41" s="143">
        <v>23</v>
      </c>
      <c r="AT41" s="143">
        <v>19</v>
      </c>
      <c r="AU41" s="143">
        <v>12</v>
      </c>
      <c r="AV41" s="143">
        <v>23</v>
      </c>
      <c r="AX41" s="201" t="s">
        <v>130</v>
      </c>
      <c r="AY41" s="143">
        <v>0</v>
      </c>
      <c r="AZ41" s="143">
        <v>0</v>
      </c>
      <c r="BA41" s="143">
        <v>0</v>
      </c>
      <c r="BB41" s="143">
        <v>0</v>
      </c>
      <c r="BC41" s="143">
        <v>0</v>
      </c>
      <c r="BD41" s="143">
        <v>0</v>
      </c>
      <c r="BE41" s="143">
        <v>0</v>
      </c>
      <c r="BF41" s="143">
        <v>0</v>
      </c>
      <c r="BG41" s="143">
        <v>0</v>
      </c>
      <c r="BH41" s="143">
        <v>0</v>
      </c>
      <c r="BI41" s="143">
        <v>0</v>
      </c>
      <c r="BJ41" s="143">
        <v>0</v>
      </c>
      <c r="BK41" s="143">
        <v>0</v>
      </c>
      <c r="BL41" s="385"/>
      <c r="BM41" s="681"/>
      <c r="BN41" s="201" t="s">
        <v>71</v>
      </c>
      <c r="BO41" s="143">
        <v>403</v>
      </c>
      <c r="BP41" s="146">
        <v>402</v>
      </c>
      <c r="BQ41" s="146">
        <v>454</v>
      </c>
      <c r="BR41" s="143">
        <v>522</v>
      </c>
      <c r="BS41" s="146">
        <v>555</v>
      </c>
      <c r="BT41" s="146">
        <v>543</v>
      </c>
      <c r="BU41" s="146">
        <v>567</v>
      </c>
      <c r="BV41" s="146">
        <v>667</v>
      </c>
      <c r="BW41" s="143">
        <v>702</v>
      </c>
      <c r="BX41" s="143">
        <v>772</v>
      </c>
      <c r="BY41" s="146">
        <v>760</v>
      </c>
      <c r="BZ41" s="146">
        <v>786</v>
      </c>
      <c r="CA41" s="545">
        <v>916</v>
      </c>
    </row>
    <row r="42" spans="2:80" ht="18.75" thickBot="1">
      <c r="B42" s="7" t="s">
        <v>10</v>
      </c>
      <c r="C42" s="288">
        <f t="shared" si="95"/>
        <v>577.18999999999994</v>
      </c>
      <c r="D42" s="288">
        <f t="shared" si="95"/>
        <v>857.16583333333347</v>
      </c>
      <c r="E42" s="288">
        <f t="shared" si="95"/>
        <v>753.52499999999998</v>
      </c>
      <c r="F42" s="288">
        <f t="shared" si="95"/>
        <v>720.51666666666677</v>
      </c>
      <c r="G42" s="288">
        <f t="shared" si="95"/>
        <v>1502.0774999999996</v>
      </c>
      <c r="H42" s="288">
        <f t="shared" si="95"/>
        <v>725.57333333333338</v>
      </c>
      <c r="I42" s="288">
        <f t="shared" si="95"/>
        <v>404.39249999999998</v>
      </c>
      <c r="J42" s="288">
        <f t="shared" si="95"/>
        <v>1123.3500000000001</v>
      </c>
      <c r="K42" s="288">
        <f t="shared" si="95"/>
        <v>1258.76</v>
      </c>
      <c r="L42" s="11">
        <f t="shared" ref="L42:L48" si="110">SUM(C42:K42)</f>
        <v>7922.5508333333346</v>
      </c>
      <c r="M42" s="11">
        <f t="shared" si="96"/>
        <v>880.28342592592605</v>
      </c>
      <c r="N42" s="79"/>
      <c r="P42" s="201" t="s">
        <v>151</v>
      </c>
      <c r="Q42" s="210">
        <v>0</v>
      </c>
      <c r="R42" s="210">
        <v>0</v>
      </c>
      <c r="S42" s="210">
        <v>0</v>
      </c>
      <c r="T42" s="210">
        <f>AM42</f>
        <v>9274441.7100000009</v>
      </c>
      <c r="U42" s="210">
        <f t="shared" si="99"/>
        <v>10266019.76</v>
      </c>
      <c r="V42" s="210">
        <f t="shared" si="100"/>
        <v>11039730.83</v>
      </c>
      <c r="W42" s="210">
        <f t="shared" si="101"/>
        <v>10396767.689999999</v>
      </c>
      <c r="X42" s="210">
        <f t="shared" si="102"/>
        <v>9586008.5899999999</v>
      </c>
      <c r="Y42" s="210">
        <f t="shared" si="103"/>
        <v>8873329</v>
      </c>
      <c r="Z42" s="210">
        <f>AS42</f>
        <v>8348063.0300000003</v>
      </c>
      <c r="AA42" s="210">
        <f>AT42</f>
        <v>7910306.0499999998</v>
      </c>
      <c r="AB42" s="210">
        <f>AU42</f>
        <v>7744116</v>
      </c>
      <c r="AC42" s="210">
        <f>AV42</f>
        <v>10933685.369999999</v>
      </c>
      <c r="AD42" s="163"/>
      <c r="AE42" s="219">
        <v>940216.67179969035</v>
      </c>
      <c r="AF42" s="79"/>
      <c r="AG42" s="385"/>
      <c r="AH42" s="129"/>
      <c r="AI42" s="201" t="s">
        <v>151</v>
      </c>
      <c r="AJ42" s="210">
        <v>0</v>
      </c>
      <c r="AK42" s="210">
        <v>0</v>
      </c>
      <c r="AL42" s="210">
        <v>0</v>
      </c>
      <c r="AM42" s="210">
        <v>9274441.7100000009</v>
      </c>
      <c r="AN42" s="210">
        <v>10266019.76</v>
      </c>
      <c r="AO42" s="210">
        <v>11039730.83</v>
      </c>
      <c r="AP42" s="210">
        <v>10396767.689999999</v>
      </c>
      <c r="AQ42" s="210">
        <v>9586008.5899999999</v>
      </c>
      <c r="AR42" s="210">
        <v>8873329</v>
      </c>
      <c r="AS42" s="210">
        <v>8348063.0300000003</v>
      </c>
      <c r="AT42" s="210">
        <v>7910306.0499999998</v>
      </c>
      <c r="AU42" s="210">
        <v>7744116</v>
      </c>
      <c r="AV42" s="210">
        <v>10933685.369999999</v>
      </c>
      <c r="AX42" s="201" t="s">
        <v>152</v>
      </c>
      <c r="AY42" s="143">
        <v>0</v>
      </c>
      <c r="AZ42" s="143">
        <v>0</v>
      </c>
      <c r="BA42" s="143">
        <v>0</v>
      </c>
      <c r="BB42" s="143">
        <v>0</v>
      </c>
      <c r="BC42" s="143">
        <v>0</v>
      </c>
      <c r="BD42" s="143">
        <v>0</v>
      </c>
      <c r="BE42" s="143">
        <v>0</v>
      </c>
      <c r="BF42" s="143">
        <v>0</v>
      </c>
      <c r="BG42" s="143">
        <v>0</v>
      </c>
      <c r="BH42" s="143">
        <v>0</v>
      </c>
      <c r="BI42" s="143">
        <v>0</v>
      </c>
      <c r="BJ42" s="143">
        <v>0</v>
      </c>
      <c r="BK42" s="143">
        <v>0</v>
      </c>
      <c r="BL42" s="385"/>
      <c r="BM42" s="682"/>
      <c r="BN42" s="206" t="s">
        <v>53</v>
      </c>
      <c r="BO42" s="207">
        <f>BO39+BO41+$AG$11*BO40</f>
        <v>403</v>
      </c>
      <c r="BP42" s="208">
        <f t="shared" ref="BP42" si="111">BP39+BP41+$AG$11*BP40</f>
        <v>402</v>
      </c>
      <c r="BQ42" s="208">
        <v>454</v>
      </c>
      <c r="BR42" s="207">
        <v>522</v>
      </c>
      <c r="BS42" s="208">
        <v>555</v>
      </c>
      <c r="BT42" s="208">
        <v>543</v>
      </c>
      <c r="BU42" s="208">
        <v>567</v>
      </c>
      <c r="BV42" s="209">
        <v>667</v>
      </c>
      <c r="BW42" s="209">
        <v>702</v>
      </c>
      <c r="BX42" s="209">
        <v>772</v>
      </c>
      <c r="BY42" s="208">
        <v>760</v>
      </c>
      <c r="BZ42" s="463">
        <v>811</v>
      </c>
      <c r="CA42" s="441">
        <v>937.5</v>
      </c>
    </row>
    <row r="43" spans="2:80" ht="18.75" thickBot="1">
      <c r="B43" s="56" t="s">
        <v>11</v>
      </c>
      <c r="C43" s="288">
        <f t="shared" si="95"/>
        <v>52.5</v>
      </c>
      <c r="D43" s="288">
        <f t="shared" si="95"/>
        <v>226.44444444444449</v>
      </c>
      <c r="E43" s="288">
        <f t="shared" si="95"/>
        <v>177.66666666666666</v>
      </c>
      <c r="F43" s="288">
        <f t="shared" si="95"/>
        <v>130.11111111111111</v>
      </c>
      <c r="G43" s="288">
        <f t="shared" si="95"/>
        <v>546.22222222222229</v>
      </c>
      <c r="H43" s="288">
        <f t="shared" si="95"/>
        <v>318.33333333333331</v>
      </c>
      <c r="I43" s="288">
        <f t="shared" si="95"/>
        <v>183.88888888888889</v>
      </c>
      <c r="J43" s="288">
        <f t="shared" si="95"/>
        <v>315.44444444444451</v>
      </c>
      <c r="K43" s="288">
        <f t="shared" si="95"/>
        <v>507.66666666666674</v>
      </c>
      <c r="L43" s="11">
        <f t="shared" si="110"/>
        <v>2458.2777777777778</v>
      </c>
      <c r="M43" s="11">
        <f t="shared" si="96"/>
        <v>273.14197530864197</v>
      </c>
      <c r="N43" s="79"/>
      <c r="P43" s="201" t="s">
        <v>16</v>
      </c>
      <c r="Q43" s="214">
        <f t="shared" ref="Q43:Q44" si="112">AJ43</f>
        <v>19.768383039661291</v>
      </c>
      <c r="R43" s="214">
        <f t="shared" ref="R43:R44" si="113">AK43</f>
        <v>19.570210965362993</v>
      </c>
      <c r="S43" s="214">
        <f t="shared" ref="S43:S44" si="114">AL43</f>
        <v>19.561856787174513</v>
      </c>
      <c r="T43" s="214">
        <f t="shared" ref="T43:T44" si="115">AM43</f>
        <v>19.794430162419349</v>
      </c>
      <c r="U43" s="214">
        <f t="shared" si="99"/>
        <v>20.274932328432673</v>
      </c>
      <c r="V43" s="214">
        <f t="shared" si="100"/>
        <v>19.082269391357197</v>
      </c>
      <c r="W43" s="214">
        <f t="shared" si="101"/>
        <v>18.952471033341215</v>
      </c>
      <c r="X43" s="214">
        <f t="shared" si="102"/>
        <v>19.24458935041946</v>
      </c>
      <c r="Y43" s="214">
        <f t="shared" si="103"/>
        <v>20.461864154093863</v>
      </c>
      <c r="Z43" s="214">
        <f t="shared" ref="Z43:Z44" si="116">AS43</f>
        <v>19.562624254473164</v>
      </c>
      <c r="AA43" s="584">
        <f t="shared" ref="AA43:AA44" si="117">AT43</f>
        <v>19.736072978478436</v>
      </c>
      <c r="AB43" s="563">
        <f t="shared" ref="AB43:AB44" si="118">AU43</f>
        <v>22.132583492339794</v>
      </c>
      <c r="AC43" s="564">
        <f t="shared" ref="AC43:AC44" si="119">AV43</f>
        <v>25.043738196480092</v>
      </c>
      <c r="AD43" s="163"/>
      <c r="AE43" s="419">
        <v>0.48009335891478438</v>
      </c>
      <c r="AF43" s="79"/>
      <c r="AG43" s="385"/>
      <c r="AH43" s="129"/>
      <c r="AI43" s="201" t="s">
        <v>16</v>
      </c>
      <c r="AJ43" s="214">
        <v>19.768383039661291</v>
      </c>
      <c r="AK43" s="214">
        <v>19.570210965362993</v>
      </c>
      <c r="AL43" s="214">
        <v>19.561856787174513</v>
      </c>
      <c r="AM43" s="214">
        <v>19.794430162419349</v>
      </c>
      <c r="AN43" s="214">
        <v>20.274932328432673</v>
      </c>
      <c r="AO43" s="214">
        <v>19.082269391357197</v>
      </c>
      <c r="AP43" s="214">
        <v>18.952471033341215</v>
      </c>
      <c r="AQ43" s="214">
        <v>19.24458935041946</v>
      </c>
      <c r="AR43" s="214">
        <v>20.461864154093863</v>
      </c>
      <c r="AS43" s="214">
        <v>19.562624254473164</v>
      </c>
      <c r="AT43" s="214">
        <v>19.736072978478436</v>
      </c>
      <c r="AU43" s="214">
        <v>22.132583492339794</v>
      </c>
      <c r="AV43" s="214">
        <v>25.043738196480092</v>
      </c>
      <c r="AX43" s="212" t="s">
        <v>131</v>
      </c>
      <c r="AY43" s="213">
        <v>14</v>
      </c>
      <c r="AZ43" s="213">
        <v>13</v>
      </c>
      <c r="BA43" s="213">
        <v>22</v>
      </c>
      <c r="BB43" s="213">
        <v>24</v>
      </c>
      <c r="BC43" s="213">
        <v>17</v>
      </c>
      <c r="BD43" s="213">
        <v>19</v>
      </c>
      <c r="BE43" s="213">
        <v>21</v>
      </c>
      <c r="BF43" s="213">
        <v>18</v>
      </c>
      <c r="BG43" s="213">
        <v>12</v>
      </c>
      <c r="BH43" s="213">
        <v>23</v>
      </c>
      <c r="BI43" s="213">
        <v>19</v>
      </c>
      <c r="BJ43" s="213">
        <v>12</v>
      </c>
      <c r="BK43" s="213">
        <v>23</v>
      </c>
      <c r="BL43" s="385"/>
      <c r="BM43" s="683" t="s">
        <v>100</v>
      </c>
      <c r="BN43" s="201" t="s">
        <v>72</v>
      </c>
      <c r="BO43" s="224">
        <v>56</v>
      </c>
      <c r="BP43" s="224">
        <v>39</v>
      </c>
      <c r="BQ43" s="224">
        <v>35</v>
      </c>
      <c r="BR43" s="224">
        <v>39</v>
      </c>
      <c r="BS43" s="224">
        <v>42</v>
      </c>
      <c r="BT43" s="224">
        <v>50</v>
      </c>
      <c r="BU43" s="224">
        <v>38</v>
      </c>
      <c r="BV43" s="142">
        <v>51</v>
      </c>
      <c r="BW43" s="142">
        <v>20</v>
      </c>
      <c r="BX43" s="142">
        <v>22</v>
      </c>
      <c r="BY43" s="142">
        <v>16</v>
      </c>
      <c r="BZ43" s="142">
        <v>21</v>
      </c>
      <c r="CA43" s="516">
        <v>17</v>
      </c>
      <c r="CB43" s="111"/>
    </row>
    <row r="44" spans="2:80" ht="18.75" customHeight="1">
      <c r="B44" s="56" t="s">
        <v>12</v>
      </c>
      <c r="C44" s="288">
        <f t="shared" si="95"/>
        <v>0</v>
      </c>
      <c r="D44" s="288">
        <f t="shared" si="95"/>
        <v>0</v>
      </c>
      <c r="E44" s="288">
        <f t="shared" si="95"/>
        <v>18</v>
      </c>
      <c r="F44" s="288">
        <f t="shared" si="95"/>
        <v>61</v>
      </c>
      <c r="G44" s="288">
        <f t="shared" si="95"/>
        <v>71</v>
      </c>
      <c r="H44" s="288">
        <f t="shared" si="95"/>
        <v>393.99999999999994</v>
      </c>
      <c r="I44" s="288">
        <f t="shared" si="95"/>
        <v>102</v>
      </c>
      <c r="J44" s="288">
        <f t="shared" si="95"/>
        <v>769.99999999999989</v>
      </c>
      <c r="K44" s="288">
        <f t="shared" si="95"/>
        <v>1439.1666666666665</v>
      </c>
      <c r="L44" s="11">
        <f t="shared" si="110"/>
        <v>2855.1666666666665</v>
      </c>
      <c r="M44" s="11">
        <f t="shared" si="96"/>
        <v>317.2407407407407</v>
      </c>
      <c r="N44" s="79"/>
      <c r="P44" s="215" t="s">
        <v>17</v>
      </c>
      <c r="Q44" s="216">
        <f t="shared" si="112"/>
        <v>0.50043365134431916</v>
      </c>
      <c r="R44" s="216">
        <f t="shared" si="113"/>
        <v>0.50772025431425971</v>
      </c>
      <c r="S44" s="216">
        <f t="shared" si="114"/>
        <v>0.47882136279926335</v>
      </c>
      <c r="T44" s="216">
        <f t="shared" si="115"/>
        <v>0.49659863945578231</v>
      </c>
      <c r="U44" s="216">
        <f t="shared" si="99"/>
        <v>0.57192676547515253</v>
      </c>
      <c r="V44" s="216">
        <f t="shared" si="100"/>
        <v>0.54479999999999995</v>
      </c>
      <c r="W44" s="216">
        <f t="shared" si="101"/>
        <v>0.56499575191163975</v>
      </c>
      <c r="X44" s="216">
        <f t="shared" si="102"/>
        <v>0.57911646586345378</v>
      </c>
      <c r="Y44" s="216">
        <f t="shared" si="103"/>
        <v>0.60211049037864683</v>
      </c>
      <c r="Z44" s="216">
        <f t="shared" si="116"/>
        <v>0.59877675840978595</v>
      </c>
      <c r="AA44" s="216">
        <f t="shared" si="117"/>
        <v>0.61854022376132123</v>
      </c>
      <c r="AB44" s="216">
        <f t="shared" si="118"/>
        <v>0.60094886663152347</v>
      </c>
      <c r="AC44" s="216">
        <f t="shared" si="119"/>
        <v>0.58444216990788123</v>
      </c>
      <c r="AD44" s="163"/>
      <c r="AE44" s="420">
        <v>4.3974848126431283</v>
      </c>
      <c r="AF44" s="79"/>
      <c r="AG44" s="385"/>
      <c r="AH44" s="129"/>
      <c r="AI44" s="215" t="s">
        <v>17</v>
      </c>
      <c r="AJ44" s="216">
        <v>0.50043365134431916</v>
      </c>
      <c r="AK44" s="216">
        <v>0.50772025431425971</v>
      </c>
      <c r="AL44" s="216">
        <v>0.47882136279926335</v>
      </c>
      <c r="AM44" s="216">
        <v>0.49659863945578231</v>
      </c>
      <c r="AN44" s="216">
        <v>0.57192676547515253</v>
      </c>
      <c r="AO44" s="216">
        <v>0.54479999999999995</v>
      </c>
      <c r="AP44" s="216">
        <v>0.56499575191163975</v>
      </c>
      <c r="AQ44" s="216">
        <v>0.57911646586345378</v>
      </c>
      <c r="AR44" s="216">
        <v>0.60211049037864683</v>
      </c>
      <c r="AS44" s="216">
        <v>0.59877675840978595</v>
      </c>
      <c r="AT44" s="216">
        <v>0.61854022376132123</v>
      </c>
      <c r="AU44" s="216">
        <v>0.60094886663152347</v>
      </c>
      <c r="AV44" s="216">
        <v>0.58444216990788123</v>
      </c>
      <c r="AX44" s="201"/>
      <c r="BA44" s="220"/>
      <c r="BB44" s="220"/>
      <c r="BC44" s="220"/>
      <c r="BD44" s="220"/>
      <c r="BE44" s="220"/>
      <c r="BF44" s="220"/>
      <c r="BG44" s="220"/>
      <c r="BH44" s="220"/>
      <c r="BI44" s="220"/>
      <c r="BJ44" s="220"/>
      <c r="BK44" s="220"/>
      <c r="BM44" s="681"/>
      <c r="BN44" s="201" t="s">
        <v>73</v>
      </c>
      <c r="BO44" s="143">
        <v>74</v>
      </c>
      <c r="BP44" s="146">
        <v>77</v>
      </c>
      <c r="BQ44" s="146">
        <v>74</v>
      </c>
      <c r="BR44" s="143">
        <v>81</v>
      </c>
      <c r="BS44" s="146">
        <v>92</v>
      </c>
      <c r="BT44" s="146">
        <v>98</v>
      </c>
      <c r="BU44" s="146">
        <v>97</v>
      </c>
      <c r="BV44" s="143">
        <v>96</v>
      </c>
      <c r="BW44" s="143">
        <v>80</v>
      </c>
      <c r="BX44" s="143">
        <v>74</v>
      </c>
      <c r="BY44" s="143">
        <v>71</v>
      </c>
      <c r="BZ44" s="143">
        <v>61</v>
      </c>
      <c r="CA44" s="517">
        <v>57</v>
      </c>
    </row>
    <row r="45" spans="2:80">
      <c r="B45" s="7" t="s">
        <v>151</v>
      </c>
      <c r="C45" s="288">
        <f t="shared" si="95"/>
        <v>14.881488100000002</v>
      </c>
      <c r="D45" s="288">
        <f t="shared" si="95"/>
        <v>17.682931111111113</v>
      </c>
      <c r="E45" s="288">
        <f t="shared" si="95"/>
        <v>81.990376400000002</v>
      </c>
      <c r="F45" s="288">
        <f t="shared" si="95"/>
        <v>72.068835822222226</v>
      </c>
      <c r="G45" s="288">
        <f t="shared" si="95"/>
        <v>63.142483911111107</v>
      </c>
      <c r="H45" s="288">
        <f t="shared" si="95"/>
        <v>131.86642840000002</v>
      </c>
      <c r="I45" s="288">
        <f t="shared" si="95"/>
        <v>359.79186639999989</v>
      </c>
      <c r="J45" s="288">
        <f t="shared" si="95"/>
        <v>284.92152470971513</v>
      </c>
      <c r="K45" s="288">
        <f t="shared" si="95"/>
        <v>1520.6169744166664</v>
      </c>
      <c r="L45" s="11">
        <f t="shared" si="110"/>
        <v>2546.9629092708255</v>
      </c>
      <c r="M45" s="11">
        <f t="shared" si="96"/>
        <v>282.99587880786953</v>
      </c>
      <c r="N45" s="79"/>
      <c r="U45" s="129"/>
      <c r="V45" s="129"/>
      <c r="W45" s="129"/>
      <c r="X45" s="129"/>
      <c r="Y45" s="129"/>
      <c r="Z45" s="129"/>
      <c r="AA45" s="129"/>
      <c r="AB45" s="129"/>
      <c r="AC45" s="129"/>
      <c r="AD45" s="165"/>
      <c r="AE45" s="99"/>
      <c r="AF45" s="79"/>
      <c r="AG45" s="385"/>
      <c r="AH45" s="129"/>
      <c r="AR45" s="385"/>
      <c r="AS45" s="385"/>
      <c r="AX45" s="141"/>
      <c r="BA45" s="220"/>
      <c r="BB45" s="220"/>
      <c r="BC45" s="220"/>
      <c r="BD45" s="220"/>
      <c r="BE45" s="220"/>
      <c r="BF45" s="220"/>
      <c r="BG45" s="220"/>
      <c r="BH45" s="220"/>
      <c r="BI45" s="220"/>
      <c r="BJ45" s="220"/>
      <c r="BK45" s="220"/>
      <c r="BM45" s="681"/>
      <c r="BN45" s="201" t="s">
        <v>74</v>
      </c>
      <c r="BO45" s="143">
        <v>117</v>
      </c>
      <c r="BP45" s="146">
        <v>144</v>
      </c>
      <c r="BQ45" s="146">
        <v>161</v>
      </c>
      <c r="BR45" s="143">
        <v>180</v>
      </c>
      <c r="BS45" s="146">
        <v>187</v>
      </c>
      <c r="BT45" s="146">
        <v>212</v>
      </c>
      <c r="BU45" s="146">
        <v>195</v>
      </c>
      <c r="BV45" s="143">
        <v>220</v>
      </c>
      <c r="BW45" s="143">
        <v>188</v>
      </c>
      <c r="BX45" s="143">
        <v>204</v>
      </c>
      <c r="BY45" s="143">
        <v>178</v>
      </c>
      <c r="BZ45" s="143">
        <v>156</v>
      </c>
      <c r="CA45" s="517">
        <v>157</v>
      </c>
    </row>
    <row r="46" spans="2:80">
      <c r="B46" s="56" t="s">
        <v>16</v>
      </c>
      <c r="C46" s="288">
        <f t="shared" si="95"/>
        <v>107.27004120433021</v>
      </c>
      <c r="D46" s="288">
        <f t="shared" si="95"/>
        <v>207.46470641808065</v>
      </c>
      <c r="E46" s="288">
        <f t="shared" si="95"/>
        <v>111.52065777883053</v>
      </c>
      <c r="F46" s="288">
        <f t="shared" si="95"/>
        <v>159.45862505936736</v>
      </c>
      <c r="G46" s="288">
        <f t="shared" si="95"/>
        <v>119.16955598205094</v>
      </c>
      <c r="H46" s="288">
        <f t="shared" si="95"/>
        <v>85.184939414856046</v>
      </c>
      <c r="I46" s="288">
        <f t="shared" si="95"/>
        <v>106.74343623510663</v>
      </c>
      <c r="J46" s="288">
        <f t="shared" si="95"/>
        <v>111.04482784472471</v>
      </c>
      <c r="K46" s="288">
        <f t="shared" si="95"/>
        <v>198.2623256145088</v>
      </c>
      <c r="L46" s="11">
        <f t="shared" si="110"/>
        <v>1206.1191155518559</v>
      </c>
      <c r="M46" s="11">
        <f t="shared" si="96"/>
        <v>134.01323506131732</v>
      </c>
      <c r="N46" s="79"/>
      <c r="U46" s="129"/>
      <c r="V46" s="129"/>
      <c r="W46" s="129"/>
      <c r="X46" s="129"/>
      <c r="Y46" s="129"/>
      <c r="Z46" s="129"/>
      <c r="AA46" s="129"/>
      <c r="AB46" s="129"/>
      <c r="AC46" s="129"/>
      <c r="AD46" s="165"/>
      <c r="AE46" s="99"/>
      <c r="AF46" s="79"/>
      <c r="AG46" s="385"/>
      <c r="AH46" s="129"/>
      <c r="AR46" s="385"/>
      <c r="AS46" s="385"/>
      <c r="AW46" s="165"/>
      <c r="AX46" s="201"/>
      <c r="BA46" s="220"/>
      <c r="BB46" s="220"/>
      <c r="BC46" s="220"/>
      <c r="BD46" s="220"/>
      <c r="BE46" s="220"/>
      <c r="BF46" s="220"/>
      <c r="BG46" s="220"/>
      <c r="BH46" s="220"/>
      <c r="BI46" s="220"/>
      <c r="BJ46" s="220"/>
      <c r="BK46" s="220"/>
      <c r="BM46" s="681"/>
      <c r="BN46" s="201" t="s">
        <v>36</v>
      </c>
      <c r="BO46" s="143">
        <v>0</v>
      </c>
      <c r="BP46" s="146">
        <v>0</v>
      </c>
      <c r="BQ46" s="146">
        <v>0</v>
      </c>
      <c r="BR46" s="143">
        <v>0</v>
      </c>
      <c r="BS46" s="146">
        <v>0</v>
      </c>
      <c r="BT46" s="146">
        <v>0</v>
      </c>
      <c r="BU46" s="146">
        <v>0</v>
      </c>
      <c r="BV46" s="146">
        <v>0</v>
      </c>
      <c r="BW46" s="143">
        <v>0</v>
      </c>
      <c r="BX46" s="143">
        <v>0</v>
      </c>
      <c r="BY46" s="146">
        <v>0</v>
      </c>
      <c r="BZ46" s="146">
        <v>0</v>
      </c>
      <c r="CA46" s="545">
        <v>0</v>
      </c>
    </row>
    <row r="47" spans="2:80">
      <c r="B47" s="58" t="s">
        <v>17</v>
      </c>
      <c r="C47" s="289">
        <f t="shared" si="95"/>
        <v>1153.53096880925</v>
      </c>
      <c r="D47" s="289">
        <f t="shared" si="95"/>
        <v>463.20581014230288</v>
      </c>
      <c r="E47" s="289">
        <f t="shared" si="95"/>
        <v>901.96563015036293</v>
      </c>
      <c r="F47" s="289">
        <f t="shared" si="95"/>
        <v>910.34621971059084</v>
      </c>
      <c r="G47" s="289">
        <f t="shared" si="95"/>
        <v>755.00366769059519</v>
      </c>
      <c r="H47" s="289">
        <f t="shared" si="95"/>
        <v>506.11474690772178</v>
      </c>
      <c r="I47" s="289">
        <f t="shared" si="95"/>
        <v>337.14973081487875</v>
      </c>
      <c r="J47" s="289">
        <f t="shared" si="95"/>
        <v>846.36146656881454</v>
      </c>
      <c r="K47" s="289">
        <f t="shared" si="95"/>
        <v>1195.8045818480641</v>
      </c>
      <c r="L47" s="11">
        <f t="shared" si="110"/>
        <v>7069.4828226425807</v>
      </c>
      <c r="M47" s="11">
        <f t="shared" si="96"/>
        <v>785.49809140473121</v>
      </c>
      <c r="N47" s="79"/>
      <c r="U47" s="129"/>
      <c r="V47" s="129"/>
      <c r="W47" s="129"/>
      <c r="X47" s="129"/>
      <c r="Y47" s="129"/>
      <c r="Z47" s="129"/>
      <c r="AA47" s="129"/>
      <c r="AB47" s="129"/>
      <c r="AC47" s="129"/>
      <c r="AD47" s="165"/>
      <c r="AE47" s="99"/>
      <c r="AF47" s="79"/>
      <c r="AG47" s="385"/>
      <c r="AH47" s="129"/>
      <c r="AR47" s="385"/>
      <c r="AS47" s="385"/>
      <c r="AX47" s="201"/>
      <c r="AY47" s="165"/>
      <c r="AZ47" s="165"/>
      <c r="BA47" s="220"/>
      <c r="BB47" s="220"/>
      <c r="BC47" s="220"/>
      <c r="BD47" s="220"/>
      <c r="BE47" s="220"/>
      <c r="BF47" s="220"/>
      <c r="BG47" s="220"/>
      <c r="BH47" s="220"/>
      <c r="BI47" s="220"/>
      <c r="BJ47" s="220"/>
      <c r="BK47" s="220"/>
      <c r="BM47" s="681"/>
      <c r="BN47" s="141" t="s">
        <v>149</v>
      </c>
      <c r="BO47" s="143">
        <v>0</v>
      </c>
      <c r="BP47" s="146">
        <v>0</v>
      </c>
      <c r="BQ47" s="146">
        <v>0</v>
      </c>
      <c r="BR47" s="143">
        <v>0</v>
      </c>
      <c r="BS47" s="146">
        <v>0</v>
      </c>
      <c r="BT47" s="146">
        <v>0</v>
      </c>
      <c r="BU47" s="146">
        <v>0</v>
      </c>
      <c r="BV47" s="146">
        <v>0</v>
      </c>
      <c r="BW47" s="143">
        <v>0</v>
      </c>
      <c r="BX47" s="146">
        <v>0</v>
      </c>
      <c r="BY47" s="143">
        <v>0</v>
      </c>
      <c r="BZ47" s="146">
        <v>26</v>
      </c>
      <c r="CA47" s="545">
        <v>23</v>
      </c>
    </row>
    <row r="48" spans="2:80" s="82" customFormat="1">
      <c r="B48" s="80" t="s">
        <v>65</v>
      </c>
      <c r="C48" s="81">
        <f t="shared" ref="C48:K48" si="120">SUM(C39:C47)</f>
        <v>2092.0361425580245</v>
      </c>
      <c r="D48" s="81">
        <f t="shared" si="120"/>
        <v>1968.277058782606</v>
      </c>
      <c r="E48" s="81">
        <f t="shared" si="120"/>
        <v>2342.4365087736378</v>
      </c>
      <c r="F48" s="81">
        <f t="shared" si="120"/>
        <v>2337.2063472588475</v>
      </c>
      <c r="G48" s="81">
        <f t="shared" si="120"/>
        <v>3491.0976631393123</v>
      </c>
      <c r="H48" s="81">
        <f t="shared" si="120"/>
        <v>2498.6064813892444</v>
      </c>
      <c r="I48" s="81">
        <f t="shared" si="120"/>
        <v>1667.9920667833187</v>
      </c>
      <c r="J48" s="81">
        <f t="shared" si="120"/>
        <v>3785.2318969010321</v>
      </c>
      <c r="K48" s="81">
        <f t="shared" si="120"/>
        <v>6521.8225485459061</v>
      </c>
      <c r="L48" s="11">
        <f t="shared" si="110"/>
        <v>26704.706714131928</v>
      </c>
      <c r="M48" s="11">
        <f t="shared" si="96"/>
        <v>2967.1896349035474</v>
      </c>
      <c r="O48" s="129"/>
      <c r="P48" s="129"/>
      <c r="Q48" s="129"/>
      <c r="R48" s="129"/>
      <c r="S48" s="129"/>
      <c r="T48" s="129"/>
      <c r="U48" s="129"/>
      <c r="V48" s="129"/>
      <c r="W48" s="129"/>
      <c r="X48" s="129"/>
      <c r="Y48" s="129"/>
      <c r="Z48" s="129"/>
      <c r="AA48" s="129"/>
      <c r="AB48" s="129"/>
      <c r="AC48" s="129"/>
      <c r="AD48" s="165"/>
      <c r="AE48" s="99"/>
      <c r="AG48" s="385"/>
      <c r="AH48" s="129"/>
      <c r="AI48" s="129"/>
      <c r="AJ48" s="129"/>
      <c r="AK48" s="129"/>
      <c r="AL48" s="129"/>
      <c r="AM48" s="129"/>
      <c r="AN48" s="129"/>
      <c r="AO48" s="129"/>
      <c r="AP48" s="129"/>
      <c r="AQ48" s="385"/>
      <c r="AR48" s="385"/>
      <c r="AS48" s="385"/>
      <c r="AT48" s="385"/>
      <c r="AU48" s="385"/>
      <c r="AV48" s="327"/>
      <c r="AW48" s="129"/>
      <c r="AX48" s="201"/>
      <c r="AY48" s="165"/>
      <c r="AZ48" s="165"/>
      <c r="BA48" s="220"/>
      <c r="BB48" s="220"/>
      <c r="BC48" s="220"/>
      <c r="BD48" s="220"/>
      <c r="BE48" s="220"/>
      <c r="BF48" s="220"/>
      <c r="BG48" s="220"/>
      <c r="BH48" s="220"/>
      <c r="BI48" s="220"/>
      <c r="BJ48" s="220"/>
      <c r="BK48" s="220"/>
      <c r="BL48" s="129"/>
      <c r="BM48" s="681"/>
      <c r="BN48" s="201" t="s">
        <v>71</v>
      </c>
      <c r="BO48" s="143">
        <v>221</v>
      </c>
      <c r="BP48" s="146">
        <v>249</v>
      </c>
      <c r="BQ48" s="146">
        <v>251</v>
      </c>
      <c r="BR48" s="143">
        <v>264</v>
      </c>
      <c r="BS48" s="146">
        <v>309</v>
      </c>
      <c r="BT48" s="146">
        <v>330</v>
      </c>
      <c r="BU48" s="146">
        <v>327</v>
      </c>
      <c r="BV48" s="146">
        <v>346</v>
      </c>
      <c r="BW48" s="143">
        <v>401</v>
      </c>
      <c r="BX48" s="143">
        <v>329</v>
      </c>
      <c r="BY48" s="146">
        <v>355</v>
      </c>
      <c r="BZ48" s="146">
        <v>348</v>
      </c>
      <c r="CA48" s="545">
        <v>306</v>
      </c>
      <c r="CB48" s="129"/>
    </row>
    <row r="49" spans="2:80">
      <c r="L49" s="54"/>
      <c r="U49" s="129"/>
      <c r="V49" s="129"/>
      <c r="W49" s="129"/>
      <c r="X49" s="129"/>
      <c r="Y49" s="129"/>
      <c r="Z49" s="129"/>
      <c r="AA49" s="129"/>
      <c r="AB49" s="129"/>
      <c r="AC49" s="129"/>
      <c r="AD49" s="165"/>
      <c r="AE49" s="99"/>
      <c r="AG49" s="385"/>
      <c r="AH49" s="129"/>
      <c r="AR49" s="385"/>
      <c r="AS49" s="385"/>
      <c r="AX49" s="165"/>
      <c r="AY49" s="165"/>
      <c r="AZ49" s="165"/>
      <c r="BA49" s="165"/>
      <c r="BB49" s="165"/>
      <c r="BC49" s="165"/>
      <c r="BD49" s="165"/>
      <c r="BE49" s="165"/>
      <c r="BF49" s="165"/>
      <c r="BG49" s="327"/>
      <c r="BH49" s="327"/>
      <c r="BI49" s="165"/>
      <c r="BJ49" s="165"/>
      <c r="BK49" s="165"/>
      <c r="BM49" s="682"/>
      <c r="BN49" s="222" t="s">
        <v>53</v>
      </c>
      <c r="BO49" s="207">
        <f>BO46+BO48+$AG$11*BO47</f>
        <v>221</v>
      </c>
      <c r="BP49" s="208">
        <f t="shared" ref="BP49" si="121">BP46+BP48+$AG$11*BP47</f>
        <v>249</v>
      </c>
      <c r="BQ49" s="208">
        <v>251</v>
      </c>
      <c r="BR49" s="207">
        <v>264</v>
      </c>
      <c r="BS49" s="208">
        <v>309</v>
      </c>
      <c r="BT49" s="208">
        <v>330</v>
      </c>
      <c r="BU49" s="208">
        <v>327</v>
      </c>
      <c r="BV49" s="209">
        <v>346</v>
      </c>
      <c r="BW49" s="209">
        <v>401</v>
      </c>
      <c r="BX49" s="209">
        <v>329</v>
      </c>
      <c r="BY49" s="208">
        <v>355</v>
      </c>
      <c r="BZ49" s="463">
        <v>361</v>
      </c>
      <c r="CA49" s="441">
        <v>317.5</v>
      </c>
    </row>
    <row r="50" spans="2:80" ht="18" customHeight="1">
      <c r="B50" s="64" t="s">
        <v>88</v>
      </c>
      <c r="C50" s="10" t="s">
        <v>0</v>
      </c>
      <c r="D50" s="10" t="s">
        <v>1</v>
      </c>
      <c r="E50" s="10" t="s">
        <v>2</v>
      </c>
      <c r="F50" s="10" t="s">
        <v>3</v>
      </c>
      <c r="G50" s="10" t="s">
        <v>4</v>
      </c>
      <c r="H50" s="10" t="s">
        <v>5</v>
      </c>
      <c r="I50" s="10" t="s">
        <v>6</v>
      </c>
      <c r="J50" s="10" t="s">
        <v>7</v>
      </c>
      <c r="K50" s="10" t="s">
        <v>8</v>
      </c>
      <c r="L50" s="10" t="s">
        <v>95</v>
      </c>
      <c r="P50" s="201"/>
      <c r="Q50" s="201"/>
      <c r="R50" s="201"/>
      <c r="S50" s="201"/>
      <c r="T50" s="210"/>
      <c r="U50" s="210"/>
      <c r="V50" s="210"/>
      <c r="W50" s="210"/>
      <c r="X50" s="210"/>
      <c r="Y50" s="210"/>
      <c r="Z50" s="210"/>
      <c r="AA50" s="210"/>
      <c r="AB50" s="210"/>
      <c r="AC50" s="210"/>
      <c r="AD50" s="210"/>
      <c r="AE50" s="229"/>
      <c r="AG50" s="560"/>
      <c r="AH50" s="136"/>
      <c r="AI50" s="201"/>
      <c r="AJ50" s="201"/>
      <c r="AK50" s="201"/>
      <c r="AL50" s="201"/>
      <c r="AM50" s="210"/>
      <c r="AN50" s="210"/>
      <c r="AO50" s="210"/>
      <c r="AP50" s="210"/>
      <c r="AQ50" s="210"/>
      <c r="AR50" s="210"/>
      <c r="AS50" s="210"/>
      <c r="AT50" s="210"/>
      <c r="AU50" s="210"/>
      <c r="AV50" s="210"/>
      <c r="AX50" s="165"/>
      <c r="AY50" s="165"/>
      <c r="AZ50" s="165"/>
      <c r="BA50" s="165"/>
      <c r="BB50" s="165"/>
      <c r="BC50" s="165"/>
      <c r="BD50" s="165"/>
      <c r="BE50" s="165"/>
      <c r="BF50" s="165"/>
      <c r="BG50" s="327"/>
      <c r="BH50" s="327"/>
      <c r="BI50" s="165"/>
      <c r="BJ50" s="165"/>
      <c r="BK50" s="165"/>
      <c r="BM50" s="440"/>
      <c r="BN50" s="223"/>
      <c r="BO50" s="223"/>
      <c r="BP50" s="223"/>
      <c r="BQ50" s="223"/>
      <c r="BR50" s="223"/>
      <c r="BS50" s="223"/>
      <c r="BT50" s="223"/>
      <c r="BU50" s="223"/>
      <c r="BV50" s="388"/>
      <c r="BW50" s="388"/>
      <c r="BX50" s="388"/>
      <c r="BY50" s="388"/>
      <c r="BZ50" s="327"/>
      <c r="CA50" s="327"/>
    </row>
    <row r="51" spans="2:80">
      <c r="B51" s="7" t="s">
        <v>9</v>
      </c>
      <c r="C51" s="69">
        <f t="shared" ref="C51:C59" si="122">C39/$C$48</f>
        <v>1.0866861333891189E-2</v>
      </c>
      <c r="D51" s="69">
        <f t="shared" ref="D51:D59" si="123">D39/$D$48</f>
        <v>1.319529681256554E-2</v>
      </c>
      <c r="E51" s="69">
        <f t="shared" ref="E51:E59" si="124">E39/$E$48</f>
        <v>1.4528917449499789E-2</v>
      </c>
      <c r="F51" s="69">
        <f t="shared" ref="F51:F59" si="125">F39/$F$48</f>
        <v>1.4996821614734722E-2</v>
      </c>
      <c r="G51" s="69">
        <f t="shared" ref="G51:G59" si="126">G39/$G$48</f>
        <v>1.3854209955417661E-2</v>
      </c>
      <c r="H51" s="69">
        <f t="shared" ref="H51:H59" si="127">H39/$H$48</f>
        <v>2.3511985755890665E-2</v>
      </c>
      <c r="I51" s="69">
        <f t="shared" ref="I51:I59" si="128">I39/$I$48</f>
        <v>1.5503191241112331E-2</v>
      </c>
      <c r="J51" s="69">
        <f t="shared" ref="J51:J59" si="129">J39/$J$48</f>
        <v>9.8722617313337716E-3</v>
      </c>
      <c r="K51" s="69">
        <f t="shared" ref="K51:K59" si="130">K39/$K$48</f>
        <v>6.1631033913408751E-3</v>
      </c>
      <c r="L51" s="69">
        <f t="shared" ref="L51:L59" si="131">L39/$L$48</f>
        <v>1.2294681614792614E-2</v>
      </c>
      <c r="P51" s="133" t="s">
        <v>3</v>
      </c>
      <c r="Q51" s="133" t="s">
        <v>121</v>
      </c>
      <c r="R51" s="133" t="s">
        <v>120</v>
      </c>
      <c r="S51" s="133" t="s">
        <v>119</v>
      </c>
      <c r="T51" s="133" t="s">
        <v>49</v>
      </c>
      <c r="U51" s="133" t="s">
        <v>48</v>
      </c>
      <c r="V51" s="133" t="s">
        <v>47</v>
      </c>
      <c r="W51" s="133" t="s">
        <v>46</v>
      </c>
      <c r="X51" s="133" t="s">
        <v>45</v>
      </c>
      <c r="Y51" s="133" t="s">
        <v>44</v>
      </c>
      <c r="Z51" s="133" t="s">
        <v>43</v>
      </c>
      <c r="AA51" s="133" t="s">
        <v>96</v>
      </c>
      <c r="AB51" s="133" t="s">
        <v>69</v>
      </c>
      <c r="AC51" s="133" t="s">
        <v>77</v>
      </c>
      <c r="AD51" s="135"/>
      <c r="AE51" s="92" t="s">
        <v>110</v>
      </c>
      <c r="AG51" s="385"/>
      <c r="AH51" s="129"/>
      <c r="AI51" s="133" t="s">
        <v>3</v>
      </c>
      <c r="AJ51" s="133" t="s">
        <v>121</v>
      </c>
      <c r="AK51" s="133" t="s">
        <v>120</v>
      </c>
      <c r="AL51" s="133" t="s">
        <v>119</v>
      </c>
      <c r="AM51" s="133" t="s">
        <v>49</v>
      </c>
      <c r="AN51" s="133" t="s">
        <v>48</v>
      </c>
      <c r="AO51" s="133" t="s">
        <v>47</v>
      </c>
      <c r="AP51" s="133" t="s">
        <v>46</v>
      </c>
      <c r="AQ51" s="133" t="s">
        <v>45</v>
      </c>
      <c r="AR51" s="133" t="s">
        <v>44</v>
      </c>
      <c r="AS51" s="133" t="s">
        <v>43</v>
      </c>
      <c r="AT51" s="133" t="s">
        <v>96</v>
      </c>
      <c r="AU51" s="133" t="s">
        <v>69</v>
      </c>
      <c r="AV51" s="133" t="s">
        <v>77</v>
      </c>
      <c r="AX51" s="133" t="s">
        <v>3</v>
      </c>
      <c r="AY51" s="133" t="s">
        <v>121</v>
      </c>
      <c r="AZ51" s="133" t="s">
        <v>120</v>
      </c>
      <c r="BA51" s="133" t="s">
        <v>119</v>
      </c>
      <c r="BB51" s="133" t="s">
        <v>49</v>
      </c>
      <c r="BC51" s="133" t="s">
        <v>48</v>
      </c>
      <c r="BD51" s="133" t="s">
        <v>47</v>
      </c>
      <c r="BE51" s="133" t="s">
        <v>46</v>
      </c>
      <c r="BF51" s="133" t="s">
        <v>45</v>
      </c>
      <c r="BG51" s="133" t="s">
        <v>44</v>
      </c>
      <c r="BH51" s="133" t="s">
        <v>43</v>
      </c>
      <c r="BI51" s="133" t="s">
        <v>96</v>
      </c>
      <c r="BJ51" s="133" t="s">
        <v>69</v>
      </c>
      <c r="BK51" s="133" t="s">
        <v>77</v>
      </c>
      <c r="BM51" s="233"/>
      <c r="BN51" s="133" t="s">
        <v>3</v>
      </c>
      <c r="BO51" s="133" t="s">
        <v>121</v>
      </c>
      <c r="BP51" s="133" t="s">
        <v>120</v>
      </c>
      <c r="BQ51" s="133" t="s">
        <v>119</v>
      </c>
      <c r="BR51" s="133" t="s">
        <v>49</v>
      </c>
      <c r="BS51" s="133" t="s">
        <v>48</v>
      </c>
      <c r="BT51" s="133" t="s">
        <v>47</v>
      </c>
      <c r="BU51" s="133" t="s">
        <v>46</v>
      </c>
      <c r="BV51" s="133" t="s">
        <v>45</v>
      </c>
      <c r="BW51" s="133" t="s">
        <v>44</v>
      </c>
      <c r="BX51" s="133" t="s">
        <v>43</v>
      </c>
      <c r="BY51" s="133" t="s">
        <v>96</v>
      </c>
      <c r="BZ51" s="135" t="s">
        <v>69</v>
      </c>
      <c r="CA51" s="135" t="s">
        <v>77</v>
      </c>
    </row>
    <row r="52" spans="2:80">
      <c r="B52" s="7" t="s">
        <v>91</v>
      </c>
      <c r="C52" s="69">
        <f t="shared" si="122"/>
        <v>2.1888723176650336E-2</v>
      </c>
      <c r="D52" s="69">
        <f t="shared" si="123"/>
        <v>2.460934032831702E-2</v>
      </c>
      <c r="E52" s="69">
        <f t="shared" si="124"/>
        <v>3.1532978470639891E-2</v>
      </c>
      <c r="F52" s="69">
        <f t="shared" si="125"/>
        <v>2.998109263316983E-2</v>
      </c>
      <c r="G52" s="69">
        <f t="shared" si="126"/>
        <v>2.982514671513645E-2</v>
      </c>
      <c r="H52" s="69">
        <f t="shared" si="127"/>
        <v>3.7221747679246353E-2</v>
      </c>
      <c r="I52" s="69">
        <f t="shared" si="128"/>
        <v>2.7171592061227455E-2</v>
      </c>
      <c r="J52" s="69">
        <f t="shared" si="129"/>
        <v>2.1274125917074681E-2</v>
      </c>
      <c r="K52" s="69">
        <f t="shared" si="130"/>
        <v>1.6600676553336399E-2</v>
      </c>
      <c r="L52" s="69">
        <f t="shared" si="131"/>
        <v>2.5067010614740114E-2</v>
      </c>
      <c r="P52" s="201" t="s">
        <v>72</v>
      </c>
      <c r="Q52" s="143">
        <f>AJ52+BO52*$AG$6+BO59*$AG$8</f>
        <v>1803.2</v>
      </c>
      <c r="R52" s="143">
        <f t="shared" ref="R52:R54" si="132">AK52+BP52*$AG$6+BP59*$AG$8</f>
        <v>1749.6</v>
      </c>
      <c r="S52" s="143">
        <f t="shared" ref="S52:S54" si="133">AL52+BQ52*$AG$6+BQ59*$AG$8</f>
        <v>1864.8</v>
      </c>
      <c r="T52" s="143">
        <f t="shared" ref="T52:T54" si="134">AM52+BR52*$AG$6+BR59*$AG$8</f>
        <v>2217.8000000000002</v>
      </c>
      <c r="U52" s="143">
        <f t="shared" ref="U52:U54" si="135">AN52+BS52*$AG$6+BS59*$AG$8</f>
        <v>2273.8000000000002</v>
      </c>
      <c r="V52" s="143">
        <f t="shared" ref="V52:V54" si="136">AO52+BT52*$AG$6+BT59*$AG$8</f>
        <v>2662</v>
      </c>
      <c r="W52" s="143">
        <f t="shared" ref="W52:W54" si="137">AP52+BU52*$AG$6+BU59*$AG$8</f>
        <v>2492</v>
      </c>
      <c r="X52" s="143">
        <f t="shared" ref="X52:X54" si="138">AQ52+BV52*$AG$6+BV59*$AG$8</f>
        <v>2241.1999999999998</v>
      </c>
      <c r="Y52" s="143">
        <f t="shared" ref="Y52:Y54" si="139">AR52+BW52*$AG$6+BW59*$AG$8</f>
        <v>2342.1999999999998</v>
      </c>
      <c r="Z52" s="143">
        <f t="shared" ref="Z52:Z54" si="140">AS52+BX52*$AG$6+BX59*$AG$8</f>
        <v>2506.1999999999998</v>
      </c>
      <c r="AA52" s="143">
        <f t="shared" ref="AA52:AA54" si="141">AT52+BY52*$AG$6+BY59*$AG$8</f>
        <v>2316.6</v>
      </c>
      <c r="AB52" s="143">
        <f t="shared" ref="AB52:AB54" si="142">AU52+BZ52*$AG$6+BZ59*$AG$8</f>
        <v>2174.6</v>
      </c>
      <c r="AC52" s="143">
        <f t="shared" ref="AC52:AC54" si="143">AV52+CA52*$AG$6+CA59*$AG$8</f>
        <v>2080.8000000000002</v>
      </c>
      <c r="AD52" s="163"/>
      <c r="AE52" s="219">
        <v>308.33434666499983</v>
      </c>
      <c r="AG52" s="385"/>
      <c r="AH52" s="129"/>
      <c r="AI52" s="201" t="s">
        <v>72</v>
      </c>
      <c r="AJ52" s="143">
        <v>1294</v>
      </c>
      <c r="AK52" s="143">
        <v>1260</v>
      </c>
      <c r="AL52" s="143">
        <v>1338</v>
      </c>
      <c r="AM52" s="143">
        <v>1577</v>
      </c>
      <c r="AN52" s="143">
        <v>1639</v>
      </c>
      <c r="AO52" s="143">
        <v>1916</v>
      </c>
      <c r="AP52" s="143">
        <v>1793</v>
      </c>
      <c r="AQ52" s="143">
        <v>1647</v>
      </c>
      <c r="AR52" s="143">
        <v>1745</v>
      </c>
      <c r="AS52" s="143">
        <v>1863</v>
      </c>
      <c r="AT52" s="143">
        <v>1728</v>
      </c>
      <c r="AU52" s="143">
        <v>1664</v>
      </c>
      <c r="AV52" s="143">
        <v>1654</v>
      </c>
      <c r="AX52" s="201" t="s">
        <v>127</v>
      </c>
      <c r="AY52" s="143">
        <v>0</v>
      </c>
      <c r="AZ52" s="143">
        <v>0</v>
      </c>
      <c r="BA52" s="143">
        <v>0</v>
      </c>
      <c r="BB52" s="143">
        <v>0</v>
      </c>
      <c r="BC52" s="143">
        <v>0</v>
      </c>
      <c r="BD52" s="143">
        <v>0</v>
      </c>
      <c r="BE52" s="143">
        <v>0</v>
      </c>
      <c r="BF52" s="143">
        <v>0</v>
      </c>
      <c r="BG52" s="143">
        <v>0</v>
      </c>
      <c r="BH52" s="143">
        <v>0</v>
      </c>
      <c r="BI52" s="143">
        <v>0</v>
      </c>
      <c r="BJ52" s="143">
        <v>0</v>
      </c>
      <c r="BK52" s="143">
        <v>0</v>
      </c>
      <c r="BM52" s="683" t="s">
        <v>99</v>
      </c>
      <c r="BN52" s="201" t="s">
        <v>72</v>
      </c>
      <c r="BO52" s="143">
        <v>604</v>
      </c>
      <c r="BP52" s="146">
        <v>587</v>
      </c>
      <c r="BQ52" s="146">
        <v>626</v>
      </c>
      <c r="BR52" s="143">
        <v>771</v>
      </c>
      <c r="BS52" s="146">
        <v>766</v>
      </c>
      <c r="BT52" s="146">
        <v>910</v>
      </c>
      <c r="BU52" s="146">
        <v>835</v>
      </c>
      <c r="BV52" s="142">
        <v>719</v>
      </c>
      <c r="BW52" s="142">
        <v>724</v>
      </c>
      <c r="BX52" s="142">
        <v>779</v>
      </c>
      <c r="BY52" s="142">
        <v>712</v>
      </c>
      <c r="BZ52" s="142">
        <v>612</v>
      </c>
      <c r="CA52" s="516">
        <v>516</v>
      </c>
    </row>
    <row r="53" spans="2:80">
      <c r="B53" s="7" t="s">
        <v>92</v>
      </c>
      <c r="C53" s="69">
        <f t="shared" si="122"/>
        <v>5.6470237475594251E-2</v>
      </c>
      <c r="D53" s="69">
        <f t="shared" si="123"/>
        <v>6.193403148677222E-2</v>
      </c>
      <c r="E53" s="69">
        <f t="shared" si="124"/>
        <v>8.1057100331191664E-2</v>
      </c>
      <c r="F53" s="69">
        <f t="shared" si="125"/>
        <v>7.6408410593129417E-2</v>
      </c>
      <c r="G53" s="69">
        <f t="shared" si="126"/>
        <v>8.0774976968062101E-2</v>
      </c>
      <c r="H53" s="69">
        <f t="shared" si="127"/>
        <v>7.4355046056193169E-2</v>
      </c>
      <c r="I53" s="69">
        <f t="shared" si="128"/>
        <v>6.165763404545288E-2</v>
      </c>
      <c r="J53" s="69">
        <f t="shared" si="129"/>
        <v>5.7120234432756184E-2</v>
      </c>
      <c r="K53" s="69">
        <f t="shared" si="130"/>
        <v>3.8805716978059637E-2</v>
      </c>
      <c r="L53" s="69">
        <f t="shared" si="131"/>
        <v>6.1727454010316013E-2</v>
      </c>
      <c r="P53" s="201" t="s">
        <v>73</v>
      </c>
      <c r="Q53" s="143">
        <f>AJ53+BO53*$AG$6+BO60*$AG$8</f>
        <v>1631.2</v>
      </c>
      <c r="R53" s="143">
        <f t="shared" si="132"/>
        <v>1662.8</v>
      </c>
      <c r="S53" s="143">
        <f t="shared" si="133"/>
        <v>1558.4</v>
      </c>
      <c r="T53" s="143">
        <f t="shared" si="134"/>
        <v>1695.4</v>
      </c>
      <c r="U53" s="143">
        <f t="shared" si="135"/>
        <v>1954.8000000000002</v>
      </c>
      <c r="V53" s="143">
        <f t="shared" si="136"/>
        <v>2098.6</v>
      </c>
      <c r="W53" s="143">
        <f t="shared" si="137"/>
        <v>2351.8000000000002</v>
      </c>
      <c r="X53" s="143">
        <f t="shared" si="138"/>
        <v>2117.8000000000002</v>
      </c>
      <c r="Y53" s="143">
        <f t="shared" si="139"/>
        <v>2150.6</v>
      </c>
      <c r="Z53" s="143">
        <f t="shared" si="140"/>
        <v>2244</v>
      </c>
      <c r="AA53" s="143">
        <f t="shared" si="141"/>
        <v>2417.4</v>
      </c>
      <c r="AB53" s="143">
        <f t="shared" si="142"/>
        <v>2340.4</v>
      </c>
      <c r="AC53" s="143">
        <f t="shared" si="143"/>
        <v>2249.4</v>
      </c>
      <c r="AD53" s="163"/>
      <c r="AE53" s="219">
        <v>280.96789535856732</v>
      </c>
      <c r="AG53" s="385"/>
      <c r="AH53" s="129"/>
      <c r="AI53" s="201" t="s">
        <v>73</v>
      </c>
      <c r="AJ53" s="143">
        <v>1178</v>
      </c>
      <c r="AK53" s="143">
        <v>1205</v>
      </c>
      <c r="AL53" s="143">
        <v>1131</v>
      </c>
      <c r="AM53" s="143">
        <v>1218</v>
      </c>
      <c r="AN53" s="143">
        <v>1384</v>
      </c>
      <c r="AO53" s="143">
        <v>1496</v>
      </c>
      <c r="AP53" s="143">
        <v>1664</v>
      </c>
      <c r="AQ53" s="143">
        <v>1523</v>
      </c>
      <c r="AR53" s="143">
        <v>1561</v>
      </c>
      <c r="AS53" s="143">
        <v>1636</v>
      </c>
      <c r="AT53" s="143">
        <v>1764</v>
      </c>
      <c r="AU53" s="143">
        <v>1722</v>
      </c>
      <c r="AV53" s="143">
        <v>1702</v>
      </c>
      <c r="AX53" s="141" t="s">
        <v>149</v>
      </c>
      <c r="AY53" s="143">
        <v>0</v>
      </c>
      <c r="AZ53" s="146">
        <v>0</v>
      </c>
      <c r="BA53" s="146">
        <v>0</v>
      </c>
      <c r="BB53" s="143">
        <v>0</v>
      </c>
      <c r="BC53" s="146">
        <v>0</v>
      </c>
      <c r="BD53" s="146">
        <v>0</v>
      </c>
      <c r="BE53" s="146">
        <v>0</v>
      </c>
      <c r="BF53" s="146">
        <v>0</v>
      </c>
      <c r="BG53" s="143">
        <v>0</v>
      </c>
      <c r="BH53" s="146">
        <v>0</v>
      </c>
      <c r="BI53" s="143">
        <v>0</v>
      </c>
      <c r="BJ53" s="143">
        <v>54</v>
      </c>
      <c r="BK53" s="143">
        <v>36</v>
      </c>
      <c r="BM53" s="681"/>
      <c r="BN53" s="201" t="s">
        <v>73</v>
      </c>
      <c r="BO53" s="143">
        <v>469</v>
      </c>
      <c r="BP53" s="146">
        <v>501</v>
      </c>
      <c r="BQ53" s="146">
        <v>458</v>
      </c>
      <c r="BR53" s="143">
        <v>538</v>
      </c>
      <c r="BS53" s="146">
        <v>641</v>
      </c>
      <c r="BT53" s="146">
        <v>667</v>
      </c>
      <c r="BU53" s="146">
        <v>771</v>
      </c>
      <c r="BV53" s="143">
        <v>671</v>
      </c>
      <c r="BW53" s="143">
        <v>662</v>
      </c>
      <c r="BX53" s="143">
        <v>700</v>
      </c>
      <c r="BY53" s="143">
        <v>748</v>
      </c>
      <c r="BZ53" s="143">
        <v>718</v>
      </c>
      <c r="CA53" s="517">
        <v>618</v>
      </c>
    </row>
    <row r="54" spans="2:80" ht="18.75" thickBot="1">
      <c r="B54" s="7" t="s">
        <v>10</v>
      </c>
      <c r="C54" s="69">
        <f t="shared" si="122"/>
        <v>0.27589867510331079</v>
      </c>
      <c r="D54" s="69">
        <f t="shared" si="123"/>
        <v>0.43549043540826354</v>
      </c>
      <c r="E54" s="69">
        <f t="shared" si="124"/>
        <v>0.32168427924413689</v>
      </c>
      <c r="F54" s="69">
        <f t="shared" si="125"/>
        <v>0.30828115262981054</v>
      </c>
      <c r="G54" s="69">
        <f t="shared" si="126"/>
        <v>0.43025937539922071</v>
      </c>
      <c r="H54" s="69">
        <f t="shared" si="127"/>
        <v>0.2903911995497222</v>
      </c>
      <c r="I54" s="69">
        <f t="shared" si="128"/>
        <v>0.24244269985040209</v>
      </c>
      <c r="J54" s="69">
        <f t="shared" si="129"/>
        <v>0.29677177795095894</v>
      </c>
      <c r="K54" s="69">
        <f t="shared" si="130"/>
        <v>0.19300739795207258</v>
      </c>
      <c r="L54" s="69">
        <f t="shared" si="131"/>
        <v>0.29667245246849244</v>
      </c>
      <c r="P54" s="201" t="s">
        <v>74</v>
      </c>
      <c r="Q54" s="143">
        <f>AJ54+BO54*$AG$6+BO61*$AG$8</f>
        <v>1689.4</v>
      </c>
      <c r="R54" s="143">
        <f t="shared" si="132"/>
        <v>1779.8</v>
      </c>
      <c r="S54" s="143">
        <f t="shared" si="133"/>
        <v>1773.8</v>
      </c>
      <c r="T54" s="143">
        <f t="shared" si="134"/>
        <v>1777.4</v>
      </c>
      <c r="U54" s="143">
        <f t="shared" si="135"/>
        <v>1958.2</v>
      </c>
      <c r="V54" s="143">
        <f t="shared" si="136"/>
        <v>2287.8000000000002</v>
      </c>
      <c r="W54" s="143">
        <f t="shared" si="137"/>
        <v>2350.8000000000002</v>
      </c>
      <c r="X54" s="143">
        <f t="shared" si="138"/>
        <v>2420.6</v>
      </c>
      <c r="Y54" s="143">
        <f t="shared" si="139"/>
        <v>2329.8000000000002</v>
      </c>
      <c r="Z54" s="143">
        <f t="shared" si="140"/>
        <v>2422</v>
      </c>
      <c r="AA54" s="143">
        <f t="shared" si="141"/>
        <v>2583.1999999999998</v>
      </c>
      <c r="AB54" s="143">
        <f t="shared" si="142"/>
        <v>2747.4</v>
      </c>
      <c r="AC54" s="143">
        <f t="shared" si="143"/>
        <v>2705.6</v>
      </c>
      <c r="AD54" s="163"/>
      <c r="AE54" s="219">
        <v>303.75969742178904</v>
      </c>
      <c r="AG54" s="385"/>
      <c r="AH54" s="129"/>
      <c r="AI54" s="201" t="s">
        <v>74</v>
      </c>
      <c r="AJ54" s="143">
        <v>1195</v>
      </c>
      <c r="AK54" s="143">
        <v>1244</v>
      </c>
      <c r="AL54" s="143">
        <v>1256</v>
      </c>
      <c r="AM54" s="143">
        <v>1243</v>
      </c>
      <c r="AN54" s="143">
        <v>1370</v>
      </c>
      <c r="AO54" s="143">
        <v>1552</v>
      </c>
      <c r="AP54" s="143">
        <v>1621</v>
      </c>
      <c r="AQ54" s="143">
        <v>1661</v>
      </c>
      <c r="AR54" s="143">
        <v>1619</v>
      </c>
      <c r="AS54" s="143">
        <v>1702</v>
      </c>
      <c r="AT54" s="143">
        <v>1815</v>
      </c>
      <c r="AU54" s="143">
        <v>1942</v>
      </c>
      <c r="AV54" s="143">
        <v>1952</v>
      </c>
      <c r="AX54" s="201" t="s">
        <v>71</v>
      </c>
      <c r="AY54" s="143">
        <v>1204</v>
      </c>
      <c r="AZ54" s="143">
        <v>1121</v>
      </c>
      <c r="BA54" s="143">
        <v>1116</v>
      </c>
      <c r="BB54" s="143">
        <v>1258</v>
      </c>
      <c r="BC54" s="143">
        <v>1256</v>
      </c>
      <c r="BD54" s="143">
        <v>1275</v>
      </c>
      <c r="BE54" s="143">
        <v>1320</v>
      </c>
      <c r="BF54" s="143">
        <v>1514</v>
      </c>
      <c r="BG54" s="143">
        <v>1638</v>
      </c>
      <c r="BH54" s="143">
        <v>1756</v>
      </c>
      <c r="BI54" s="143">
        <v>1825</v>
      </c>
      <c r="BJ54" s="143">
        <v>1997</v>
      </c>
      <c r="BK54" s="143">
        <v>1993</v>
      </c>
      <c r="BM54" s="681"/>
      <c r="BN54" s="201" t="s">
        <v>74</v>
      </c>
      <c r="BO54" s="143">
        <v>448</v>
      </c>
      <c r="BP54" s="146">
        <v>486</v>
      </c>
      <c r="BQ54" s="146">
        <v>481</v>
      </c>
      <c r="BR54" s="143">
        <v>498</v>
      </c>
      <c r="BS54" s="146">
        <v>549</v>
      </c>
      <c r="BT54" s="146">
        <v>676</v>
      </c>
      <c r="BU54" s="146">
        <v>686</v>
      </c>
      <c r="BV54" s="143">
        <v>732</v>
      </c>
      <c r="BW54" s="143">
        <v>686</v>
      </c>
      <c r="BX54" s="143">
        <v>725</v>
      </c>
      <c r="BY54" s="143">
        <v>739</v>
      </c>
      <c r="BZ54" s="143">
        <v>813</v>
      </c>
      <c r="CA54" s="517">
        <v>757</v>
      </c>
    </row>
    <row r="55" spans="2:80">
      <c r="B55" s="7" t="s">
        <v>93</v>
      </c>
      <c r="C55" s="69">
        <f t="shared" si="122"/>
        <v>2.5095168736332607E-2</v>
      </c>
      <c r="D55" s="69">
        <f t="shared" si="123"/>
        <v>0.11504703742495584</v>
      </c>
      <c r="E55" s="69">
        <f t="shared" si="124"/>
        <v>7.5846950814339245E-2</v>
      </c>
      <c r="F55" s="69">
        <f t="shared" si="125"/>
        <v>5.5669501010772844E-2</v>
      </c>
      <c r="G55" s="69">
        <f t="shared" si="126"/>
        <v>0.15646145565891759</v>
      </c>
      <c r="H55" s="69">
        <f t="shared" si="127"/>
        <v>0.12740434946616225</v>
      </c>
      <c r="I55" s="69">
        <f t="shared" si="128"/>
        <v>0.11024566156571358</v>
      </c>
      <c r="J55" s="69">
        <f t="shared" si="129"/>
        <v>8.3335566495331179E-2</v>
      </c>
      <c r="K55" s="69">
        <f t="shared" si="130"/>
        <v>7.7841226572448713E-2</v>
      </c>
      <c r="L55" s="69">
        <f t="shared" si="131"/>
        <v>9.2054101327271862E-2</v>
      </c>
      <c r="P55" s="201" t="s">
        <v>10</v>
      </c>
      <c r="Q55" s="143">
        <f>AJ55+BO58*$AG$6+BO65*$AG$8</f>
        <v>1720.2</v>
      </c>
      <c r="R55" s="143">
        <f t="shared" ref="R55" si="144">AK55+BP58*$AG$6+BP65*$AG$8</f>
        <v>1642</v>
      </c>
      <c r="S55" s="143">
        <f t="shared" ref="S55" si="145">AL55+BQ58*$AG$6+BQ65*$AG$8</f>
        <v>1622.6</v>
      </c>
      <c r="T55" s="143">
        <f t="shared" ref="T55" si="146">AM55+BR58*$AG$6+BR65*$AG$8</f>
        <v>1847.4</v>
      </c>
      <c r="U55" s="143">
        <f t="shared" ref="U55" si="147">AN55+BS58*$AG$6+BS65*$AG$8</f>
        <v>1870.4</v>
      </c>
      <c r="V55" s="143">
        <f t="shared" ref="V55" si="148">AO55+BT58*$AG$6+BT65*$AG$8</f>
        <v>1875</v>
      </c>
      <c r="W55" s="143">
        <f t="shared" ref="W55" si="149">AP55+BU58*$AG$6+BU65*$AG$8</f>
        <v>1964.2</v>
      </c>
      <c r="X55" s="143">
        <f t="shared" ref="X55" si="150">AQ55+BV58*$AG$6+BV65*$AG$8</f>
        <v>2285.1999999999998</v>
      </c>
      <c r="Y55" s="143">
        <f t="shared" ref="Y55" si="151">AR55+BW58*$AG$6+BW65*$AG$8</f>
        <v>2476</v>
      </c>
      <c r="Z55" s="143">
        <f t="shared" ref="Z55" si="152">AS55+BX58*$AG$6+BX65*$AG$8</f>
        <v>2627.6</v>
      </c>
      <c r="AA55" s="583">
        <f t="shared" ref="AA55" si="153">AT55+BY58*$AG$6+BY65*$AG$8</f>
        <v>2708.4</v>
      </c>
      <c r="AB55" s="551">
        <f t="shared" ref="AB55" si="154">AU55+BZ58*$AG$6+BZ65*$AG$8</f>
        <v>2980.1</v>
      </c>
      <c r="AC55" s="552">
        <f t="shared" ref="AC55" si="155">AV55+CA58*$AG$6+CA65*$AG$8</f>
        <v>2957.7</v>
      </c>
      <c r="AD55" s="163"/>
      <c r="AE55" s="219">
        <v>350.58250510955224</v>
      </c>
      <c r="AG55" s="385"/>
      <c r="AH55" s="129"/>
      <c r="AI55" s="201" t="s">
        <v>10</v>
      </c>
      <c r="AJ55" s="143">
        <v>1204</v>
      </c>
      <c r="AK55" s="143">
        <v>1121</v>
      </c>
      <c r="AL55" s="143">
        <v>1116</v>
      </c>
      <c r="AM55" s="143">
        <v>1258</v>
      </c>
      <c r="AN55" s="143">
        <v>1256</v>
      </c>
      <c r="AO55" s="143">
        <v>1275</v>
      </c>
      <c r="AP55" s="143">
        <v>1320</v>
      </c>
      <c r="AQ55" s="143">
        <v>1514</v>
      </c>
      <c r="AR55" s="143">
        <v>1638</v>
      </c>
      <c r="AS55" s="143">
        <v>1756</v>
      </c>
      <c r="AT55" s="143">
        <v>1825</v>
      </c>
      <c r="AU55" s="143">
        <v>2024</v>
      </c>
      <c r="AV55" s="143">
        <v>2011</v>
      </c>
      <c r="AX55" s="201" t="s">
        <v>128</v>
      </c>
      <c r="AY55" s="143">
        <v>382</v>
      </c>
      <c r="AZ55" s="143">
        <v>347</v>
      </c>
      <c r="BA55" s="143">
        <v>366</v>
      </c>
      <c r="BB55" s="143">
        <v>390</v>
      </c>
      <c r="BC55" s="143">
        <v>377</v>
      </c>
      <c r="BD55" s="143">
        <v>407</v>
      </c>
      <c r="BE55" s="143">
        <v>417</v>
      </c>
      <c r="BF55" s="143">
        <v>481</v>
      </c>
      <c r="BG55" s="143">
        <v>429</v>
      </c>
      <c r="BH55" s="143">
        <v>421</v>
      </c>
      <c r="BI55" s="143">
        <v>414</v>
      </c>
      <c r="BJ55" s="143">
        <v>373</v>
      </c>
      <c r="BK55" s="143">
        <v>344</v>
      </c>
      <c r="BM55" s="681"/>
      <c r="BN55" s="201" t="s">
        <v>36</v>
      </c>
      <c r="BO55" s="143">
        <v>0</v>
      </c>
      <c r="BP55" s="146">
        <v>0</v>
      </c>
      <c r="BQ55" s="146">
        <v>0</v>
      </c>
      <c r="BR55" s="143">
        <v>0</v>
      </c>
      <c r="BS55" s="146">
        <v>0</v>
      </c>
      <c r="BT55" s="146">
        <v>0</v>
      </c>
      <c r="BU55" s="146">
        <v>0</v>
      </c>
      <c r="BV55" s="146">
        <v>0</v>
      </c>
      <c r="BW55" s="143">
        <v>0</v>
      </c>
      <c r="BX55" s="143">
        <v>0</v>
      </c>
      <c r="BY55" s="146">
        <v>0</v>
      </c>
      <c r="BZ55" s="146">
        <v>0</v>
      </c>
      <c r="CA55" s="545">
        <v>0</v>
      </c>
    </row>
    <row r="56" spans="2:80">
      <c r="B56" s="7" t="s">
        <v>94</v>
      </c>
      <c r="C56" s="69">
        <f t="shared" si="122"/>
        <v>0</v>
      </c>
      <c r="D56" s="69">
        <f t="shared" si="123"/>
        <v>0</v>
      </c>
      <c r="E56" s="69">
        <f t="shared" si="124"/>
        <v>7.684306461490281E-3</v>
      </c>
      <c r="F56" s="69">
        <f t="shared" si="125"/>
        <v>2.6099535486690258E-2</v>
      </c>
      <c r="G56" s="69">
        <f t="shared" si="126"/>
        <v>2.033744307690161E-2</v>
      </c>
      <c r="H56" s="69">
        <f t="shared" si="127"/>
        <v>0.15768789640733377</v>
      </c>
      <c r="I56" s="69">
        <f t="shared" si="128"/>
        <v>6.1151369980256838E-2</v>
      </c>
      <c r="J56" s="69">
        <f t="shared" si="129"/>
        <v>0.20342214716894852</v>
      </c>
      <c r="K56" s="69">
        <f t="shared" si="130"/>
        <v>0.22066939968913146</v>
      </c>
      <c r="L56" s="69">
        <f t="shared" si="131"/>
        <v>0.10691623380217594</v>
      </c>
      <c r="P56" s="201" t="s">
        <v>11</v>
      </c>
      <c r="Q56" s="143">
        <f>AJ56</f>
        <v>391</v>
      </c>
      <c r="R56" s="143">
        <f t="shared" ref="R56:R57" si="156">AK56</f>
        <v>370</v>
      </c>
      <c r="S56" s="143">
        <f t="shared" ref="S56:S57" si="157">AL56</f>
        <v>379</v>
      </c>
      <c r="T56" s="143">
        <f>AM56</f>
        <v>400</v>
      </c>
      <c r="U56" s="143">
        <f t="shared" ref="U56:U60" si="158">AN56</f>
        <v>404</v>
      </c>
      <c r="V56" s="143">
        <f t="shared" ref="V56:V60" si="159">AO56</f>
        <v>427</v>
      </c>
      <c r="W56" s="143">
        <f t="shared" ref="W56:W60" si="160">AP56</f>
        <v>432</v>
      </c>
      <c r="X56" s="143">
        <f t="shared" ref="X56:X60" si="161">AQ56</f>
        <v>490</v>
      </c>
      <c r="Y56" s="143">
        <f t="shared" ref="Y56:Y60" si="162">AR56</f>
        <v>446</v>
      </c>
      <c r="Z56" s="143">
        <f t="shared" ref="Z56:Z57" si="163">AS56</f>
        <v>433</v>
      </c>
      <c r="AA56" s="407">
        <f t="shared" ref="AA56:AA57" si="164">AT56</f>
        <v>428</v>
      </c>
      <c r="AB56" s="143">
        <f t="shared" ref="AB56:AB57" si="165">AU56</f>
        <v>385</v>
      </c>
      <c r="AC56" s="553">
        <f t="shared" ref="AC56:AC57" si="166">AV56</f>
        <v>358</v>
      </c>
      <c r="AD56" s="163"/>
      <c r="AE56" s="219">
        <v>35.804406929253211</v>
      </c>
      <c r="AG56" s="385"/>
      <c r="AH56" s="129"/>
      <c r="AI56" s="201" t="s">
        <v>11</v>
      </c>
      <c r="AJ56" s="143">
        <v>391</v>
      </c>
      <c r="AK56" s="143">
        <v>370</v>
      </c>
      <c r="AL56" s="143">
        <v>379</v>
      </c>
      <c r="AM56" s="143">
        <v>400</v>
      </c>
      <c r="AN56" s="143">
        <v>404</v>
      </c>
      <c r="AO56" s="143">
        <v>427</v>
      </c>
      <c r="AP56" s="143">
        <v>432</v>
      </c>
      <c r="AQ56" s="143">
        <v>490</v>
      </c>
      <c r="AR56" s="143">
        <v>446</v>
      </c>
      <c r="AS56" s="143">
        <v>433</v>
      </c>
      <c r="AT56" s="143">
        <v>428</v>
      </c>
      <c r="AU56" s="143">
        <v>385</v>
      </c>
      <c r="AV56" s="143">
        <v>358</v>
      </c>
      <c r="AX56" s="201" t="s">
        <v>129</v>
      </c>
      <c r="AY56" s="143">
        <v>9</v>
      </c>
      <c r="AZ56" s="143">
        <v>23</v>
      </c>
      <c r="BA56" s="143">
        <v>13</v>
      </c>
      <c r="BB56" s="143">
        <v>10</v>
      </c>
      <c r="BC56" s="143">
        <v>27</v>
      </c>
      <c r="BD56" s="143">
        <v>20</v>
      </c>
      <c r="BE56" s="143">
        <v>15</v>
      </c>
      <c r="BF56" s="143">
        <v>9</v>
      </c>
      <c r="BG56" s="143">
        <v>17</v>
      </c>
      <c r="BH56" s="143">
        <v>12</v>
      </c>
      <c r="BI56" s="143">
        <v>14</v>
      </c>
      <c r="BJ56" s="143">
        <v>12</v>
      </c>
      <c r="BK56" s="143">
        <v>14</v>
      </c>
      <c r="BM56" s="681"/>
      <c r="BN56" s="141" t="s">
        <v>149</v>
      </c>
      <c r="BO56" s="143">
        <v>0</v>
      </c>
      <c r="BP56" s="146">
        <v>0</v>
      </c>
      <c r="BQ56" s="146">
        <v>0</v>
      </c>
      <c r="BR56" s="143">
        <v>0</v>
      </c>
      <c r="BS56" s="146">
        <v>0</v>
      </c>
      <c r="BT56" s="146">
        <v>0</v>
      </c>
      <c r="BU56" s="146">
        <v>0</v>
      </c>
      <c r="BV56" s="146">
        <v>0</v>
      </c>
      <c r="BW56" s="143">
        <v>0</v>
      </c>
      <c r="BX56" s="146">
        <v>0</v>
      </c>
      <c r="BY56" s="143">
        <v>0</v>
      </c>
      <c r="BZ56" s="146">
        <v>32</v>
      </c>
      <c r="CA56" s="545">
        <v>17</v>
      </c>
    </row>
    <row r="57" spans="2:80" ht="18" customHeight="1" thickBot="1">
      <c r="B57" s="7" t="s">
        <v>13</v>
      </c>
      <c r="C57" s="69">
        <f t="shared" si="122"/>
        <v>7.1133991412804911E-3</v>
      </c>
      <c r="D57" s="69">
        <f t="shared" si="123"/>
        <v>8.9839644435261243E-3</v>
      </c>
      <c r="E57" s="69">
        <f t="shared" si="124"/>
        <v>3.5002176619474461E-2</v>
      </c>
      <c r="F57" s="69">
        <f t="shared" si="125"/>
        <v>3.0835461279123656E-2</v>
      </c>
      <c r="G57" s="69">
        <f t="shared" si="126"/>
        <v>1.8086713694033772E-2</v>
      </c>
      <c r="H57" s="69">
        <f t="shared" si="127"/>
        <v>5.2775989089198741E-2</v>
      </c>
      <c r="I57" s="69">
        <f t="shared" si="128"/>
        <v>0.21570358370699544</v>
      </c>
      <c r="J57" s="69">
        <f t="shared" si="129"/>
        <v>7.5271880949481659E-2</v>
      </c>
      <c r="K57" s="69">
        <f t="shared" si="130"/>
        <v>0.23315828713488998</v>
      </c>
      <c r="L57" s="69">
        <f t="shared" si="131"/>
        <v>9.5375056409924622E-2</v>
      </c>
      <c r="P57" s="201" t="s">
        <v>12</v>
      </c>
      <c r="Q57" s="143">
        <f t="shared" ref="Q57" si="167">AJ57</f>
        <v>21</v>
      </c>
      <c r="R57" s="143">
        <f t="shared" si="156"/>
        <v>27</v>
      </c>
      <c r="S57" s="143">
        <f t="shared" si="157"/>
        <v>27</v>
      </c>
      <c r="T57" s="143">
        <f t="shared" ref="T57" si="168">AM57</f>
        <v>38</v>
      </c>
      <c r="U57" s="143">
        <f t="shared" si="158"/>
        <v>50</v>
      </c>
      <c r="V57" s="143">
        <f t="shared" si="159"/>
        <v>52</v>
      </c>
      <c r="W57" s="143">
        <f t="shared" si="160"/>
        <v>60</v>
      </c>
      <c r="X57" s="143">
        <f t="shared" si="161"/>
        <v>54</v>
      </c>
      <c r="Y57" s="143">
        <f t="shared" si="162"/>
        <v>68</v>
      </c>
      <c r="Z57" s="143">
        <f t="shared" si="163"/>
        <v>70</v>
      </c>
      <c r="AA57" s="571">
        <f t="shared" si="164"/>
        <v>64</v>
      </c>
      <c r="AB57" s="554">
        <f t="shared" si="165"/>
        <v>40</v>
      </c>
      <c r="AC57" s="555">
        <f t="shared" si="166"/>
        <v>79</v>
      </c>
      <c r="AD57" s="163"/>
      <c r="AE57" s="219">
        <v>17.569228149744589</v>
      </c>
      <c r="AG57" s="385"/>
      <c r="AH57" s="129"/>
      <c r="AI57" s="201" t="s">
        <v>12</v>
      </c>
      <c r="AJ57" s="143">
        <v>21</v>
      </c>
      <c r="AK57" s="143">
        <v>27</v>
      </c>
      <c r="AL57" s="143">
        <v>27</v>
      </c>
      <c r="AM57" s="143">
        <v>38</v>
      </c>
      <c r="AN57" s="143">
        <v>50</v>
      </c>
      <c r="AO57" s="143">
        <v>52</v>
      </c>
      <c r="AP57" s="143">
        <v>60</v>
      </c>
      <c r="AQ57" s="143">
        <v>54</v>
      </c>
      <c r="AR57" s="143">
        <v>68</v>
      </c>
      <c r="AS57" s="143">
        <v>70</v>
      </c>
      <c r="AT57" s="143">
        <v>64</v>
      </c>
      <c r="AU57" s="143">
        <v>40</v>
      </c>
      <c r="AV57" s="143">
        <v>79</v>
      </c>
      <c r="AX57" s="201" t="s">
        <v>130</v>
      </c>
      <c r="AY57" s="143">
        <v>0</v>
      </c>
      <c r="AZ57" s="143">
        <v>0</v>
      </c>
      <c r="BA57" s="143">
        <v>0</v>
      </c>
      <c r="BB57" s="143">
        <v>0</v>
      </c>
      <c r="BC57" s="143">
        <v>0</v>
      </c>
      <c r="BD57" s="143">
        <v>0</v>
      </c>
      <c r="BE57" s="143">
        <v>0</v>
      </c>
      <c r="BF57" s="143">
        <v>0</v>
      </c>
      <c r="BG57" s="143">
        <v>0</v>
      </c>
      <c r="BH57" s="143">
        <v>0</v>
      </c>
      <c r="BI57" s="143">
        <v>0</v>
      </c>
      <c r="BJ57" s="143">
        <v>0</v>
      </c>
      <c r="BK57" s="143">
        <v>0</v>
      </c>
      <c r="BM57" s="681"/>
      <c r="BN57" s="201" t="s">
        <v>71</v>
      </c>
      <c r="BO57" s="143">
        <v>429</v>
      </c>
      <c r="BP57" s="146">
        <v>400</v>
      </c>
      <c r="BQ57" s="146">
        <v>392</v>
      </c>
      <c r="BR57" s="143">
        <v>493</v>
      </c>
      <c r="BS57" s="146">
        <v>493</v>
      </c>
      <c r="BT57" s="146">
        <v>475</v>
      </c>
      <c r="BU57" s="146">
        <v>499</v>
      </c>
      <c r="BV57" s="146">
        <v>564</v>
      </c>
      <c r="BW57" s="143">
        <v>665</v>
      </c>
      <c r="BX57" s="143">
        <v>672</v>
      </c>
      <c r="BY57" s="146">
        <v>718</v>
      </c>
      <c r="BZ57" s="146">
        <v>781</v>
      </c>
      <c r="CA57" s="545">
        <v>768</v>
      </c>
      <c r="CB57" s="111"/>
    </row>
    <row r="58" spans="2:80" ht="18.75" thickBot="1">
      <c r="B58" s="56" t="s">
        <v>16</v>
      </c>
      <c r="C58" s="69">
        <f t="shared" si="122"/>
        <v>5.1275424464305108E-2</v>
      </c>
      <c r="D58" s="69">
        <f t="shared" si="123"/>
        <v>0.10540421913284867</v>
      </c>
      <c r="E58" s="69">
        <f t="shared" si="124"/>
        <v>4.7608828397750762E-2</v>
      </c>
      <c r="F58" s="69">
        <f t="shared" si="125"/>
        <v>6.8226164645832699E-2</v>
      </c>
      <c r="G58" s="69">
        <f t="shared" si="126"/>
        <v>3.4135268468797192E-2</v>
      </c>
      <c r="H58" s="69">
        <f t="shared" si="127"/>
        <v>3.4092979446484331E-2</v>
      </c>
      <c r="I58" s="69">
        <f t="shared" si="128"/>
        <v>6.3995170217421168E-2</v>
      </c>
      <c r="J58" s="69">
        <f t="shared" si="129"/>
        <v>2.9336334171662527E-2</v>
      </c>
      <c r="K58" s="69">
        <f t="shared" si="130"/>
        <v>3.0399834423387218E-2</v>
      </c>
      <c r="L58" s="69">
        <f t="shared" si="131"/>
        <v>4.5165038824919457E-2</v>
      </c>
      <c r="P58" s="201" t="s">
        <v>151</v>
      </c>
      <c r="Q58" s="210">
        <v>0</v>
      </c>
      <c r="R58" s="210">
        <v>0</v>
      </c>
      <c r="S58" s="210">
        <v>0</v>
      </c>
      <c r="T58" s="210">
        <f>AM58</f>
        <v>11077570.690000005</v>
      </c>
      <c r="U58" s="210">
        <f t="shared" si="158"/>
        <v>9277657.0000000019</v>
      </c>
      <c r="V58" s="210">
        <f t="shared" si="159"/>
        <v>10899108.649999999</v>
      </c>
      <c r="W58" s="210">
        <f t="shared" si="160"/>
        <v>10350478.84</v>
      </c>
      <c r="X58" s="210">
        <f t="shared" si="161"/>
        <v>11444946.98</v>
      </c>
      <c r="Y58" s="210">
        <f t="shared" si="162"/>
        <v>10409339.949999999</v>
      </c>
      <c r="Z58" s="210">
        <f>AS58</f>
        <v>9186021</v>
      </c>
      <c r="AA58" s="210">
        <f>AT58</f>
        <v>8607945.8899999969</v>
      </c>
      <c r="AB58" s="210">
        <f>AU58</f>
        <v>7510256.2899999982</v>
      </c>
      <c r="AC58" s="210">
        <f>AV58</f>
        <v>6616535</v>
      </c>
      <c r="AD58" s="163"/>
      <c r="AE58" s="219">
        <v>869160.26375066559</v>
      </c>
      <c r="AG58" s="385"/>
      <c r="AH58" s="129"/>
      <c r="AI58" s="201" t="s">
        <v>151</v>
      </c>
      <c r="AJ58" s="210"/>
      <c r="AK58" s="210"/>
      <c r="AL58" s="210"/>
      <c r="AM58" s="210">
        <v>11077570.690000005</v>
      </c>
      <c r="AN58" s="210">
        <v>9277657.0000000019</v>
      </c>
      <c r="AO58" s="210">
        <v>10899108.649999999</v>
      </c>
      <c r="AP58" s="210">
        <v>10350478.84</v>
      </c>
      <c r="AQ58" s="210">
        <v>11444946.98</v>
      </c>
      <c r="AR58" s="210">
        <v>10409339.949999999</v>
      </c>
      <c r="AS58" s="210">
        <v>9186021</v>
      </c>
      <c r="AT58" s="210">
        <v>8607945.8899999969</v>
      </c>
      <c r="AU58" s="210">
        <v>7510256.2899999982</v>
      </c>
      <c r="AV58" s="210">
        <v>6616535</v>
      </c>
      <c r="AX58" s="201" t="s">
        <v>152</v>
      </c>
      <c r="AY58" s="143">
        <v>0</v>
      </c>
      <c r="AZ58" s="143">
        <v>0</v>
      </c>
      <c r="BA58" s="143">
        <v>0</v>
      </c>
      <c r="BB58" s="143">
        <v>0</v>
      </c>
      <c r="BC58" s="143">
        <v>0</v>
      </c>
      <c r="BD58" s="143">
        <v>0</v>
      </c>
      <c r="BE58" s="143">
        <v>0</v>
      </c>
      <c r="BF58" s="143">
        <v>0</v>
      </c>
      <c r="BG58" s="143">
        <v>0</v>
      </c>
      <c r="BH58" s="143">
        <v>0</v>
      </c>
      <c r="BI58" s="143">
        <v>0</v>
      </c>
      <c r="BJ58" s="143">
        <v>0</v>
      </c>
      <c r="BK58" s="143">
        <v>0</v>
      </c>
      <c r="BM58" s="682"/>
      <c r="BN58" s="206" t="s">
        <v>53</v>
      </c>
      <c r="BO58" s="207">
        <f>BO55+BO57+$AG$11*BO56</f>
        <v>429</v>
      </c>
      <c r="BP58" s="208">
        <f t="shared" ref="BP58" si="169">BP55+BP57+$AG$11*BP56</f>
        <v>400</v>
      </c>
      <c r="BQ58" s="208">
        <v>392</v>
      </c>
      <c r="BR58" s="207">
        <v>493</v>
      </c>
      <c r="BS58" s="208">
        <v>493</v>
      </c>
      <c r="BT58" s="208">
        <v>475</v>
      </c>
      <c r="BU58" s="208">
        <v>499</v>
      </c>
      <c r="BV58" s="209">
        <v>564</v>
      </c>
      <c r="BW58" s="209">
        <v>665</v>
      </c>
      <c r="BX58" s="209">
        <v>672</v>
      </c>
      <c r="BY58" s="208">
        <v>718</v>
      </c>
      <c r="BZ58" s="463">
        <v>797</v>
      </c>
      <c r="CA58" s="441">
        <v>776.5</v>
      </c>
    </row>
    <row r="59" spans="2:80" ht="18.75" thickBot="1">
      <c r="B59" s="58" t="s">
        <v>17</v>
      </c>
      <c r="C59" s="74">
        <f t="shared" si="122"/>
        <v>0.55139151056863533</v>
      </c>
      <c r="D59" s="74">
        <f t="shared" si="123"/>
        <v>0.23533567496275098</v>
      </c>
      <c r="E59" s="74">
        <f t="shared" si="124"/>
        <v>0.38505446221147704</v>
      </c>
      <c r="F59" s="74">
        <f t="shared" si="125"/>
        <v>0.38950186010673593</v>
      </c>
      <c r="G59" s="74">
        <f t="shared" si="126"/>
        <v>0.21626541006351296</v>
      </c>
      <c r="H59" s="74">
        <f t="shared" si="127"/>
        <v>0.20255880654976852</v>
      </c>
      <c r="I59" s="74">
        <f t="shared" si="128"/>
        <v>0.20212909733141815</v>
      </c>
      <c r="J59" s="74">
        <f t="shared" si="129"/>
        <v>0.2235956711824526</v>
      </c>
      <c r="K59" s="74">
        <f t="shared" si="130"/>
        <v>0.18335435730533309</v>
      </c>
      <c r="L59" s="74">
        <f t="shared" si="131"/>
        <v>0.26472797092736705</v>
      </c>
      <c r="P59" s="201" t="s">
        <v>16</v>
      </c>
      <c r="Q59" s="214">
        <f t="shared" ref="Q59:Q60" si="170">AJ59</f>
        <v>17.96416119999801</v>
      </c>
      <c r="R59" s="214">
        <f t="shared" ref="R59:R60" si="171">AK59</f>
        <v>16.880145545704536</v>
      </c>
      <c r="S59" s="214">
        <f t="shared" ref="S59:S60" si="172">AL59</f>
        <v>16.354923330190658</v>
      </c>
      <c r="T59" s="214">
        <f t="shared" ref="T59:T60" si="173">AM59</f>
        <v>17.512761020881669</v>
      </c>
      <c r="U59" s="214">
        <f t="shared" si="158"/>
        <v>16.465437002661211</v>
      </c>
      <c r="V59" s="214">
        <f t="shared" si="159"/>
        <v>15.449551660069474</v>
      </c>
      <c r="W59" s="214">
        <f t="shared" si="160"/>
        <v>15.478163867633556</v>
      </c>
      <c r="X59" s="214">
        <f t="shared" si="161"/>
        <v>17.036823093860068</v>
      </c>
      <c r="Y59" s="214">
        <f t="shared" si="162"/>
        <v>18.089719708738578</v>
      </c>
      <c r="Z59" s="214">
        <f t="shared" ref="Z59:Z60" si="174">AS59</f>
        <v>18.82786867668818</v>
      </c>
      <c r="AA59" s="584">
        <f t="shared" ref="AA59:AA60" si="175">AT59</f>
        <v>19.812693151140994</v>
      </c>
      <c r="AB59" s="563">
        <f t="shared" ref="AB59:AB60" si="176">AU59</f>
        <v>22.194118120079246</v>
      </c>
      <c r="AC59" s="564">
        <f t="shared" ref="AC59:AC60" si="177">AV59</f>
        <v>21.776638752526711</v>
      </c>
      <c r="AD59" s="163"/>
      <c r="AE59" s="419">
        <v>1.1134653990013725</v>
      </c>
      <c r="AG59" s="385"/>
      <c r="AH59" s="129"/>
      <c r="AI59" s="201" t="s">
        <v>16</v>
      </c>
      <c r="AJ59" s="214">
        <v>17.96416119999801</v>
      </c>
      <c r="AK59" s="214">
        <v>16.880145545704536</v>
      </c>
      <c r="AL59" s="214">
        <v>16.354923330190658</v>
      </c>
      <c r="AM59" s="214">
        <v>17.512761020881669</v>
      </c>
      <c r="AN59" s="214">
        <v>16.465437002661211</v>
      </c>
      <c r="AO59" s="214">
        <v>15.449551660069474</v>
      </c>
      <c r="AP59" s="214">
        <v>15.478163867633556</v>
      </c>
      <c r="AQ59" s="214">
        <v>17.036823093860068</v>
      </c>
      <c r="AR59" s="214">
        <v>18.089719708738578</v>
      </c>
      <c r="AS59" s="214">
        <v>18.82786867668818</v>
      </c>
      <c r="AT59" s="214">
        <v>19.812693151140994</v>
      </c>
      <c r="AU59" s="214">
        <v>22.194118120079246</v>
      </c>
      <c r="AV59" s="214">
        <v>21.776638752526711</v>
      </c>
      <c r="AX59" s="212" t="s">
        <v>131</v>
      </c>
      <c r="AY59" s="213">
        <v>21</v>
      </c>
      <c r="AZ59" s="213">
        <v>27</v>
      </c>
      <c r="BA59" s="213">
        <v>27</v>
      </c>
      <c r="BB59" s="213">
        <v>38</v>
      </c>
      <c r="BC59" s="213">
        <v>50</v>
      </c>
      <c r="BD59" s="213">
        <v>52</v>
      </c>
      <c r="BE59" s="213">
        <v>60</v>
      </c>
      <c r="BF59" s="213">
        <v>54</v>
      </c>
      <c r="BG59" s="213">
        <v>68</v>
      </c>
      <c r="BH59" s="213">
        <v>70</v>
      </c>
      <c r="BI59" s="213">
        <v>64</v>
      </c>
      <c r="BJ59" s="213">
        <v>40</v>
      </c>
      <c r="BK59" s="213">
        <v>79</v>
      </c>
      <c r="BM59" s="683" t="s">
        <v>100</v>
      </c>
      <c r="BN59" s="201" t="s">
        <v>72</v>
      </c>
      <c r="BO59" s="143">
        <v>26</v>
      </c>
      <c r="BP59" s="146">
        <v>20</v>
      </c>
      <c r="BQ59" s="146">
        <v>26</v>
      </c>
      <c r="BR59" s="143">
        <v>24</v>
      </c>
      <c r="BS59" s="146">
        <v>22</v>
      </c>
      <c r="BT59" s="146">
        <v>18</v>
      </c>
      <c r="BU59" s="146">
        <v>31</v>
      </c>
      <c r="BV59" s="142">
        <v>19</v>
      </c>
      <c r="BW59" s="142">
        <v>18</v>
      </c>
      <c r="BX59" s="142">
        <v>20</v>
      </c>
      <c r="BY59" s="142">
        <v>19</v>
      </c>
      <c r="BZ59" s="142">
        <v>21</v>
      </c>
      <c r="CA59" s="516">
        <v>14</v>
      </c>
    </row>
    <row r="60" spans="2:80">
      <c r="B60" s="80" t="s">
        <v>65</v>
      </c>
      <c r="C60" s="76">
        <f t="shared" ref="C60:L60" si="178">SUM(C51:C59)</f>
        <v>1</v>
      </c>
      <c r="D60" s="76">
        <f t="shared" si="178"/>
        <v>0.99999999999999989</v>
      </c>
      <c r="E60" s="76">
        <f t="shared" si="178"/>
        <v>1</v>
      </c>
      <c r="F60" s="76">
        <f t="shared" si="178"/>
        <v>0.99999999999999978</v>
      </c>
      <c r="G60" s="76">
        <f t="shared" si="178"/>
        <v>1</v>
      </c>
      <c r="H60" s="76">
        <f t="shared" si="178"/>
        <v>1.0000000000000002</v>
      </c>
      <c r="I60" s="76">
        <f t="shared" si="178"/>
        <v>1</v>
      </c>
      <c r="J60" s="76">
        <f t="shared" si="178"/>
        <v>1</v>
      </c>
      <c r="K60" s="76">
        <f t="shared" si="178"/>
        <v>1</v>
      </c>
      <c r="L60" s="76">
        <f t="shared" si="178"/>
        <v>1.0000000000000002</v>
      </c>
      <c r="P60" s="215" t="s">
        <v>17</v>
      </c>
      <c r="Q60" s="216">
        <f t="shared" si="170"/>
        <v>0.52558139534883719</v>
      </c>
      <c r="R60" s="216">
        <f t="shared" si="171"/>
        <v>0.53617810760667906</v>
      </c>
      <c r="S60" s="216">
        <f t="shared" si="172"/>
        <v>0.50234741784037562</v>
      </c>
      <c r="T60" s="216">
        <f t="shared" si="173"/>
        <v>0.47193877551020408</v>
      </c>
      <c r="U60" s="216">
        <f t="shared" si="158"/>
        <v>0.52894356005788712</v>
      </c>
      <c r="V60" s="216">
        <f t="shared" si="159"/>
        <v>0.49630624580255206</v>
      </c>
      <c r="W60" s="216">
        <f t="shared" si="160"/>
        <v>0.54760250173731762</v>
      </c>
      <c r="X60" s="216">
        <f t="shared" si="161"/>
        <v>0.54164305949008495</v>
      </c>
      <c r="Y60" s="216">
        <f t="shared" si="162"/>
        <v>0.53395541731467078</v>
      </c>
      <c r="Z60" s="216">
        <f t="shared" si="174"/>
        <v>0.54198841698841704</v>
      </c>
      <c r="AA60" s="216">
        <f t="shared" si="175"/>
        <v>0.59798994974874375</v>
      </c>
      <c r="AB60" s="216">
        <f t="shared" si="176"/>
        <v>0.60081883316274309</v>
      </c>
      <c r="AC60" s="216">
        <f t="shared" si="177"/>
        <v>0.62188365650969524</v>
      </c>
      <c r="AD60" s="163"/>
      <c r="AE60" s="420">
        <v>2.3577058954554575</v>
      </c>
      <c r="AG60" s="385"/>
      <c r="AH60" s="129"/>
      <c r="AI60" s="215" t="s">
        <v>17</v>
      </c>
      <c r="AJ60" s="216">
        <v>0.52558139534883719</v>
      </c>
      <c r="AK60" s="216">
        <v>0.53617810760667906</v>
      </c>
      <c r="AL60" s="216">
        <v>0.50234741784037562</v>
      </c>
      <c r="AM60" s="216">
        <v>0.47193877551020408</v>
      </c>
      <c r="AN60" s="216">
        <v>0.52894356005788712</v>
      </c>
      <c r="AO60" s="216">
        <v>0.49630624580255206</v>
      </c>
      <c r="AP60" s="216">
        <v>0.54760250173731762</v>
      </c>
      <c r="AQ60" s="216">
        <v>0.54164305949008495</v>
      </c>
      <c r="AR60" s="216">
        <v>0.53395541731467078</v>
      </c>
      <c r="AS60" s="216">
        <v>0.54198841698841704</v>
      </c>
      <c r="AT60" s="216">
        <v>0.59798994974874375</v>
      </c>
      <c r="AU60" s="216">
        <v>0.60081883316274309</v>
      </c>
      <c r="AV60" s="216">
        <v>0.62188365650969524</v>
      </c>
      <c r="AX60" s="201"/>
      <c r="BA60" s="220"/>
      <c r="BB60" s="220"/>
      <c r="BC60" s="220"/>
      <c r="BD60" s="220"/>
      <c r="BE60" s="220"/>
      <c r="BF60" s="220"/>
      <c r="BG60" s="220"/>
      <c r="BH60" s="220"/>
      <c r="BI60" s="220"/>
      <c r="BJ60" s="220"/>
      <c r="BK60" s="220"/>
      <c r="BM60" s="681"/>
      <c r="BN60" s="201" t="s">
        <v>73</v>
      </c>
      <c r="BO60" s="143">
        <v>78</v>
      </c>
      <c r="BP60" s="146">
        <v>57</v>
      </c>
      <c r="BQ60" s="146">
        <v>61</v>
      </c>
      <c r="BR60" s="143">
        <v>47</v>
      </c>
      <c r="BS60" s="146">
        <v>58</v>
      </c>
      <c r="BT60" s="146">
        <v>69</v>
      </c>
      <c r="BU60" s="146">
        <v>71</v>
      </c>
      <c r="BV60" s="143">
        <v>58</v>
      </c>
      <c r="BW60" s="143">
        <v>60</v>
      </c>
      <c r="BX60" s="143">
        <v>48</v>
      </c>
      <c r="BY60" s="143">
        <v>55</v>
      </c>
      <c r="BZ60" s="143">
        <v>44</v>
      </c>
      <c r="CA60" s="517">
        <v>53</v>
      </c>
    </row>
    <row r="61" spans="2:80">
      <c r="L61" s="54"/>
      <c r="U61" s="129"/>
      <c r="V61" s="129"/>
      <c r="W61" s="129"/>
      <c r="X61" s="129"/>
      <c r="Y61" s="129"/>
      <c r="Z61" s="129"/>
      <c r="AA61" s="129"/>
      <c r="AB61" s="129"/>
      <c r="AC61" s="129"/>
      <c r="AD61" s="165"/>
      <c r="AE61" s="99"/>
      <c r="AG61" s="385"/>
      <c r="AH61" s="129"/>
      <c r="AR61" s="385"/>
      <c r="AS61" s="385"/>
      <c r="AW61" s="165"/>
      <c r="AX61" s="141"/>
      <c r="BA61" s="220"/>
      <c r="BB61" s="220"/>
      <c r="BC61" s="220"/>
      <c r="BD61" s="220"/>
      <c r="BE61" s="220"/>
      <c r="BF61" s="220"/>
      <c r="BG61" s="220"/>
      <c r="BH61" s="220"/>
      <c r="BI61" s="220"/>
      <c r="BJ61" s="220"/>
      <c r="BK61" s="220"/>
      <c r="BM61" s="681"/>
      <c r="BN61" s="201" t="s">
        <v>74</v>
      </c>
      <c r="BO61" s="143">
        <v>136</v>
      </c>
      <c r="BP61" s="146">
        <v>147</v>
      </c>
      <c r="BQ61" s="146">
        <v>133</v>
      </c>
      <c r="BR61" s="143">
        <v>136</v>
      </c>
      <c r="BS61" s="146">
        <v>149</v>
      </c>
      <c r="BT61" s="146">
        <v>195</v>
      </c>
      <c r="BU61" s="146">
        <v>181</v>
      </c>
      <c r="BV61" s="143">
        <v>174</v>
      </c>
      <c r="BW61" s="143">
        <v>162</v>
      </c>
      <c r="BX61" s="143">
        <v>140</v>
      </c>
      <c r="BY61" s="143">
        <v>177</v>
      </c>
      <c r="BZ61" s="143">
        <v>155</v>
      </c>
      <c r="CA61" s="517">
        <v>148</v>
      </c>
    </row>
    <row r="62" spans="2:80">
      <c r="B62" s="85"/>
      <c r="C62" s="15"/>
      <c r="D62" s="15"/>
      <c r="E62" s="15"/>
      <c r="F62" s="15"/>
      <c r="G62" s="15"/>
      <c r="H62" s="15"/>
      <c r="I62" s="15"/>
      <c r="J62" s="15"/>
      <c r="K62" s="15"/>
      <c r="L62" s="15"/>
      <c r="M62" s="290"/>
      <c r="U62" s="129"/>
      <c r="V62" s="129"/>
      <c r="W62" s="129"/>
      <c r="X62" s="129"/>
      <c r="Y62" s="129"/>
      <c r="Z62" s="129"/>
      <c r="AA62" s="129"/>
      <c r="AB62" s="129"/>
      <c r="AC62" s="129"/>
      <c r="AD62" s="165"/>
      <c r="AE62" s="99"/>
      <c r="AG62" s="385"/>
      <c r="AH62" s="129"/>
      <c r="AR62" s="385"/>
      <c r="AS62" s="385"/>
      <c r="AX62" s="201"/>
      <c r="BA62" s="220"/>
      <c r="BB62" s="220"/>
      <c r="BC62" s="220"/>
      <c r="BD62" s="220"/>
      <c r="BE62" s="220"/>
      <c r="BF62" s="220"/>
      <c r="BG62" s="220"/>
      <c r="BH62" s="220"/>
      <c r="BI62" s="220"/>
      <c r="BJ62" s="220"/>
      <c r="BK62" s="220"/>
      <c r="BM62" s="681"/>
      <c r="BN62" s="201" t="s">
        <v>36</v>
      </c>
      <c r="BO62" s="143">
        <v>0</v>
      </c>
      <c r="BP62" s="146">
        <v>0</v>
      </c>
      <c r="BQ62" s="146">
        <v>0</v>
      </c>
      <c r="BR62" s="143">
        <v>0</v>
      </c>
      <c r="BS62" s="146">
        <v>0</v>
      </c>
      <c r="BT62" s="146">
        <v>0</v>
      </c>
      <c r="BU62" s="146">
        <v>0</v>
      </c>
      <c r="BV62" s="146">
        <v>0</v>
      </c>
      <c r="BW62" s="143">
        <v>0</v>
      </c>
      <c r="BX62" s="143">
        <v>0</v>
      </c>
      <c r="BY62" s="146">
        <v>0</v>
      </c>
      <c r="BZ62" s="146">
        <v>0</v>
      </c>
      <c r="CA62" s="545">
        <v>0</v>
      </c>
    </row>
    <row r="63" spans="2:80">
      <c r="B63" s="14"/>
      <c r="C63" s="84"/>
      <c r="D63" s="84"/>
      <c r="E63" s="84"/>
      <c r="F63" s="84"/>
      <c r="G63" s="84"/>
      <c r="H63" s="84"/>
      <c r="I63" s="84"/>
      <c r="J63" s="84"/>
      <c r="K63" s="84"/>
      <c r="L63" s="15"/>
      <c r="M63" s="290"/>
      <c r="U63" s="129"/>
      <c r="V63" s="129"/>
      <c r="W63" s="129"/>
      <c r="X63" s="129"/>
      <c r="Y63" s="129"/>
      <c r="Z63" s="129"/>
      <c r="AA63" s="129"/>
      <c r="AB63" s="129"/>
      <c r="AC63" s="129"/>
      <c r="AD63" s="165"/>
      <c r="AE63" s="99"/>
      <c r="AG63" s="385"/>
      <c r="AH63" s="129"/>
      <c r="AR63" s="385"/>
      <c r="AS63" s="385"/>
      <c r="AX63" s="201"/>
      <c r="AY63" s="165"/>
      <c r="AZ63" s="165"/>
      <c r="BA63" s="220"/>
      <c r="BB63" s="220"/>
      <c r="BC63" s="220"/>
      <c r="BD63" s="220"/>
      <c r="BE63" s="220"/>
      <c r="BF63" s="220"/>
      <c r="BG63" s="220"/>
      <c r="BH63" s="220"/>
      <c r="BI63" s="220"/>
      <c r="BJ63" s="220"/>
      <c r="BK63" s="220"/>
      <c r="BM63" s="681"/>
      <c r="BN63" s="141" t="s">
        <v>149</v>
      </c>
      <c r="BO63" s="143">
        <v>0</v>
      </c>
      <c r="BP63" s="146">
        <v>0</v>
      </c>
      <c r="BQ63" s="146">
        <v>0</v>
      </c>
      <c r="BR63" s="143">
        <v>0</v>
      </c>
      <c r="BS63" s="146">
        <v>0</v>
      </c>
      <c r="BT63" s="146">
        <v>0</v>
      </c>
      <c r="BU63" s="146">
        <v>0</v>
      </c>
      <c r="BV63" s="146">
        <v>0</v>
      </c>
      <c r="BW63" s="143">
        <v>0</v>
      </c>
      <c r="BX63" s="146">
        <v>0</v>
      </c>
      <c r="BY63" s="143">
        <v>0</v>
      </c>
      <c r="BZ63" s="146">
        <v>9</v>
      </c>
      <c r="CA63" s="545">
        <v>9</v>
      </c>
    </row>
    <row r="64" spans="2:80" ht="18" customHeight="1">
      <c r="B64" s="64" t="s">
        <v>162</v>
      </c>
      <c r="C64" s="10" t="s">
        <v>0</v>
      </c>
      <c r="D64" s="10" t="s">
        <v>1</v>
      </c>
      <c r="E64" s="10" t="s">
        <v>2</v>
      </c>
      <c r="F64" s="10" t="s">
        <v>3</v>
      </c>
      <c r="G64" s="10" t="s">
        <v>4</v>
      </c>
      <c r="H64" s="10" t="s">
        <v>5</v>
      </c>
      <c r="I64" s="10" t="s">
        <v>6</v>
      </c>
      <c r="J64" s="10" t="s">
        <v>7</v>
      </c>
      <c r="K64" s="10" t="s">
        <v>8</v>
      </c>
      <c r="L64" s="10" t="s">
        <v>95</v>
      </c>
      <c r="M64" s="290"/>
      <c r="U64" s="129"/>
      <c r="V64" s="129"/>
      <c r="W64" s="129"/>
      <c r="X64" s="129"/>
      <c r="Y64" s="129"/>
      <c r="Z64" s="129"/>
      <c r="AA64" s="129"/>
      <c r="AB64" s="129"/>
      <c r="AC64" s="129"/>
      <c r="AD64" s="165"/>
      <c r="AE64" s="99"/>
      <c r="AG64" s="385"/>
      <c r="AH64" s="129"/>
      <c r="AR64" s="385"/>
      <c r="AS64" s="385"/>
      <c r="AX64" s="201"/>
      <c r="AY64" s="165"/>
      <c r="AZ64" s="165"/>
      <c r="BA64" s="220"/>
      <c r="BB64" s="220"/>
      <c r="BC64" s="220"/>
      <c r="BD64" s="220"/>
      <c r="BE64" s="220"/>
      <c r="BF64" s="220"/>
      <c r="BG64" s="220"/>
      <c r="BH64" s="220"/>
      <c r="BI64" s="220"/>
      <c r="BJ64" s="220"/>
      <c r="BK64" s="220"/>
      <c r="BM64" s="681"/>
      <c r="BN64" s="201" t="s">
        <v>71</v>
      </c>
      <c r="BO64" s="143">
        <v>173</v>
      </c>
      <c r="BP64" s="146">
        <v>201</v>
      </c>
      <c r="BQ64" s="146">
        <v>193</v>
      </c>
      <c r="BR64" s="143">
        <v>195</v>
      </c>
      <c r="BS64" s="146">
        <v>220</v>
      </c>
      <c r="BT64" s="146">
        <v>220</v>
      </c>
      <c r="BU64" s="146">
        <v>245</v>
      </c>
      <c r="BV64" s="146">
        <v>320</v>
      </c>
      <c r="BW64" s="143">
        <v>306</v>
      </c>
      <c r="BX64" s="143">
        <v>334</v>
      </c>
      <c r="BY64" s="146">
        <v>309</v>
      </c>
      <c r="BZ64" s="146">
        <v>314</v>
      </c>
      <c r="CA64" s="545">
        <v>321</v>
      </c>
    </row>
    <row r="65" spans="2:80">
      <c r="B65" s="7" t="s">
        <v>72</v>
      </c>
      <c r="C65" s="443">
        <v>-7.0154007242266836E-2</v>
      </c>
      <c r="D65" s="443">
        <v>-5.0566962917559799E-3</v>
      </c>
      <c r="E65" s="443">
        <v>-0.10318464176293674</v>
      </c>
      <c r="F65" s="443">
        <v>-5.9611367083535982E-2</v>
      </c>
      <c r="G65" s="443">
        <v>-5.3969048773999773E-2</v>
      </c>
      <c r="H65" s="443">
        <v>7.18694280619947E-3</v>
      </c>
      <c r="I65" s="443">
        <v>-7.0855176933160013E-3</v>
      </c>
      <c r="J65" s="443">
        <v>4.8401669319795282E-3</v>
      </c>
      <c r="K65" s="443">
        <v>2.9028249976105647E-2</v>
      </c>
      <c r="L65" s="443">
        <v>-2.7244105063976232E-2</v>
      </c>
      <c r="M65" s="290"/>
      <c r="T65" s="195"/>
      <c r="AE65" s="421"/>
      <c r="AG65" s="385"/>
      <c r="AH65" s="129"/>
      <c r="AM65" s="195"/>
      <c r="AN65" s="195"/>
      <c r="AO65" s="195"/>
      <c r="AP65" s="195"/>
      <c r="AQ65" s="386"/>
      <c r="AR65" s="386"/>
      <c r="AS65" s="386"/>
      <c r="AT65" s="386"/>
      <c r="AU65" s="386"/>
      <c r="AV65" s="201"/>
      <c r="AX65" s="165"/>
      <c r="AY65" s="165"/>
      <c r="AZ65" s="165"/>
      <c r="BA65" s="165"/>
      <c r="BB65" s="165"/>
      <c r="BC65" s="165"/>
      <c r="BD65" s="165"/>
      <c r="BE65" s="165"/>
      <c r="BF65" s="165"/>
      <c r="BG65" s="327"/>
      <c r="BH65" s="327"/>
      <c r="BI65" s="165"/>
      <c r="BJ65" s="165"/>
      <c r="BK65" s="165"/>
      <c r="BM65" s="682"/>
      <c r="BN65" s="222" t="s">
        <v>53</v>
      </c>
      <c r="BO65" s="207">
        <f>BO62+BO64+$AG$11*BO63</f>
        <v>173</v>
      </c>
      <c r="BP65" s="208">
        <f t="shared" ref="BP65" si="179">BP62+BP64+$AG$11*BP63</f>
        <v>201</v>
      </c>
      <c r="BQ65" s="208">
        <v>193</v>
      </c>
      <c r="BR65" s="207">
        <v>195</v>
      </c>
      <c r="BS65" s="208">
        <v>220</v>
      </c>
      <c r="BT65" s="208">
        <v>220</v>
      </c>
      <c r="BU65" s="208">
        <v>245</v>
      </c>
      <c r="BV65" s="209">
        <v>320</v>
      </c>
      <c r="BW65" s="209">
        <v>306</v>
      </c>
      <c r="BX65" s="209">
        <v>334</v>
      </c>
      <c r="BY65" s="208">
        <v>309</v>
      </c>
      <c r="BZ65" s="463">
        <v>318.5</v>
      </c>
      <c r="CA65" s="441">
        <v>325.5</v>
      </c>
    </row>
    <row r="66" spans="2:80">
      <c r="B66" s="7" t="s">
        <v>73</v>
      </c>
      <c r="C66" s="443">
        <v>-6.9457427352164203E-2</v>
      </c>
      <c r="D66" s="443">
        <v>-3.9700240877866055E-2</v>
      </c>
      <c r="E66" s="443">
        <v>-2.2290464340551708E-2</v>
      </c>
      <c r="F66" s="443">
        <v>1.7154620311070623E-3</v>
      </c>
      <c r="G66" s="443">
        <v>-1.3024128762565534E-2</v>
      </c>
      <c r="H66" s="443">
        <v>1.0869269856797592E-2</v>
      </c>
      <c r="I66" s="443">
        <v>6.3597108795644397E-2</v>
      </c>
      <c r="J66" s="443">
        <v>-2.1917358985570679E-2</v>
      </c>
      <c r="K66" s="443">
        <v>8.4952059218041942E-3</v>
      </c>
      <c r="L66" s="443">
        <v>-8.2095192988892451E-3</v>
      </c>
      <c r="M66" s="290"/>
      <c r="P66" s="201"/>
      <c r="Q66" s="201"/>
      <c r="R66" s="201"/>
      <c r="S66" s="201"/>
      <c r="T66" s="210"/>
      <c r="U66" s="210"/>
      <c r="V66" s="210"/>
      <c r="W66" s="210"/>
      <c r="X66" s="210"/>
      <c r="Y66" s="210"/>
      <c r="Z66" s="210"/>
      <c r="AA66" s="210"/>
      <c r="AB66" s="210"/>
      <c r="AC66" s="210"/>
      <c r="AD66" s="210"/>
      <c r="AE66" s="229"/>
      <c r="AG66" s="560"/>
      <c r="AH66" s="136"/>
      <c r="AI66" s="201"/>
      <c r="AJ66" s="201"/>
      <c r="AK66" s="201"/>
      <c r="AL66" s="201"/>
      <c r="AM66" s="210"/>
      <c r="AN66" s="210"/>
      <c r="AO66" s="210"/>
      <c r="AP66" s="210"/>
      <c r="AQ66" s="210"/>
      <c r="AR66" s="210"/>
      <c r="AS66" s="210"/>
      <c r="AT66" s="210"/>
      <c r="AU66" s="210"/>
      <c r="AV66" s="210"/>
      <c r="AX66" s="165"/>
      <c r="AY66" s="165"/>
      <c r="AZ66" s="165"/>
      <c r="BA66" s="165"/>
      <c r="BB66" s="165"/>
      <c r="BC66" s="165"/>
      <c r="BD66" s="165"/>
      <c r="BE66" s="165"/>
      <c r="BF66" s="165"/>
      <c r="BG66" s="327"/>
      <c r="BH66" s="327"/>
      <c r="BI66" s="165"/>
      <c r="BJ66" s="165"/>
      <c r="BK66" s="165"/>
      <c r="BM66" s="440"/>
      <c r="BN66" s="223"/>
      <c r="BO66" s="223"/>
      <c r="BP66" s="223"/>
      <c r="BQ66" s="223"/>
      <c r="BR66" s="223"/>
      <c r="BS66" s="223"/>
      <c r="BT66" s="223"/>
      <c r="BU66" s="223"/>
      <c r="BV66" s="388"/>
      <c r="BW66" s="388"/>
      <c r="BX66" s="388"/>
      <c r="BY66" s="388"/>
      <c r="BZ66" s="327"/>
      <c r="CA66" s="327"/>
    </row>
    <row r="67" spans="2:80">
      <c r="B67" s="7" t="s">
        <v>74</v>
      </c>
      <c r="C67" s="443">
        <v>-4.1124057573680539E-2</v>
      </c>
      <c r="D67" s="443">
        <v>1.8151953005373311E-2</v>
      </c>
      <c r="E67" s="443">
        <v>3.6590396234197797E-2</v>
      </c>
      <c r="F67" s="443">
        <v>3.7009316850336704E-2</v>
      </c>
      <c r="G67" s="443">
        <v>-3.0084153080644382E-2</v>
      </c>
      <c r="H67" s="443">
        <v>1.9088994207477672E-2</v>
      </c>
      <c r="I67" s="443">
        <v>9.3784078516905289E-3</v>
      </c>
      <c r="J67" s="443">
        <v>-8.4989299908285743E-3</v>
      </c>
      <c r="K67" s="443">
        <v>1.2516903020006298E-2</v>
      </c>
      <c r="L67" s="443">
        <v>4.3542238774323394E-3</v>
      </c>
      <c r="M67" s="290"/>
      <c r="P67" s="133" t="s">
        <v>4</v>
      </c>
      <c r="Q67" s="133" t="s">
        <v>121</v>
      </c>
      <c r="R67" s="133" t="s">
        <v>120</v>
      </c>
      <c r="S67" s="133" t="s">
        <v>119</v>
      </c>
      <c r="T67" s="133" t="s">
        <v>49</v>
      </c>
      <c r="U67" s="133" t="s">
        <v>48</v>
      </c>
      <c r="V67" s="133" t="s">
        <v>47</v>
      </c>
      <c r="W67" s="133" t="s">
        <v>46</v>
      </c>
      <c r="X67" s="133" t="s">
        <v>45</v>
      </c>
      <c r="Y67" s="133" t="s">
        <v>44</v>
      </c>
      <c r="Z67" s="133" t="s">
        <v>43</v>
      </c>
      <c r="AA67" s="133" t="s">
        <v>96</v>
      </c>
      <c r="AB67" s="133" t="s">
        <v>69</v>
      </c>
      <c r="AC67" s="133" t="s">
        <v>77</v>
      </c>
      <c r="AD67" s="135"/>
      <c r="AE67" s="92" t="s">
        <v>110</v>
      </c>
      <c r="AG67" s="385"/>
      <c r="AH67" s="129"/>
      <c r="AI67" s="133" t="s">
        <v>4</v>
      </c>
      <c r="AJ67" s="133" t="s">
        <v>121</v>
      </c>
      <c r="AK67" s="133" t="s">
        <v>120</v>
      </c>
      <c r="AL67" s="133" t="s">
        <v>119</v>
      </c>
      <c r="AM67" s="133" t="s">
        <v>49</v>
      </c>
      <c r="AN67" s="133" t="s">
        <v>48</v>
      </c>
      <c r="AO67" s="133" t="s">
        <v>47</v>
      </c>
      <c r="AP67" s="133" t="s">
        <v>46</v>
      </c>
      <c r="AQ67" s="133" t="s">
        <v>45</v>
      </c>
      <c r="AR67" s="133" t="s">
        <v>44</v>
      </c>
      <c r="AS67" s="133" t="s">
        <v>43</v>
      </c>
      <c r="AT67" s="133" t="s">
        <v>96</v>
      </c>
      <c r="AU67" s="133" t="s">
        <v>69</v>
      </c>
      <c r="AV67" s="133" t="s">
        <v>77</v>
      </c>
      <c r="AX67" s="133" t="s">
        <v>4</v>
      </c>
      <c r="AY67" s="133" t="s">
        <v>121</v>
      </c>
      <c r="AZ67" s="133" t="s">
        <v>120</v>
      </c>
      <c r="BA67" s="133" t="s">
        <v>119</v>
      </c>
      <c r="BB67" s="133" t="s">
        <v>49</v>
      </c>
      <c r="BC67" s="133" t="s">
        <v>48</v>
      </c>
      <c r="BD67" s="133" t="s">
        <v>47</v>
      </c>
      <c r="BE67" s="133" t="s">
        <v>46</v>
      </c>
      <c r="BF67" s="133" t="s">
        <v>45</v>
      </c>
      <c r="BG67" s="133" t="s">
        <v>44</v>
      </c>
      <c r="BH67" s="133" t="s">
        <v>43</v>
      </c>
      <c r="BI67" s="133" t="s">
        <v>96</v>
      </c>
      <c r="BJ67" s="133" t="s">
        <v>69</v>
      </c>
      <c r="BK67" s="133" t="s">
        <v>77</v>
      </c>
      <c r="BM67" s="233"/>
      <c r="BN67" s="133" t="s">
        <v>4</v>
      </c>
      <c r="BO67" s="133" t="s">
        <v>121</v>
      </c>
      <c r="BP67" s="133" t="s">
        <v>120</v>
      </c>
      <c r="BQ67" s="133" t="s">
        <v>119</v>
      </c>
      <c r="BR67" s="133" t="s">
        <v>49</v>
      </c>
      <c r="BS67" s="133" t="s">
        <v>48</v>
      </c>
      <c r="BT67" s="133" t="s">
        <v>47</v>
      </c>
      <c r="BU67" s="133" t="s">
        <v>46</v>
      </c>
      <c r="BV67" s="133" t="s">
        <v>45</v>
      </c>
      <c r="BW67" s="133" t="s">
        <v>44</v>
      </c>
      <c r="BX67" s="133" t="s">
        <v>43</v>
      </c>
      <c r="BY67" s="133" t="s">
        <v>96</v>
      </c>
      <c r="BZ67" s="135" t="s">
        <v>69</v>
      </c>
      <c r="CA67" s="135" t="s">
        <v>77</v>
      </c>
    </row>
    <row r="68" spans="2:80">
      <c r="B68" s="7" t="s">
        <v>10</v>
      </c>
      <c r="C68" s="443">
        <v>-4.2782962720170348E-3</v>
      </c>
      <c r="D68" s="443">
        <v>1.1378262327352173E-2</v>
      </c>
      <c r="E68" s="443">
        <v>5.6010370560687583E-2</v>
      </c>
      <c r="F68" s="443">
        <v>3.5609481488579453E-2</v>
      </c>
      <c r="G68" s="443">
        <v>1.9631302152010033E-2</v>
      </c>
      <c r="H68" s="443">
        <v>2.6901533018865997E-3</v>
      </c>
      <c r="I68" s="443">
        <v>8.6222526642357966E-2</v>
      </c>
      <c r="J68" s="443">
        <v>2.0689091206455013E-2</v>
      </c>
      <c r="K68" s="443">
        <v>2.0765192757861817E-2</v>
      </c>
      <c r="L68" s="443">
        <v>2.3677629002527567E-2</v>
      </c>
      <c r="M68" s="290"/>
      <c r="P68" s="201" t="s">
        <v>72</v>
      </c>
      <c r="Q68" s="143">
        <f>AJ68+BO68*$AG$6+BO75*$AG$8</f>
        <v>5029.2</v>
      </c>
      <c r="R68" s="143">
        <f t="shared" ref="R68:R70" si="180">AK68+BP68*$AG$6+BP75*$AG$8</f>
        <v>4876.8</v>
      </c>
      <c r="S68" s="143">
        <f t="shared" ref="S68:S70" si="181">AL68+BQ68*$AG$6+BQ75*$AG$8</f>
        <v>5034.8</v>
      </c>
      <c r="T68" s="143">
        <f t="shared" ref="T68:T70" si="182">AM68+BR68*$AG$6+BR75*$AG$8</f>
        <v>5241.2</v>
      </c>
      <c r="U68" s="143">
        <f t="shared" ref="U68:U70" si="183">AN68+BS68*$AG$6+BS75*$AG$8</f>
        <v>5675.4</v>
      </c>
      <c r="V68" s="143">
        <f t="shared" ref="V68:V70" si="184">AO68+BT68*$AG$6+BT75*$AG$8</f>
        <v>5808.2</v>
      </c>
      <c r="W68" s="143">
        <f t="shared" ref="W68:W70" si="185">AP68+BU68*$AG$6+BU75*$AG$8</f>
        <v>5078.8</v>
      </c>
      <c r="X68" s="143">
        <f t="shared" ref="X68:X70" si="186">AQ68+BV68*$AG$6+BV75*$AG$8</f>
        <v>4956</v>
      </c>
      <c r="Y68" s="143">
        <f t="shared" ref="Y68:Y70" si="187">AR68+BW68*$AG$6+BW75*$AG$8</f>
        <v>4231.3999999999996</v>
      </c>
      <c r="Z68" s="143">
        <f t="shared" ref="Z68:Z70" si="188">AS68+BX68*$AG$6+BX75*$AG$8</f>
        <v>4447</v>
      </c>
      <c r="AA68" s="143">
        <f t="shared" ref="AA68:AA70" si="189">AT68+BY68*$AG$6+BY75*$AG$8</f>
        <v>4253.3999999999996</v>
      </c>
      <c r="AB68" s="143">
        <f t="shared" ref="AB68:AB70" si="190">AU68+BZ68*$AG$6+BZ75*$AG$8</f>
        <v>4094</v>
      </c>
      <c r="AC68" s="143">
        <f t="shared" ref="AC68:AC70" si="191">AV68+CA68*$AG$6+CA75*$AG$8</f>
        <v>3744.2</v>
      </c>
      <c r="AD68" s="143"/>
      <c r="AE68" s="219">
        <v>497.43146306244483</v>
      </c>
      <c r="AG68" s="385"/>
      <c r="AH68" s="129"/>
      <c r="AI68" s="201" t="s">
        <v>72</v>
      </c>
      <c r="AJ68" s="143">
        <v>3538</v>
      </c>
      <c r="AK68" s="143">
        <v>3450</v>
      </c>
      <c r="AL68" s="143">
        <v>3541</v>
      </c>
      <c r="AM68" s="143">
        <v>3655</v>
      </c>
      <c r="AN68" s="143">
        <v>3887</v>
      </c>
      <c r="AO68" s="143">
        <v>3877</v>
      </c>
      <c r="AP68" s="143">
        <v>3415</v>
      </c>
      <c r="AQ68" s="143">
        <v>3334</v>
      </c>
      <c r="AR68" s="143">
        <v>2871</v>
      </c>
      <c r="AS68" s="143">
        <v>3001</v>
      </c>
      <c r="AT68" s="143">
        <v>2928</v>
      </c>
      <c r="AU68" s="143">
        <v>2885</v>
      </c>
      <c r="AV68" s="143">
        <v>2711</v>
      </c>
      <c r="AX68" s="201" t="s">
        <v>127</v>
      </c>
      <c r="AY68" s="143">
        <v>2</v>
      </c>
      <c r="AZ68" s="143">
        <v>3</v>
      </c>
      <c r="BA68" s="143">
        <v>0</v>
      </c>
      <c r="BB68" s="143">
        <v>0</v>
      </c>
      <c r="BC68" s="143">
        <v>0</v>
      </c>
      <c r="BD68" s="143">
        <v>0</v>
      </c>
      <c r="BE68" s="143">
        <v>0</v>
      </c>
      <c r="BF68" s="143">
        <v>0</v>
      </c>
      <c r="BG68" s="143">
        <v>0</v>
      </c>
      <c r="BH68" s="143">
        <v>0</v>
      </c>
      <c r="BI68" s="143">
        <v>0</v>
      </c>
      <c r="BJ68" s="143">
        <v>0</v>
      </c>
      <c r="BK68" s="143">
        <v>0</v>
      </c>
      <c r="BM68" s="683" t="s">
        <v>99</v>
      </c>
      <c r="BN68" s="201" t="s">
        <v>72</v>
      </c>
      <c r="BO68" s="143">
        <v>1679</v>
      </c>
      <c r="BP68" s="146">
        <v>1591</v>
      </c>
      <c r="BQ68" s="146">
        <v>1691</v>
      </c>
      <c r="BR68" s="143">
        <v>1809</v>
      </c>
      <c r="BS68" s="146">
        <v>2033</v>
      </c>
      <c r="BT68" s="146">
        <v>2129</v>
      </c>
      <c r="BU68" s="146">
        <v>1791</v>
      </c>
      <c r="BV68" s="142">
        <v>1785</v>
      </c>
      <c r="BW68" s="142">
        <v>1503</v>
      </c>
      <c r="BX68" s="142">
        <v>1640</v>
      </c>
      <c r="BY68" s="142">
        <v>1518</v>
      </c>
      <c r="BZ68" s="142">
        <v>1410</v>
      </c>
      <c r="CA68" s="516">
        <v>1209</v>
      </c>
    </row>
    <row r="69" spans="2:80">
      <c r="B69" s="56" t="s">
        <v>11</v>
      </c>
      <c r="C69" s="443">
        <v>-3.0769230769230771E-2</v>
      </c>
      <c r="D69" s="443">
        <v>7.1503680336487907E-2</v>
      </c>
      <c r="E69" s="443">
        <v>4.5098039215686114E-2</v>
      </c>
      <c r="F69" s="443">
        <v>-6.0192616372391483E-2</v>
      </c>
      <c r="G69" s="443">
        <v>-1.6406562625050025E-2</v>
      </c>
      <c r="H69" s="443">
        <v>3.6353771025501747E-2</v>
      </c>
      <c r="I69" s="443">
        <v>-3.2870708546384186E-2</v>
      </c>
      <c r="J69" s="443">
        <v>-3.3696392103471751E-2</v>
      </c>
      <c r="K69" s="443">
        <v>-7.6020851433535874E-3</v>
      </c>
      <c r="L69" s="443">
        <v>-2.558467173851775E-3</v>
      </c>
      <c r="M69" s="290"/>
      <c r="P69" s="201" t="s">
        <v>73</v>
      </c>
      <c r="Q69" s="143">
        <f>AJ69+BO69*$AG$6+BO76*$AG$8</f>
        <v>4681.3999999999996</v>
      </c>
      <c r="R69" s="143">
        <f t="shared" si="180"/>
        <v>4608.8</v>
      </c>
      <c r="S69" s="143">
        <f t="shared" si="181"/>
        <v>4915.8</v>
      </c>
      <c r="T69" s="143">
        <f t="shared" si="182"/>
        <v>4959</v>
      </c>
      <c r="U69" s="143">
        <f t="shared" si="183"/>
        <v>5374.4</v>
      </c>
      <c r="V69" s="143">
        <f t="shared" si="184"/>
        <v>5794.2</v>
      </c>
      <c r="W69" s="143">
        <f t="shared" si="185"/>
        <v>5126.3999999999996</v>
      </c>
      <c r="X69" s="143">
        <f t="shared" si="186"/>
        <v>5277.8</v>
      </c>
      <c r="Y69" s="143">
        <f t="shared" si="187"/>
        <v>5161.2</v>
      </c>
      <c r="Z69" s="143">
        <f t="shared" si="188"/>
        <v>4739.2</v>
      </c>
      <c r="AA69" s="143">
        <f t="shared" si="189"/>
        <v>4849.2</v>
      </c>
      <c r="AB69" s="143">
        <f t="shared" si="190"/>
        <v>4488.8</v>
      </c>
      <c r="AC69" s="143">
        <f t="shared" si="191"/>
        <v>4545</v>
      </c>
      <c r="AD69" s="143"/>
      <c r="AE69" s="219">
        <v>373.28473493210691</v>
      </c>
      <c r="AG69" s="385"/>
      <c r="AH69" s="129"/>
      <c r="AI69" s="201" t="s">
        <v>73</v>
      </c>
      <c r="AJ69" s="143">
        <v>3373</v>
      </c>
      <c r="AK69" s="143">
        <v>3320</v>
      </c>
      <c r="AL69" s="143">
        <v>3486</v>
      </c>
      <c r="AM69" s="143">
        <v>3438</v>
      </c>
      <c r="AN69" s="143">
        <v>3706</v>
      </c>
      <c r="AO69" s="143">
        <v>3915</v>
      </c>
      <c r="AP69" s="143">
        <v>3422</v>
      </c>
      <c r="AQ69" s="143">
        <v>3485</v>
      </c>
      <c r="AR69" s="143">
        <v>3437</v>
      </c>
      <c r="AS69" s="143">
        <v>3135</v>
      </c>
      <c r="AT69" s="143">
        <v>3228</v>
      </c>
      <c r="AU69" s="143">
        <v>3090</v>
      </c>
      <c r="AV69" s="143">
        <v>3157</v>
      </c>
      <c r="AX69" s="141" t="s">
        <v>149</v>
      </c>
      <c r="AY69" s="143">
        <v>0</v>
      </c>
      <c r="AZ69" s="146">
        <v>0</v>
      </c>
      <c r="BA69" s="146">
        <v>0</v>
      </c>
      <c r="BB69" s="143">
        <v>0</v>
      </c>
      <c r="BC69" s="146">
        <v>0</v>
      </c>
      <c r="BD69" s="146">
        <v>0</v>
      </c>
      <c r="BE69" s="146">
        <v>0</v>
      </c>
      <c r="BF69" s="146">
        <v>0</v>
      </c>
      <c r="BG69" s="143">
        <v>0</v>
      </c>
      <c r="BH69" s="146">
        <v>0</v>
      </c>
      <c r="BI69" s="143">
        <v>0</v>
      </c>
      <c r="BJ69" s="143">
        <v>194</v>
      </c>
      <c r="BK69" s="143">
        <v>175</v>
      </c>
      <c r="BM69" s="681"/>
      <c r="BN69" s="201" t="s">
        <v>73</v>
      </c>
      <c r="BO69" s="143">
        <v>1378</v>
      </c>
      <c r="BP69" s="146">
        <v>1336</v>
      </c>
      <c r="BQ69" s="146">
        <v>1461</v>
      </c>
      <c r="BR69" s="143">
        <v>1520</v>
      </c>
      <c r="BS69" s="146">
        <v>1733</v>
      </c>
      <c r="BT69" s="146">
        <v>1914</v>
      </c>
      <c r="BU69" s="146">
        <v>1728</v>
      </c>
      <c r="BV69" s="143">
        <v>1756</v>
      </c>
      <c r="BW69" s="143">
        <v>1764</v>
      </c>
      <c r="BX69" s="143">
        <v>1654</v>
      </c>
      <c r="BY69" s="143">
        <v>1679</v>
      </c>
      <c r="BZ69" s="143">
        <v>1496</v>
      </c>
      <c r="CA69" s="517">
        <v>1450</v>
      </c>
    </row>
    <row r="70" spans="2:80" ht="18.75" thickBot="1">
      <c r="B70" s="56" t="s">
        <v>12</v>
      </c>
      <c r="C70" s="443" t="e">
        <v>#DIV/0!</v>
      </c>
      <c r="D70" s="443" t="e">
        <v>#DIV/0!</v>
      </c>
      <c r="E70" s="443">
        <v>0</v>
      </c>
      <c r="F70" s="443">
        <v>5.1724137931034475E-2</v>
      </c>
      <c r="G70" s="443">
        <v>0.43434343434343425</v>
      </c>
      <c r="H70" s="443">
        <v>8.5399449035812536E-2</v>
      </c>
      <c r="I70" s="443">
        <v>-5.555555555555558E-2</v>
      </c>
      <c r="J70" s="443">
        <v>3.9113428943937656E-3</v>
      </c>
      <c r="K70" s="443">
        <v>7.5845974329054044E-3</v>
      </c>
      <c r="L70" s="443">
        <v>2.2685212823115197E-2</v>
      </c>
      <c r="M70" s="290"/>
      <c r="P70" s="201" t="s">
        <v>74</v>
      </c>
      <c r="Q70" s="143">
        <f>AJ70+BO70*$AG$6+BO77*$AG$8</f>
        <v>4677.3999999999996</v>
      </c>
      <c r="R70" s="143">
        <f t="shared" si="180"/>
        <v>5078.3999999999996</v>
      </c>
      <c r="S70" s="143">
        <f t="shared" si="181"/>
        <v>5115.2</v>
      </c>
      <c r="T70" s="143">
        <f t="shared" si="182"/>
        <v>5205</v>
      </c>
      <c r="U70" s="143">
        <f t="shared" si="183"/>
        <v>5400.4</v>
      </c>
      <c r="V70" s="143">
        <f t="shared" si="184"/>
        <v>6044.2</v>
      </c>
      <c r="W70" s="143">
        <f t="shared" si="185"/>
        <v>5909</v>
      </c>
      <c r="X70" s="143">
        <f t="shared" si="186"/>
        <v>6131.2</v>
      </c>
      <c r="Y70" s="143">
        <f t="shared" si="187"/>
        <v>5960.4</v>
      </c>
      <c r="Z70" s="143">
        <f t="shared" si="188"/>
        <v>6075.2</v>
      </c>
      <c r="AA70" s="143">
        <f t="shared" si="189"/>
        <v>5584.6</v>
      </c>
      <c r="AB70" s="143">
        <f t="shared" si="190"/>
        <v>5799.8</v>
      </c>
      <c r="AC70" s="143">
        <f t="shared" si="191"/>
        <v>5535.2</v>
      </c>
      <c r="AD70" s="143"/>
      <c r="AE70" s="219">
        <v>515.26182556918479</v>
      </c>
      <c r="AG70" s="385"/>
      <c r="AH70" s="129"/>
      <c r="AI70" s="201" t="s">
        <v>74</v>
      </c>
      <c r="AJ70" s="143">
        <v>3357</v>
      </c>
      <c r="AK70" s="143">
        <v>3590</v>
      </c>
      <c r="AL70" s="143">
        <v>3606</v>
      </c>
      <c r="AM70" s="143">
        <v>3603</v>
      </c>
      <c r="AN70" s="143">
        <v>3653</v>
      </c>
      <c r="AO70" s="143">
        <v>4015</v>
      </c>
      <c r="AP70" s="143">
        <v>3895</v>
      </c>
      <c r="AQ70" s="143">
        <v>3980</v>
      </c>
      <c r="AR70" s="143">
        <v>3845</v>
      </c>
      <c r="AS70" s="143">
        <v>3904</v>
      </c>
      <c r="AT70" s="143">
        <v>3601</v>
      </c>
      <c r="AU70" s="143">
        <v>3765</v>
      </c>
      <c r="AV70" s="143">
        <v>3716</v>
      </c>
      <c r="AX70" s="201" t="s">
        <v>71</v>
      </c>
      <c r="AY70" s="143">
        <v>3479</v>
      </c>
      <c r="AZ70" s="143">
        <v>3562</v>
      </c>
      <c r="BA70" s="143">
        <v>3636</v>
      </c>
      <c r="BB70" s="143">
        <v>3549</v>
      </c>
      <c r="BC70" s="143">
        <v>3789</v>
      </c>
      <c r="BD70" s="143">
        <v>3629</v>
      </c>
      <c r="BE70" s="143">
        <v>3868</v>
      </c>
      <c r="BF70" s="143">
        <v>3911</v>
      </c>
      <c r="BG70" s="143">
        <v>4159</v>
      </c>
      <c r="BH70" s="143">
        <v>4012</v>
      </c>
      <c r="BI70" s="143">
        <v>4050</v>
      </c>
      <c r="BJ70" s="143">
        <v>4034</v>
      </c>
      <c r="BK70" s="143">
        <v>4137</v>
      </c>
      <c r="BM70" s="681"/>
      <c r="BN70" s="201" t="s">
        <v>74</v>
      </c>
      <c r="BO70" s="143">
        <v>1233</v>
      </c>
      <c r="BP70" s="146">
        <v>1323</v>
      </c>
      <c r="BQ70" s="146">
        <v>1349</v>
      </c>
      <c r="BR70" s="143">
        <v>1430</v>
      </c>
      <c r="BS70" s="146">
        <v>1568</v>
      </c>
      <c r="BT70" s="146">
        <v>1779</v>
      </c>
      <c r="BU70" s="146">
        <v>1720</v>
      </c>
      <c r="BV70" s="143">
        <v>1859</v>
      </c>
      <c r="BW70" s="143">
        <v>1808</v>
      </c>
      <c r="BX70" s="143">
        <v>1869</v>
      </c>
      <c r="BY70" s="143">
        <v>1777</v>
      </c>
      <c r="BZ70" s="143">
        <v>1801</v>
      </c>
      <c r="CA70" s="517">
        <v>1669</v>
      </c>
    </row>
    <row r="71" spans="2:80">
      <c r="B71" s="7" t="s">
        <v>13</v>
      </c>
      <c r="C71" s="443">
        <v>0.75077548349849343</v>
      </c>
      <c r="D71" s="443">
        <v>0.36057245885655242</v>
      </c>
      <c r="E71" s="443">
        <v>0.53716039222718681</v>
      </c>
      <c r="F71" s="443">
        <v>0.28164282654734318</v>
      </c>
      <c r="G71" s="443">
        <v>-8.5833025574337363E-2</v>
      </c>
      <c r="H71" s="443">
        <v>6.4896408224585977E-2</v>
      </c>
      <c r="I71" s="443">
        <v>0.13259179513026731</v>
      </c>
      <c r="J71" s="443">
        <v>0.17823017621953596</v>
      </c>
      <c r="K71" s="443">
        <v>0.29283563074818209</v>
      </c>
      <c r="L71" s="443">
        <v>0.23660063631235251</v>
      </c>
      <c r="M71" s="290"/>
      <c r="P71" s="201" t="s">
        <v>10</v>
      </c>
      <c r="Q71" s="143">
        <f>AJ71+BO74*$AG$6+BO81*$AG$8</f>
        <v>5034.6000000000004</v>
      </c>
      <c r="R71" s="143">
        <f t="shared" ref="R71" si="192">AK71+BP74*$AG$6+BP81*$AG$8</f>
        <v>5165.2</v>
      </c>
      <c r="S71" s="143">
        <f t="shared" ref="S71" si="193">AL71+BQ74*$AG$6+BQ81*$AG$8</f>
        <v>5283.4</v>
      </c>
      <c r="T71" s="143">
        <f t="shared" ref="T71" si="194">AM71+BR74*$AG$6+BR81*$AG$8</f>
        <v>5243</v>
      </c>
      <c r="U71" s="143">
        <f t="shared" ref="U71" si="195">AN71+BS74*$AG$6+BS81*$AG$8</f>
        <v>5610.2</v>
      </c>
      <c r="V71" s="143">
        <f t="shared" ref="V71" si="196">AO71+BT74*$AG$6+BT81*$AG$8</f>
        <v>5497.8</v>
      </c>
      <c r="W71" s="143">
        <f t="shared" ref="W71" si="197">AP71+BU74*$AG$6+BU81*$AG$8</f>
        <v>5960</v>
      </c>
      <c r="X71" s="143">
        <f t="shared" ref="X71" si="198">AQ71+BV74*$AG$6+BV81*$AG$8</f>
        <v>6130.4</v>
      </c>
      <c r="Y71" s="143">
        <f t="shared" ref="Y71" si="199">AR71+BW74*$AG$6+BW81*$AG$8</f>
        <v>6600</v>
      </c>
      <c r="Z71" s="143">
        <f t="shared" ref="Z71" si="200">AS71+BX74*$AG$6+BX81*$AG$8</f>
        <v>6410</v>
      </c>
      <c r="AA71" s="583">
        <f t="shared" ref="AA71" si="201">AT71+BY74*$AG$6+BY81*$AG$8</f>
        <v>6536.6</v>
      </c>
      <c r="AB71" s="551">
        <f t="shared" ref="AB71" si="202">AU71+BZ74*$AG$6+BZ81*$AG$8</f>
        <v>6703.7</v>
      </c>
      <c r="AC71" s="552">
        <f t="shared" ref="AC71" si="203">AV71+CA74*$AG$6+CA81*$AG$8</f>
        <v>6787.4</v>
      </c>
      <c r="AD71" s="143"/>
      <c r="AE71" s="219">
        <v>549.47660308090769</v>
      </c>
      <c r="AG71" s="385"/>
      <c r="AH71" s="129"/>
      <c r="AI71" s="201" t="s">
        <v>10</v>
      </c>
      <c r="AJ71" s="143">
        <v>3481</v>
      </c>
      <c r="AK71" s="143">
        <v>3565</v>
      </c>
      <c r="AL71" s="143">
        <v>3636</v>
      </c>
      <c r="AM71" s="143">
        <v>3549</v>
      </c>
      <c r="AN71" s="143">
        <v>3789</v>
      </c>
      <c r="AO71" s="143">
        <v>3629</v>
      </c>
      <c r="AP71" s="143">
        <v>3868</v>
      </c>
      <c r="AQ71" s="143">
        <v>3911</v>
      </c>
      <c r="AR71" s="143">
        <v>4159</v>
      </c>
      <c r="AS71" s="143">
        <v>4012</v>
      </c>
      <c r="AT71" s="143">
        <v>4050</v>
      </c>
      <c r="AU71" s="143">
        <v>4131</v>
      </c>
      <c r="AV71" s="143">
        <v>4224.5</v>
      </c>
      <c r="AX71" s="201" t="s">
        <v>128</v>
      </c>
      <c r="AY71" s="143">
        <v>607</v>
      </c>
      <c r="AZ71" s="143">
        <v>547</v>
      </c>
      <c r="BA71" s="143">
        <v>556</v>
      </c>
      <c r="BB71" s="143">
        <v>606</v>
      </c>
      <c r="BC71" s="143">
        <v>682</v>
      </c>
      <c r="BD71" s="143">
        <v>695</v>
      </c>
      <c r="BE71" s="143">
        <v>819</v>
      </c>
      <c r="BF71" s="143">
        <v>811</v>
      </c>
      <c r="BG71" s="143">
        <v>882</v>
      </c>
      <c r="BH71" s="143">
        <v>795</v>
      </c>
      <c r="BI71" s="143">
        <v>791</v>
      </c>
      <c r="BJ71" s="143">
        <v>766</v>
      </c>
      <c r="BK71" s="143">
        <v>792</v>
      </c>
      <c r="BM71" s="681"/>
      <c r="BN71" s="201" t="s">
        <v>36</v>
      </c>
      <c r="BO71" s="143">
        <v>2</v>
      </c>
      <c r="BP71" s="146">
        <v>2</v>
      </c>
      <c r="BQ71" s="146">
        <v>0</v>
      </c>
      <c r="BR71" s="143">
        <v>0</v>
      </c>
      <c r="BS71" s="146">
        <v>0</v>
      </c>
      <c r="BT71" s="146">
        <v>0</v>
      </c>
      <c r="BU71" s="146">
        <v>0</v>
      </c>
      <c r="BV71" s="146">
        <v>0</v>
      </c>
      <c r="BW71" s="143">
        <v>0</v>
      </c>
      <c r="BX71" s="143">
        <v>0</v>
      </c>
      <c r="BY71" s="146">
        <v>0</v>
      </c>
      <c r="BZ71" s="146">
        <v>0</v>
      </c>
      <c r="CA71" s="545">
        <v>0</v>
      </c>
      <c r="CB71" s="111"/>
    </row>
    <row r="72" spans="2:80">
      <c r="B72" s="56" t="s">
        <v>16</v>
      </c>
      <c r="C72" s="443">
        <v>5.9627652549382848E-2</v>
      </c>
      <c r="D72" s="443">
        <v>2.1927555333777882E-2</v>
      </c>
      <c r="E72" s="443">
        <v>8.922350107785304E-2</v>
      </c>
      <c r="F72" s="443">
        <v>4.3768368987990414E-2</v>
      </c>
      <c r="G72" s="443">
        <v>4.4115797992062111E-2</v>
      </c>
      <c r="H72" s="443">
        <v>1.3058433224627741E-2</v>
      </c>
      <c r="I72" s="443">
        <v>8.1288900610618775E-2</v>
      </c>
      <c r="J72" s="443">
        <v>1.7880007897289163E-2</v>
      </c>
      <c r="K72" s="443">
        <v>4.1893772824863618E-3</v>
      </c>
      <c r="L72" s="443">
        <v>3.7188324984280596E-2</v>
      </c>
      <c r="M72" s="290"/>
      <c r="P72" s="201" t="s">
        <v>11</v>
      </c>
      <c r="Q72" s="143">
        <f>AJ72</f>
        <v>663</v>
      </c>
      <c r="R72" s="143">
        <f t="shared" ref="R72:R73" si="204">AK72</f>
        <v>636</v>
      </c>
      <c r="S72" s="143">
        <f t="shared" ref="S72:S73" si="205">AL72</f>
        <v>615</v>
      </c>
      <c r="T72" s="143">
        <f>AM72</f>
        <v>688</v>
      </c>
      <c r="U72" s="143">
        <f t="shared" ref="U72:U76" si="206">AN72</f>
        <v>777</v>
      </c>
      <c r="V72" s="143">
        <f t="shared" ref="V72:V76" si="207">AO72</f>
        <v>831</v>
      </c>
      <c r="W72" s="143">
        <f t="shared" ref="W72:W76" si="208">AP72</f>
        <v>923</v>
      </c>
      <c r="X72" s="143">
        <f t="shared" ref="X72:X76" si="209">AQ72</f>
        <v>925</v>
      </c>
      <c r="Y72" s="143">
        <f t="shared" ref="Y72:Y76" si="210">AR72</f>
        <v>1010</v>
      </c>
      <c r="Z72" s="143">
        <f t="shared" ref="Z72:Z73" si="211">AS72</f>
        <v>861</v>
      </c>
      <c r="AA72" s="407">
        <f t="shared" ref="AA72:AA73" si="212">AT72</f>
        <v>847</v>
      </c>
      <c r="AB72" s="143">
        <f t="shared" ref="AB72:AB73" si="213">AU72</f>
        <v>791</v>
      </c>
      <c r="AC72" s="553">
        <f t="shared" ref="AC72:AC73" si="214">AV72</f>
        <v>820</v>
      </c>
      <c r="AD72" s="143"/>
      <c r="AE72" s="219">
        <v>138.2408928083311</v>
      </c>
      <c r="AG72" s="385"/>
      <c r="AH72" s="129"/>
      <c r="AI72" s="201" t="s">
        <v>11</v>
      </c>
      <c r="AJ72" s="143">
        <v>663</v>
      </c>
      <c r="AK72" s="143">
        <v>636</v>
      </c>
      <c r="AL72" s="143">
        <v>615</v>
      </c>
      <c r="AM72" s="143">
        <v>688</v>
      </c>
      <c r="AN72" s="143">
        <v>777</v>
      </c>
      <c r="AO72" s="143">
        <v>831</v>
      </c>
      <c r="AP72" s="143">
        <v>923</v>
      </c>
      <c r="AQ72" s="143">
        <v>925</v>
      </c>
      <c r="AR72" s="143">
        <v>1010</v>
      </c>
      <c r="AS72" s="143">
        <v>861</v>
      </c>
      <c r="AT72" s="143">
        <v>847</v>
      </c>
      <c r="AU72" s="143">
        <v>791</v>
      </c>
      <c r="AV72" s="143">
        <v>820</v>
      </c>
      <c r="AX72" s="201" t="s">
        <v>129</v>
      </c>
      <c r="AY72" s="143">
        <v>56</v>
      </c>
      <c r="AZ72" s="143">
        <v>89</v>
      </c>
      <c r="BA72" s="143">
        <v>59</v>
      </c>
      <c r="BB72" s="143">
        <v>82</v>
      </c>
      <c r="BC72" s="143">
        <v>95</v>
      </c>
      <c r="BD72" s="143">
        <v>136</v>
      </c>
      <c r="BE72" s="143">
        <v>104</v>
      </c>
      <c r="BF72" s="143">
        <v>114</v>
      </c>
      <c r="BG72" s="143">
        <v>128</v>
      </c>
      <c r="BH72" s="143">
        <v>66</v>
      </c>
      <c r="BI72" s="143">
        <v>56</v>
      </c>
      <c r="BJ72" s="143">
        <v>25</v>
      </c>
      <c r="BK72" s="143">
        <v>28</v>
      </c>
      <c r="BM72" s="681"/>
      <c r="BN72" s="141" t="s">
        <v>149</v>
      </c>
      <c r="BO72" s="143">
        <v>0</v>
      </c>
      <c r="BP72" s="146">
        <v>0</v>
      </c>
      <c r="BQ72" s="146">
        <v>0</v>
      </c>
      <c r="BR72" s="143">
        <v>0</v>
      </c>
      <c r="BS72" s="146">
        <v>0</v>
      </c>
      <c r="BT72" s="146">
        <v>0</v>
      </c>
      <c r="BU72" s="146">
        <v>0</v>
      </c>
      <c r="BV72" s="146">
        <v>0</v>
      </c>
      <c r="BW72" s="143">
        <v>0</v>
      </c>
      <c r="BX72" s="146">
        <v>0</v>
      </c>
      <c r="BY72" s="143">
        <v>0</v>
      </c>
      <c r="BZ72" s="146">
        <v>80</v>
      </c>
      <c r="CA72" s="545">
        <v>78</v>
      </c>
    </row>
    <row r="73" spans="2:80" ht="18" customHeight="1" thickBot="1">
      <c r="B73" s="58" t="s">
        <v>17</v>
      </c>
      <c r="C73" s="393">
        <v>-1.0508881289469252E-2</v>
      </c>
      <c r="D73" s="393">
        <v>-1.0949648002300805E-5</v>
      </c>
      <c r="E73" s="393">
        <v>-7.3080606526271241E-3</v>
      </c>
      <c r="F73" s="393">
        <v>4.7127141288044516E-2</v>
      </c>
      <c r="G73" s="393">
        <v>-2.2578085791661873E-2</v>
      </c>
      <c r="H73" s="393">
        <v>-3.0083842369372893E-2</v>
      </c>
      <c r="I73" s="393">
        <v>-7.1472989069124693E-2</v>
      </c>
      <c r="J73" s="393">
        <v>-5.4552082608272379E-3</v>
      </c>
      <c r="K73" s="393">
        <v>2.6160773457648556E-3</v>
      </c>
      <c r="L73" s="393">
        <v>-5.4217311652173805E-3</v>
      </c>
      <c r="M73" s="290"/>
      <c r="P73" s="201" t="s">
        <v>12</v>
      </c>
      <c r="Q73" s="143">
        <f t="shared" ref="Q73" si="215">AJ73</f>
        <v>14</v>
      </c>
      <c r="R73" s="143">
        <f t="shared" si="204"/>
        <v>18</v>
      </c>
      <c r="S73" s="143">
        <f t="shared" si="205"/>
        <v>17</v>
      </c>
      <c r="T73" s="143">
        <f t="shared" ref="T73" si="216">AM73</f>
        <v>15</v>
      </c>
      <c r="U73" s="143">
        <f t="shared" si="206"/>
        <v>24</v>
      </c>
      <c r="V73" s="143">
        <f t="shared" si="207"/>
        <v>20</v>
      </c>
      <c r="W73" s="143">
        <f t="shared" si="208"/>
        <v>20</v>
      </c>
      <c r="X73" s="143">
        <f t="shared" si="209"/>
        <v>20</v>
      </c>
      <c r="Y73" s="143">
        <f t="shared" si="210"/>
        <v>23</v>
      </c>
      <c r="Z73" s="143">
        <f t="shared" si="211"/>
        <v>32</v>
      </c>
      <c r="AA73" s="571">
        <f t="shared" si="212"/>
        <v>30</v>
      </c>
      <c r="AB73" s="554">
        <f t="shared" si="213"/>
        <v>37</v>
      </c>
      <c r="AC73" s="555">
        <f t="shared" si="214"/>
        <v>75</v>
      </c>
      <c r="AD73" s="143"/>
      <c r="AE73" s="219">
        <v>5.1865209919559803</v>
      </c>
      <c r="AG73" s="385"/>
      <c r="AH73" s="129"/>
      <c r="AI73" s="201" t="s">
        <v>12</v>
      </c>
      <c r="AJ73" s="143">
        <v>14</v>
      </c>
      <c r="AK73" s="143">
        <v>18</v>
      </c>
      <c r="AL73" s="143">
        <v>17</v>
      </c>
      <c r="AM73" s="143">
        <v>15</v>
      </c>
      <c r="AN73" s="143">
        <v>24</v>
      </c>
      <c r="AO73" s="143">
        <v>20</v>
      </c>
      <c r="AP73" s="143">
        <v>20</v>
      </c>
      <c r="AQ73" s="143">
        <v>20</v>
      </c>
      <c r="AR73" s="143">
        <v>23</v>
      </c>
      <c r="AS73" s="143">
        <v>32</v>
      </c>
      <c r="AT73" s="143">
        <v>30</v>
      </c>
      <c r="AU73" s="143">
        <v>37</v>
      </c>
      <c r="AV73" s="143">
        <v>75</v>
      </c>
      <c r="AX73" s="201" t="s">
        <v>130</v>
      </c>
      <c r="AY73" s="143">
        <v>0</v>
      </c>
      <c r="AZ73" s="143">
        <v>0</v>
      </c>
      <c r="BA73" s="143">
        <v>0</v>
      </c>
      <c r="BB73" s="143">
        <v>0</v>
      </c>
      <c r="BC73" s="143">
        <v>0</v>
      </c>
      <c r="BD73" s="143">
        <v>0</v>
      </c>
      <c r="BE73" s="143">
        <v>0</v>
      </c>
      <c r="BF73" s="143">
        <v>0</v>
      </c>
      <c r="BG73" s="143">
        <v>0</v>
      </c>
      <c r="BH73" s="143">
        <v>0</v>
      </c>
      <c r="BI73" s="143">
        <v>0</v>
      </c>
      <c r="BJ73" s="143">
        <v>0</v>
      </c>
      <c r="BK73" s="143">
        <v>0</v>
      </c>
      <c r="BM73" s="681"/>
      <c r="BN73" s="201" t="s">
        <v>71</v>
      </c>
      <c r="BO73" s="143">
        <v>1170</v>
      </c>
      <c r="BP73" s="146">
        <v>1182</v>
      </c>
      <c r="BQ73" s="146">
        <v>1253</v>
      </c>
      <c r="BR73" s="143">
        <v>1275</v>
      </c>
      <c r="BS73" s="146">
        <v>1349</v>
      </c>
      <c r="BT73" s="146">
        <v>1376</v>
      </c>
      <c r="BU73" s="146">
        <v>1490</v>
      </c>
      <c r="BV73" s="146">
        <v>1523</v>
      </c>
      <c r="BW73" s="143">
        <v>1650</v>
      </c>
      <c r="BX73" s="143">
        <v>1625</v>
      </c>
      <c r="BY73" s="146">
        <v>1677</v>
      </c>
      <c r="BZ73" s="146">
        <v>1714</v>
      </c>
      <c r="CA73" s="545">
        <v>1819</v>
      </c>
    </row>
    <row r="74" spans="2:80" ht="18.75" thickBot="1">
      <c r="B74" s="80" t="s">
        <v>65</v>
      </c>
      <c r="C74" s="444">
        <v>-6.73232155835779E-3</v>
      </c>
      <c r="D74" s="444">
        <v>1.753871628961301E-2</v>
      </c>
      <c r="E74" s="444">
        <v>3.5306287654957913E-2</v>
      </c>
      <c r="F74" s="444">
        <v>3.8759188706428915E-2</v>
      </c>
      <c r="G74" s="444">
        <v>2.9001039776868076E-3</v>
      </c>
      <c r="H74" s="444">
        <v>1.7282512985364207E-2</v>
      </c>
      <c r="I74" s="444">
        <v>2.9327580830968758E-2</v>
      </c>
      <c r="J74" s="444">
        <v>1.3847553285615488E-2</v>
      </c>
      <c r="K74" s="444">
        <v>6.2927008597649658E-2</v>
      </c>
      <c r="L74" s="444">
        <v>2.7894837098495051E-2</v>
      </c>
      <c r="M74" s="290"/>
      <c r="P74" s="201" t="s">
        <v>151</v>
      </c>
      <c r="Q74" s="210">
        <v>0</v>
      </c>
      <c r="R74" s="210">
        <v>0</v>
      </c>
      <c r="S74" s="210">
        <v>0</v>
      </c>
      <c r="T74" s="210">
        <f>AM74</f>
        <v>27478804.609999999</v>
      </c>
      <c r="U74" s="210">
        <f t="shared" si="206"/>
        <v>29049938.300000001</v>
      </c>
      <c r="V74" s="210">
        <f t="shared" si="207"/>
        <v>27539106.420000002</v>
      </c>
      <c r="W74" s="210">
        <f t="shared" si="208"/>
        <v>28349988.18</v>
      </c>
      <c r="X74" s="210">
        <f t="shared" si="209"/>
        <v>30655961.199999999</v>
      </c>
      <c r="Y74" s="210">
        <f t="shared" si="210"/>
        <v>13498343</v>
      </c>
      <c r="Z74" s="210">
        <f>AS74</f>
        <v>11740917</v>
      </c>
      <c r="AA74" s="210">
        <f>AT74</f>
        <v>9789671</v>
      </c>
      <c r="AB74" s="210">
        <f>AU74</f>
        <v>9551389.9700000007</v>
      </c>
      <c r="AC74" s="210">
        <f>AV74</f>
        <v>9183451.3499999996</v>
      </c>
      <c r="AD74" s="143"/>
      <c r="AE74" s="219">
        <v>7894189.468492643</v>
      </c>
      <c r="AG74" s="385"/>
      <c r="AH74" s="129"/>
      <c r="AI74" s="201" t="s">
        <v>151</v>
      </c>
      <c r="AJ74" s="210"/>
      <c r="AK74" s="210"/>
      <c r="AL74" s="210"/>
      <c r="AM74" s="210">
        <v>27478804.609999999</v>
      </c>
      <c r="AN74" s="210">
        <v>29049938.300000001</v>
      </c>
      <c r="AO74" s="210">
        <v>27539106.420000002</v>
      </c>
      <c r="AP74" s="210">
        <v>28349988.18</v>
      </c>
      <c r="AQ74" s="210">
        <v>30655961.199999999</v>
      </c>
      <c r="AR74" s="210">
        <v>13498343</v>
      </c>
      <c r="AS74" s="210">
        <v>11740917</v>
      </c>
      <c r="AT74" s="210">
        <v>9789671</v>
      </c>
      <c r="AU74" s="210">
        <v>9551389.9700000007</v>
      </c>
      <c r="AV74" s="210">
        <v>9183451.3499999996</v>
      </c>
      <c r="AX74" s="201" t="s">
        <v>152</v>
      </c>
      <c r="AY74" s="143">
        <v>0</v>
      </c>
      <c r="AZ74" s="143">
        <v>0</v>
      </c>
      <c r="BA74" s="143">
        <v>0</v>
      </c>
      <c r="BB74" s="143">
        <v>0</v>
      </c>
      <c r="BC74" s="143">
        <v>0</v>
      </c>
      <c r="BD74" s="143">
        <v>0</v>
      </c>
      <c r="BE74" s="143">
        <v>0</v>
      </c>
      <c r="BF74" s="143">
        <v>0</v>
      </c>
      <c r="BG74" s="143">
        <v>0</v>
      </c>
      <c r="BH74" s="143">
        <v>0</v>
      </c>
      <c r="BI74" s="143">
        <v>0</v>
      </c>
      <c r="BJ74" s="143">
        <v>0</v>
      </c>
      <c r="BK74" s="143">
        <v>0</v>
      </c>
      <c r="BM74" s="682"/>
      <c r="BN74" s="206" t="s">
        <v>53</v>
      </c>
      <c r="BO74" s="207">
        <f>BO71+BO73+$AG$11*BO72</f>
        <v>1172</v>
      </c>
      <c r="BP74" s="208">
        <f t="shared" ref="BP74" si="217">BP71+BP73+$AG$11*BP72</f>
        <v>1184</v>
      </c>
      <c r="BQ74" s="208">
        <v>1253</v>
      </c>
      <c r="BR74" s="207">
        <v>1275</v>
      </c>
      <c r="BS74" s="208">
        <v>1349</v>
      </c>
      <c r="BT74" s="208">
        <v>1376</v>
      </c>
      <c r="BU74" s="208">
        <v>1490</v>
      </c>
      <c r="BV74" s="209">
        <v>1523</v>
      </c>
      <c r="BW74" s="209">
        <v>1650</v>
      </c>
      <c r="BX74" s="209">
        <v>1625</v>
      </c>
      <c r="BY74" s="208">
        <v>1677</v>
      </c>
      <c r="BZ74" s="463">
        <v>1754</v>
      </c>
      <c r="CA74" s="441">
        <v>1858</v>
      </c>
    </row>
    <row r="75" spans="2:80" ht="18.75" thickBot="1">
      <c r="B75" s="86"/>
      <c r="C75" s="67"/>
      <c r="D75" s="67"/>
      <c r="E75" s="67"/>
      <c r="F75" s="67"/>
      <c r="G75" s="67"/>
      <c r="H75" s="67"/>
      <c r="I75" s="67"/>
      <c r="J75" s="67"/>
      <c r="K75" s="67"/>
      <c r="L75" s="291"/>
      <c r="M75" s="290"/>
      <c r="P75" s="201" t="s">
        <v>16</v>
      </c>
      <c r="Q75" s="214">
        <f t="shared" ref="Q75:Q76" si="218">AJ75</f>
        <v>19.170930238961983</v>
      </c>
      <c r="R75" s="214">
        <f t="shared" ref="R75:R76" si="219">AK75</f>
        <v>19.193771849852478</v>
      </c>
      <c r="S75" s="214">
        <f t="shared" ref="S75:S76" si="220">AL75</f>
        <v>19.373814446173192</v>
      </c>
      <c r="T75" s="214">
        <f t="shared" ref="T75:T76" si="221">AM75</f>
        <v>18.751254838834662</v>
      </c>
      <c r="U75" s="214">
        <f t="shared" si="206"/>
        <v>19.721706542672244</v>
      </c>
      <c r="V75" s="214">
        <f t="shared" si="207"/>
        <v>18.169013379349707</v>
      </c>
      <c r="W75" s="214">
        <f t="shared" si="208"/>
        <v>18.492990225998877</v>
      </c>
      <c r="X75" s="214">
        <f t="shared" si="209"/>
        <v>18.993550642993124</v>
      </c>
      <c r="Y75" s="214">
        <f t="shared" si="210"/>
        <v>21.346084754751843</v>
      </c>
      <c r="Z75" s="214">
        <f t="shared" ref="Z75:Z76" si="222">AS75</f>
        <v>21.870514055203245</v>
      </c>
      <c r="AA75" s="584">
        <f t="shared" ref="AA75:AA76" si="223">AT75</f>
        <v>22.737778210284212</v>
      </c>
      <c r="AB75" s="563">
        <f t="shared" ref="AB75:AB76" si="224">AU75</f>
        <v>23.866748321643577</v>
      </c>
      <c r="AC75" s="564">
        <f t="shared" ref="AC75:AC76" si="225">AV75</f>
        <v>24.897207057302769</v>
      </c>
      <c r="AD75" s="143"/>
      <c r="AE75" s="419">
        <v>1.1970570348959317</v>
      </c>
      <c r="AG75" s="385"/>
      <c r="AH75" s="129"/>
      <c r="AI75" s="201" t="s">
        <v>16</v>
      </c>
      <c r="AJ75" s="214">
        <v>19.170930238961983</v>
      </c>
      <c r="AK75" s="214">
        <v>19.193771849852478</v>
      </c>
      <c r="AL75" s="214">
        <v>19.373814446173192</v>
      </c>
      <c r="AM75" s="214">
        <v>18.751254838834662</v>
      </c>
      <c r="AN75" s="214">
        <v>19.721706542672244</v>
      </c>
      <c r="AO75" s="214">
        <v>18.169013379349707</v>
      </c>
      <c r="AP75" s="214">
        <v>18.492990225998877</v>
      </c>
      <c r="AQ75" s="214">
        <v>18.993550642993124</v>
      </c>
      <c r="AR75" s="214">
        <v>21.346084754751843</v>
      </c>
      <c r="AS75" s="214">
        <v>21.870514055203245</v>
      </c>
      <c r="AT75" s="214">
        <v>22.737778210284212</v>
      </c>
      <c r="AU75" s="214">
        <v>23.866748321643577</v>
      </c>
      <c r="AV75" s="214">
        <v>24.897207057302769</v>
      </c>
      <c r="AX75" s="212" t="s">
        <v>131</v>
      </c>
      <c r="AY75" s="213">
        <v>14</v>
      </c>
      <c r="AZ75" s="213">
        <v>18</v>
      </c>
      <c r="BA75" s="213">
        <v>17</v>
      </c>
      <c r="BB75" s="213">
        <v>15</v>
      </c>
      <c r="BC75" s="213">
        <v>24</v>
      </c>
      <c r="BD75" s="213">
        <v>20</v>
      </c>
      <c r="BE75" s="213">
        <v>20</v>
      </c>
      <c r="BF75" s="213">
        <v>20</v>
      </c>
      <c r="BG75" s="213">
        <v>23</v>
      </c>
      <c r="BH75" s="213">
        <v>32</v>
      </c>
      <c r="BI75" s="213">
        <v>30</v>
      </c>
      <c r="BJ75" s="213">
        <v>37</v>
      </c>
      <c r="BK75" s="213">
        <v>75</v>
      </c>
      <c r="BM75" s="683" t="s">
        <v>100</v>
      </c>
      <c r="BN75" s="201" t="s">
        <v>72</v>
      </c>
      <c r="BO75" s="143">
        <v>148</v>
      </c>
      <c r="BP75" s="146">
        <v>154</v>
      </c>
      <c r="BQ75" s="146">
        <v>141</v>
      </c>
      <c r="BR75" s="143">
        <v>139</v>
      </c>
      <c r="BS75" s="146">
        <v>162</v>
      </c>
      <c r="BT75" s="146">
        <v>228</v>
      </c>
      <c r="BU75" s="146">
        <v>231</v>
      </c>
      <c r="BV75" s="142">
        <v>194</v>
      </c>
      <c r="BW75" s="142">
        <v>158</v>
      </c>
      <c r="BX75" s="142">
        <v>134</v>
      </c>
      <c r="BY75" s="142">
        <v>111</v>
      </c>
      <c r="BZ75" s="142">
        <v>81</v>
      </c>
      <c r="CA75" s="516">
        <v>66</v>
      </c>
    </row>
    <row r="76" spans="2:80">
      <c r="P76" s="215" t="s">
        <v>17</v>
      </c>
      <c r="Q76" s="216">
        <f t="shared" si="218"/>
        <v>0.45879556259904913</v>
      </c>
      <c r="R76" s="216">
        <f t="shared" si="219"/>
        <v>0.47399483585392843</v>
      </c>
      <c r="S76" s="216">
        <f t="shared" si="220"/>
        <v>0.48765867418899861</v>
      </c>
      <c r="T76" s="216">
        <f t="shared" si="221"/>
        <v>0.50745301360985096</v>
      </c>
      <c r="U76" s="216">
        <f t="shared" si="206"/>
        <v>0.52868165045286819</v>
      </c>
      <c r="V76" s="216">
        <f t="shared" si="207"/>
        <v>0.52822966507177038</v>
      </c>
      <c r="W76" s="216">
        <f t="shared" si="208"/>
        <v>0.54525593008739082</v>
      </c>
      <c r="X76" s="216">
        <f t="shared" si="209"/>
        <v>0.54564377044305679</v>
      </c>
      <c r="Y76" s="216">
        <f t="shared" si="210"/>
        <v>0.55784204671857618</v>
      </c>
      <c r="Z76" s="216">
        <f t="shared" si="222"/>
        <v>0.53209947946790048</v>
      </c>
      <c r="AA76" s="216">
        <f t="shared" si="223"/>
        <v>0.51120952117354002</v>
      </c>
      <c r="AB76" s="216">
        <f t="shared" si="224"/>
        <v>0.50210526315789472</v>
      </c>
      <c r="AC76" s="216">
        <f t="shared" si="225"/>
        <v>0.49669255104975552</v>
      </c>
      <c r="AD76" s="143"/>
      <c r="AE76" s="420">
        <v>3.2184243591810469</v>
      </c>
      <c r="AG76" s="385"/>
      <c r="AH76" s="129"/>
      <c r="AI76" s="215" t="s">
        <v>17</v>
      </c>
      <c r="AJ76" s="216">
        <v>0.45879556259904913</v>
      </c>
      <c r="AK76" s="216">
        <v>0.47399483585392843</v>
      </c>
      <c r="AL76" s="216">
        <v>0.48765867418899861</v>
      </c>
      <c r="AM76" s="216">
        <v>0.50745301360985096</v>
      </c>
      <c r="AN76" s="216">
        <v>0.52868165045286819</v>
      </c>
      <c r="AO76" s="216">
        <v>0.52822966507177038</v>
      </c>
      <c r="AP76" s="216">
        <v>0.54525593008739082</v>
      </c>
      <c r="AQ76" s="216">
        <v>0.54564377044305679</v>
      </c>
      <c r="AR76" s="216">
        <v>0.55784204671857618</v>
      </c>
      <c r="AS76" s="216">
        <v>0.53209947946790048</v>
      </c>
      <c r="AT76" s="216">
        <v>0.51120952117354002</v>
      </c>
      <c r="AU76" s="216">
        <v>0.50210526315789472</v>
      </c>
      <c r="AV76" s="216">
        <v>0.49669255104975552</v>
      </c>
      <c r="AW76" s="165"/>
      <c r="AX76" s="201"/>
      <c r="BA76" s="220"/>
      <c r="BB76" s="220"/>
      <c r="BC76" s="220"/>
      <c r="BD76" s="220"/>
      <c r="BE76" s="220"/>
      <c r="BF76" s="220"/>
      <c r="BG76" s="220"/>
      <c r="BH76" s="220"/>
      <c r="BI76" s="220"/>
      <c r="BJ76" s="220"/>
      <c r="BK76" s="220"/>
      <c r="BM76" s="681"/>
      <c r="BN76" s="201" t="s">
        <v>73</v>
      </c>
      <c r="BO76" s="143">
        <v>206</v>
      </c>
      <c r="BP76" s="146">
        <v>220</v>
      </c>
      <c r="BQ76" s="146">
        <v>261</v>
      </c>
      <c r="BR76" s="143">
        <v>305</v>
      </c>
      <c r="BS76" s="146">
        <v>282</v>
      </c>
      <c r="BT76" s="146">
        <v>348</v>
      </c>
      <c r="BU76" s="146">
        <v>322</v>
      </c>
      <c r="BV76" s="143">
        <v>388</v>
      </c>
      <c r="BW76" s="143">
        <v>313</v>
      </c>
      <c r="BX76" s="143">
        <v>281</v>
      </c>
      <c r="BY76" s="143">
        <v>278</v>
      </c>
      <c r="BZ76" s="143">
        <v>202</v>
      </c>
      <c r="CA76" s="517">
        <v>228</v>
      </c>
    </row>
    <row r="77" spans="2:80">
      <c r="U77" s="129"/>
      <c r="V77" s="129"/>
      <c r="W77" s="129"/>
      <c r="X77" s="129"/>
      <c r="Y77" s="129"/>
      <c r="Z77" s="129"/>
      <c r="AA77" s="129"/>
      <c r="AB77" s="129"/>
      <c r="AC77" s="129"/>
      <c r="AD77" s="165"/>
      <c r="AE77" s="99"/>
      <c r="AG77" s="385"/>
      <c r="AH77" s="129"/>
      <c r="AR77" s="385"/>
      <c r="AS77" s="385"/>
      <c r="AX77" s="141"/>
      <c r="BA77" s="220"/>
      <c r="BB77" s="220"/>
      <c r="BC77" s="220"/>
      <c r="BD77" s="220"/>
      <c r="BE77" s="220"/>
      <c r="BF77" s="220"/>
      <c r="BG77" s="220"/>
      <c r="BH77" s="220"/>
      <c r="BI77" s="220"/>
      <c r="BJ77" s="220"/>
      <c r="BK77" s="220"/>
      <c r="BM77" s="681"/>
      <c r="BN77" s="201" t="s">
        <v>74</v>
      </c>
      <c r="BO77" s="143">
        <v>334</v>
      </c>
      <c r="BP77" s="146">
        <v>430</v>
      </c>
      <c r="BQ77" s="146">
        <v>430</v>
      </c>
      <c r="BR77" s="143">
        <v>458</v>
      </c>
      <c r="BS77" s="146">
        <v>493</v>
      </c>
      <c r="BT77" s="146">
        <v>606</v>
      </c>
      <c r="BU77" s="146">
        <v>638</v>
      </c>
      <c r="BV77" s="143">
        <v>664</v>
      </c>
      <c r="BW77" s="143">
        <v>669</v>
      </c>
      <c r="BX77" s="143">
        <v>676</v>
      </c>
      <c r="BY77" s="143">
        <v>562</v>
      </c>
      <c r="BZ77" s="143">
        <v>594</v>
      </c>
      <c r="CA77" s="517">
        <v>484</v>
      </c>
    </row>
    <row r="78" spans="2:80">
      <c r="U78" s="129"/>
      <c r="V78" s="129"/>
      <c r="W78" s="129"/>
      <c r="X78" s="129"/>
      <c r="Y78" s="129"/>
      <c r="Z78" s="129"/>
      <c r="AA78" s="129"/>
      <c r="AB78" s="129"/>
      <c r="AC78" s="129"/>
      <c r="AD78" s="165"/>
      <c r="AE78" s="99"/>
      <c r="AG78" s="385"/>
      <c r="AH78" s="129"/>
      <c r="AR78" s="385"/>
      <c r="AS78" s="385"/>
      <c r="AX78" s="201"/>
      <c r="BA78" s="220"/>
      <c r="BB78" s="220"/>
      <c r="BC78" s="220"/>
      <c r="BD78" s="220"/>
      <c r="BE78" s="220"/>
      <c r="BF78" s="220"/>
      <c r="BG78" s="220"/>
      <c r="BH78" s="220"/>
      <c r="BI78" s="220"/>
      <c r="BJ78" s="220"/>
      <c r="BK78" s="220"/>
      <c r="BM78" s="681"/>
      <c r="BN78" s="201" t="s">
        <v>36</v>
      </c>
      <c r="BO78" s="143">
        <v>0</v>
      </c>
      <c r="BP78" s="146">
        <v>1</v>
      </c>
      <c r="BQ78" s="146">
        <v>0</v>
      </c>
      <c r="BR78" s="143">
        <v>0</v>
      </c>
      <c r="BS78" s="146">
        <v>0</v>
      </c>
      <c r="BT78" s="146">
        <v>0</v>
      </c>
      <c r="BU78" s="146">
        <v>0</v>
      </c>
      <c r="BV78" s="146">
        <v>0</v>
      </c>
      <c r="BW78" s="143">
        <v>0</v>
      </c>
      <c r="BX78" s="143">
        <v>0</v>
      </c>
      <c r="BY78" s="146">
        <v>0</v>
      </c>
      <c r="BZ78" s="146">
        <v>0</v>
      </c>
      <c r="CA78" s="545">
        <v>0</v>
      </c>
    </row>
    <row r="79" spans="2:80">
      <c r="U79" s="129"/>
      <c r="V79" s="129"/>
      <c r="W79" s="129"/>
      <c r="X79" s="129"/>
      <c r="Y79" s="129"/>
      <c r="Z79" s="129"/>
      <c r="AA79" s="129"/>
      <c r="AB79" s="129"/>
      <c r="AC79" s="129"/>
      <c r="AD79" s="165"/>
      <c r="AE79" s="99"/>
      <c r="AG79" s="385"/>
      <c r="AH79" s="129"/>
      <c r="AR79" s="385"/>
      <c r="AS79" s="385"/>
      <c r="AX79" s="201"/>
      <c r="BA79" s="220"/>
      <c r="BB79" s="220"/>
      <c r="BC79" s="220"/>
      <c r="BD79" s="220"/>
      <c r="BE79" s="220"/>
      <c r="BF79" s="220"/>
      <c r="BG79" s="220"/>
      <c r="BH79" s="220"/>
      <c r="BI79" s="220"/>
      <c r="BJ79" s="220"/>
      <c r="BK79" s="220"/>
      <c r="BM79" s="681"/>
      <c r="BN79" s="141" t="s">
        <v>149</v>
      </c>
      <c r="BO79" s="143">
        <v>0</v>
      </c>
      <c r="BP79" s="146">
        <v>0</v>
      </c>
      <c r="BQ79" s="146">
        <v>0</v>
      </c>
      <c r="BR79" s="143">
        <v>0</v>
      </c>
      <c r="BS79" s="146">
        <v>0</v>
      </c>
      <c r="BT79" s="146">
        <v>0</v>
      </c>
      <c r="BU79" s="146">
        <v>0</v>
      </c>
      <c r="BV79" s="146">
        <v>0</v>
      </c>
      <c r="BW79" s="143">
        <v>0</v>
      </c>
      <c r="BX79" s="146">
        <v>0</v>
      </c>
      <c r="BY79" s="143">
        <v>0</v>
      </c>
      <c r="BZ79" s="146">
        <v>69</v>
      </c>
      <c r="CA79" s="545">
        <v>49</v>
      </c>
    </row>
    <row r="80" spans="2:80" ht="18" customHeight="1">
      <c r="U80" s="129"/>
      <c r="V80" s="129"/>
      <c r="W80" s="129"/>
      <c r="X80" s="129"/>
      <c r="Y80" s="129"/>
      <c r="Z80" s="129"/>
      <c r="AA80" s="129"/>
      <c r="AB80" s="129"/>
      <c r="AC80" s="129"/>
      <c r="AD80" s="165"/>
      <c r="AE80" s="99"/>
      <c r="AG80" s="385"/>
      <c r="AH80" s="129"/>
      <c r="AR80" s="385"/>
      <c r="AS80" s="385"/>
      <c r="AX80" s="201"/>
      <c r="AY80" s="165"/>
      <c r="AZ80" s="165"/>
      <c r="BA80" s="220"/>
      <c r="BB80" s="220"/>
      <c r="BC80" s="220"/>
      <c r="BD80" s="220"/>
      <c r="BE80" s="220"/>
      <c r="BF80" s="220"/>
      <c r="BG80" s="220"/>
      <c r="BH80" s="220"/>
      <c r="BI80" s="220"/>
      <c r="BJ80" s="220"/>
      <c r="BK80" s="220"/>
      <c r="BM80" s="681"/>
      <c r="BN80" s="201" t="s">
        <v>71</v>
      </c>
      <c r="BO80" s="143">
        <v>616</v>
      </c>
      <c r="BP80" s="146">
        <v>652</v>
      </c>
      <c r="BQ80" s="146">
        <v>645</v>
      </c>
      <c r="BR80" s="143">
        <v>674</v>
      </c>
      <c r="BS80" s="146">
        <v>742</v>
      </c>
      <c r="BT80" s="146">
        <v>768</v>
      </c>
      <c r="BU80" s="146">
        <v>900</v>
      </c>
      <c r="BV80" s="146">
        <v>1001</v>
      </c>
      <c r="BW80" s="143">
        <v>1121</v>
      </c>
      <c r="BX80" s="143">
        <v>1098</v>
      </c>
      <c r="BY80" s="146">
        <v>1145</v>
      </c>
      <c r="BZ80" s="146">
        <v>1135</v>
      </c>
      <c r="CA80" s="545">
        <v>1052</v>
      </c>
    </row>
    <row r="81" spans="16:80">
      <c r="U81" s="129"/>
      <c r="V81" s="129"/>
      <c r="W81" s="129"/>
      <c r="X81" s="129"/>
      <c r="Y81" s="129"/>
      <c r="Z81" s="129"/>
      <c r="AA81" s="129"/>
      <c r="AB81" s="129"/>
      <c r="AC81" s="129"/>
      <c r="AD81" s="165"/>
      <c r="AE81" s="99"/>
      <c r="AG81" s="385"/>
      <c r="AH81" s="129"/>
      <c r="AR81" s="385"/>
      <c r="AS81" s="385"/>
      <c r="AX81" s="165"/>
      <c r="AY81" s="165"/>
      <c r="AZ81" s="165"/>
      <c r="BA81" s="165"/>
      <c r="BB81" s="165"/>
      <c r="BC81" s="165"/>
      <c r="BD81" s="165"/>
      <c r="BE81" s="165"/>
      <c r="BF81" s="165"/>
      <c r="BG81" s="327"/>
      <c r="BH81" s="327"/>
      <c r="BI81" s="165"/>
      <c r="BJ81" s="165"/>
      <c r="BK81" s="165"/>
      <c r="BM81" s="682"/>
      <c r="BN81" s="222" t="s">
        <v>53</v>
      </c>
      <c r="BO81" s="207">
        <f>BO78+BO80+$AG$11*BO79</f>
        <v>616</v>
      </c>
      <c r="BP81" s="208">
        <f t="shared" ref="BP81" si="226">BP78+BP80+$AG$11*BP79</f>
        <v>653</v>
      </c>
      <c r="BQ81" s="208">
        <v>645</v>
      </c>
      <c r="BR81" s="207">
        <v>674</v>
      </c>
      <c r="BS81" s="208">
        <v>742</v>
      </c>
      <c r="BT81" s="208">
        <v>768</v>
      </c>
      <c r="BU81" s="208">
        <v>900</v>
      </c>
      <c r="BV81" s="209">
        <v>1001</v>
      </c>
      <c r="BW81" s="209">
        <v>1121</v>
      </c>
      <c r="BX81" s="209">
        <v>1098</v>
      </c>
      <c r="BY81" s="208">
        <v>1145</v>
      </c>
      <c r="BZ81" s="463">
        <v>1169.5</v>
      </c>
      <c r="CA81" s="441">
        <v>1076.5</v>
      </c>
    </row>
    <row r="82" spans="16:80">
      <c r="P82" s="201"/>
      <c r="Q82" s="201"/>
      <c r="R82" s="201"/>
      <c r="S82" s="201"/>
      <c r="T82" s="210"/>
      <c r="U82" s="210"/>
      <c r="V82" s="210"/>
      <c r="W82" s="210"/>
      <c r="X82" s="210"/>
      <c r="Y82" s="210"/>
      <c r="Z82" s="210"/>
      <c r="AA82" s="210"/>
      <c r="AB82" s="210"/>
      <c r="AC82" s="210"/>
      <c r="AD82" s="210"/>
      <c r="AE82" s="229"/>
      <c r="AG82" s="560"/>
      <c r="AH82" s="136"/>
      <c r="AI82" s="201"/>
      <c r="AJ82" s="201"/>
      <c r="AK82" s="201"/>
      <c r="AL82" s="201"/>
      <c r="AM82" s="210"/>
      <c r="AN82" s="210"/>
      <c r="AO82" s="210"/>
      <c r="AP82" s="210"/>
      <c r="AQ82" s="210"/>
      <c r="AR82" s="210"/>
      <c r="AS82" s="210"/>
      <c r="AT82" s="210"/>
      <c r="AU82" s="210"/>
      <c r="AV82" s="210"/>
      <c r="AX82" s="165"/>
      <c r="AY82" s="165"/>
      <c r="AZ82" s="165"/>
      <c r="BA82" s="165"/>
      <c r="BB82" s="165"/>
      <c r="BC82" s="165"/>
      <c r="BD82" s="165"/>
      <c r="BE82" s="165"/>
      <c r="BF82" s="165"/>
      <c r="BG82" s="327"/>
      <c r="BH82" s="327"/>
      <c r="BI82" s="165"/>
      <c r="BJ82" s="165"/>
      <c r="BK82" s="165"/>
      <c r="BM82" s="440"/>
      <c r="BN82" s="223"/>
      <c r="BO82" s="223"/>
      <c r="BP82" s="223"/>
      <c r="BQ82" s="223"/>
      <c r="BR82" s="223"/>
      <c r="BS82" s="223"/>
      <c r="BT82" s="223"/>
      <c r="BU82" s="223"/>
      <c r="BV82" s="388"/>
      <c r="BW82" s="388"/>
      <c r="BX82" s="388"/>
      <c r="BY82" s="388"/>
      <c r="BZ82" s="327"/>
      <c r="CA82" s="327"/>
    </row>
    <row r="83" spans="16:80">
      <c r="P83" s="133" t="s">
        <v>5</v>
      </c>
      <c r="Q83" s="133" t="s">
        <v>121</v>
      </c>
      <c r="R83" s="133" t="s">
        <v>120</v>
      </c>
      <c r="S83" s="133" t="s">
        <v>119</v>
      </c>
      <c r="T83" s="133" t="s">
        <v>49</v>
      </c>
      <c r="U83" s="133" t="s">
        <v>48</v>
      </c>
      <c r="V83" s="133" t="s">
        <v>47</v>
      </c>
      <c r="W83" s="133" t="s">
        <v>46</v>
      </c>
      <c r="X83" s="133" t="s">
        <v>45</v>
      </c>
      <c r="Y83" s="133" t="s">
        <v>44</v>
      </c>
      <c r="Z83" s="133" t="s">
        <v>43</v>
      </c>
      <c r="AA83" s="133" t="s">
        <v>96</v>
      </c>
      <c r="AB83" s="133" t="s">
        <v>69</v>
      </c>
      <c r="AC83" s="133" t="s">
        <v>77</v>
      </c>
      <c r="AD83" s="135"/>
      <c r="AE83" s="92" t="s">
        <v>110</v>
      </c>
      <c r="AG83" s="385"/>
      <c r="AH83" s="129"/>
      <c r="AI83" s="133" t="s">
        <v>5</v>
      </c>
      <c r="AJ83" s="133" t="s">
        <v>121</v>
      </c>
      <c r="AK83" s="133" t="s">
        <v>120</v>
      </c>
      <c r="AL83" s="133" t="s">
        <v>119</v>
      </c>
      <c r="AM83" s="133" t="s">
        <v>49</v>
      </c>
      <c r="AN83" s="133" t="s">
        <v>48</v>
      </c>
      <c r="AO83" s="133" t="s">
        <v>47</v>
      </c>
      <c r="AP83" s="133" t="s">
        <v>46</v>
      </c>
      <c r="AQ83" s="133" t="s">
        <v>45</v>
      </c>
      <c r="AR83" s="133" t="s">
        <v>44</v>
      </c>
      <c r="AS83" s="133" t="s">
        <v>43</v>
      </c>
      <c r="AT83" s="133" t="s">
        <v>96</v>
      </c>
      <c r="AU83" s="133" t="s">
        <v>69</v>
      </c>
      <c r="AV83" s="133" t="s">
        <v>77</v>
      </c>
      <c r="AX83" s="133" t="s">
        <v>5</v>
      </c>
      <c r="AY83" s="133" t="s">
        <v>121</v>
      </c>
      <c r="AZ83" s="133" t="s">
        <v>120</v>
      </c>
      <c r="BA83" s="133" t="s">
        <v>119</v>
      </c>
      <c r="BB83" s="133" t="s">
        <v>49</v>
      </c>
      <c r="BC83" s="133" t="s">
        <v>48</v>
      </c>
      <c r="BD83" s="133" t="s">
        <v>47</v>
      </c>
      <c r="BE83" s="133" t="s">
        <v>46</v>
      </c>
      <c r="BF83" s="133" t="s">
        <v>45</v>
      </c>
      <c r="BG83" s="133" t="s">
        <v>44</v>
      </c>
      <c r="BH83" s="133" t="s">
        <v>43</v>
      </c>
      <c r="BI83" s="133" t="s">
        <v>96</v>
      </c>
      <c r="BJ83" s="133" t="s">
        <v>69</v>
      </c>
      <c r="BK83" s="133" t="s">
        <v>77</v>
      </c>
      <c r="BM83" s="233"/>
      <c r="BN83" s="133" t="s">
        <v>5</v>
      </c>
      <c r="BO83" s="133" t="s">
        <v>121</v>
      </c>
      <c r="BP83" s="133" t="s">
        <v>120</v>
      </c>
      <c r="BQ83" s="133" t="s">
        <v>119</v>
      </c>
      <c r="BR83" s="133" t="s">
        <v>49</v>
      </c>
      <c r="BS83" s="133" t="s">
        <v>48</v>
      </c>
      <c r="BT83" s="133" t="s">
        <v>47</v>
      </c>
      <c r="BU83" s="133" t="s">
        <v>46</v>
      </c>
      <c r="BV83" s="133" t="s">
        <v>45</v>
      </c>
      <c r="BW83" s="133" t="s">
        <v>44</v>
      </c>
      <c r="BX83" s="133" t="s">
        <v>43</v>
      </c>
      <c r="BY83" s="133" t="s">
        <v>96</v>
      </c>
      <c r="BZ83" s="135" t="s">
        <v>69</v>
      </c>
      <c r="CA83" s="135" t="s">
        <v>77</v>
      </c>
    </row>
    <row r="84" spans="16:80">
      <c r="P84" s="201" t="s">
        <v>72</v>
      </c>
      <c r="Q84" s="143">
        <f>AJ84+BO84*$AG$6+BO91*$AG$8</f>
        <v>2406.8000000000002</v>
      </c>
      <c r="R84" s="143">
        <f t="shared" ref="R84:R86" si="227">AK84+BP84*$AG$6+BP91*$AG$8</f>
        <v>2438.4</v>
      </c>
      <c r="S84" s="143">
        <f t="shared" ref="S84:S86" si="228">AL84+BQ84*$AG$6+BQ91*$AG$8</f>
        <v>2617.1999999999998</v>
      </c>
      <c r="T84" s="143">
        <f t="shared" ref="T84:T86" si="229">AM84+BR84*$AG$6+BR91*$AG$8</f>
        <v>2770.8</v>
      </c>
      <c r="U84" s="143">
        <f t="shared" ref="U84:U86" si="230">AN84+BS84*$AG$6+BS91*$AG$8</f>
        <v>2899</v>
      </c>
      <c r="V84" s="143">
        <f t="shared" ref="V84:V86" si="231">AO84+BT84*$AG$6+BT91*$AG$8</f>
        <v>3032.8</v>
      </c>
      <c r="W84" s="143">
        <f t="shared" ref="W84:W86" si="232">AP84+BU84*$AG$6+BU91*$AG$8</f>
        <v>2585.6</v>
      </c>
      <c r="X84" s="143">
        <f t="shared" ref="X84:X86" si="233">AQ84+BV84*$AG$6+BV91*$AG$8</f>
        <v>2572.4</v>
      </c>
      <c r="Y84" s="143">
        <f t="shared" ref="Y84:Y86" si="234">AR84+BW84*$AG$6+BW91*$AG$8</f>
        <v>2452.4</v>
      </c>
      <c r="Z84" s="143">
        <f t="shared" ref="Z84:Z86" si="235">AS84+BX84*$AG$6+BX91*$AG$8</f>
        <v>2292</v>
      </c>
      <c r="AA84" s="143">
        <f t="shared" ref="AA84:AA86" si="236">AT84+BY84*$AG$6+BY91*$AG$8</f>
        <v>2527.1999999999998</v>
      </c>
      <c r="AB84" s="143">
        <f t="shared" ref="AB84:AB86" si="237">AU84+BZ84*$AG$6+BZ91*$AG$8</f>
        <v>2478.4</v>
      </c>
      <c r="AC84" s="143">
        <f t="shared" ref="AC84:AC86" si="238">AV84+CA84*$AG$6+CA91*$AG$8</f>
        <v>2337.8000000000002</v>
      </c>
      <c r="AD84" s="143"/>
      <c r="AE84" s="219">
        <v>241.79048414323969</v>
      </c>
      <c r="AG84" s="385"/>
      <c r="AH84" s="129"/>
      <c r="AI84" s="201" t="s">
        <v>72</v>
      </c>
      <c r="AJ84" s="143">
        <v>1598</v>
      </c>
      <c r="AK84" s="143">
        <v>1672</v>
      </c>
      <c r="AL84" s="143">
        <v>1788</v>
      </c>
      <c r="AM84" s="143">
        <v>1901</v>
      </c>
      <c r="AN84" s="143">
        <v>2003</v>
      </c>
      <c r="AO84" s="143">
        <v>2067</v>
      </c>
      <c r="AP84" s="143">
        <v>1774</v>
      </c>
      <c r="AQ84" s="143">
        <v>1755</v>
      </c>
      <c r="AR84" s="143">
        <v>1745</v>
      </c>
      <c r="AS84" s="143">
        <v>1609</v>
      </c>
      <c r="AT84" s="143">
        <v>1807</v>
      </c>
      <c r="AU84" s="143">
        <v>1811</v>
      </c>
      <c r="AV84" s="143">
        <v>1755</v>
      </c>
      <c r="AX84" s="201" t="s">
        <v>127</v>
      </c>
      <c r="AY84" s="143">
        <v>4</v>
      </c>
      <c r="AZ84" s="143">
        <v>0</v>
      </c>
      <c r="BA84" s="143">
        <v>0</v>
      </c>
      <c r="BB84" s="143">
        <v>0</v>
      </c>
      <c r="BC84" s="143">
        <v>0</v>
      </c>
      <c r="BD84" s="143">
        <v>0</v>
      </c>
      <c r="BE84" s="143">
        <v>0</v>
      </c>
      <c r="BF84" s="143">
        <v>0</v>
      </c>
      <c r="BG84" s="143">
        <v>0</v>
      </c>
      <c r="BH84" s="143">
        <v>0</v>
      </c>
      <c r="BI84" s="143">
        <v>0</v>
      </c>
      <c r="BJ84" s="143">
        <v>0</v>
      </c>
      <c r="BK84" s="143">
        <v>0</v>
      </c>
      <c r="BM84" s="683" t="s">
        <v>99</v>
      </c>
      <c r="BN84" s="201" t="s">
        <v>72</v>
      </c>
      <c r="BO84" s="143">
        <v>831</v>
      </c>
      <c r="BP84" s="146">
        <v>803</v>
      </c>
      <c r="BQ84" s="146">
        <v>889</v>
      </c>
      <c r="BR84" s="143">
        <v>941</v>
      </c>
      <c r="BS84" s="146">
        <v>960</v>
      </c>
      <c r="BT84" s="146">
        <v>1026</v>
      </c>
      <c r="BU84" s="146">
        <v>832</v>
      </c>
      <c r="BV84" s="142">
        <v>833</v>
      </c>
      <c r="BW84" s="142">
        <v>753</v>
      </c>
      <c r="BX84" s="142">
        <v>750</v>
      </c>
      <c r="BY84" s="142">
        <v>789</v>
      </c>
      <c r="BZ84" s="142">
        <v>763</v>
      </c>
      <c r="CA84" s="516">
        <v>661</v>
      </c>
    </row>
    <row r="85" spans="16:80">
      <c r="P85" s="201" t="s">
        <v>73</v>
      </c>
      <c r="Q85" s="143">
        <f>AJ85+BO85*$AG$6+BO92*$AG$8</f>
        <v>2248.1999999999998</v>
      </c>
      <c r="R85" s="143">
        <f t="shared" si="227"/>
        <v>2150.1999999999998</v>
      </c>
      <c r="S85" s="143">
        <f t="shared" si="228"/>
        <v>2493.1999999999998</v>
      </c>
      <c r="T85" s="143">
        <f t="shared" si="229"/>
        <v>2407.6</v>
      </c>
      <c r="U85" s="143">
        <f t="shared" si="230"/>
        <v>2525</v>
      </c>
      <c r="V85" s="143">
        <f t="shared" si="231"/>
        <v>2789.2</v>
      </c>
      <c r="W85" s="143">
        <f t="shared" si="232"/>
        <v>2565.6</v>
      </c>
      <c r="X85" s="143">
        <f t="shared" si="233"/>
        <v>2648.4</v>
      </c>
      <c r="Y85" s="143">
        <f t="shared" si="234"/>
        <v>2445.6</v>
      </c>
      <c r="Z85" s="143">
        <f t="shared" si="235"/>
        <v>2392.6</v>
      </c>
      <c r="AA85" s="143">
        <f t="shared" si="236"/>
        <v>2464.4</v>
      </c>
      <c r="AB85" s="143">
        <f t="shared" si="237"/>
        <v>2508.1999999999998</v>
      </c>
      <c r="AC85" s="143">
        <f t="shared" si="238"/>
        <v>2467.6</v>
      </c>
      <c r="AD85" s="143"/>
      <c r="AE85" s="219">
        <v>187.68649510405498</v>
      </c>
      <c r="AG85" s="385"/>
      <c r="AH85" s="129"/>
      <c r="AI85" s="201" t="s">
        <v>73</v>
      </c>
      <c r="AJ85" s="143">
        <v>1530</v>
      </c>
      <c r="AK85" s="143">
        <v>1480</v>
      </c>
      <c r="AL85" s="143">
        <v>1705</v>
      </c>
      <c r="AM85" s="143">
        <v>1653</v>
      </c>
      <c r="AN85" s="143">
        <v>1740</v>
      </c>
      <c r="AO85" s="143">
        <v>1915</v>
      </c>
      <c r="AP85" s="143">
        <v>1750</v>
      </c>
      <c r="AQ85" s="143">
        <v>1805</v>
      </c>
      <c r="AR85" s="143">
        <v>1676</v>
      </c>
      <c r="AS85" s="143">
        <v>1657</v>
      </c>
      <c r="AT85" s="143">
        <v>1702</v>
      </c>
      <c r="AU85" s="143">
        <v>1814</v>
      </c>
      <c r="AV85" s="143">
        <v>1823</v>
      </c>
      <c r="AX85" s="141" t="s">
        <v>149</v>
      </c>
      <c r="AY85" s="143">
        <v>0</v>
      </c>
      <c r="AZ85" s="146">
        <v>0</v>
      </c>
      <c r="BA85" s="146">
        <v>0</v>
      </c>
      <c r="BB85" s="143">
        <v>0</v>
      </c>
      <c r="BC85" s="146">
        <v>0</v>
      </c>
      <c r="BD85" s="146">
        <v>0</v>
      </c>
      <c r="BE85" s="146">
        <v>0</v>
      </c>
      <c r="BF85" s="146">
        <v>0</v>
      </c>
      <c r="BG85" s="143">
        <v>0</v>
      </c>
      <c r="BH85" s="146">
        <v>0</v>
      </c>
      <c r="BI85" s="143">
        <v>0</v>
      </c>
      <c r="BJ85" s="143">
        <v>119</v>
      </c>
      <c r="BK85" s="143">
        <v>98</v>
      </c>
      <c r="BM85" s="681"/>
      <c r="BN85" s="201" t="s">
        <v>73</v>
      </c>
      <c r="BO85" s="143">
        <v>669</v>
      </c>
      <c r="BP85" s="146">
        <v>619</v>
      </c>
      <c r="BQ85" s="146">
        <v>764</v>
      </c>
      <c r="BR85" s="143">
        <v>747</v>
      </c>
      <c r="BS85" s="146">
        <v>795</v>
      </c>
      <c r="BT85" s="146">
        <v>834</v>
      </c>
      <c r="BU85" s="146">
        <v>797</v>
      </c>
      <c r="BV85" s="143">
        <v>778</v>
      </c>
      <c r="BW85" s="143">
        <v>742</v>
      </c>
      <c r="BX85" s="143">
        <v>732</v>
      </c>
      <c r="BY85" s="143">
        <v>753</v>
      </c>
      <c r="BZ85" s="143">
        <v>734</v>
      </c>
      <c r="CA85" s="517">
        <v>682</v>
      </c>
      <c r="CB85" s="111"/>
    </row>
    <row r="86" spans="16:80" ht="18.75" thickBot="1">
      <c r="P86" s="201" t="s">
        <v>74</v>
      </c>
      <c r="Q86" s="143">
        <f>AJ86+BO86*$AG$6+BO93*$AG$8</f>
        <v>2397.4</v>
      </c>
      <c r="R86" s="143">
        <f t="shared" si="227"/>
        <v>2380.4</v>
      </c>
      <c r="S86" s="143">
        <f t="shared" si="228"/>
        <v>2594.1999999999998</v>
      </c>
      <c r="T86" s="143">
        <f t="shared" si="229"/>
        <v>2658.6</v>
      </c>
      <c r="U86" s="143">
        <f t="shared" si="230"/>
        <v>2851.6</v>
      </c>
      <c r="V86" s="143">
        <f t="shared" si="231"/>
        <v>3016</v>
      </c>
      <c r="W86" s="143">
        <f t="shared" si="232"/>
        <v>2877.4</v>
      </c>
      <c r="X86" s="143">
        <f t="shared" si="233"/>
        <v>3314.2</v>
      </c>
      <c r="Y86" s="143">
        <f t="shared" si="234"/>
        <v>3156</v>
      </c>
      <c r="Z86" s="143">
        <f t="shared" si="235"/>
        <v>3035.4</v>
      </c>
      <c r="AA86" s="143">
        <f t="shared" si="236"/>
        <v>2982.2</v>
      </c>
      <c r="AB86" s="143">
        <f t="shared" si="237"/>
        <v>3101</v>
      </c>
      <c r="AC86" s="143">
        <f t="shared" si="238"/>
        <v>3206</v>
      </c>
      <c r="AD86" s="143"/>
      <c r="AE86" s="219">
        <v>310.44500246509631</v>
      </c>
      <c r="AG86" s="385"/>
      <c r="AH86" s="129"/>
      <c r="AI86" s="201" t="s">
        <v>74</v>
      </c>
      <c r="AJ86" s="143">
        <v>1646</v>
      </c>
      <c r="AK86" s="143">
        <v>1636</v>
      </c>
      <c r="AL86" s="143">
        <v>1748</v>
      </c>
      <c r="AM86" s="143">
        <v>1803</v>
      </c>
      <c r="AN86" s="143">
        <v>1921</v>
      </c>
      <c r="AO86" s="143">
        <v>2015</v>
      </c>
      <c r="AP86" s="143">
        <v>1942</v>
      </c>
      <c r="AQ86" s="143">
        <v>2196</v>
      </c>
      <c r="AR86" s="143">
        <v>2075</v>
      </c>
      <c r="AS86" s="143">
        <v>2014</v>
      </c>
      <c r="AT86" s="143">
        <v>2021</v>
      </c>
      <c r="AU86" s="143">
        <v>2128</v>
      </c>
      <c r="AV86" s="143">
        <v>2249</v>
      </c>
      <c r="AX86" s="201" t="s">
        <v>71</v>
      </c>
      <c r="AY86" s="143">
        <v>1623</v>
      </c>
      <c r="AZ86" s="143">
        <v>1715</v>
      </c>
      <c r="BA86" s="143">
        <v>1698</v>
      </c>
      <c r="BB86" s="143">
        <v>1693</v>
      </c>
      <c r="BC86" s="143">
        <v>1878</v>
      </c>
      <c r="BD86" s="143">
        <v>1873</v>
      </c>
      <c r="BE86" s="143">
        <v>2028</v>
      </c>
      <c r="BF86" s="143">
        <v>2146</v>
      </c>
      <c r="BG86" s="143">
        <v>2314</v>
      </c>
      <c r="BH86" s="143">
        <v>2321</v>
      </c>
      <c r="BI86" s="143">
        <v>2229</v>
      </c>
      <c r="BJ86" s="143">
        <v>2320</v>
      </c>
      <c r="BK86" s="143">
        <v>2326</v>
      </c>
      <c r="BM86" s="681"/>
      <c r="BN86" s="201" t="s">
        <v>74</v>
      </c>
      <c r="BO86" s="143">
        <v>628</v>
      </c>
      <c r="BP86" s="146">
        <v>618</v>
      </c>
      <c r="BQ86" s="146">
        <v>689</v>
      </c>
      <c r="BR86" s="143">
        <v>712</v>
      </c>
      <c r="BS86" s="146">
        <v>787</v>
      </c>
      <c r="BT86" s="146">
        <v>815</v>
      </c>
      <c r="BU86" s="146">
        <v>773</v>
      </c>
      <c r="BV86" s="143">
        <v>949</v>
      </c>
      <c r="BW86" s="143">
        <v>875</v>
      </c>
      <c r="BX86" s="143">
        <v>883</v>
      </c>
      <c r="BY86" s="143">
        <v>849</v>
      </c>
      <c r="BZ86" s="143">
        <v>870</v>
      </c>
      <c r="CA86" s="517">
        <v>880</v>
      </c>
    </row>
    <row r="87" spans="16:80" ht="18" customHeight="1">
      <c r="P87" s="201" t="s">
        <v>10</v>
      </c>
      <c r="Q87" s="143">
        <f>AJ87+BO90*$AG$6+BO97*$AG$8</f>
        <v>2446.8000000000002</v>
      </c>
      <c r="R87" s="143">
        <f t="shared" ref="R87" si="239">AK87+BP90*$AG$6+BP97*$AG$8</f>
        <v>2589.8000000000002</v>
      </c>
      <c r="S87" s="143">
        <f t="shared" ref="S87" si="240">AL87+BQ90*$AG$6+BQ97*$AG$8</f>
        <v>2573</v>
      </c>
      <c r="T87" s="143">
        <f t="shared" ref="T87" si="241">AM87+BR90*$AG$6+BR97*$AG$8</f>
        <v>2573.4</v>
      </c>
      <c r="U87" s="143">
        <f t="shared" ref="U87" si="242">AN87+BS90*$AG$6+BS97*$AG$8</f>
        <v>2882.6</v>
      </c>
      <c r="V87" s="143">
        <f t="shared" ref="V87" si="243">AO87+BT90*$AG$6+BT97*$AG$8</f>
        <v>2856.4</v>
      </c>
      <c r="W87" s="143">
        <f t="shared" ref="W87" si="244">AP87+BU90*$AG$6+BU97*$AG$8</f>
        <v>3113.2</v>
      </c>
      <c r="X87" s="143">
        <f t="shared" ref="X87" si="245">AQ87+BV90*$AG$6+BV97*$AG$8</f>
        <v>3341.6</v>
      </c>
      <c r="Y87" s="143">
        <f t="shared" ref="Y87" si="246">AR87+BW90*$AG$6+BW97*$AG$8</f>
        <v>3623.6</v>
      </c>
      <c r="Z87" s="143">
        <f t="shared" ref="Z87" si="247">AS87+BX90*$AG$6+BX97*$AG$8</f>
        <v>3633.8</v>
      </c>
      <c r="AA87" s="583">
        <f t="shared" ref="AA87" si="248">AT87+BY90*$AG$6+BY97*$AG$8</f>
        <v>3497</v>
      </c>
      <c r="AB87" s="551">
        <f t="shared" ref="AB87" si="249">AU87+BZ90*$AG$6+BZ97*$AG$8</f>
        <v>3725.2</v>
      </c>
      <c r="AC87" s="552">
        <f t="shared" ref="AC87" si="250">AV87+CA90*$AG$6+CA97*$AG$8</f>
        <v>3661.4</v>
      </c>
      <c r="AD87" s="143"/>
      <c r="AE87" s="219">
        <v>443.94243921181294</v>
      </c>
      <c r="AG87" s="385"/>
      <c r="AH87" s="129"/>
      <c r="AI87" s="201" t="s">
        <v>10</v>
      </c>
      <c r="AJ87" s="143">
        <v>1627</v>
      </c>
      <c r="AK87" s="143">
        <v>1715</v>
      </c>
      <c r="AL87" s="143">
        <v>1698</v>
      </c>
      <c r="AM87" s="143">
        <v>1693</v>
      </c>
      <c r="AN87" s="143">
        <v>1878</v>
      </c>
      <c r="AO87" s="143">
        <v>1873</v>
      </c>
      <c r="AP87" s="143">
        <v>2028</v>
      </c>
      <c r="AQ87" s="143">
        <v>2146</v>
      </c>
      <c r="AR87" s="143">
        <v>2314</v>
      </c>
      <c r="AS87" s="143">
        <v>2321</v>
      </c>
      <c r="AT87" s="143">
        <v>2229</v>
      </c>
      <c r="AU87" s="143">
        <v>2379.5</v>
      </c>
      <c r="AV87" s="143">
        <v>2375</v>
      </c>
      <c r="AX87" s="201" t="s">
        <v>128</v>
      </c>
      <c r="AY87" s="143">
        <v>537</v>
      </c>
      <c r="AZ87" s="143">
        <v>506</v>
      </c>
      <c r="BA87" s="143">
        <v>496</v>
      </c>
      <c r="BB87" s="143">
        <v>527</v>
      </c>
      <c r="BC87" s="143">
        <v>559</v>
      </c>
      <c r="BD87" s="143">
        <v>648</v>
      </c>
      <c r="BE87" s="143">
        <v>624</v>
      </c>
      <c r="BF87" s="143">
        <v>608</v>
      </c>
      <c r="BG87" s="143">
        <v>574</v>
      </c>
      <c r="BH87" s="143">
        <v>644</v>
      </c>
      <c r="BI87" s="143">
        <v>582</v>
      </c>
      <c r="BJ87" s="143">
        <v>609</v>
      </c>
      <c r="BK87" s="143">
        <v>713</v>
      </c>
      <c r="BM87" s="681"/>
      <c r="BN87" s="201" t="s">
        <v>36</v>
      </c>
      <c r="BO87" s="143">
        <v>1</v>
      </c>
      <c r="BP87" s="146">
        <v>0</v>
      </c>
      <c r="BQ87" s="146">
        <v>0</v>
      </c>
      <c r="BR87" s="143">
        <v>0</v>
      </c>
      <c r="BS87" s="146">
        <v>0</v>
      </c>
      <c r="BT87" s="146">
        <v>0</v>
      </c>
      <c r="BU87" s="146">
        <v>0</v>
      </c>
      <c r="BV87" s="146">
        <v>0</v>
      </c>
      <c r="BW87" s="143">
        <v>0</v>
      </c>
      <c r="BX87" s="143">
        <v>0</v>
      </c>
      <c r="BY87" s="146">
        <v>0</v>
      </c>
      <c r="BZ87" s="146">
        <v>0</v>
      </c>
      <c r="CA87" s="545">
        <v>0</v>
      </c>
    </row>
    <row r="88" spans="16:80">
      <c r="P88" s="201" t="s">
        <v>11</v>
      </c>
      <c r="Q88" s="143">
        <f>AJ88</f>
        <v>546</v>
      </c>
      <c r="R88" s="143">
        <f t="shared" ref="R88:R89" si="251">AK88</f>
        <v>523</v>
      </c>
      <c r="S88" s="143">
        <f t="shared" ref="S88:S89" si="252">AL88</f>
        <v>506</v>
      </c>
      <c r="T88" s="143">
        <f>AM88</f>
        <v>530</v>
      </c>
      <c r="U88" s="143">
        <f t="shared" ref="U88:U92" si="253">AN88</f>
        <v>577</v>
      </c>
      <c r="V88" s="143">
        <f t="shared" ref="V88:V92" si="254">AO88</f>
        <v>655</v>
      </c>
      <c r="W88" s="143">
        <f t="shared" ref="W88:W92" si="255">AP88</f>
        <v>630</v>
      </c>
      <c r="X88" s="143">
        <f t="shared" ref="X88:X92" si="256">AQ88</f>
        <v>609</v>
      </c>
      <c r="Y88" s="143">
        <f t="shared" ref="Y88:Y92" si="257">AR88</f>
        <v>576</v>
      </c>
      <c r="Z88" s="143">
        <f t="shared" ref="Z88:Z89" si="258">AS88</f>
        <v>647</v>
      </c>
      <c r="AA88" s="407">
        <f t="shared" ref="AA88:AA89" si="259">AT88</f>
        <v>585</v>
      </c>
      <c r="AB88" s="143">
        <f t="shared" ref="AB88:AB89" si="260">AU88</f>
        <v>611</v>
      </c>
      <c r="AC88" s="553">
        <f t="shared" ref="AC88:AC89" si="261">AV88</f>
        <v>714</v>
      </c>
      <c r="AD88" s="143"/>
      <c r="AE88" s="219">
        <v>53.604415241035255</v>
      </c>
      <c r="AG88" s="385"/>
      <c r="AH88" s="129"/>
      <c r="AI88" s="201" t="s">
        <v>11</v>
      </c>
      <c r="AJ88" s="143">
        <v>546</v>
      </c>
      <c r="AK88" s="143">
        <v>523</v>
      </c>
      <c r="AL88" s="143">
        <v>506</v>
      </c>
      <c r="AM88" s="143">
        <v>530</v>
      </c>
      <c r="AN88" s="143">
        <v>577</v>
      </c>
      <c r="AO88" s="143">
        <v>655</v>
      </c>
      <c r="AP88" s="143">
        <v>630</v>
      </c>
      <c r="AQ88" s="143">
        <v>609</v>
      </c>
      <c r="AR88" s="143">
        <v>576</v>
      </c>
      <c r="AS88" s="143">
        <v>647</v>
      </c>
      <c r="AT88" s="143">
        <v>585</v>
      </c>
      <c r="AU88" s="143">
        <v>611</v>
      </c>
      <c r="AV88" s="143">
        <v>714</v>
      </c>
      <c r="AX88" s="201" t="s">
        <v>129</v>
      </c>
      <c r="AY88" s="143">
        <v>9</v>
      </c>
      <c r="AZ88" s="143">
        <v>17</v>
      </c>
      <c r="BA88" s="143">
        <v>10</v>
      </c>
      <c r="BB88" s="143">
        <v>3</v>
      </c>
      <c r="BC88" s="143">
        <v>18</v>
      </c>
      <c r="BD88" s="143">
        <v>7</v>
      </c>
      <c r="BE88" s="143">
        <v>6</v>
      </c>
      <c r="BF88" s="143">
        <v>1</v>
      </c>
      <c r="BG88" s="143">
        <v>2</v>
      </c>
      <c r="BH88" s="143">
        <v>3</v>
      </c>
      <c r="BI88" s="143">
        <v>3</v>
      </c>
      <c r="BJ88" s="143">
        <v>2</v>
      </c>
      <c r="BK88" s="143">
        <v>1</v>
      </c>
      <c r="BM88" s="681"/>
      <c r="BN88" s="141" t="s">
        <v>149</v>
      </c>
      <c r="BO88" s="143">
        <v>0</v>
      </c>
      <c r="BP88" s="146">
        <v>0</v>
      </c>
      <c r="BQ88" s="146">
        <v>0</v>
      </c>
      <c r="BR88" s="143">
        <v>0</v>
      </c>
      <c r="BS88" s="146">
        <v>0</v>
      </c>
      <c r="BT88" s="146">
        <v>0</v>
      </c>
      <c r="BU88" s="146">
        <v>0</v>
      </c>
      <c r="BV88" s="146">
        <v>0</v>
      </c>
      <c r="BW88" s="143">
        <v>0</v>
      </c>
      <c r="BX88" s="146">
        <v>0</v>
      </c>
      <c r="BY88" s="143">
        <v>0</v>
      </c>
      <c r="BZ88" s="146">
        <v>53</v>
      </c>
      <c r="CA88" s="545">
        <v>39</v>
      </c>
    </row>
    <row r="89" spans="16:80" ht="18.75" thickBot="1">
      <c r="P89" s="201" t="s">
        <v>12</v>
      </c>
      <c r="Q89" s="143">
        <f t="shared" ref="Q89" si="262">AJ89</f>
        <v>37</v>
      </c>
      <c r="R89" s="143">
        <f t="shared" si="251"/>
        <v>50</v>
      </c>
      <c r="S89" s="143">
        <f t="shared" si="252"/>
        <v>54</v>
      </c>
      <c r="T89" s="143">
        <f t="shared" ref="T89" si="263">AM89</f>
        <v>69</v>
      </c>
      <c r="U89" s="143">
        <f t="shared" si="253"/>
        <v>75</v>
      </c>
      <c r="V89" s="143">
        <f t="shared" si="254"/>
        <v>57</v>
      </c>
      <c r="W89" s="143">
        <f t="shared" si="255"/>
        <v>79</v>
      </c>
      <c r="X89" s="143">
        <f t="shared" si="256"/>
        <v>83</v>
      </c>
      <c r="Y89" s="143">
        <f t="shared" si="257"/>
        <v>86</v>
      </c>
      <c r="Z89" s="143">
        <f t="shared" si="258"/>
        <v>114</v>
      </c>
      <c r="AA89" s="571">
        <f t="shared" si="259"/>
        <v>122</v>
      </c>
      <c r="AB89" s="554">
        <f t="shared" si="260"/>
        <v>127</v>
      </c>
      <c r="AC89" s="555">
        <f t="shared" si="261"/>
        <v>145</v>
      </c>
      <c r="AD89" s="143"/>
      <c r="AE89" s="219">
        <v>22.061530117177078</v>
      </c>
      <c r="AG89" s="385"/>
      <c r="AH89" s="129"/>
      <c r="AI89" s="201" t="s">
        <v>12</v>
      </c>
      <c r="AJ89" s="143">
        <v>37</v>
      </c>
      <c r="AK89" s="143">
        <v>50</v>
      </c>
      <c r="AL89" s="143">
        <v>54</v>
      </c>
      <c r="AM89" s="143">
        <v>69</v>
      </c>
      <c r="AN89" s="143">
        <v>75</v>
      </c>
      <c r="AO89" s="143">
        <v>57</v>
      </c>
      <c r="AP89" s="143">
        <v>79</v>
      </c>
      <c r="AQ89" s="143">
        <v>83</v>
      </c>
      <c r="AR89" s="143">
        <v>86</v>
      </c>
      <c r="AS89" s="143">
        <v>114</v>
      </c>
      <c r="AT89" s="143">
        <v>122</v>
      </c>
      <c r="AU89" s="143">
        <v>127</v>
      </c>
      <c r="AV89" s="143">
        <v>145</v>
      </c>
      <c r="AX89" s="201" t="s">
        <v>130</v>
      </c>
      <c r="AY89" s="143">
        <v>0</v>
      </c>
      <c r="AZ89" s="143">
        <v>0</v>
      </c>
      <c r="BA89" s="143">
        <v>0</v>
      </c>
      <c r="BB89" s="143">
        <v>0</v>
      </c>
      <c r="BC89" s="143">
        <v>0</v>
      </c>
      <c r="BD89" s="143">
        <v>0</v>
      </c>
      <c r="BE89" s="143">
        <v>0</v>
      </c>
      <c r="BF89" s="143">
        <v>0</v>
      </c>
      <c r="BG89" s="143">
        <v>0</v>
      </c>
      <c r="BH89" s="143">
        <v>0</v>
      </c>
      <c r="BI89" s="143">
        <v>0</v>
      </c>
      <c r="BJ89" s="143">
        <v>0</v>
      </c>
      <c r="BK89" s="143">
        <v>0</v>
      </c>
      <c r="BM89" s="681"/>
      <c r="BN89" s="201" t="s">
        <v>71</v>
      </c>
      <c r="BO89" s="143">
        <v>600</v>
      </c>
      <c r="BP89" s="146">
        <v>591</v>
      </c>
      <c r="BQ89" s="146">
        <v>635</v>
      </c>
      <c r="BR89" s="143">
        <v>633</v>
      </c>
      <c r="BS89" s="146">
        <v>732</v>
      </c>
      <c r="BT89" s="146">
        <v>658</v>
      </c>
      <c r="BU89" s="146">
        <v>759</v>
      </c>
      <c r="BV89" s="146">
        <v>807</v>
      </c>
      <c r="BW89" s="143">
        <v>902</v>
      </c>
      <c r="BX89" s="143">
        <v>901</v>
      </c>
      <c r="BY89" s="146">
        <v>860</v>
      </c>
      <c r="BZ89" s="146">
        <v>910</v>
      </c>
      <c r="CA89" s="545">
        <v>891</v>
      </c>
    </row>
    <row r="90" spans="16:80" ht="18.75" thickBot="1">
      <c r="P90" s="201" t="s">
        <v>151</v>
      </c>
      <c r="Q90" s="210">
        <v>0</v>
      </c>
      <c r="R90" s="210">
        <v>0</v>
      </c>
      <c r="S90" s="210">
        <v>0</v>
      </c>
      <c r="T90" s="210">
        <f>AM90</f>
        <v>20082056.25</v>
      </c>
      <c r="U90" s="210">
        <f t="shared" si="253"/>
        <v>21215712.510000002</v>
      </c>
      <c r="V90" s="210">
        <f t="shared" si="254"/>
        <v>22883113.969999999</v>
      </c>
      <c r="W90" s="210">
        <f t="shared" si="255"/>
        <v>24085480</v>
      </c>
      <c r="X90" s="210">
        <f t="shared" si="256"/>
        <v>23159718</v>
      </c>
      <c r="Y90" s="210">
        <f t="shared" si="257"/>
        <v>22836711</v>
      </c>
      <c r="Z90" s="210">
        <f>AS90</f>
        <v>20608903</v>
      </c>
      <c r="AA90" s="210">
        <f>AT90</f>
        <v>18039143.379999999</v>
      </c>
      <c r="AB90" s="210">
        <f>AU90</f>
        <v>17075583</v>
      </c>
      <c r="AC90" s="210">
        <f>AV90</f>
        <v>18236625.379999999</v>
      </c>
      <c r="AD90" s="143"/>
      <c r="AE90" s="219">
        <v>1488531.9371117868</v>
      </c>
      <c r="AG90" s="385"/>
      <c r="AH90" s="129"/>
      <c r="AI90" s="201" t="s">
        <v>151</v>
      </c>
      <c r="AJ90" s="210"/>
      <c r="AK90" s="210"/>
      <c r="AL90" s="210"/>
      <c r="AM90" s="210">
        <v>20082056.25</v>
      </c>
      <c r="AN90" s="210">
        <v>21215712.510000002</v>
      </c>
      <c r="AO90" s="210">
        <v>22883113.969999999</v>
      </c>
      <c r="AP90" s="210">
        <v>24085480</v>
      </c>
      <c r="AQ90" s="210">
        <v>23159718</v>
      </c>
      <c r="AR90" s="210">
        <v>22836711</v>
      </c>
      <c r="AS90" s="210">
        <v>20608903</v>
      </c>
      <c r="AT90" s="210">
        <v>18039143.379999999</v>
      </c>
      <c r="AU90" s="210">
        <v>17075583</v>
      </c>
      <c r="AV90" s="210">
        <v>18236625.379999999</v>
      </c>
      <c r="AX90" s="201" t="s">
        <v>152</v>
      </c>
      <c r="AY90" s="143">
        <v>0</v>
      </c>
      <c r="AZ90" s="143">
        <v>0</v>
      </c>
      <c r="BA90" s="143">
        <v>0</v>
      </c>
      <c r="BB90" s="143">
        <v>0</v>
      </c>
      <c r="BC90" s="143">
        <v>0</v>
      </c>
      <c r="BD90" s="143">
        <v>0</v>
      </c>
      <c r="BE90" s="143">
        <v>0</v>
      </c>
      <c r="BF90" s="143">
        <v>0</v>
      </c>
      <c r="BG90" s="143">
        <v>0</v>
      </c>
      <c r="BH90" s="143">
        <v>0</v>
      </c>
      <c r="BI90" s="143">
        <v>0</v>
      </c>
      <c r="BJ90" s="143">
        <v>0</v>
      </c>
      <c r="BK90" s="143">
        <v>0</v>
      </c>
      <c r="BM90" s="682"/>
      <c r="BN90" s="206" t="s">
        <v>53</v>
      </c>
      <c r="BO90" s="207">
        <f>BO87+BO89+$AG$11*BO88</f>
        <v>601</v>
      </c>
      <c r="BP90" s="208">
        <f t="shared" ref="BP90" si="264">BP87+BP89+$AG$11*BP88</f>
        <v>591</v>
      </c>
      <c r="BQ90" s="208">
        <v>635</v>
      </c>
      <c r="BR90" s="207">
        <v>633</v>
      </c>
      <c r="BS90" s="208">
        <v>732</v>
      </c>
      <c r="BT90" s="208">
        <v>658</v>
      </c>
      <c r="BU90" s="208">
        <v>759</v>
      </c>
      <c r="BV90" s="209">
        <v>807</v>
      </c>
      <c r="BW90" s="209">
        <v>902</v>
      </c>
      <c r="BX90" s="209">
        <v>901</v>
      </c>
      <c r="BY90" s="208">
        <v>860</v>
      </c>
      <c r="BZ90" s="463">
        <v>936.5</v>
      </c>
      <c r="CA90" s="441">
        <v>910.5</v>
      </c>
    </row>
    <row r="91" spans="16:80" ht="18.75" thickBot="1">
      <c r="P91" s="201" t="s">
        <v>16</v>
      </c>
      <c r="Q91" s="214">
        <f t="shared" ref="Q91:Q92" si="265">AJ91</f>
        <v>18.351486805051643</v>
      </c>
      <c r="R91" s="214">
        <f t="shared" ref="R91:R92" si="266">AK91</f>
        <v>19.248251944466269</v>
      </c>
      <c r="S91" s="214">
        <f t="shared" ref="S91:S92" si="267">AL91</f>
        <v>18.541031222019203</v>
      </c>
      <c r="T91" s="214">
        <f t="shared" ref="T91:T92" si="268">AM91</f>
        <v>17.808118314066625</v>
      </c>
      <c r="U91" s="214">
        <f t="shared" si="253"/>
        <v>19.098952506864638</v>
      </c>
      <c r="V91" s="214">
        <f t="shared" si="254"/>
        <v>18.005460278397294</v>
      </c>
      <c r="W91" s="214">
        <f t="shared" si="255"/>
        <v>18.605618382987053</v>
      </c>
      <c r="X91" s="214">
        <f t="shared" si="256"/>
        <v>19.254637951196461</v>
      </c>
      <c r="Y91" s="214">
        <f t="shared" si="257"/>
        <v>21.447704613635452</v>
      </c>
      <c r="Z91" s="214">
        <f t="shared" ref="Z91:Z92" si="269">AS91</f>
        <v>22.413643255144709</v>
      </c>
      <c r="AA91" s="584">
        <f t="shared" ref="AA91:AA92" si="270">AT91</f>
        <v>21.736798478716661</v>
      </c>
      <c r="AB91" s="563">
        <f t="shared" ref="AB91:AB92" si="271">AU91</f>
        <v>23.119075301760851</v>
      </c>
      <c r="AC91" s="564">
        <f t="shared" ref="AC91:AC92" si="272">AV91</f>
        <v>23.29207775140733</v>
      </c>
      <c r="AD91" s="143"/>
      <c r="AE91" s="419">
        <v>1.4984035618691831</v>
      </c>
      <c r="AG91" s="385"/>
      <c r="AH91" s="129"/>
      <c r="AI91" s="201" t="s">
        <v>16</v>
      </c>
      <c r="AJ91" s="214">
        <v>18.351486805051643</v>
      </c>
      <c r="AK91" s="214">
        <v>19.248251944466269</v>
      </c>
      <c r="AL91" s="214">
        <v>18.541031222019203</v>
      </c>
      <c r="AM91" s="214">
        <v>17.808118314066625</v>
      </c>
      <c r="AN91" s="214">
        <v>19.098952506864638</v>
      </c>
      <c r="AO91" s="214">
        <v>18.005460278397294</v>
      </c>
      <c r="AP91" s="214">
        <v>18.605618382987053</v>
      </c>
      <c r="AQ91" s="214">
        <v>19.254637951196461</v>
      </c>
      <c r="AR91" s="214">
        <v>21.447704613635452</v>
      </c>
      <c r="AS91" s="214">
        <v>22.413643255144709</v>
      </c>
      <c r="AT91" s="214">
        <v>21.736798478716661</v>
      </c>
      <c r="AU91" s="214">
        <v>23.119075301760851</v>
      </c>
      <c r="AV91" s="214">
        <v>23.29207775140733</v>
      </c>
      <c r="AW91" s="165"/>
      <c r="AX91" s="212" t="s">
        <v>131</v>
      </c>
      <c r="AY91" s="213">
        <v>37</v>
      </c>
      <c r="AZ91" s="213">
        <v>50</v>
      </c>
      <c r="BA91" s="213">
        <v>54</v>
      </c>
      <c r="BB91" s="213">
        <v>69</v>
      </c>
      <c r="BC91" s="213">
        <v>75</v>
      </c>
      <c r="BD91" s="213">
        <v>57</v>
      </c>
      <c r="BE91" s="213">
        <v>79</v>
      </c>
      <c r="BF91" s="213">
        <v>83</v>
      </c>
      <c r="BG91" s="213">
        <v>86</v>
      </c>
      <c r="BH91" s="213">
        <v>114</v>
      </c>
      <c r="BI91" s="213">
        <v>122</v>
      </c>
      <c r="BJ91" s="213">
        <v>127</v>
      </c>
      <c r="BK91" s="213">
        <v>145</v>
      </c>
      <c r="BM91" s="683" t="s">
        <v>100</v>
      </c>
      <c r="BN91" s="201" t="s">
        <v>72</v>
      </c>
      <c r="BO91" s="143">
        <v>144</v>
      </c>
      <c r="BP91" s="146">
        <v>124</v>
      </c>
      <c r="BQ91" s="146">
        <v>118</v>
      </c>
      <c r="BR91" s="143">
        <v>117</v>
      </c>
      <c r="BS91" s="146">
        <v>128</v>
      </c>
      <c r="BT91" s="146">
        <v>145</v>
      </c>
      <c r="BU91" s="146">
        <v>146</v>
      </c>
      <c r="BV91" s="142">
        <v>151</v>
      </c>
      <c r="BW91" s="142">
        <v>105</v>
      </c>
      <c r="BX91" s="142">
        <v>83</v>
      </c>
      <c r="BY91" s="142">
        <v>89</v>
      </c>
      <c r="BZ91" s="142">
        <v>57</v>
      </c>
      <c r="CA91" s="516">
        <v>54</v>
      </c>
    </row>
    <row r="92" spans="16:80">
      <c r="P92" s="215" t="s">
        <v>17</v>
      </c>
      <c r="Q92" s="216">
        <f t="shared" si="265"/>
        <v>0.42847025495750707</v>
      </c>
      <c r="R92" s="216">
        <f t="shared" si="266"/>
        <v>0.46201657458563539</v>
      </c>
      <c r="S92" s="216">
        <f t="shared" si="267"/>
        <v>0.42702702702702705</v>
      </c>
      <c r="T92" s="216">
        <f t="shared" si="268"/>
        <v>0.47233468286099867</v>
      </c>
      <c r="U92" s="216">
        <f t="shared" si="253"/>
        <v>0.47974683544303798</v>
      </c>
      <c r="V92" s="216">
        <f t="shared" si="254"/>
        <v>0.45144005358338912</v>
      </c>
      <c r="W92" s="216">
        <f t="shared" si="255"/>
        <v>0.52076677316293929</v>
      </c>
      <c r="X92" s="216">
        <f t="shared" si="256"/>
        <v>0.51895043731778423</v>
      </c>
      <c r="Y92" s="216">
        <f t="shared" si="257"/>
        <v>0.52601456815816861</v>
      </c>
      <c r="Z92" s="216">
        <f t="shared" si="269"/>
        <v>0.5430634347601857</v>
      </c>
      <c r="AA92" s="216">
        <f t="shared" si="270"/>
        <v>0.52188883423512056</v>
      </c>
      <c r="AB92" s="216">
        <f t="shared" si="271"/>
        <v>0.50097276264591439</v>
      </c>
      <c r="AC92" s="216">
        <f t="shared" si="272"/>
        <v>0.49548264384213031</v>
      </c>
      <c r="AD92" s="143"/>
      <c r="AE92" s="420">
        <v>4.0013866672790996</v>
      </c>
      <c r="AG92" s="385"/>
      <c r="AH92" s="129"/>
      <c r="AI92" s="215" t="s">
        <v>17</v>
      </c>
      <c r="AJ92" s="216">
        <v>0.42847025495750707</v>
      </c>
      <c r="AK92" s="216">
        <v>0.46201657458563539</v>
      </c>
      <c r="AL92" s="216">
        <v>0.42702702702702705</v>
      </c>
      <c r="AM92" s="216">
        <v>0.47233468286099867</v>
      </c>
      <c r="AN92" s="216">
        <v>0.47974683544303798</v>
      </c>
      <c r="AO92" s="216">
        <v>0.45144005358338912</v>
      </c>
      <c r="AP92" s="216">
        <v>0.52076677316293929</v>
      </c>
      <c r="AQ92" s="216">
        <v>0.51895043731778423</v>
      </c>
      <c r="AR92" s="216">
        <v>0.52601456815816861</v>
      </c>
      <c r="AS92" s="216">
        <v>0.5430634347601857</v>
      </c>
      <c r="AT92" s="216">
        <v>0.52188883423512056</v>
      </c>
      <c r="AU92" s="216">
        <v>0.50097276264591439</v>
      </c>
      <c r="AV92" s="216">
        <v>0.49548264384213031</v>
      </c>
      <c r="AX92" s="201"/>
      <c r="BA92" s="220"/>
      <c r="BB92" s="220"/>
      <c r="BC92" s="220"/>
      <c r="BD92" s="220"/>
      <c r="BE92" s="220"/>
      <c r="BF92" s="220"/>
      <c r="BG92" s="220"/>
      <c r="BH92" s="220"/>
      <c r="BI92" s="220"/>
      <c r="BJ92" s="220"/>
      <c r="BK92" s="220"/>
      <c r="BM92" s="681"/>
      <c r="BN92" s="201" t="s">
        <v>73</v>
      </c>
      <c r="BO92" s="143">
        <v>183</v>
      </c>
      <c r="BP92" s="146">
        <v>175</v>
      </c>
      <c r="BQ92" s="146">
        <v>177</v>
      </c>
      <c r="BR92" s="143">
        <v>157</v>
      </c>
      <c r="BS92" s="146">
        <v>149</v>
      </c>
      <c r="BT92" s="146">
        <v>207</v>
      </c>
      <c r="BU92" s="146">
        <v>178</v>
      </c>
      <c r="BV92" s="143">
        <v>221</v>
      </c>
      <c r="BW92" s="143">
        <v>176</v>
      </c>
      <c r="BX92" s="143">
        <v>150</v>
      </c>
      <c r="BY92" s="143">
        <v>160</v>
      </c>
      <c r="BZ92" s="143">
        <v>107</v>
      </c>
      <c r="CA92" s="517">
        <v>99</v>
      </c>
    </row>
    <row r="93" spans="16:80">
      <c r="U93" s="129"/>
      <c r="V93" s="129"/>
      <c r="W93" s="129"/>
      <c r="X93" s="129"/>
      <c r="Y93" s="129"/>
      <c r="Z93" s="129"/>
      <c r="AA93" s="129"/>
      <c r="AB93" s="129"/>
      <c r="AC93" s="129"/>
      <c r="AD93" s="165"/>
      <c r="AE93" s="99"/>
      <c r="AG93" s="385"/>
      <c r="AH93" s="129"/>
      <c r="AR93" s="385"/>
      <c r="AS93" s="385"/>
      <c r="AX93" s="141"/>
      <c r="BA93" s="220"/>
      <c r="BB93" s="220"/>
      <c r="BC93" s="220"/>
      <c r="BD93" s="220"/>
      <c r="BE93" s="220"/>
      <c r="BF93" s="220"/>
      <c r="BG93" s="220"/>
      <c r="BH93" s="220"/>
      <c r="BI93" s="220"/>
      <c r="BJ93" s="220"/>
      <c r="BK93" s="220"/>
      <c r="BM93" s="681"/>
      <c r="BN93" s="201" t="s">
        <v>74</v>
      </c>
      <c r="BO93" s="143">
        <v>249</v>
      </c>
      <c r="BP93" s="146">
        <v>250</v>
      </c>
      <c r="BQ93" s="146">
        <v>295</v>
      </c>
      <c r="BR93" s="143">
        <v>286</v>
      </c>
      <c r="BS93" s="146">
        <v>301</v>
      </c>
      <c r="BT93" s="146">
        <v>349</v>
      </c>
      <c r="BU93" s="146">
        <v>317</v>
      </c>
      <c r="BV93" s="143">
        <v>359</v>
      </c>
      <c r="BW93" s="143">
        <v>381</v>
      </c>
      <c r="BX93" s="143">
        <v>315</v>
      </c>
      <c r="BY93" s="143">
        <v>282</v>
      </c>
      <c r="BZ93" s="143">
        <v>277</v>
      </c>
      <c r="CA93" s="517">
        <v>253</v>
      </c>
      <c r="CB93" s="111"/>
    </row>
    <row r="94" spans="16:80">
      <c r="U94" s="129"/>
      <c r="V94" s="129"/>
      <c r="W94" s="129"/>
      <c r="X94" s="129"/>
      <c r="Y94" s="129"/>
      <c r="Z94" s="129"/>
      <c r="AA94" s="129"/>
      <c r="AB94" s="129"/>
      <c r="AC94" s="129"/>
      <c r="AD94" s="165"/>
      <c r="AE94" s="99"/>
      <c r="AG94" s="385"/>
      <c r="AH94" s="129"/>
      <c r="AR94" s="385"/>
      <c r="AS94" s="385"/>
      <c r="AX94" s="201"/>
      <c r="BA94" s="220"/>
      <c r="BB94" s="220"/>
      <c r="BC94" s="220"/>
      <c r="BD94" s="220"/>
      <c r="BE94" s="220"/>
      <c r="BF94" s="220"/>
      <c r="BG94" s="220"/>
      <c r="BH94" s="220"/>
      <c r="BI94" s="220"/>
      <c r="BJ94" s="220"/>
      <c r="BK94" s="220"/>
      <c r="BM94" s="681"/>
      <c r="BN94" s="201" t="s">
        <v>36</v>
      </c>
      <c r="BO94" s="143">
        <v>3</v>
      </c>
      <c r="BP94" s="146">
        <v>0</v>
      </c>
      <c r="BQ94" s="146">
        <v>0</v>
      </c>
      <c r="BR94" s="143">
        <v>0</v>
      </c>
      <c r="BS94" s="146">
        <v>0</v>
      </c>
      <c r="BT94" s="146">
        <v>0</v>
      </c>
      <c r="BU94" s="146">
        <v>0</v>
      </c>
      <c r="BV94" s="146">
        <v>0</v>
      </c>
      <c r="BW94" s="143">
        <v>0</v>
      </c>
      <c r="BX94" s="143">
        <v>0</v>
      </c>
      <c r="BY94" s="146">
        <v>0</v>
      </c>
      <c r="BZ94" s="146">
        <v>0</v>
      </c>
      <c r="CA94" s="545">
        <v>0</v>
      </c>
    </row>
    <row r="95" spans="16:80">
      <c r="U95" s="129"/>
      <c r="V95" s="129"/>
      <c r="W95" s="129"/>
      <c r="X95" s="129"/>
      <c r="Y95" s="129"/>
      <c r="Z95" s="129"/>
      <c r="AA95" s="129"/>
      <c r="AB95" s="129"/>
      <c r="AC95" s="129"/>
      <c r="AD95" s="165"/>
      <c r="AE95" s="99"/>
      <c r="AG95" s="385"/>
      <c r="AH95" s="129"/>
      <c r="AR95" s="385"/>
      <c r="AS95" s="385"/>
      <c r="AX95" s="201"/>
      <c r="BA95" s="220"/>
      <c r="BB95" s="220"/>
      <c r="BC95" s="220"/>
      <c r="BD95" s="220"/>
      <c r="BE95" s="220"/>
      <c r="BF95" s="220"/>
      <c r="BG95" s="220"/>
      <c r="BH95" s="220"/>
      <c r="BI95" s="220"/>
      <c r="BJ95" s="220"/>
      <c r="BK95" s="220"/>
      <c r="BM95" s="681"/>
      <c r="BN95" s="141" t="s">
        <v>149</v>
      </c>
      <c r="BO95" s="143">
        <v>0</v>
      </c>
      <c r="BP95" s="146">
        <v>0</v>
      </c>
      <c r="BQ95" s="146">
        <v>0</v>
      </c>
      <c r="BR95" s="143">
        <v>0</v>
      </c>
      <c r="BS95" s="146">
        <v>0</v>
      </c>
      <c r="BT95" s="146">
        <v>0</v>
      </c>
      <c r="BU95" s="146">
        <v>0</v>
      </c>
      <c r="BV95" s="146">
        <v>0</v>
      </c>
      <c r="BW95" s="143">
        <v>0</v>
      </c>
      <c r="BX95" s="146">
        <v>0</v>
      </c>
      <c r="BY95" s="143">
        <v>0</v>
      </c>
      <c r="BZ95" s="146">
        <v>39</v>
      </c>
      <c r="CA95" s="545">
        <v>30</v>
      </c>
    </row>
    <row r="96" spans="16:80" ht="18" customHeight="1">
      <c r="U96" s="129"/>
      <c r="V96" s="129"/>
      <c r="W96" s="129"/>
      <c r="X96" s="129"/>
      <c r="Y96" s="129"/>
      <c r="Z96" s="129"/>
      <c r="AA96" s="129"/>
      <c r="AB96" s="129"/>
      <c r="AC96" s="129"/>
      <c r="AD96" s="165"/>
      <c r="AE96" s="99"/>
      <c r="AG96" s="385"/>
      <c r="AH96" s="129"/>
      <c r="AR96" s="385"/>
      <c r="AS96" s="385"/>
      <c r="AX96" s="201"/>
      <c r="AY96" s="165"/>
      <c r="AZ96" s="165"/>
      <c r="BA96" s="220"/>
      <c r="BB96" s="220"/>
      <c r="BC96" s="220"/>
      <c r="BD96" s="220"/>
      <c r="BE96" s="220"/>
      <c r="BF96" s="220"/>
      <c r="BG96" s="220"/>
      <c r="BH96" s="220"/>
      <c r="BI96" s="220"/>
      <c r="BJ96" s="220"/>
      <c r="BK96" s="220"/>
      <c r="BM96" s="681"/>
      <c r="BN96" s="201" t="s">
        <v>71</v>
      </c>
      <c r="BO96" s="143">
        <v>336</v>
      </c>
      <c r="BP96" s="146">
        <v>402</v>
      </c>
      <c r="BQ96" s="146">
        <v>367</v>
      </c>
      <c r="BR96" s="143">
        <v>374</v>
      </c>
      <c r="BS96" s="146">
        <v>419</v>
      </c>
      <c r="BT96" s="146">
        <v>457</v>
      </c>
      <c r="BU96" s="146">
        <v>478</v>
      </c>
      <c r="BV96" s="146">
        <v>550</v>
      </c>
      <c r="BW96" s="143">
        <v>588</v>
      </c>
      <c r="BX96" s="143">
        <v>592</v>
      </c>
      <c r="BY96" s="146">
        <v>580</v>
      </c>
      <c r="BZ96" s="146">
        <v>577</v>
      </c>
      <c r="CA96" s="545">
        <v>543</v>
      </c>
    </row>
    <row r="97" spans="16:80">
      <c r="U97" s="129"/>
      <c r="V97" s="129"/>
      <c r="W97" s="129"/>
      <c r="X97" s="129"/>
      <c r="Y97" s="129"/>
      <c r="Z97" s="129"/>
      <c r="AA97" s="129"/>
      <c r="AB97" s="129"/>
      <c r="AC97" s="129"/>
      <c r="AD97" s="165"/>
      <c r="AE97" s="99"/>
      <c r="AG97" s="385"/>
      <c r="AH97" s="129"/>
      <c r="AR97" s="385"/>
      <c r="AS97" s="385"/>
      <c r="AX97" s="165"/>
      <c r="AY97" s="165"/>
      <c r="AZ97" s="165"/>
      <c r="BA97" s="165"/>
      <c r="BB97" s="165"/>
      <c r="BC97" s="165"/>
      <c r="BD97" s="165"/>
      <c r="BE97" s="165"/>
      <c r="BF97" s="165"/>
      <c r="BG97" s="327"/>
      <c r="BH97" s="327"/>
      <c r="BI97" s="165"/>
      <c r="BJ97" s="165"/>
      <c r="BK97" s="165"/>
      <c r="BM97" s="682"/>
      <c r="BN97" s="222" t="s">
        <v>53</v>
      </c>
      <c r="BO97" s="207">
        <f>BO94+BO96+$AG$11*BO95</f>
        <v>339</v>
      </c>
      <c r="BP97" s="208">
        <f t="shared" ref="BP97" si="273">BP94+BP96+$AG$11*BP95</f>
        <v>402</v>
      </c>
      <c r="BQ97" s="208">
        <v>367</v>
      </c>
      <c r="BR97" s="207">
        <v>374</v>
      </c>
      <c r="BS97" s="208">
        <v>419</v>
      </c>
      <c r="BT97" s="208">
        <v>457</v>
      </c>
      <c r="BU97" s="208">
        <v>478</v>
      </c>
      <c r="BV97" s="209">
        <v>550</v>
      </c>
      <c r="BW97" s="209">
        <v>588</v>
      </c>
      <c r="BX97" s="209">
        <v>592</v>
      </c>
      <c r="BY97" s="208">
        <v>580</v>
      </c>
      <c r="BZ97" s="463">
        <v>596.5</v>
      </c>
      <c r="CA97" s="441">
        <v>558</v>
      </c>
    </row>
    <row r="98" spans="16:80">
      <c r="P98" s="201"/>
      <c r="Q98" s="201"/>
      <c r="R98" s="201"/>
      <c r="S98" s="201"/>
      <c r="T98" s="210"/>
      <c r="U98" s="210"/>
      <c r="V98" s="210"/>
      <c r="W98" s="210"/>
      <c r="X98" s="210"/>
      <c r="Y98" s="210"/>
      <c r="Z98" s="210"/>
      <c r="AA98" s="210"/>
      <c r="AB98" s="210"/>
      <c r="AC98" s="210"/>
      <c r="AD98" s="210"/>
      <c r="AE98" s="229"/>
      <c r="AG98" s="560"/>
      <c r="AH98" s="136"/>
      <c r="AI98" s="201"/>
      <c r="AJ98" s="201"/>
      <c r="AK98" s="201"/>
      <c r="AL98" s="201"/>
      <c r="AM98" s="210"/>
      <c r="AN98" s="210"/>
      <c r="AO98" s="210"/>
      <c r="AP98" s="210"/>
      <c r="AQ98" s="210"/>
      <c r="AR98" s="210"/>
      <c r="AS98" s="210"/>
      <c r="AT98" s="210"/>
      <c r="AU98" s="210"/>
      <c r="AV98" s="210"/>
      <c r="AX98" s="165"/>
      <c r="AY98" s="165"/>
      <c r="AZ98" s="165"/>
      <c r="BA98" s="165"/>
      <c r="BB98" s="165"/>
      <c r="BC98" s="165"/>
      <c r="BD98" s="165"/>
      <c r="BE98" s="165"/>
      <c r="BF98" s="165"/>
      <c r="BG98" s="327"/>
      <c r="BH98" s="327"/>
      <c r="BI98" s="165"/>
      <c r="BJ98" s="165"/>
      <c r="BK98" s="165"/>
      <c r="BM98" s="440"/>
      <c r="BN98" s="223"/>
      <c r="BO98" s="223"/>
      <c r="BP98" s="223"/>
      <c r="BQ98" s="223"/>
      <c r="BR98" s="223"/>
      <c r="BS98" s="223"/>
      <c r="BT98" s="223"/>
      <c r="BU98" s="223"/>
      <c r="BV98" s="388"/>
      <c r="BW98" s="388"/>
      <c r="BX98" s="388"/>
      <c r="BY98" s="388"/>
      <c r="BZ98" s="327"/>
      <c r="CA98" s="327"/>
    </row>
    <row r="99" spans="16:80">
      <c r="P99" s="133" t="s">
        <v>6</v>
      </c>
      <c r="Q99" s="133" t="s">
        <v>121</v>
      </c>
      <c r="R99" s="133" t="s">
        <v>120</v>
      </c>
      <c r="S99" s="133" t="s">
        <v>119</v>
      </c>
      <c r="T99" s="133" t="s">
        <v>49</v>
      </c>
      <c r="U99" s="133" t="s">
        <v>48</v>
      </c>
      <c r="V99" s="133" t="s">
        <v>47</v>
      </c>
      <c r="W99" s="133" t="s">
        <v>46</v>
      </c>
      <c r="X99" s="133" t="s">
        <v>45</v>
      </c>
      <c r="Y99" s="133" t="s">
        <v>44</v>
      </c>
      <c r="Z99" s="133" t="s">
        <v>43</v>
      </c>
      <c r="AA99" s="133" t="s">
        <v>96</v>
      </c>
      <c r="AB99" s="133" t="s">
        <v>69</v>
      </c>
      <c r="AC99" s="133" t="s">
        <v>77</v>
      </c>
      <c r="AD99" s="135"/>
      <c r="AE99" s="92" t="s">
        <v>110</v>
      </c>
      <c r="AG99" s="385"/>
      <c r="AH99" s="129"/>
      <c r="AI99" s="133" t="s">
        <v>6</v>
      </c>
      <c r="AJ99" s="133" t="s">
        <v>121</v>
      </c>
      <c r="AK99" s="133" t="s">
        <v>120</v>
      </c>
      <c r="AL99" s="133" t="s">
        <v>119</v>
      </c>
      <c r="AM99" s="133" t="s">
        <v>49</v>
      </c>
      <c r="AN99" s="133" t="s">
        <v>48</v>
      </c>
      <c r="AO99" s="133" t="s">
        <v>47</v>
      </c>
      <c r="AP99" s="133" t="s">
        <v>46</v>
      </c>
      <c r="AQ99" s="133" t="s">
        <v>45</v>
      </c>
      <c r="AR99" s="133" t="s">
        <v>44</v>
      </c>
      <c r="AS99" s="133" t="s">
        <v>43</v>
      </c>
      <c r="AT99" s="133" t="s">
        <v>96</v>
      </c>
      <c r="AU99" s="133" t="s">
        <v>69</v>
      </c>
      <c r="AV99" s="133" t="s">
        <v>77</v>
      </c>
      <c r="AX99" s="133" t="s">
        <v>6</v>
      </c>
      <c r="AY99" s="133" t="s">
        <v>121</v>
      </c>
      <c r="AZ99" s="133" t="s">
        <v>120</v>
      </c>
      <c r="BA99" s="133" t="s">
        <v>119</v>
      </c>
      <c r="BB99" s="133" t="s">
        <v>49</v>
      </c>
      <c r="BC99" s="133" t="s">
        <v>48</v>
      </c>
      <c r="BD99" s="133" t="s">
        <v>47</v>
      </c>
      <c r="BE99" s="133" t="s">
        <v>46</v>
      </c>
      <c r="BF99" s="133" t="s">
        <v>45</v>
      </c>
      <c r="BG99" s="133" t="s">
        <v>44</v>
      </c>
      <c r="BH99" s="133" t="s">
        <v>43</v>
      </c>
      <c r="BI99" s="133" t="s">
        <v>96</v>
      </c>
      <c r="BJ99" s="133" t="s">
        <v>69</v>
      </c>
      <c r="BK99" s="133" t="s">
        <v>77</v>
      </c>
      <c r="BM99" s="233"/>
      <c r="BN99" s="133" t="s">
        <v>6</v>
      </c>
      <c r="BO99" s="133" t="s">
        <v>121</v>
      </c>
      <c r="BP99" s="133" t="s">
        <v>120</v>
      </c>
      <c r="BQ99" s="133" t="s">
        <v>119</v>
      </c>
      <c r="BR99" s="133" t="s">
        <v>49</v>
      </c>
      <c r="BS99" s="133" t="s">
        <v>48</v>
      </c>
      <c r="BT99" s="133" t="s">
        <v>47</v>
      </c>
      <c r="BU99" s="133" t="s">
        <v>46</v>
      </c>
      <c r="BV99" s="133" t="s">
        <v>45</v>
      </c>
      <c r="BW99" s="133" t="s">
        <v>44</v>
      </c>
      <c r="BX99" s="133" t="s">
        <v>43</v>
      </c>
      <c r="BY99" s="133" t="s">
        <v>96</v>
      </c>
      <c r="BZ99" s="135" t="s">
        <v>69</v>
      </c>
      <c r="CA99" s="135" t="s">
        <v>77</v>
      </c>
      <c r="CB99" s="111"/>
    </row>
    <row r="100" spans="16:80">
      <c r="P100" s="201" t="s">
        <v>72</v>
      </c>
      <c r="Q100" s="143">
        <f>AJ100+BO100*$AG$6+BO107*$AG$8</f>
        <v>2093.8000000000002</v>
      </c>
      <c r="R100" s="143">
        <f t="shared" ref="R100:R102" si="274">AK100+BP100*$AG$6+BP107*$AG$8</f>
        <v>1907.2</v>
      </c>
      <c r="S100" s="143">
        <f t="shared" ref="S100:S102" si="275">AL100+BQ100*$AG$6+BQ107*$AG$8</f>
        <v>1894.8000000000002</v>
      </c>
      <c r="T100" s="143">
        <f t="shared" ref="T100:T102" si="276">AM100+BR100*$AG$6+BR107*$AG$8</f>
        <v>2026.6</v>
      </c>
      <c r="U100" s="143">
        <f t="shared" ref="U100:U102" si="277">AN100+BS100*$AG$6+BS107*$AG$8</f>
        <v>1710.2</v>
      </c>
      <c r="V100" s="143">
        <f t="shared" ref="V100:V102" si="278">AO100+BT100*$AG$6+BT107*$AG$8</f>
        <v>1690.6</v>
      </c>
      <c r="W100" s="143">
        <f t="shared" ref="W100:W102" si="279">AP100+BU100*$AG$6+BU107*$AG$8</f>
        <v>1451.2</v>
      </c>
      <c r="X100" s="143">
        <f t="shared" ref="X100:X102" si="280">AQ100+BV100*$AG$6+BV107*$AG$8</f>
        <v>1477</v>
      </c>
      <c r="Y100" s="143">
        <f t="shared" ref="Y100:Y102" si="281">AR100+BW100*$AG$6+BW107*$AG$8</f>
        <v>1393.6</v>
      </c>
      <c r="Z100" s="143">
        <f t="shared" ref="Z100:Z102" si="282">AS100+BX100*$AG$6+BX107*$AG$8</f>
        <v>1521.2</v>
      </c>
      <c r="AA100" s="143">
        <f t="shared" ref="AA100:AA102" si="283">AT100+BY100*$AG$6+BY107*$AG$8</f>
        <v>1637.2</v>
      </c>
      <c r="AB100" s="143">
        <f t="shared" ref="AB100:AB102" si="284">AU100+BZ100*$AG$6+BZ107*$AG$8</f>
        <v>1728.8</v>
      </c>
      <c r="AC100" s="143">
        <f t="shared" ref="AC100:AC102" si="285">AV100+CA100*$AG$6+CA107*$AG$8</f>
        <v>1482.6</v>
      </c>
      <c r="AD100" s="143"/>
      <c r="AE100" s="219">
        <v>255.43131627373623</v>
      </c>
      <c r="AG100" s="385"/>
      <c r="AH100" s="129"/>
      <c r="AI100" s="201" t="s">
        <v>72</v>
      </c>
      <c r="AJ100" s="143">
        <v>1376</v>
      </c>
      <c r="AK100" s="143">
        <v>1266</v>
      </c>
      <c r="AL100" s="143">
        <v>1251</v>
      </c>
      <c r="AM100" s="143">
        <v>1316</v>
      </c>
      <c r="AN100" s="143">
        <v>1099</v>
      </c>
      <c r="AO100" s="143">
        <v>1076</v>
      </c>
      <c r="AP100" s="143">
        <v>932</v>
      </c>
      <c r="AQ100" s="143">
        <v>946</v>
      </c>
      <c r="AR100" s="143">
        <v>914</v>
      </c>
      <c r="AS100" s="143">
        <v>1018</v>
      </c>
      <c r="AT100" s="143">
        <v>1120</v>
      </c>
      <c r="AU100" s="143">
        <v>1236</v>
      </c>
      <c r="AV100" s="143">
        <v>1087</v>
      </c>
      <c r="AX100" s="201" t="s">
        <v>127</v>
      </c>
      <c r="AY100" s="143">
        <v>132</v>
      </c>
      <c r="AZ100" s="143">
        <v>89</v>
      </c>
      <c r="BA100" s="143">
        <v>114</v>
      </c>
      <c r="BB100" s="143">
        <v>149</v>
      </c>
      <c r="BC100" s="143">
        <v>112</v>
      </c>
      <c r="BD100" s="143">
        <v>114</v>
      </c>
      <c r="BE100" s="143">
        <v>115</v>
      </c>
      <c r="BF100" s="143">
        <v>139</v>
      </c>
      <c r="BG100" s="143">
        <v>128</v>
      </c>
      <c r="BH100" s="143">
        <v>104</v>
      </c>
      <c r="BI100" s="143">
        <v>116</v>
      </c>
      <c r="BJ100" s="143">
        <v>101</v>
      </c>
      <c r="BK100" s="143">
        <v>108</v>
      </c>
      <c r="BM100" s="683" t="s">
        <v>99</v>
      </c>
      <c r="BN100" s="201" t="s">
        <v>72</v>
      </c>
      <c r="BO100" s="143">
        <v>756</v>
      </c>
      <c r="BP100" s="146">
        <v>679</v>
      </c>
      <c r="BQ100" s="146">
        <v>691</v>
      </c>
      <c r="BR100" s="143">
        <v>767</v>
      </c>
      <c r="BS100" s="146">
        <v>664</v>
      </c>
      <c r="BT100" s="146">
        <v>637</v>
      </c>
      <c r="BU100" s="146">
        <v>549</v>
      </c>
      <c r="BV100" s="142">
        <v>550</v>
      </c>
      <c r="BW100" s="142">
        <v>502</v>
      </c>
      <c r="BX100" s="142">
        <v>569</v>
      </c>
      <c r="BY100" s="142">
        <v>589</v>
      </c>
      <c r="BZ100" s="142">
        <v>556</v>
      </c>
      <c r="CA100" s="516">
        <v>452</v>
      </c>
    </row>
    <row r="101" spans="16:80">
      <c r="P101" s="201" t="s">
        <v>73</v>
      </c>
      <c r="Q101" s="143">
        <f>AJ101+BO101*$AG$6+BO108*$AG$8</f>
        <v>1832.8</v>
      </c>
      <c r="R101" s="143">
        <f t="shared" si="274"/>
        <v>1619.6</v>
      </c>
      <c r="S101" s="143">
        <f t="shared" si="275"/>
        <v>1801</v>
      </c>
      <c r="T101" s="143">
        <f t="shared" si="276"/>
        <v>1681.8</v>
      </c>
      <c r="U101" s="143">
        <f t="shared" si="277"/>
        <v>1499.2</v>
      </c>
      <c r="V101" s="143">
        <f t="shared" si="278"/>
        <v>1530.6</v>
      </c>
      <c r="W101" s="143">
        <f t="shared" si="279"/>
        <v>1241</v>
      </c>
      <c r="X101" s="143">
        <f t="shared" si="280"/>
        <v>1421.4</v>
      </c>
      <c r="Y101" s="143">
        <f t="shared" si="281"/>
        <v>1341.8</v>
      </c>
      <c r="Z101" s="143">
        <f t="shared" si="282"/>
        <v>1303.2</v>
      </c>
      <c r="AA101" s="143">
        <f t="shared" si="283"/>
        <v>1398.8</v>
      </c>
      <c r="AB101" s="143">
        <f t="shared" si="284"/>
        <v>1559.4</v>
      </c>
      <c r="AC101" s="143">
        <f t="shared" si="285"/>
        <v>1574</v>
      </c>
      <c r="AD101" s="143"/>
      <c r="AE101" s="219">
        <v>208.30928394523906</v>
      </c>
      <c r="AG101" s="385"/>
      <c r="AH101" s="129"/>
      <c r="AI101" s="201" t="s">
        <v>73</v>
      </c>
      <c r="AJ101" s="143">
        <v>1209</v>
      </c>
      <c r="AK101" s="143">
        <v>1085</v>
      </c>
      <c r="AL101" s="143">
        <v>1164</v>
      </c>
      <c r="AM101" s="143">
        <v>1102</v>
      </c>
      <c r="AN101" s="143">
        <v>969</v>
      </c>
      <c r="AO101" s="143">
        <v>966</v>
      </c>
      <c r="AP101" s="143">
        <v>791</v>
      </c>
      <c r="AQ101" s="143">
        <v>895</v>
      </c>
      <c r="AR101" s="143">
        <v>854</v>
      </c>
      <c r="AS101" s="143">
        <v>833</v>
      </c>
      <c r="AT101" s="143">
        <v>918</v>
      </c>
      <c r="AU101" s="143">
        <v>1044</v>
      </c>
      <c r="AV101" s="143">
        <v>1081</v>
      </c>
      <c r="AX101" s="141" t="s">
        <v>149</v>
      </c>
      <c r="AY101" s="143">
        <v>0</v>
      </c>
      <c r="AZ101" s="146">
        <v>0</v>
      </c>
      <c r="BA101" s="146">
        <v>0</v>
      </c>
      <c r="BB101" s="143">
        <v>0</v>
      </c>
      <c r="BC101" s="146">
        <v>0</v>
      </c>
      <c r="BD101" s="146">
        <v>0</v>
      </c>
      <c r="BE101" s="146">
        <v>0</v>
      </c>
      <c r="BF101" s="146">
        <v>0</v>
      </c>
      <c r="BG101" s="143">
        <v>0</v>
      </c>
      <c r="BH101" s="146">
        <v>0</v>
      </c>
      <c r="BI101" s="143">
        <v>0</v>
      </c>
      <c r="BJ101" s="143">
        <v>24</v>
      </c>
      <c r="BK101" s="143">
        <v>28</v>
      </c>
      <c r="BM101" s="681"/>
      <c r="BN101" s="201" t="s">
        <v>73</v>
      </c>
      <c r="BO101" s="143">
        <v>601</v>
      </c>
      <c r="BP101" s="146">
        <v>527</v>
      </c>
      <c r="BQ101" s="146">
        <v>575</v>
      </c>
      <c r="BR101" s="143">
        <v>561</v>
      </c>
      <c r="BS101" s="146">
        <v>529</v>
      </c>
      <c r="BT101" s="146">
        <v>522</v>
      </c>
      <c r="BU101" s="146">
        <v>395</v>
      </c>
      <c r="BV101" s="143">
        <v>503</v>
      </c>
      <c r="BW101" s="143">
        <v>451</v>
      </c>
      <c r="BX101" s="143">
        <v>459</v>
      </c>
      <c r="BY101" s="143">
        <v>451</v>
      </c>
      <c r="BZ101" s="143">
        <v>538</v>
      </c>
      <c r="CA101" s="517">
        <v>505</v>
      </c>
    </row>
    <row r="102" spans="16:80" ht="18.75" thickBot="1">
      <c r="P102" s="201" t="s">
        <v>74</v>
      </c>
      <c r="Q102" s="143">
        <f>AJ102+BO102*$AG$6+BO109*$AG$8</f>
        <v>1709.6</v>
      </c>
      <c r="R102" s="143">
        <f t="shared" si="274"/>
        <v>1686.6</v>
      </c>
      <c r="S102" s="143">
        <f t="shared" si="275"/>
        <v>1695.2</v>
      </c>
      <c r="T102" s="143">
        <f t="shared" si="276"/>
        <v>1811.8</v>
      </c>
      <c r="U102" s="143">
        <f t="shared" si="277"/>
        <v>1516</v>
      </c>
      <c r="V102" s="143">
        <f t="shared" si="278"/>
        <v>1588.6</v>
      </c>
      <c r="W102" s="143">
        <f t="shared" si="279"/>
        <v>1475.6</v>
      </c>
      <c r="X102" s="143">
        <f t="shared" si="280"/>
        <v>1509.8</v>
      </c>
      <c r="Y102" s="143">
        <f t="shared" si="281"/>
        <v>1474.8</v>
      </c>
      <c r="Z102" s="143">
        <f t="shared" si="282"/>
        <v>1594.4</v>
      </c>
      <c r="AA102" s="143">
        <f t="shared" si="283"/>
        <v>1484</v>
      </c>
      <c r="AB102" s="143">
        <f t="shared" si="284"/>
        <v>1508.4</v>
      </c>
      <c r="AC102" s="143">
        <f t="shared" si="285"/>
        <v>1635.6</v>
      </c>
      <c r="AD102" s="143"/>
      <c r="AE102" s="219">
        <v>115.92865430465793</v>
      </c>
      <c r="AG102" s="385"/>
      <c r="AH102" s="129"/>
      <c r="AI102" s="201" t="s">
        <v>74</v>
      </c>
      <c r="AJ102" s="143">
        <v>1139</v>
      </c>
      <c r="AK102" s="143">
        <v>1145</v>
      </c>
      <c r="AL102" s="143">
        <v>1111</v>
      </c>
      <c r="AM102" s="143">
        <v>1157</v>
      </c>
      <c r="AN102" s="143">
        <v>993</v>
      </c>
      <c r="AO102" s="143">
        <v>995</v>
      </c>
      <c r="AP102" s="143">
        <v>918</v>
      </c>
      <c r="AQ102" s="143">
        <v>929</v>
      </c>
      <c r="AR102" s="143">
        <v>918</v>
      </c>
      <c r="AS102" s="143">
        <v>985</v>
      </c>
      <c r="AT102" s="143">
        <v>928</v>
      </c>
      <c r="AU102" s="143">
        <v>966</v>
      </c>
      <c r="AV102" s="143">
        <v>1059</v>
      </c>
      <c r="AX102" s="201" t="s">
        <v>71</v>
      </c>
      <c r="AY102" s="143">
        <v>988</v>
      </c>
      <c r="AZ102" s="143">
        <v>1020</v>
      </c>
      <c r="BA102" s="143">
        <v>991</v>
      </c>
      <c r="BB102" s="143">
        <v>995</v>
      </c>
      <c r="BC102" s="143">
        <v>948</v>
      </c>
      <c r="BD102" s="143">
        <v>984</v>
      </c>
      <c r="BE102" s="143">
        <v>966</v>
      </c>
      <c r="BF102" s="143">
        <v>959</v>
      </c>
      <c r="BG102" s="143">
        <v>938</v>
      </c>
      <c r="BH102" s="143">
        <v>812</v>
      </c>
      <c r="BI102" s="143">
        <v>872</v>
      </c>
      <c r="BJ102" s="143">
        <v>924</v>
      </c>
      <c r="BK102" s="143">
        <v>1065</v>
      </c>
      <c r="BM102" s="681"/>
      <c r="BN102" s="201" t="s">
        <v>74</v>
      </c>
      <c r="BO102" s="143">
        <v>492</v>
      </c>
      <c r="BP102" s="146">
        <v>447</v>
      </c>
      <c r="BQ102" s="146">
        <v>484</v>
      </c>
      <c r="BR102" s="143">
        <v>506</v>
      </c>
      <c r="BS102" s="146">
        <v>425</v>
      </c>
      <c r="BT102" s="146">
        <v>482</v>
      </c>
      <c r="BU102" s="146">
        <v>467</v>
      </c>
      <c r="BV102" s="143">
        <v>431</v>
      </c>
      <c r="BW102" s="143">
        <v>431</v>
      </c>
      <c r="BX102" s="143">
        <v>503</v>
      </c>
      <c r="BY102" s="143">
        <v>455</v>
      </c>
      <c r="BZ102" s="143">
        <v>443</v>
      </c>
      <c r="CA102" s="517">
        <v>532</v>
      </c>
    </row>
    <row r="103" spans="16:80" ht="18" customHeight="1">
      <c r="P103" s="201" t="s">
        <v>10</v>
      </c>
      <c r="Q103" s="143">
        <f>AJ103+BO106*$AG$6+BO113*$AG$8</f>
        <v>1688.6</v>
      </c>
      <c r="R103" s="143">
        <f t="shared" ref="R103" si="286">AK103+BP106*$AG$6+BP113*$AG$8</f>
        <v>1705.2</v>
      </c>
      <c r="S103" s="143">
        <f t="shared" ref="S103" si="287">AL103+BQ106*$AG$6+BQ113*$AG$8</f>
        <v>1718</v>
      </c>
      <c r="T103" s="143">
        <f t="shared" ref="T103" si="288">AM103+BR106*$AG$6+BR113*$AG$8</f>
        <v>1818.8</v>
      </c>
      <c r="U103" s="143">
        <f t="shared" ref="U103" si="289">AN103+BS106*$AG$6+BS113*$AG$8</f>
        <v>1694.8</v>
      </c>
      <c r="V103" s="143">
        <f t="shared" ref="V103" si="290">AO103+BT106*$AG$6+BT113*$AG$8</f>
        <v>1762.6</v>
      </c>
      <c r="W103" s="143">
        <f t="shared" ref="W103" si="291">AP103+BU106*$AG$6+BU113*$AG$8</f>
        <v>1780.8</v>
      </c>
      <c r="X103" s="143">
        <f t="shared" ref="X103" si="292">AQ103+BV106*$AG$6+BV113*$AG$8</f>
        <v>1861.6</v>
      </c>
      <c r="Y103" s="143">
        <f t="shared" ref="Y103" si="293">AR103+BW106*$AG$6+BW113*$AG$8</f>
        <v>1837.2</v>
      </c>
      <c r="Z103" s="143">
        <f t="shared" ref="Z103" si="294">AS103+BX106*$AG$6+BX113*$AG$8</f>
        <v>1542.8</v>
      </c>
      <c r="AA103" s="583">
        <f t="shared" ref="AA103" si="295">AT103+BY106*$AG$6+BY113*$AG$8</f>
        <v>1666.4</v>
      </c>
      <c r="AB103" s="551">
        <f t="shared" ref="AB103" si="296">AU103+BZ106*$AG$6+BZ113*$AG$8</f>
        <v>1757.3</v>
      </c>
      <c r="AC103" s="552">
        <f t="shared" ref="AC103" si="297">AV103+CA106*$AG$6+CA113*$AG$8</f>
        <v>1968.2</v>
      </c>
      <c r="AD103" s="143"/>
      <c r="AE103" s="219">
        <v>93.119192436360819</v>
      </c>
      <c r="AG103" s="385"/>
      <c r="AH103" s="129"/>
      <c r="AI103" s="201" t="s">
        <v>10</v>
      </c>
      <c r="AJ103" s="143">
        <v>1120</v>
      </c>
      <c r="AK103" s="143">
        <v>1109</v>
      </c>
      <c r="AL103" s="143">
        <v>1105</v>
      </c>
      <c r="AM103" s="143">
        <v>1144</v>
      </c>
      <c r="AN103" s="143">
        <v>1060</v>
      </c>
      <c r="AO103" s="143">
        <v>1098</v>
      </c>
      <c r="AP103" s="143">
        <v>1081</v>
      </c>
      <c r="AQ103" s="143">
        <v>1098</v>
      </c>
      <c r="AR103" s="143">
        <v>1066</v>
      </c>
      <c r="AS103" s="143">
        <v>916</v>
      </c>
      <c r="AT103" s="143">
        <v>988</v>
      </c>
      <c r="AU103" s="143">
        <v>1037</v>
      </c>
      <c r="AV103" s="143">
        <v>1187</v>
      </c>
      <c r="AX103" s="201" t="s">
        <v>128</v>
      </c>
      <c r="AY103" s="143">
        <v>396</v>
      </c>
      <c r="AZ103" s="143">
        <v>382</v>
      </c>
      <c r="BA103" s="143">
        <v>336</v>
      </c>
      <c r="BB103" s="143">
        <v>414</v>
      </c>
      <c r="BC103" s="143">
        <v>401</v>
      </c>
      <c r="BD103" s="143">
        <v>370</v>
      </c>
      <c r="BE103" s="143">
        <v>365</v>
      </c>
      <c r="BF103" s="143">
        <v>404</v>
      </c>
      <c r="BG103" s="143">
        <v>397</v>
      </c>
      <c r="BH103" s="143">
        <v>476</v>
      </c>
      <c r="BI103" s="143">
        <v>408</v>
      </c>
      <c r="BJ103" s="143">
        <v>461</v>
      </c>
      <c r="BK103" s="143">
        <v>439</v>
      </c>
      <c r="BM103" s="681"/>
      <c r="BN103" s="201" t="s">
        <v>36</v>
      </c>
      <c r="BO103" s="143">
        <v>67</v>
      </c>
      <c r="BP103" s="146">
        <v>47</v>
      </c>
      <c r="BQ103" s="146">
        <v>55</v>
      </c>
      <c r="BR103" s="143">
        <v>70</v>
      </c>
      <c r="BS103" s="146">
        <v>53</v>
      </c>
      <c r="BT103" s="146">
        <v>48</v>
      </c>
      <c r="BU103" s="146">
        <v>54</v>
      </c>
      <c r="BV103" s="146">
        <v>66</v>
      </c>
      <c r="BW103" s="143">
        <v>43</v>
      </c>
      <c r="BX103" s="143">
        <v>42</v>
      </c>
      <c r="BY103" s="146">
        <v>36</v>
      </c>
      <c r="BZ103" s="146">
        <v>41</v>
      </c>
      <c r="CA103" s="545">
        <v>34</v>
      </c>
    </row>
    <row r="104" spans="16:80">
      <c r="P104" s="201" t="s">
        <v>11</v>
      </c>
      <c r="Q104" s="143">
        <f>AJ104</f>
        <v>462</v>
      </c>
      <c r="R104" s="143">
        <f t="shared" ref="R104:R105" si="298">AK104</f>
        <v>436</v>
      </c>
      <c r="S104" s="143">
        <f t="shared" ref="S104:S105" si="299">AL104</f>
        <v>371</v>
      </c>
      <c r="T104" s="143">
        <f>AM104</f>
        <v>444</v>
      </c>
      <c r="U104" s="143">
        <f t="shared" ref="U104:U108" si="300">AN104</f>
        <v>426</v>
      </c>
      <c r="V104" s="143">
        <f t="shared" ref="V104:V108" si="301">AO104</f>
        <v>393</v>
      </c>
      <c r="W104" s="143">
        <f t="shared" ref="W104:W108" si="302">AP104</f>
        <v>377</v>
      </c>
      <c r="X104" s="143">
        <f t="shared" ref="X104:X108" si="303">AQ104</f>
        <v>434</v>
      </c>
      <c r="Y104" s="143">
        <f t="shared" ref="Y104:Y108" si="304">AR104</f>
        <v>417</v>
      </c>
      <c r="Z104" s="143">
        <f t="shared" ref="Z104:Z105" si="305">AS104</f>
        <v>486</v>
      </c>
      <c r="AA104" s="407">
        <f t="shared" ref="AA104:AA105" si="306">AT104</f>
        <v>416</v>
      </c>
      <c r="AB104" s="143">
        <f t="shared" ref="AB104:AB105" si="307">AU104</f>
        <v>467</v>
      </c>
      <c r="AC104" s="553">
        <f t="shared" ref="AC104:AC105" si="308">AV104</f>
        <v>441</v>
      </c>
      <c r="AD104" s="143"/>
      <c r="AE104" s="219">
        <v>36.454537897679259</v>
      </c>
      <c r="AG104" s="385"/>
      <c r="AH104" s="129"/>
      <c r="AI104" s="201" t="s">
        <v>11</v>
      </c>
      <c r="AJ104" s="143">
        <v>462</v>
      </c>
      <c r="AK104" s="143">
        <v>436</v>
      </c>
      <c r="AL104" s="143">
        <v>371</v>
      </c>
      <c r="AM104" s="143">
        <v>444</v>
      </c>
      <c r="AN104" s="143">
        <v>426</v>
      </c>
      <c r="AO104" s="143">
        <v>393</v>
      </c>
      <c r="AP104" s="143">
        <v>377</v>
      </c>
      <c r="AQ104" s="143">
        <v>434</v>
      </c>
      <c r="AR104" s="143">
        <v>417</v>
      </c>
      <c r="AS104" s="143">
        <v>486</v>
      </c>
      <c r="AT104" s="143">
        <v>416</v>
      </c>
      <c r="AU104" s="143">
        <v>467</v>
      </c>
      <c r="AV104" s="143">
        <v>441</v>
      </c>
      <c r="AX104" s="201" t="s">
        <v>129</v>
      </c>
      <c r="AY104" s="143">
        <v>66</v>
      </c>
      <c r="AZ104" s="143">
        <v>54</v>
      </c>
      <c r="BA104" s="143">
        <v>35</v>
      </c>
      <c r="BB104" s="143">
        <v>30</v>
      </c>
      <c r="BC104" s="143">
        <v>25</v>
      </c>
      <c r="BD104" s="143">
        <v>23</v>
      </c>
      <c r="BE104" s="143">
        <v>12</v>
      </c>
      <c r="BF104" s="143">
        <v>30</v>
      </c>
      <c r="BG104" s="143">
        <v>20</v>
      </c>
      <c r="BH104" s="143">
        <v>10</v>
      </c>
      <c r="BI104" s="143">
        <v>8</v>
      </c>
      <c r="BJ104" s="143">
        <v>6</v>
      </c>
      <c r="BK104" s="143">
        <v>2</v>
      </c>
      <c r="BM104" s="681"/>
      <c r="BN104" s="141" t="s">
        <v>149</v>
      </c>
      <c r="BO104" s="143">
        <v>0</v>
      </c>
      <c r="BP104" s="146">
        <v>0</v>
      </c>
      <c r="BQ104" s="146">
        <v>0</v>
      </c>
      <c r="BR104" s="143">
        <v>0</v>
      </c>
      <c r="BS104" s="146">
        <v>0</v>
      </c>
      <c r="BT104" s="146">
        <v>0</v>
      </c>
      <c r="BU104" s="146">
        <v>0</v>
      </c>
      <c r="BV104" s="146">
        <v>0</v>
      </c>
      <c r="BW104" s="143">
        <v>0</v>
      </c>
      <c r="BX104" s="146">
        <v>0</v>
      </c>
      <c r="BY104" s="143">
        <v>0</v>
      </c>
      <c r="BZ104" s="146">
        <v>12</v>
      </c>
      <c r="CA104" s="545">
        <v>9</v>
      </c>
    </row>
    <row r="105" spans="16:80" ht="18.75" thickBot="1">
      <c r="P105" s="201" t="s">
        <v>12</v>
      </c>
      <c r="Q105" s="143">
        <f t="shared" ref="Q105" si="309">AJ105</f>
        <v>46</v>
      </c>
      <c r="R105" s="143">
        <f t="shared" si="298"/>
        <v>48</v>
      </c>
      <c r="S105" s="143">
        <f t="shared" si="299"/>
        <v>46</v>
      </c>
      <c r="T105" s="143">
        <f t="shared" ref="T105" si="310">AM105</f>
        <v>50</v>
      </c>
      <c r="U105" s="143">
        <f t="shared" si="300"/>
        <v>60</v>
      </c>
      <c r="V105" s="143">
        <f t="shared" si="301"/>
        <v>79</v>
      </c>
      <c r="W105" s="143">
        <f t="shared" si="302"/>
        <v>67</v>
      </c>
      <c r="X105" s="143">
        <f t="shared" si="303"/>
        <v>72</v>
      </c>
      <c r="Y105" s="143">
        <f t="shared" si="304"/>
        <v>66</v>
      </c>
      <c r="Z105" s="143">
        <f t="shared" si="305"/>
        <v>85</v>
      </c>
      <c r="AA105" s="571">
        <f t="shared" si="306"/>
        <v>54</v>
      </c>
      <c r="AB105" s="554">
        <f t="shared" si="307"/>
        <v>77</v>
      </c>
      <c r="AC105" s="555">
        <f t="shared" si="308"/>
        <v>73</v>
      </c>
      <c r="AD105" s="143"/>
      <c r="AE105" s="219">
        <v>14.200547720266135</v>
      </c>
      <c r="AG105" s="385"/>
      <c r="AH105" s="129"/>
      <c r="AI105" s="201" t="s">
        <v>12</v>
      </c>
      <c r="AJ105" s="143">
        <v>46</v>
      </c>
      <c r="AK105" s="143">
        <v>48</v>
      </c>
      <c r="AL105" s="143">
        <v>46</v>
      </c>
      <c r="AM105" s="143">
        <v>50</v>
      </c>
      <c r="AN105" s="143">
        <v>60</v>
      </c>
      <c r="AO105" s="143">
        <v>79</v>
      </c>
      <c r="AP105" s="143">
        <v>67</v>
      </c>
      <c r="AQ105" s="143">
        <v>72</v>
      </c>
      <c r="AR105" s="143">
        <v>66</v>
      </c>
      <c r="AS105" s="143">
        <v>85</v>
      </c>
      <c r="AT105" s="143">
        <v>54</v>
      </c>
      <c r="AU105" s="143">
        <v>77</v>
      </c>
      <c r="AV105" s="143">
        <v>73</v>
      </c>
      <c r="AX105" s="201" t="s">
        <v>130</v>
      </c>
      <c r="AY105" s="143">
        <v>0</v>
      </c>
      <c r="AZ105" s="143">
        <v>0</v>
      </c>
      <c r="BA105" s="143">
        <v>0</v>
      </c>
      <c r="BB105" s="143">
        <v>0</v>
      </c>
      <c r="BC105" s="143">
        <v>0</v>
      </c>
      <c r="BD105" s="143">
        <v>0</v>
      </c>
      <c r="BE105" s="143">
        <v>0</v>
      </c>
      <c r="BF105" s="143">
        <v>0</v>
      </c>
      <c r="BG105" s="143">
        <v>0</v>
      </c>
      <c r="BH105" s="143">
        <v>0</v>
      </c>
      <c r="BI105" s="143">
        <v>0</v>
      </c>
      <c r="BJ105" s="143">
        <v>0</v>
      </c>
      <c r="BK105" s="143">
        <v>0</v>
      </c>
      <c r="BM105" s="681"/>
      <c r="BN105" s="201" t="s">
        <v>71</v>
      </c>
      <c r="BO105" s="143">
        <v>355</v>
      </c>
      <c r="BP105" s="146">
        <v>362</v>
      </c>
      <c r="BQ105" s="146">
        <v>370</v>
      </c>
      <c r="BR105" s="143">
        <v>376</v>
      </c>
      <c r="BS105" s="146">
        <v>378</v>
      </c>
      <c r="BT105" s="146">
        <v>364</v>
      </c>
      <c r="BU105" s="146">
        <v>372</v>
      </c>
      <c r="BV105" s="146">
        <v>381</v>
      </c>
      <c r="BW105" s="143">
        <v>356</v>
      </c>
      <c r="BX105" s="143">
        <v>314</v>
      </c>
      <c r="BY105" s="146">
        <v>337</v>
      </c>
      <c r="BZ105" s="146">
        <v>359</v>
      </c>
      <c r="CA105" s="545">
        <v>443</v>
      </c>
    </row>
    <row r="106" spans="16:80" ht="18.75" thickBot="1">
      <c r="P106" s="201" t="s">
        <v>151</v>
      </c>
      <c r="Q106" s="210">
        <v>0</v>
      </c>
      <c r="R106" s="210">
        <v>0</v>
      </c>
      <c r="S106" s="210">
        <v>0</v>
      </c>
      <c r="T106" s="210">
        <f>AM106</f>
        <v>25359974</v>
      </c>
      <c r="U106" s="210">
        <f t="shared" si="300"/>
        <v>28476463</v>
      </c>
      <c r="V106" s="210">
        <f t="shared" si="301"/>
        <v>29514410</v>
      </c>
      <c r="W106" s="210">
        <f t="shared" si="302"/>
        <v>33644726</v>
      </c>
      <c r="X106" s="210">
        <f t="shared" si="303"/>
        <v>31029229</v>
      </c>
      <c r="Y106" s="210">
        <f t="shared" si="304"/>
        <v>31582168</v>
      </c>
      <c r="Z106" s="210">
        <f>AS106</f>
        <v>33195422</v>
      </c>
      <c r="AA106" s="210">
        <f>AT106</f>
        <v>30072867</v>
      </c>
      <c r="AB106" s="210">
        <f>AU106</f>
        <v>32033090</v>
      </c>
      <c r="AC106" s="210">
        <f>AV106</f>
        <v>29563296</v>
      </c>
      <c r="AD106" s="143"/>
      <c r="AE106" s="219">
        <v>2887392.3295824509</v>
      </c>
      <c r="AG106" s="385"/>
      <c r="AH106" s="129"/>
      <c r="AI106" s="201" t="s">
        <v>151</v>
      </c>
      <c r="AJ106" s="210"/>
      <c r="AK106" s="210"/>
      <c r="AL106" s="210"/>
      <c r="AM106" s="210">
        <v>25359974</v>
      </c>
      <c r="AN106" s="210">
        <v>28476463</v>
      </c>
      <c r="AO106" s="210">
        <v>29514410</v>
      </c>
      <c r="AP106" s="210">
        <v>33644726</v>
      </c>
      <c r="AQ106" s="210">
        <v>31029229</v>
      </c>
      <c r="AR106" s="210">
        <v>31582168</v>
      </c>
      <c r="AS106" s="210">
        <v>33195422</v>
      </c>
      <c r="AT106" s="210">
        <v>30072867</v>
      </c>
      <c r="AU106" s="210">
        <v>32033090</v>
      </c>
      <c r="AV106" s="210">
        <v>29563296</v>
      </c>
      <c r="AW106" s="165"/>
      <c r="AX106" s="201" t="s">
        <v>152</v>
      </c>
      <c r="AY106" s="143">
        <v>0</v>
      </c>
      <c r="AZ106" s="143">
        <v>0</v>
      </c>
      <c r="BA106" s="143">
        <v>0</v>
      </c>
      <c r="BB106" s="143">
        <v>0</v>
      </c>
      <c r="BC106" s="143">
        <v>0</v>
      </c>
      <c r="BD106" s="143">
        <v>0</v>
      </c>
      <c r="BE106" s="143">
        <v>0</v>
      </c>
      <c r="BF106" s="143">
        <v>0</v>
      </c>
      <c r="BG106" s="143">
        <v>0</v>
      </c>
      <c r="BH106" s="143">
        <v>0</v>
      </c>
      <c r="BI106" s="143">
        <v>0</v>
      </c>
      <c r="BJ106" s="143">
        <v>0</v>
      </c>
      <c r="BK106" s="143">
        <v>0</v>
      </c>
      <c r="BM106" s="682"/>
      <c r="BN106" s="206" t="s">
        <v>53</v>
      </c>
      <c r="BO106" s="207">
        <f>BO103+BO105+$AG$11*BO104</f>
        <v>422</v>
      </c>
      <c r="BP106" s="208">
        <f t="shared" ref="BP106" si="311">BP103+BP105+$AG$11*BP104</f>
        <v>409</v>
      </c>
      <c r="BQ106" s="208">
        <v>425</v>
      </c>
      <c r="BR106" s="207">
        <v>446</v>
      </c>
      <c r="BS106" s="208">
        <v>431</v>
      </c>
      <c r="BT106" s="208">
        <v>412</v>
      </c>
      <c r="BU106" s="208">
        <v>426</v>
      </c>
      <c r="BV106" s="209">
        <v>447</v>
      </c>
      <c r="BW106" s="209">
        <v>399</v>
      </c>
      <c r="BX106" s="209">
        <v>356</v>
      </c>
      <c r="BY106" s="208">
        <v>373</v>
      </c>
      <c r="BZ106" s="463">
        <v>406</v>
      </c>
      <c r="CA106" s="441">
        <v>481.5</v>
      </c>
    </row>
    <row r="107" spans="16:80" ht="18.75" thickBot="1">
      <c r="P107" s="201" t="s">
        <v>16</v>
      </c>
      <c r="Q107" s="214">
        <f t="shared" ref="Q107:Q108" si="312">AJ107</f>
        <v>16.590462459141047</v>
      </c>
      <c r="R107" s="214">
        <f t="shared" ref="R107:R108" si="313">AK107</f>
        <v>16.965314676756449</v>
      </c>
      <c r="S107" s="214">
        <f t="shared" ref="S107:S108" si="314">AL107</f>
        <v>17.089214463197617</v>
      </c>
      <c r="T107" s="214">
        <f t="shared" ref="T107:T108" si="315">AM107</f>
        <v>17.857142857142858</v>
      </c>
      <c r="U107" s="214">
        <f t="shared" si="300"/>
        <v>18.43617200136822</v>
      </c>
      <c r="V107" s="214">
        <f t="shared" si="301"/>
        <v>18.323922899340804</v>
      </c>
      <c r="W107" s="214">
        <f t="shared" si="302"/>
        <v>17.94061837876114</v>
      </c>
      <c r="X107" s="214">
        <f t="shared" si="303"/>
        <v>17.80473171285411</v>
      </c>
      <c r="Y107" s="214">
        <f t="shared" si="304"/>
        <v>18.275434455880085</v>
      </c>
      <c r="Z107" s="214">
        <f t="shared" ref="Z107:Z108" si="316">AS107</f>
        <v>15.416982243541193</v>
      </c>
      <c r="AA107" s="584">
        <f t="shared" ref="AA107:AA108" si="317">AT107</f>
        <v>15.793091321792229</v>
      </c>
      <c r="AB107" s="563">
        <f t="shared" ref="AB107:AB108" si="318">AU107</f>
        <v>16.174903163750749</v>
      </c>
      <c r="AC107" s="564">
        <f t="shared" ref="AC107:AC108" si="319">AV107</f>
        <v>19.268854907308206</v>
      </c>
      <c r="AD107" s="143"/>
      <c r="AE107" s="419">
        <v>0.95353010681765982</v>
      </c>
      <c r="AG107" s="385"/>
      <c r="AH107" s="129"/>
      <c r="AI107" s="201" t="s">
        <v>16</v>
      </c>
      <c r="AJ107" s="214">
        <v>16.590462459141047</v>
      </c>
      <c r="AK107" s="214">
        <v>16.965314676756449</v>
      </c>
      <c r="AL107" s="214">
        <v>17.089214463197617</v>
      </c>
      <c r="AM107" s="214">
        <v>17.857142857142858</v>
      </c>
      <c r="AN107" s="214">
        <v>18.43617200136822</v>
      </c>
      <c r="AO107" s="214">
        <v>18.323922899340804</v>
      </c>
      <c r="AP107" s="214">
        <v>17.94061837876114</v>
      </c>
      <c r="AQ107" s="214">
        <v>17.80473171285411</v>
      </c>
      <c r="AR107" s="214">
        <v>18.275434455880085</v>
      </c>
      <c r="AS107" s="214">
        <v>15.416982243541193</v>
      </c>
      <c r="AT107" s="214">
        <v>15.793091321792229</v>
      </c>
      <c r="AU107" s="214">
        <v>16.174903163750749</v>
      </c>
      <c r="AV107" s="214">
        <v>19.268854907308206</v>
      </c>
      <c r="AX107" s="212" t="s">
        <v>131</v>
      </c>
      <c r="AY107" s="213">
        <v>46</v>
      </c>
      <c r="AZ107" s="213">
        <v>48</v>
      </c>
      <c r="BA107" s="213">
        <v>46</v>
      </c>
      <c r="BB107" s="213">
        <v>50</v>
      </c>
      <c r="BC107" s="213">
        <v>60</v>
      </c>
      <c r="BD107" s="213">
        <v>79</v>
      </c>
      <c r="BE107" s="213">
        <v>67</v>
      </c>
      <c r="BF107" s="213">
        <v>72</v>
      </c>
      <c r="BG107" s="213">
        <v>66</v>
      </c>
      <c r="BH107" s="213">
        <v>85</v>
      </c>
      <c r="BI107" s="213">
        <v>54</v>
      </c>
      <c r="BJ107" s="213">
        <v>77</v>
      </c>
      <c r="BK107" s="213">
        <v>73</v>
      </c>
      <c r="BM107" s="683" t="s">
        <v>100</v>
      </c>
      <c r="BN107" s="201" t="s">
        <v>72</v>
      </c>
      <c r="BO107" s="143">
        <v>113</v>
      </c>
      <c r="BP107" s="146">
        <v>98</v>
      </c>
      <c r="BQ107" s="146">
        <v>91</v>
      </c>
      <c r="BR107" s="143">
        <v>97</v>
      </c>
      <c r="BS107" s="146">
        <v>80</v>
      </c>
      <c r="BT107" s="146">
        <v>105</v>
      </c>
      <c r="BU107" s="146">
        <v>80</v>
      </c>
      <c r="BV107" s="142">
        <v>91</v>
      </c>
      <c r="BW107" s="142">
        <v>78</v>
      </c>
      <c r="BX107" s="142">
        <v>48</v>
      </c>
      <c r="BY107" s="142">
        <v>46</v>
      </c>
      <c r="BZ107" s="142">
        <v>48</v>
      </c>
      <c r="CA107" s="516">
        <v>34</v>
      </c>
      <c r="CB107" s="111"/>
    </row>
    <row r="108" spans="16:80">
      <c r="P108" s="215" t="s">
        <v>17</v>
      </c>
      <c r="Q108" s="216">
        <f t="shared" si="312"/>
        <v>0.46199261992619928</v>
      </c>
      <c r="R108" s="216">
        <f t="shared" si="313"/>
        <v>0.43317230273752011</v>
      </c>
      <c r="S108" s="216">
        <f t="shared" si="314"/>
        <v>0.42619047619047618</v>
      </c>
      <c r="T108" s="216">
        <f t="shared" si="315"/>
        <v>0.39127105666156203</v>
      </c>
      <c r="U108" s="216">
        <f t="shared" si="300"/>
        <v>0.42722602739726029</v>
      </c>
      <c r="V108" s="216">
        <f t="shared" si="301"/>
        <v>0.37968359700249793</v>
      </c>
      <c r="W108" s="216">
        <f t="shared" si="302"/>
        <v>0.43061396131202689</v>
      </c>
      <c r="X108" s="216">
        <f t="shared" si="303"/>
        <v>0.43127147766323026</v>
      </c>
      <c r="Y108" s="216">
        <f t="shared" si="304"/>
        <v>0.40163934426229508</v>
      </c>
      <c r="Z108" s="216">
        <f t="shared" si="316"/>
        <v>0.4095796676441838</v>
      </c>
      <c r="AA108" s="216">
        <f t="shared" si="317"/>
        <v>0.34176245210727968</v>
      </c>
      <c r="AB108" s="216">
        <f t="shared" si="318"/>
        <v>0.33950617283950618</v>
      </c>
      <c r="AC108" s="216">
        <f t="shared" si="319"/>
        <v>0.33018056749785041</v>
      </c>
      <c r="AD108" s="143"/>
      <c r="AE108" s="420">
        <v>2.5029614809059666</v>
      </c>
      <c r="AG108" s="385"/>
      <c r="AH108" s="129"/>
      <c r="AI108" s="215" t="s">
        <v>17</v>
      </c>
      <c r="AJ108" s="216">
        <v>0.46199261992619928</v>
      </c>
      <c r="AK108" s="216">
        <v>0.43317230273752011</v>
      </c>
      <c r="AL108" s="216">
        <v>0.42619047619047618</v>
      </c>
      <c r="AM108" s="216">
        <v>0.39127105666156203</v>
      </c>
      <c r="AN108" s="216">
        <v>0.42722602739726029</v>
      </c>
      <c r="AO108" s="216">
        <v>0.37968359700249793</v>
      </c>
      <c r="AP108" s="216">
        <v>0.43061396131202689</v>
      </c>
      <c r="AQ108" s="216">
        <v>0.43127147766323026</v>
      </c>
      <c r="AR108" s="216">
        <v>0.40163934426229508</v>
      </c>
      <c r="AS108" s="216">
        <v>0.4095796676441838</v>
      </c>
      <c r="AT108" s="216">
        <v>0.34176245210727968</v>
      </c>
      <c r="AU108" s="216">
        <v>0.33950617283950618</v>
      </c>
      <c r="AV108" s="216">
        <v>0.33018056749785041</v>
      </c>
      <c r="AX108" s="201"/>
      <c r="BA108" s="220"/>
      <c r="BB108" s="220"/>
      <c r="BC108" s="220"/>
      <c r="BD108" s="220"/>
      <c r="BE108" s="220"/>
      <c r="BF108" s="220"/>
      <c r="BG108" s="220"/>
      <c r="BH108" s="220"/>
      <c r="BI108" s="220"/>
      <c r="BJ108" s="220"/>
      <c r="BK108" s="220"/>
      <c r="BM108" s="681"/>
      <c r="BN108" s="201" t="s">
        <v>73</v>
      </c>
      <c r="BO108" s="143">
        <v>143</v>
      </c>
      <c r="BP108" s="146">
        <v>113</v>
      </c>
      <c r="BQ108" s="146">
        <v>177</v>
      </c>
      <c r="BR108" s="143">
        <v>131</v>
      </c>
      <c r="BS108" s="146">
        <v>107</v>
      </c>
      <c r="BT108" s="146">
        <v>147</v>
      </c>
      <c r="BU108" s="146">
        <v>134</v>
      </c>
      <c r="BV108" s="143">
        <v>124</v>
      </c>
      <c r="BW108" s="143">
        <v>127</v>
      </c>
      <c r="BX108" s="143">
        <v>103</v>
      </c>
      <c r="BY108" s="143">
        <v>120</v>
      </c>
      <c r="BZ108" s="143">
        <v>85</v>
      </c>
      <c r="CA108" s="517">
        <v>89</v>
      </c>
    </row>
    <row r="109" spans="16:80">
      <c r="U109" s="129"/>
      <c r="V109" s="129"/>
      <c r="W109" s="129"/>
      <c r="X109" s="129"/>
      <c r="Y109" s="129"/>
      <c r="Z109" s="129"/>
      <c r="AA109" s="129"/>
      <c r="AB109" s="129"/>
      <c r="AC109" s="129"/>
      <c r="AD109" s="165"/>
      <c r="AE109" s="99"/>
      <c r="AG109" s="385"/>
      <c r="AH109" s="129"/>
      <c r="AR109" s="385"/>
      <c r="AS109" s="385"/>
      <c r="AX109" s="141"/>
      <c r="BA109" s="220"/>
      <c r="BB109" s="220"/>
      <c r="BC109" s="220"/>
      <c r="BD109" s="220"/>
      <c r="BE109" s="220"/>
      <c r="BF109" s="220"/>
      <c r="BG109" s="220"/>
      <c r="BH109" s="220"/>
      <c r="BI109" s="220"/>
      <c r="BJ109" s="220"/>
      <c r="BK109" s="220"/>
      <c r="BM109" s="681"/>
      <c r="BN109" s="201" t="s">
        <v>74</v>
      </c>
      <c r="BO109" s="143">
        <v>177</v>
      </c>
      <c r="BP109" s="146">
        <v>184</v>
      </c>
      <c r="BQ109" s="146">
        <v>197</v>
      </c>
      <c r="BR109" s="143">
        <v>250</v>
      </c>
      <c r="BS109" s="146">
        <v>183</v>
      </c>
      <c r="BT109" s="146">
        <v>208</v>
      </c>
      <c r="BU109" s="146">
        <v>184</v>
      </c>
      <c r="BV109" s="143">
        <v>236</v>
      </c>
      <c r="BW109" s="143">
        <v>212</v>
      </c>
      <c r="BX109" s="143">
        <v>207</v>
      </c>
      <c r="BY109" s="143">
        <v>192</v>
      </c>
      <c r="BZ109" s="143">
        <v>188</v>
      </c>
      <c r="CA109" s="517">
        <v>151</v>
      </c>
    </row>
    <row r="110" spans="16:80" ht="18" customHeight="1">
      <c r="U110" s="129"/>
      <c r="V110" s="129"/>
      <c r="W110" s="129"/>
      <c r="X110" s="129"/>
      <c r="Y110" s="129"/>
      <c r="Z110" s="129"/>
      <c r="AA110" s="129"/>
      <c r="AB110" s="129"/>
      <c r="AC110" s="129"/>
      <c r="AD110" s="165"/>
      <c r="AE110" s="99"/>
      <c r="AG110" s="385"/>
      <c r="AH110" s="129"/>
      <c r="AR110" s="385"/>
      <c r="AS110" s="385"/>
      <c r="AX110" s="201"/>
      <c r="BA110" s="220"/>
      <c r="BB110" s="220"/>
      <c r="BC110" s="220"/>
      <c r="BD110" s="220"/>
      <c r="BE110" s="220"/>
      <c r="BF110" s="220"/>
      <c r="BG110" s="220"/>
      <c r="BH110" s="220"/>
      <c r="BI110" s="220"/>
      <c r="BJ110" s="220"/>
      <c r="BK110" s="220"/>
      <c r="BM110" s="681"/>
      <c r="BN110" s="201" t="s">
        <v>36</v>
      </c>
      <c r="BO110" s="143">
        <v>46</v>
      </c>
      <c r="BP110" s="146">
        <v>36</v>
      </c>
      <c r="BQ110" s="146">
        <v>44</v>
      </c>
      <c r="BR110" s="143">
        <v>66</v>
      </c>
      <c r="BS110" s="146">
        <v>41</v>
      </c>
      <c r="BT110" s="146">
        <v>52</v>
      </c>
      <c r="BU110" s="146">
        <v>55</v>
      </c>
      <c r="BV110" s="146">
        <v>66</v>
      </c>
      <c r="BW110" s="143">
        <v>79</v>
      </c>
      <c r="BX110" s="143">
        <v>60</v>
      </c>
      <c r="BY110" s="146">
        <v>77</v>
      </c>
      <c r="BZ110" s="146">
        <v>55</v>
      </c>
      <c r="CA110" s="545">
        <v>62</v>
      </c>
    </row>
    <row r="111" spans="16:80">
      <c r="U111" s="129"/>
      <c r="V111" s="129"/>
      <c r="W111" s="129"/>
      <c r="X111" s="129"/>
      <c r="Y111" s="129"/>
      <c r="Z111" s="129"/>
      <c r="AA111" s="129"/>
      <c r="AB111" s="129"/>
      <c r="AC111" s="129"/>
      <c r="AD111" s="165"/>
      <c r="AE111" s="99"/>
      <c r="AG111" s="385"/>
      <c r="AH111" s="129"/>
      <c r="AR111" s="385"/>
      <c r="AS111" s="385"/>
      <c r="AX111" s="201"/>
      <c r="BA111" s="220"/>
      <c r="BB111" s="220"/>
      <c r="BC111" s="220"/>
      <c r="BD111" s="220"/>
      <c r="BE111" s="220"/>
      <c r="BF111" s="220"/>
      <c r="BG111" s="220"/>
      <c r="BH111" s="220"/>
      <c r="BI111" s="220"/>
      <c r="BJ111" s="220"/>
      <c r="BK111" s="220"/>
      <c r="BM111" s="681"/>
      <c r="BN111" s="141" t="s">
        <v>149</v>
      </c>
      <c r="BO111" s="143">
        <v>0</v>
      </c>
      <c r="BP111" s="146">
        <v>0</v>
      </c>
      <c r="BQ111" s="146">
        <v>0</v>
      </c>
      <c r="BR111" s="143">
        <v>0</v>
      </c>
      <c r="BS111" s="146">
        <v>0</v>
      </c>
      <c r="BT111" s="146">
        <v>0</v>
      </c>
      <c r="BU111" s="146">
        <v>0</v>
      </c>
      <c r="BV111" s="146">
        <v>0</v>
      </c>
      <c r="BW111" s="143">
        <v>0</v>
      </c>
      <c r="BX111" s="146">
        <v>0</v>
      </c>
      <c r="BY111" s="143">
        <v>0</v>
      </c>
      <c r="BZ111" s="146">
        <v>9</v>
      </c>
      <c r="CA111" s="545">
        <v>18</v>
      </c>
    </row>
    <row r="112" spans="16:80">
      <c r="U112" s="129"/>
      <c r="V112" s="129"/>
      <c r="W112" s="129"/>
      <c r="X112" s="129"/>
      <c r="Y112" s="129"/>
      <c r="Z112" s="129"/>
      <c r="AA112" s="129"/>
      <c r="AB112" s="129"/>
      <c r="AC112" s="129"/>
      <c r="AD112" s="165"/>
      <c r="AE112" s="99"/>
      <c r="AG112" s="385"/>
      <c r="AH112" s="129"/>
      <c r="AR112" s="385"/>
      <c r="AS112" s="385"/>
      <c r="AX112" s="201"/>
      <c r="AY112" s="165"/>
      <c r="AZ112" s="165"/>
      <c r="BA112" s="220"/>
      <c r="BB112" s="220"/>
      <c r="BC112" s="220"/>
      <c r="BD112" s="220"/>
      <c r="BE112" s="220"/>
      <c r="BF112" s="220"/>
      <c r="BG112" s="220"/>
      <c r="BH112" s="220"/>
      <c r="BI112" s="220"/>
      <c r="BJ112" s="220"/>
      <c r="BK112" s="220"/>
      <c r="BM112" s="681"/>
      <c r="BN112" s="201" t="s">
        <v>71</v>
      </c>
      <c r="BO112" s="143">
        <v>185</v>
      </c>
      <c r="BP112" s="146">
        <v>233</v>
      </c>
      <c r="BQ112" s="146">
        <v>229</v>
      </c>
      <c r="BR112" s="143">
        <v>252</v>
      </c>
      <c r="BS112" s="146">
        <v>249</v>
      </c>
      <c r="BT112" s="146">
        <v>283</v>
      </c>
      <c r="BU112" s="146">
        <v>304</v>
      </c>
      <c r="BV112" s="146">
        <v>340</v>
      </c>
      <c r="BW112" s="143">
        <v>373</v>
      </c>
      <c r="BX112" s="143">
        <v>282</v>
      </c>
      <c r="BY112" s="146">
        <v>303</v>
      </c>
      <c r="BZ112" s="146">
        <v>336</v>
      </c>
      <c r="CA112" s="545">
        <v>325</v>
      </c>
    </row>
    <row r="113" spans="16:80">
      <c r="U113" s="129"/>
      <c r="V113" s="129"/>
      <c r="W113" s="129"/>
      <c r="X113" s="129"/>
      <c r="Y113" s="129"/>
      <c r="Z113" s="129"/>
      <c r="AA113" s="129"/>
      <c r="AB113" s="129"/>
      <c r="AC113" s="129"/>
      <c r="AD113" s="165"/>
      <c r="AE113" s="99"/>
      <c r="AG113" s="385"/>
      <c r="AH113" s="129"/>
      <c r="AR113" s="385"/>
      <c r="AS113" s="385"/>
      <c r="AX113" s="165"/>
      <c r="AY113" s="165"/>
      <c r="AZ113" s="165"/>
      <c r="BA113" s="165"/>
      <c r="BB113" s="165"/>
      <c r="BC113" s="165"/>
      <c r="BD113" s="165"/>
      <c r="BE113" s="165"/>
      <c r="BF113" s="165"/>
      <c r="BG113" s="327"/>
      <c r="BH113" s="327"/>
      <c r="BI113" s="165"/>
      <c r="BJ113" s="165"/>
      <c r="BK113" s="165"/>
      <c r="BM113" s="682"/>
      <c r="BN113" s="222" t="s">
        <v>53</v>
      </c>
      <c r="BO113" s="207">
        <f>BO110+BO112+$AG$11*BO111</f>
        <v>231</v>
      </c>
      <c r="BP113" s="208">
        <f t="shared" ref="BP113" si="320">BP110+BP112+$AG$11*BP111</f>
        <v>269</v>
      </c>
      <c r="BQ113" s="208">
        <v>273</v>
      </c>
      <c r="BR113" s="207">
        <v>318</v>
      </c>
      <c r="BS113" s="208">
        <v>290</v>
      </c>
      <c r="BT113" s="208">
        <v>335</v>
      </c>
      <c r="BU113" s="208">
        <v>359</v>
      </c>
      <c r="BV113" s="209">
        <v>406</v>
      </c>
      <c r="BW113" s="209">
        <v>452</v>
      </c>
      <c r="BX113" s="209">
        <v>342</v>
      </c>
      <c r="BY113" s="208">
        <v>380</v>
      </c>
      <c r="BZ113" s="463">
        <v>395.5</v>
      </c>
      <c r="CA113" s="441">
        <v>396</v>
      </c>
      <c r="CB113" s="111"/>
    </row>
    <row r="114" spans="16:80">
      <c r="P114" s="201"/>
      <c r="Q114" s="201"/>
      <c r="R114" s="201"/>
      <c r="S114" s="201"/>
      <c r="T114" s="210"/>
      <c r="U114" s="210"/>
      <c r="V114" s="210"/>
      <c r="W114" s="210"/>
      <c r="X114" s="210"/>
      <c r="Y114" s="210"/>
      <c r="Z114" s="210"/>
      <c r="AA114" s="210"/>
      <c r="AB114" s="210"/>
      <c r="AC114" s="210"/>
      <c r="AD114" s="210"/>
      <c r="AE114" s="229"/>
      <c r="AG114" s="560"/>
      <c r="AH114" s="136"/>
      <c r="AI114" s="201"/>
      <c r="AJ114" s="201"/>
      <c r="AK114" s="201"/>
      <c r="AL114" s="201"/>
      <c r="AM114" s="210"/>
      <c r="AN114" s="210"/>
      <c r="AO114" s="210"/>
      <c r="AP114" s="210"/>
      <c r="AQ114" s="210"/>
      <c r="AR114" s="210"/>
      <c r="AS114" s="210"/>
      <c r="AT114" s="210"/>
      <c r="AU114" s="210"/>
      <c r="AV114" s="210"/>
      <c r="AX114" s="165"/>
      <c r="AY114" s="165"/>
      <c r="AZ114" s="165"/>
      <c r="BA114" s="165"/>
      <c r="BB114" s="165"/>
      <c r="BC114" s="165"/>
      <c r="BD114" s="165"/>
      <c r="BE114" s="165"/>
      <c r="BF114" s="165"/>
      <c r="BG114" s="327"/>
      <c r="BH114" s="327"/>
      <c r="BI114" s="165"/>
      <c r="BJ114" s="165"/>
      <c r="BK114" s="165"/>
      <c r="BM114" s="440"/>
      <c r="BN114" s="223"/>
      <c r="BO114" s="223"/>
      <c r="BP114" s="223"/>
      <c r="BQ114" s="223"/>
      <c r="BR114" s="223"/>
      <c r="BS114" s="223"/>
      <c r="BT114" s="223"/>
      <c r="BU114" s="223"/>
      <c r="BV114" s="388"/>
      <c r="BW114" s="388"/>
      <c r="BX114" s="388"/>
      <c r="BY114" s="388"/>
      <c r="BZ114" s="327"/>
      <c r="CA114" s="327"/>
    </row>
    <row r="115" spans="16:80">
      <c r="P115" s="133" t="s">
        <v>7</v>
      </c>
      <c r="Q115" s="133" t="s">
        <v>121</v>
      </c>
      <c r="R115" s="133" t="s">
        <v>120</v>
      </c>
      <c r="S115" s="133" t="s">
        <v>119</v>
      </c>
      <c r="T115" s="133" t="s">
        <v>49</v>
      </c>
      <c r="U115" s="133" t="s">
        <v>48</v>
      </c>
      <c r="V115" s="133" t="s">
        <v>47</v>
      </c>
      <c r="W115" s="133" t="s">
        <v>46</v>
      </c>
      <c r="X115" s="133" t="s">
        <v>45</v>
      </c>
      <c r="Y115" s="133" t="s">
        <v>44</v>
      </c>
      <c r="Z115" s="133" t="s">
        <v>43</v>
      </c>
      <c r="AA115" s="133" t="s">
        <v>96</v>
      </c>
      <c r="AB115" s="133" t="s">
        <v>69</v>
      </c>
      <c r="AC115" s="133" t="s">
        <v>77</v>
      </c>
      <c r="AD115" s="135"/>
      <c r="AE115" s="92" t="s">
        <v>110</v>
      </c>
      <c r="AG115" s="385"/>
      <c r="AH115" s="129"/>
      <c r="AI115" s="133" t="s">
        <v>7</v>
      </c>
      <c r="AJ115" s="133" t="s">
        <v>121</v>
      </c>
      <c r="AK115" s="133" t="s">
        <v>120</v>
      </c>
      <c r="AL115" s="133" t="s">
        <v>119</v>
      </c>
      <c r="AM115" s="133" t="s">
        <v>49</v>
      </c>
      <c r="AN115" s="133" t="s">
        <v>48</v>
      </c>
      <c r="AO115" s="133" t="s">
        <v>47</v>
      </c>
      <c r="AP115" s="133" t="s">
        <v>46</v>
      </c>
      <c r="AQ115" s="133" t="s">
        <v>45</v>
      </c>
      <c r="AR115" s="133" t="s">
        <v>44</v>
      </c>
      <c r="AS115" s="133" t="s">
        <v>43</v>
      </c>
      <c r="AT115" s="133" t="s">
        <v>96</v>
      </c>
      <c r="AU115" s="133" t="s">
        <v>69</v>
      </c>
      <c r="AV115" s="133" t="s">
        <v>77</v>
      </c>
      <c r="AX115" s="133" t="s">
        <v>7</v>
      </c>
      <c r="AY115" s="133" t="s">
        <v>121</v>
      </c>
      <c r="AZ115" s="133" t="s">
        <v>120</v>
      </c>
      <c r="BA115" s="133" t="s">
        <v>119</v>
      </c>
      <c r="BB115" s="133" t="s">
        <v>49</v>
      </c>
      <c r="BC115" s="133" t="s">
        <v>48</v>
      </c>
      <c r="BD115" s="133" t="s">
        <v>47</v>
      </c>
      <c r="BE115" s="133" t="s">
        <v>46</v>
      </c>
      <c r="BF115" s="133" t="s">
        <v>45</v>
      </c>
      <c r="BG115" s="133" t="s">
        <v>44</v>
      </c>
      <c r="BH115" s="133" t="s">
        <v>43</v>
      </c>
      <c r="BI115" s="133" t="s">
        <v>96</v>
      </c>
      <c r="BJ115" s="133" t="s">
        <v>69</v>
      </c>
      <c r="BK115" s="133" t="s">
        <v>77</v>
      </c>
      <c r="BM115" s="233"/>
      <c r="BN115" s="133" t="s">
        <v>7</v>
      </c>
      <c r="BO115" s="133" t="s">
        <v>121</v>
      </c>
      <c r="BP115" s="133" t="s">
        <v>120</v>
      </c>
      <c r="BQ115" s="133" t="s">
        <v>119</v>
      </c>
      <c r="BR115" s="133" t="s">
        <v>49</v>
      </c>
      <c r="BS115" s="133" t="s">
        <v>48</v>
      </c>
      <c r="BT115" s="133" t="s">
        <v>47</v>
      </c>
      <c r="BU115" s="133" t="s">
        <v>46</v>
      </c>
      <c r="BV115" s="133" t="s">
        <v>45</v>
      </c>
      <c r="BW115" s="133" t="s">
        <v>44</v>
      </c>
      <c r="BX115" s="133" t="s">
        <v>43</v>
      </c>
      <c r="BY115" s="133" t="s">
        <v>96</v>
      </c>
      <c r="BZ115" s="135" t="s">
        <v>69</v>
      </c>
      <c r="CA115" s="135" t="s">
        <v>77</v>
      </c>
    </row>
    <row r="116" spans="16:80">
      <c r="P116" s="201" t="s">
        <v>72</v>
      </c>
      <c r="Q116" s="143">
        <f>AJ116+BO116*$AG$6+BO123*$AG$8</f>
        <v>4598.8</v>
      </c>
      <c r="R116" s="143">
        <f t="shared" ref="R116:R118" si="321">AK116+BP116*$AG$6+BP123*$AG$8</f>
        <v>3684.6000000000004</v>
      </c>
      <c r="S116" s="143">
        <f t="shared" ref="S116:S118" si="322">AL116+BQ116*$AG$6+BQ123*$AG$8</f>
        <v>3911</v>
      </c>
      <c r="T116" s="143">
        <f t="shared" ref="T116:T118" si="323">AM116+BR116*$AG$6+BR123*$AG$8</f>
        <v>3853.8</v>
      </c>
      <c r="U116" s="143">
        <f t="shared" ref="U116:U118" si="324">AN116+BS116*$AG$6+BS123*$AG$8</f>
        <v>3911</v>
      </c>
      <c r="V116" s="143">
        <f t="shared" ref="V116:V118" si="325">AO116+BT116*$AG$6+BT123*$AG$8</f>
        <v>3885</v>
      </c>
      <c r="W116" s="143">
        <f t="shared" ref="W116:W118" si="326">AP116+BU116*$AG$6+BU123*$AG$8</f>
        <v>3282.8</v>
      </c>
      <c r="X116" s="143">
        <f t="shared" ref="X116:X118" si="327">AQ116+BV116*$AG$6+BV123*$AG$8</f>
        <v>3333.8</v>
      </c>
      <c r="Y116" s="143">
        <f t="shared" ref="Y116:Y118" si="328">AR116+BW116*$AG$6+BW123*$AG$8</f>
        <v>3394.8</v>
      </c>
      <c r="Z116" s="143">
        <f t="shared" ref="Z116:Z118" si="329">AS116+BX116*$AG$6+BX123*$AG$8</f>
        <v>3060.6</v>
      </c>
      <c r="AA116" s="143">
        <f t="shared" ref="AA116:AA118" si="330">AT116+BY116*$AG$6+BY123*$AG$8</f>
        <v>3162.6</v>
      </c>
      <c r="AB116" s="143">
        <f t="shared" ref="AB116:AB118" si="331">AU116+BZ116*$AG$6+BZ123*$AG$8</f>
        <v>3083.8</v>
      </c>
      <c r="AC116" s="143">
        <f t="shared" ref="AC116:AC118" si="332">AV116+CA116*$AG$6+CA123*$AG$8</f>
        <v>3095.8</v>
      </c>
      <c r="AD116" s="143"/>
      <c r="AE116" s="219">
        <v>454.21046712338534</v>
      </c>
      <c r="AG116" s="385"/>
      <c r="AH116" s="129"/>
      <c r="AI116" s="201" t="s">
        <v>72</v>
      </c>
      <c r="AJ116" s="143">
        <v>3021</v>
      </c>
      <c r="AK116" s="143">
        <v>2454</v>
      </c>
      <c r="AL116" s="143">
        <v>2613</v>
      </c>
      <c r="AM116" s="143">
        <v>2540</v>
      </c>
      <c r="AN116" s="143">
        <v>2579</v>
      </c>
      <c r="AO116" s="143">
        <v>2557</v>
      </c>
      <c r="AP116" s="143">
        <v>2197</v>
      </c>
      <c r="AQ116" s="143">
        <v>2220</v>
      </c>
      <c r="AR116" s="143">
        <v>2297</v>
      </c>
      <c r="AS116" s="143">
        <v>2084</v>
      </c>
      <c r="AT116" s="143">
        <v>2180</v>
      </c>
      <c r="AU116" s="143">
        <v>2164</v>
      </c>
      <c r="AV116" s="143">
        <v>2203</v>
      </c>
      <c r="AX116" s="201" t="s">
        <v>127</v>
      </c>
      <c r="AY116" s="143">
        <v>0</v>
      </c>
      <c r="AZ116" s="143">
        <v>0</v>
      </c>
      <c r="BA116" s="143">
        <v>0</v>
      </c>
      <c r="BB116" s="143">
        <v>0</v>
      </c>
      <c r="BC116" s="143">
        <v>0</v>
      </c>
      <c r="BD116" s="143">
        <v>0</v>
      </c>
      <c r="BE116" s="143">
        <v>0</v>
      </c>
      <c r="BF116" s="143">
        <v>0</v>
      </c>
      <c r="BG116" s="143">
        <v>0</v>
      </c>
      <c r="BH116" s="143">
        <v>0</v>
      </c>
      <c r="BI116" s="143">
        <v>0</v>
      </c>
      <c r="BJ116" s="143">
        <v>0</v>
      </c>
      <c r="BK116" s="143">
        <v>0</v>
      </c>
      <c r="BM116" s="683" t="s">
        <v>99</v>
      </c>
      <c r="BN116" s="201" t="s">
        <v>72</v>
      </c>
      <c r="BO116" s="143">
        <v>1661</v>
      </c>
      <c r="BP116" s="146">
        <v>1282</v>
      </c>
      <c r="BQ116" s="146">
        <v>1330</v>
      </c>
      <c r="BR116" s="143">
        <v>1391</v>
      </c>
      <c r="BS116" s="146">
        <v>1435</v>
      </c>
      <c r="BT116" s="146">
        <v>1410</v>
      </c>
      <c r="BU116" s="146">
        <v>1186</v>
      </c>
      <c r="BV116" s="142">
        <v>1201</v>
      </c>
      <c r="BW116" s="142">
        <v>1211</v>
      </c>
      <c r="BX116" s="142">
        <v>1097</v>
      </c>
      <c r="BY116" s="142">
        <v>1122</v>
      </c>
      <c r="BZ116" s="142">
        <v>1021</v>
      </c>
      <c r="CA116" s="516">
        <v>1001</v>
      </c>
    </row>
    <row r="117" spans="16:80">
      <c r="P117" s="201" t="s">
        <v>73</v>
      </c>
      <c r="Q117" s="143">
        <f>AJ117+BO117*$AG$6+BO124*$AG$8</f>
        <v>3903</v>
      </c>
      <c r="R117" s="143">
        <f t="shared" si="321"/>
        <v>3410.4</v>
      </c>
      <c r="S117" s="143">
        <f t="shared" si="322"/>
        <v>3500.6</v>
      </c>
      <c r="T117" s="143">
        <f t="shared" si="323"/>
        <v>3776.2</v>
      </c>
      <c r="U117" s="143">
        <f t="shared" si="324"/>
        <v>3756.4</v>
      </c>
      <c r="V117" s="143">
        <f t="shared" si="325"/>
        <v>4016.6000000000004</v>
      </c>
      <c r="W117" s="143">
        <f t="shared" si="326"/>
        <v>3519</v>
      </c>
      <c r="X117" s="143">
        <f t="shared" si="327"/>
        <v>3654.8</v>
      </c>
      <c r="Y117" s="143">
        <f t="shared" si="328"/>
        <v>3748.4</v>
      </c>
      <c r="Z117" s="143">
        <f t="shared" si="329"/>
        <v>3813</v>
      </c>
      <c r="AA117" s="143">
        <f t="shared" si="330"/>
        <v>3649.6</v>
      </c>
      <c r="AB117" s="143">
        <f t="shared" si="331"/>
        <v>3526.8</v>
      </c>
      <c r="AC117" s="143">
        <f t="shared" si="332"/>
        <v>3560.6</v>
      </c>
      <c r="AD117" s="143"/>
      <c r="AE117" s="219">
        <v>186.34588627961006</v>
      </c>
      <c r="AG117" s="385"/>
      <c r="AH117" s="129"/>
      <c r="AI117" s="201" t="s">
        <v>73</v>
      </c>
      <c r="AJ117" s="143">
        <v>2623</v>
      </c>
      <c r="AK117" s="143">
        <v>2280</v>
      </c>
      <c r="AL117" s="143">
        <v>2324</v>
      </c>
      <c r="AM117" s="143">
        <v>2497</v>
      </c>
      <c r="AN117" s="143">
        <v>2461</v>
      </c>
      <c r="AO117" s="143">
        <v>2598</v>
      </c>
      <c r="AP117" s="143">
        <v>2304</v>
      </c>
      <c r="AQ117" s="143">
        <v>2377</v>
      </c>
      <c r="AR117" s="143">
        <v>2459</v>
      </c>
      <c r="AS117" s="143">
        <v>2492</v>
      </c>
      <c r="AT117" s="143">
        <v>2414</v>
      </c>
      <c r="AU117" s="143">
        <v>2395</v>
      </c>
      <c r="AV117" s="143">
        <v>2449</v>
      </c>
      <c r="AX117" s="141" t="s">
        <v>149</v>
      </c>
      <c r="AY117" s="143">
        <v>0</v>
      </c>
      <c r="AZ117" s="146">
        <v>0</v>
      </c>
      <c r="BA117" s="146">
        <v>0</v>
      </c>
      <c r="BB117" s="143">
        <v>0</v>
      </c>
      <c r="BC117" s="146">
        <v>0</v>
      </c>
      <c r="BD117" s="146">
        <v>0</v>
      </c>
      <c r="BE117" s="146">
        <v>0</v>
      </c>
      <c r="BF117" s="146">
        <v>0</v>
      </c>
      <c r="BG117" s="143">
        <v>0</v>
      </c>
      <c r="BH117" s="146">
        <v>0</v>
      </c>
      <c r="BI117" s="143">
        <v>0</v>
      </c>
      <c r="BJ117" s="143">
        <v>104</v>
      </c>
      <c r="BK117" s="143">
        <v>135</v>
      </c>
      <c r="BM117" s="681"/>
      <c r="BN117" s="201" t="s">
        <v>73</v>
      </c>
      <c r="BO117" s="143">
        <v>1230</v>
      </c>
      <c r="BP117" s="146">
        <v>1058</v>
      </c>
      <c r="BQ117" s="146">
        <v>1082</v>
      </c>
      <c r="BR117" s="143">
        <v>1199</v>
      </c>
      <c r="BS117" s="146">
        <v>1193</v>
      </c>
      <c r="BT117" s="146">
        <v>1317</v>
      </c>
      <c r="BU117" s="146">
        <v>1110</v>
      </c>
      <c r="BV117" s="143">
        <v>1206</v>
      </c>
      <c r="BW117" s="143">
        <v>1248</v>
      </c>
      <c r="BX117" s="143">
        <v>1295</v>
      </c>
      <c r="BY117" s="143">
        <v>1247</v>
      </c>
      <c r="BZ117" s="143">
        <v>1126</v>
      </c>
      <c r="CA117" s="517">
        <v>1112</v>
      </c>
    </row>
    <row r="118" spans="16:80" ht="18.75" thickBot="1">
      <c r="P118" s="201" t="s">
        <v>74</v>
      </c>
      <c r="Q118" s="143">
        <f>AJ118+BO118*$AG$6+BO125*$AG$8</f>
        <v>3935.2</v>
      </c>
      <c r="R118" s="143">
        <f t="shared" si="321"/>
        <v>3436.4</v>
      </c>
      <c r="S118" s="143">
        <f t="shared" si="322"/>
        <v>3787.8</v>
      </c>
      <c r="T118" s="143">
        <f t="shared" si="323"/>
        <v>3842.8</v>
      </c>
      <c r="U118" s="143">
        <f t="shared" si="324"/>
        <v>4185.2</v>
      </c>
      <c r="V118" s="143">
        <f t="shared" si="325"/>
        <v>4244.8</v>
      </c>
      <c r="W118" s="143">
        <f t="shared" si="326"/>
        <v>4193.6000000000004</v>
      </c>
      <c r="X118" s="143">
        <f t="shared" si="327"/>
        <v>4131.2</v>
      </c>
      <c r="Y118" s="143">
        <f t="shared" si="328"/>
        <v>4357.6000000000004</v>
      </c>
      <c r="Z118" s="143">
        <f t="shared" si="329"/>
        <v>4374.6000000000004</v>
      </c>
      <c r="AA118" s="143">
        <f t="shared" si="330"/>
        <v>4409.8</v>
      </c>
      <c r="AB118" s="143">
        <f t="shared" si="331"/>
        <v>4306.8</v>
      </c>
      <c r="AC118" s="143">
        <f t="shared" si="332"/>
        <v>4256.2</v>
      </c>
      <c r="AD118" s="143"/>
      <c r="AE118" s="219">
        <v>289.02944794220844</v>
      </c>
      <c r="AG118" s="385"/>
      <c r="AH118" s="129"/>
      <c r="AI118" s="201" t="s">
        <v>74</v>
      </c>
      <c r="AJ118" s="143">
        <v>2593</v>
      </c>
      <c r="AK118" s="143">
        <v>2266</v>
      </c>
      <c r="AL118" s="143">
        <v>2487</v>
      </c>
      <c r="AM118" s="143">
        <v>2501</v>
      </c>
      <c r="AN118" s="143">
        <v>2707</v>
      </c>
      <c r="AO118" s="143">
        <v>2721</v>
      </c>
      <c r="AP118" s="143">
        <v>2652</v>
      </c>
      <c r="AQ118" s="143">
        <v>2624</v>
      </c>
      <c r="AR118" s="143">
        <v>2785</v>
      </c>
      <c r="AS118" s="143">
        <v>2773</v>
      </c>
      <c r="AT118" s="143">
        <v>2824</v>
      </c>
      <c r="AU118" s="143">
        <v>2774</v>
      </c>
      <c r="AV118" s="143">
        <v>2835</v>
      </c>
      <c r="AX118" s="201" t="s">
        <v>71</v>
      </c>
      <c r="AY118" s="143">
        <v>2294</v>
      </c>
      <c r="AZ118" s="143">
        <v>2218</v>
      </c>
      <c r="BA118" s="143">
        <v>2441</v>
      </c>
      <c r="BB118" s="143">
        <v>2454</v>
      </c>
      <c r="BC118" s="143">
        <v>2590</v>
      </c>
      <c r="BD118" s="143">
        <v>2562</v>
      </c>
      <c r="BE118" s="143">
        <v>2678</v>
      </c>
      <c r="BF118" s="143">
        <v>2724</v>
      </c>
      <c r="BG118" s="143">
        <v>2887</v>
      </c>
      <c r="BH118" s="143">
        <v>2991</v>
      </c>
      <c r="BI118" s="143">
        <v>2898</v>
      </c>
      <c r="BJ118" s="143">
        <v>3038</v>
      </c>
      <c r="BK118" s="143">
        <v>3101</v>
      </c>
      <c r="BM118" s="681"/>
      <c r="BN118" s="201" t="s">
        <v>74</v>
      </c>
      <c r="BO118" s="143">
        <v>1034</v>
      </c>
      <c r="BP118" s="146">
        <v>903</v>
      </c>
      <c r="BQ118" s="146">
        <v>1021</v>
      </c>
      <c r="BR118" s="143">
        <v>1046</v>
      </c>
      <c r="BS118" s="146">
        <v>1114</v>
      </c>
      <c r="BT118" s="146">
        <v>1161</v>
      </c>
      <c r="BU118" s="146">
        <v>1182</v>
      </c>
      <c r="BV118" s="143">
        <v>1159</v>
      </c>
      <c r="BW118" s="143">
        <v>1227</v>
      </c>
      <c r="BX118" s="143">
        <v>1317</v>
      </c>
      <c r="BY118" s="143">
        <v>1306</v>
      </c>
      <c r="BZ118" s="143">
        <v>1261</v>
      </c>
      <c r="CA118" s="517">
        <v>1224</v>
      </c>
    </row>
    <row r="119" spans="16:80" ht="18" customHeight="1">
      <c r="P119" s="201" t="s">
        <v>10</v>
      </c>
      <c r="Q119" s="143">
        <f>AJ119+BO122*$AG$6+BO129*$AG$8</f>
        <v>3497.6</v>
      </c>
      <c r="R119" s="143">
        <f t="shared" ref="R119" si="333">AK119+BP122*$AG$6+BP129*$AG$8</f>
        <v>3455.6</v>
      </c>
      <c r="S119" s="143">
        <f t="shared" ref="S119" si="334">AL119+BQ122*$AG$6+BQ129*$AG$8</f>
        <v>3801.2</v>
      </c>
      <c r="T119" s="143">
        <f t="shared" ref="T119" si="335">AM119+BR122*$AG$6+BR129*$AG$8</f>
        <v>3885</v>
      </c>
      <c r="U119" s="143">
        <f t="shared" ref="U119" si="336">AN119+BS122*$AG$6+BS129*$AG$8</f>
        <v>4151.3999999999996</v>
      </c>
      <c r="V119" s="143">
        <f t="shared" ref="V119" si="337">AO119+BT122*$AG$6+BT129*$AG$8</f>
        <v>4080</v>
      </c>
      <c r="W119" s="143">
        <f t="shared" ref="W119" si="338">AP119+BU122*$AG$6+BU129*$AG$8</f>
        <v>4286</v>
      </c>
      <c r="X119" s="143">
        <f t="shared" ref="X119" si="339">AQ119+BV122*$AG$6+BV129*$AG$8</f>
        <v>4448.3999999999996</v>
      </c>
      <c r="Y119" s="143">
        <f t="shared" ref="Y119" si="340">AR119+BW122*$AG$6+BW129*$AG$8</f>
        <v>4705</v>
      </c>
      <c r="Z119" s="143">
        <f t="shared" ref="Z119" si="341">AS119+BX122*$AG$6+BX129*$AG$8</f>
        <v>4874.3999999999996</v>
      </c>
      <c r="AA119" s="583">
        <f t="shared" ref="AA119" si="342">AT119+BY122*$AG$6+BY129*$AG$8</f>
        <v>4769</v>
      </c>
      <c r="AB119" s="551">
        <f t="shared" ref="AB119" si="343">AU119+BZ122*$AG$6+BZ129*$AG$8</f>
        <v>5034.3999999999996</v>
      </c>
      <c r="AC119" s="552">
        <f t="shared" ref="AC119" si="344">AV119+CA122*$AG$6+CA129*$AG$8</f>
        <v>5174.6000000000004</v>
      </c>
      <c r="AD119" s="143"/>
      <c r="AE119" s="219">
        <v>475.2783624127818</v>
      </c>
      <c r="AG119" s="385"/>
      <c r="AH119" s="129"/>
      <c r="AI119" s="201" t="s">
        <v>10</v>
      </c>
      <c r="AJ119" s="143">
        <v>2294</v>
      </c>
      <c r="AK119" s="143">
        <v>2218</v>
      </c>
      <c r="AL119" s="143">
        <v>2441</v>
      </c>
      <c r="AM119" s="143">
        <v>2454</v>
      </c>
      <c r="AN119" s="143">
        <v>2590</v>
      </c>
      <c r="AO119" s="143">
        <v>2562</v>
      </c>
      <c r="AP119" s="143">
        <v>2678</v>
      </c>
      <c r="AQ119" s="143">
        <v>2724</v>
      </c>
      <c r="AR119" s="143">
        <v>2887</v>
      </c>
      <c r="AS119" s="143">
        <v>2991</v>
      </c>
      <c r="AT119" s="143">
        <v>2898</v>
      </c>
      <c r="AU119" s="143">
        <v>3090</v>
      </c>
      <c r="AV119" s="143">
        <v>3168.5</v>
      </c>
      <c r="AX119" s="201" t="s">
        <v>128</v>
      </c>
      <c r="AY119" s="143">
        <v>889</v>
      </c>
      <c r="AZ119" s="143">
        <v>823</v>
      </c>
      <c r="BA119" s="143">
        <v>849</v>
      </c>
      <c r="BB119" s="143">
        <v>874</v>
      </c>
      <c r="BC119" s="143">
        <v>862</v>
      </c>
      <c r="BD119" s="143">
        <v>810</v>
      </c>
      <c r="BE119" s="143">
        <v>1023</v>
      </c>
      <c r="BF119" s="143">
        <v>998</v>
      </c>
      <c r="BG119" s="143">
        <v>1047</v>
      </c>
      <c r="BH119" s="143">
        <v>1060</v>
      </c>
      <c r="BI119" s="143">
        <v>915</v>
      </c>
      <c r="BJ119" s="143">
        <v>931</v>
      </c>
      <c r="BK119" s="143">
        <v>963</v>
      </c>
      <c r="BM119" s="681"/>
      <c r="BN119" s="201" t="s">
        <v>36</v>
      </c>
      <c r="BO119" s="152">
        <v>0</v>
      </c>
      <c r="BP119" s="152">
        <v>0</v>
      </c>
      <c r="BQ119" s="152">
        <v>0</v>
      </c>
      <c r="BR119" s="152">
        <v>0</v>
      </c>
      <c r="BS119" s="152">
        <v>0</v>
      </c>
      <c r="BT119" s="152">
        <v>0</v>
      </c>
      <c r="BU119" s="152">
        <v>0</v>
      </c>
      <c r="BV119" s="146">
        <v>0</v>
      </c>
      <c r="BW119" s="143">
        <v>0</v>
      </c>
      <c r="BX119" s="143">
        <v>0</v>
      </c>
      <c r="BY119" s="146">
        <v>0</v>
      </c>
      <c r="BZ119" s="146">
        <v>0</v>
      </c>
      <c r="CA119" s="545">
        <v>0</v>
      </c>
    </row>
    <row r="120" spans="16:80">
      <c r="P120" s="201" t="s">
        <v>11</v>
      </c>
      <c r="Q120" s="143">
        <f>AJ120</f>
        <v>903</v>
      </c>
      <c r="R120" s="143">
        <f t="shared" ref="R120:R121" si="345">AK120</f>
        <v>842</v>
      </c>
      <c r="S120" s="143">
        <f t="shared" ref="S120:S121" si="346">AL120</f>
        <v>867</v>
      </c>
      <c r="T120" s="143">
        <f>AM120</f>
        <v>886</v>
      </c>
      <c r="U120" s="143">
        <f t="shared" ref="U120:U124" si="347">AN120</f>
        <v>872</v>
      </c>
      <c r="V120" s="143">
        <f t="shared" ref="V120:V124" si="348">AO120</f>
        <v>823</v>
      </c>
      <c r="W120" s="143">
        <f t="shared" ref="W120:W124" si="349">AP120</f>
        <v>1042</v>
      </c>
      <c r="X120" s="143">
        <f t="shared" ref="X120:X124" si="350">AQ120</f>
        <v>1009</v>
      </c>
      <c r="Y120" s="143">
        <f t="shared" ref="Y120:Y124" si="351">AR120</f>
        <v>1064</v>
      </c>
      <c r="Z120" s="143">
        <f t="shared" ref="Z120:Z121" si="352">AS120</f>
        <v>1071</v>
      </c>
      <c r="AA120" s="407">
        <f t="shared" ref="AA120:AA121" si="353">AT120</f>
        <v>929</v>
      </c>
      <c r="AB120" s="143">
        <f t="shared" ref="AB120:AB121" si="354">AU120</f>
        <v>938</v>
      </c>
      <c r="AC120" s="553">
        <f t="shared" ref="AC120:AC121" si="355">AV120</f>
        <v>972</v>
      </c>
      <c r="AD120" s="143"/>
      <c r="AE120" s="219">
        <v>97.290458593498968</v>
      </c>
      <c r="AG120" s="385"/>
      <c r="AH120" s="129"/>
      <c r="AI120" s="201" t="s">
        <v>11</v>
      </c>
      <c r="AJ120" s="143">
        <v>903</v>
      </c>
      <c r="AK120" s="143">
        <v>842</v>
      </c>
      <c r="AL120" s="143">
        <v>867</v>
      </c>
      <c r="AM120" s="143">
        <v>886</v>
      </c>
      <c r="AN120" s="143">
        <v>872</v>
      </c>
      <c r="AO120" s="143">
        <v>823</v>
      </c>
      <c r="AP120" s="143">
        <v>1042</v>
      </c>
      <c r="AQ120" s="143">
        <v>1009</v>
      </c>
      <c r="AR120" s="143">
        <v>1064</v>
      </c>
      <c r="AS120" s="143">
        <v>1071</v>
      </c>
      <c r="AT120" s="143">
        <v>929</v>
      </c>
      <c r="AU120" s="143">
        <v>938</v>
      </c>
      <c r="AV120" s="143">
        <v>972</v>
      </c>
      <c r="AX120" s="201" t="s">
        <v>129</v>
      </c>
      <c r="AY120" s="143">
        <v>14</v>
      </c>
      <c r="AZ120" s="143">
        <v>19</v>
      </c>
      <c r="BA120" s="143">
        <v>18</v>
      </c>
      <c r="BB120" s="143">
        <v>12</v>
      </c>
      <c r="BC120" s="143">
        <v>10</v>
      </c>
      <c r="BD120" s="143">
        <v>13</v>
      </c>
      <c r="BE120" s="143">
        <v>19</v>
      </c>
      <c r="BF120" s="143">
        <v>11</v>
      </c>
      <c r="BG120" s="143">
        <v>17</v>
      </c>
      <c r="BH120" s="143">
        <v>11</v>
      </c>
      <c r="BI120" s="143">
        <v>14</v>
      </c>
      <c r="BJ120" s="143">
        <v>7</v>
      </c>
      <c r="BK120" s="143">
        <v>9</v>
      </c>
      <c r="BM120" s="681"/>
      <c r="BN120" s="141" t="s">
        <v>149</v>
      </c>
      <c r="BO120" s="143">
        <v>0</v>
      </c>
      <c r="BP120" s="146">
        <v>0</v>
      </c>
      <c r="BQ120" s="146">
        <v>0</v>
      </c>
      <c r="BR120" s="143">
        <v>0</v>
      </c>
      <c r="BS120" s="146">
        <v>0</v>
      </c>
      <c r="BT120" s="146">
        <v>0</v>
      </c>
      <c r="BU120" s="146">
        <v>0</v>
      </c>
      <c r="BV120" s="146">
        <v>0</v>
      </c>
      <c r="BW120" s="143">
        <v>0</v>
      </c>
      <c r="BX120" s="146">
        <v>0</v>
      </c>
      <c r="BY120" s="143">
        <v>0</v>
      </c>
      <c r="BZ120" s="146">
        <v>34</v>
      </c>
      <c r="CA120" s="545">
        <v>47</v>
      </c>
    </row>
    <row r="121" spans="16:80" ht="18.75" thickBot="1">
      <c r="P121" s="201" t="s">
        <v>12</v>
      </c>
      <c r="Q121" s="143">
        <f t="shared" ref="Q121" si="356">AJ121</f>
        <v>269</v>
      </c>
      <c r="R121" s="143">
        <f t="shared" si="345"/>
        <v>213</v>
      </c>
      <c r="S121" s="143">
        <f t="shared" si="346"/>
        <v>225</v>
      </c>
      <c r="T121" s="143">
        <f t="shared" ref="T121" si="357">AM121</f>
        <v>233</v>
      </c>
      <c r="U121" s="143">
        <f t="shared" si="347"/>
        <v>253</v>
      </c>
      <c r="V121" s="143">
        <f t="shared" si="348"/>
        <v>252</v>
      </c>
      <c r="W121" s="143">
        <f t="shared" si="349"/>
        <v>256</v>
      </c>
      <c r="X121" s="143">
        <f t="shared" si="350"/>
        <v>271</v>
      </c>
      <c r="Y121" s="143">
        <f t="shared" si="351"/>
        <v>259</v>
      </c>
      <c r="Z121" s="143">
        <f t="shared" si="352"/>
        <v>260</v>
      </c>
      <c r="AA121" s="571">
        <f t="shared" si="353"/>
        <v>247</v>
      </c>
      <c r="AB121" s="554">
        <f t="shared" si="354"/>
        <v>260</v>
      </c>
      <c r="AC121" s="555">
        <f t="shared" si="355"/>
        <v>263</v>
      </c>
      <c r="AD121" s="143"/>
      <c r="AE121" s="219">
        <v>19.168550632046578</v>
      </c>
      <c r="AG121" s="385"/>
      <c r="AH121" s="129"/>
      <c r="AI121" s="201" t="s">
        <v>12</v>
      </c>
      <c r="AJ121" s="143">
        <v>269</v>
      </c>
      <c r="AK121" s="143">
        <v>213</v>
      </c>
      <c r="AL121" s="143">
        <v>225</v>
      </c>
      <c r="AM121" s="143">
        <v>233</v>
      </c>
      <c r="AN121" s="143">
        <v>253</v>
      </c>
      <c r="AO121" s="143">
        <v>252</v>
      </c>
      <c r="AP121" s="143">
        <v>256</v>
      </c>
      <c r="AQ121" s="143">
        <v>271</v>
      </c>
      <c r="AR121" s="143">
        <v>259</v>
      </c>
      <c r="AS121" s="143">
        <v>260</v>
      </c>
      <c r="AT121" s="143">
        <v>247</v>
      </c>
      <c r="AU121" s="143">
        <v>260</v>
      </c>
      <c r="AV121" s="143">
        <v>263</v>
      </c>
      <c r="AW121" s="165"/>
      <c r="AX121" s="201" t="s">
        <v>130</v>
      </c>
      <c r="AY121" s="143">
        <v>160</v>
      </c>
      <c r="AZ121" s="143">
        <v>125</v>
      </c>
      <c r="BA121" s="143">
        <v>113</v>
      </c>
      <c r="BB121" s="143">
        <v>126</v>
      </c>
      <c r="BC121" s="143">
        <v>121</v>
      </c>
      <c r="BD121" s="143">
        <v>127</v>
      </c>
      <c r="BE121" s="143">
        <v>128</v>
      </c>
      <c r="BF121" s="143">
        <v>135</v>
      </c>
      <c r="BG121" s="143">
        <v>124</v>
      </c>
      <c r="BH121" s="143">
        <v>130</v>
      </c>
      <c r="BI121" s="143">
        <v>109</v>
      </c>
      <c r="BJ121" s="143">
        <v>100</v>
      </c>
      <c r="BK121" s="143">
        <v>101</v>
      </c>
      <c r="BM121" s="681"/>
      <c r="BN121" s="201" t="s">
        <v>71</v>
      </c>
      <c r="BO121" s="143">
        <v>877</v>
      </c>
      <c r="BP121" s="146">
        <v>882</v>
      </c>
      <c r="BQ121" s="146">
        <v>954</v>
      </c>
      <c r="BR121" s="143">
        <v>960</v>
      </c>
      <c r="BS121" s="146">
        <v>1033</v>
      </c>
      <c r="BT121" s="146">
        <v>950</v>
      </c>
      <c r="BU121" s="146">
        <v>955</v>
      </c>
      <c r="BV121" s="146">
        <v>1048</v>
      </c>
      <c r="BW121" s="143">
        <v>1095</v>
      </c>
      <c r="BX121" s="143">
        <v>1158</v>
      </c>
      <c r="BY121" s="146">
        <v>1155</v>
      </c>
      <c r="BZ121" s="146">
        <v>1161</v>
      </c>
      <c r="CA121" s="545">
        <v>1201</v>
      </c>
    </row>
    <row r="122" spans="16:80" ht="18.75" thickBot="1">
      <c r="P122" s="201" t="s">
        <v>151</v>
      </c>
      <c r="Q122" s="210">
        <v>0</v>
      </c>
      <c r="R122" s="210">
        <v>0</v>
      </c>
      <c r="S122" s="210">
        <v>0</v>
      </c>
      <c r="T122" s="210">
        <f>AM122</f>
        <v>59102164</v>
      </c>
      <c r="U122" s="210">
        <f t="shared" si="347"/>
        <v>58424588</v>
      </c>
      <c r="V122" s="210">
        <f t="shared" si="348"/>
        <v>68999975</v>
      </c>
      <c r="W122" s="210">
        <f t="shared" si="349"/>
        <v>62442725</v>
      </c>
      <c r="X122" s="210">
        <f t="shared" si="350"/>
        <v>55561194</v>
      </c>
      <c r="Y122" s="210">
        <f t="shared" si="351"/>
        <v>34427441</v>
      </c>
      <c r="Z122" s="210">
        <f>AS122</f>
        <v>38741534</v>
      </c>
      <c r="AA122" s="210">
        <f>AT122</f>
        <v>35454051</v>
      </c>
      <c r="AB122" s="210">
        <f>AU122</f>
        <v>34633382</v>
      </c>
      <c r="AC122" s="210">
        <f>AV122</f>
        <v>35894539</v>
      </c>
      <c r="AD122" s="143"/>
      <c r="AE122" s="219">
        <v>5383981.2653059205</v>
      </c>
      <c r="AG122" s="385"/>
      <c r="AH122" s="129"/>
      <c r="AI122" s="201" t="s">
        <v>151</v>
      </c>
      <c r="AJ122" s="210"/>
      <c r="AK122" s="210"/>
      <c r="AL122" s="210"/>
      <c r="AM122" s="210">
        <v>59102164</v>
      </c>
      <c r="AN122" s="210">
        <v>58424588</v>
      </c>
      <c r="AO122" s="210">
        <v>68999975</v>
      </c>
      <c r="AP122" s="210">
        <v>62442725</v>
      </c>
      <c r="AQ122" s="210">
        <v>55561194</v>
      </c>
      <c r="AR122" s="210">
        <v>34427441</v>
      </c>
      <c r="AS122" s="210">
        <v>38741534</v>
      </c>
      <c r="AT122" s="210">
        <v>35454051</v>
      </c>
      <c r="AU122" s="210">
        <v>34633382</v>
      </c>
      <c r="AV122" s="210">
        <v>35894539</v>
      </c>
      <c r="AX122" s="201" t="s">
        <v>152</v>
      </c>
      <c r="AY122" s="143">
        <v>0</v>
      </c>
      <c r="AZ122" s="143">
        <v>0</v>
      </c>
      <c r="BA122" s="143">
        <v>0</v>
      </c>
      <c r="BB122" s="143">
        <v>0</v>
      </c>
      <c r="BC122" s="143">
        <v>0</v>
      </c>
      <c r="BD122" s="143">
        <v>0</v>
      </c>
      <c r="BE122" s="143">
        <v>0</v>
      </c>
      <c r="BF122" s="143">
        <v>0</v>
      </c>
      <c r="BG122" s="143">
        <v>0</v>
      </c>
      <c r="BH122" s="143">
        <v>0</v>
      </c>
      <c r="BI122" s="143">
        <v>0</v>
      </c>
      <c r="BJ122" s="143">
        <v>0</v>
      </c>
      <c r="BK122" s="143">
        <v>0</v>
      </c>
      <c r="BM122" s="682"/>
      <c r="BN122" s="206" t="s">
        <v>53</v>
      </c>
      <c r="BO122" s="207">
        <f>BO119+BO121+$AG$11*BO120</f>
        <v>877</v>
      </c>
      <c r="BP122" s="208">
        <f t="shared" ref="BP122" si="358">BP119+BP121+$AG$11*BP120</f>
        <v>882</v>
      </c>
      <c r="BQ122" s="208">
        <v>954</v>
      </c>
      <c r="BR122" s="207">
        <v>960</v>
      </c>
      <c r="BS122" s="208">
        <v>1033</v>
      </c>
      <c r="BT122" s="208">
        <v>950</v>
      </c>
      <c r="BU122" s="208">
        <v>955</v>
      </c>
      <c r="BV122" s="209">
        <v>1048</v>
      </c>
      <c r="BW122" s="209">
        <v>1095</v>
      </c>
      <c r="BX122" s="209">
        <v>1158</v>
      </c>
      <c r="BY122" s="208">
        <v>1155</v>
      </c>
      <c r="BZ122" s="463">
        <v>1178</v>
      </c>
      <c r="CA122" s="441">
        <v>1224.5</v>
      </c>
    </row>
    <row r="123" spans="16:80" ht="18.75" thickBot="1">
      <c r="P123" s="201" t="s">
        <v>16</v>
      </c>
      <c r="Q123" s="214">
        <f t="shared" ref="Q123:Q124" si="359">AJ123</f>
        <v>16.930763950905213</v>
      </c>
      <c r="R123" s="214">
        <f t="shared" ref="R123:R124" si="360">AK123</f>
        <v>16.902267098494953</v>
      </c>
      <c r="S123" s="214">
        <f t="shared" ref="S123:S124" si="361">AL123</f>
        <v>18.587568183606493</v>
      </c>
      <c r="T123" s="214">
        <f t="shared" ref="T123:T124" si="362">AM123</f>
        <v>18.773907278012953</v>
      </c>
      <c r="U123" s="214">
        <f t="shared" si="347"/>
        <v>19.530611783217751</v>
      </c>
      <c r="V123" s="214">
        <f t="shared" si="348"/>
        <v>18.573831342071685</v>
      </c>
      <c r="W123" s="214">
        <f t="shared" si="349"/>
        <v>18.327109476762622</v>
      </c>
      <c r="X123" s="214">
        <f t="shared" si="350"/>
        <v>18.261534129761472</v>
      </c>
      <c r="Y123" s="214">
        <f t="shared" si="351"/>
        <v>20.001847532389551</v>
      </c>
      <c r="Z123" s="214">
        <f t="shared" ref="Z123:Z124" si="363">AS123</f>
        <v>21.617988247793747</v>
      </c>
      <c r="AA123" s="584">
        <f t="shared" ref="AA123:AA124" si="364">AT123</f>
        <v>21.001420385919818</v>
      </c>
      <c r="AB123" s="563">
        <f t="shared" ref="AB123:AB124" si="365">AU123</f>
        <v>22.8371247394794</v>
      </c>
      <c r="AC123" s="564">
        <f t="shared" ref="AC123:AC124" si="366">AV123</f>
        <v>22.788351581435602</v>
      </c>
      <c r="AD123" s="143"/>
      <c r="AE123" s="419">
        <v>1.3984511709788969</v>
      </c>
      <c r="AG123" s="385"/>
      <c r="AH123" s="129"/>
      <c r="AI123" s="201" t="s">
        <v>16</v>
      </c>
      <c r="AJ123" s="214">
        <v>16.930763950905213</v>
      </c>
      <c r="AK123" s="214">
        <v>16.902267098494953</v>
      </c>
      <c r="AL123" s="214">
        <v>18.587568183606493</v>
      </c>
      <c r="AM123" s="214">
        <v>18.773907278012953</v>
      </c>
      <c r="AN123" s="214">
        <v>19.530611783217751</v>
      </c>
      <c r="AO123" s="214">
        <v>18.573831342071685</v>
      </c>
      <c r="AP123" s="214">
        <v>18.327109476762622</v>
      </c>
      <c r="AQ123" s="214">
        <v>18.261534129761472</v>
      </c>
      <c r="AR123" s="214">
        <v>20.001847532389551</v>
      </c>
      <c r="AS123" s="214">
        <v>21.617988247793747</v>
      </c>
      <c r="AT123" s="214">
        <v>21.001420385919818</v>
      </c>
      <c r="AU123" s="214">
        <v>22.8371247394794</v>
      </c>
      <c r="AV123" s="214">
        <v>22.788351581435602</v>
      </c>
      <c r="AX123" s="212" t="s">
        <v>131</v>
      </c>
      <c r="AY123" s="213">
        <v>109</v>
      </c>
      <c r="AZ123" s="213">
        <v>88</v>
      </c>
      <c r="BA123" s="213">
        <v>112</v>
      </c>
      <c r="BB123" s="213">
        <v>107</v>
      </c>
      <c r="BC123" s="213">
        <v>132</v>
      </c>
      <c r="BD123" s="213">
        <v>125</v>
      </c>
      <c r="BE123" s="213">
        <v>128</v>
      </c>
      <c r="BF123" s="213">
        <v>136</v>
      </c>
      <c r="BG123" s="213">
        <v>135</v>
      </c>
      <c r="BH123" s="213">
        <v>130</v>
      </c>
      <c r="BI123" s="213">
        <v>138</v>
      </c>
      <c r="BJ123" s="213">
        <v>160</v>
      </c>
      <c r="BK123" s="213">
        <v>162</v>
      </c>
      <c r="BM123" s="683" t="s">
        <v>100</v>
      </c>
      <c r="BN123" s="201" t="s">
        <v>72</v>
      </c>
      <c r="BO123" s="143">
        <v>249</v>
      </c>
      <c r="BP123" s="146">
        <v>205</v>
      </c>
      <c r="BQ123" s="146">
        <v>234</v>
      </c>
      <c r="BR123" s="143">
        <v>201</v>
      </c>
      <c r="BS123" s="146">
        <v>184</v>
      </c>
      <c r="BT123" s="146">
        <v>200</v>
      </c>
      <c r="BU123" s="146">
        <v>137</v>
      </c>
      <c r="BV123" s="142">
        <v>153</v>
      </c>
      <c r="BW123" s="142">
        <v>129</v>
      </c>
      <c r="BX123" s="142">
        <v>99</v>
      </c>
      <c r="BY123" s="142">
        <v>85</v>
      </c>
      <c r="BZ123" s="142">
        <v>103</v>
      </c>
      <c r="CA123" s="516">
        <v>92</v>
      </c>
    </row>
    <row r="124" spans="16:80">
      <c r="P124" s="215" t="s">
        <v>17</v>
      </c>
      <c r="Q124" s="216">
        <f t="shared" si="359"/>
        <v>0.37840845854201449</v>
      </c>
      <c r="R124" s="216">
        <f t="shared" si="360"/>
        <v>0.37651122625215888</v>
      </c>
      <c r="S124" s="216">
        <f t="shared" si="361"/>
        <v>0.3952</v>
      </c>
      <c r="T124" s="216">
        <f t="shared" si="362"/>
        <v>0.42177650429799429</v>
      </c>
      <c r="U124" s="216">
        <f t="shared" si="347"/>
        <v>0.41546391752577322</v>
      </c>
      <c r="V124" s="216">
        <f t="shared" si="348"/>
        <v>0.40779092702169623</v>
      </c>
      <c r="W124" s="216">
        <f t="shared" si="349"/>
        <v>0.47050147492625366</v>
      </c>
      <c r="X124" s="216">
        <f t="shared" si="350"/>
        <v>0.47472315840154067</v>
      </c>
      <c r="Y124" s="216">
        <f t="shared" si="351"/>
        <v>0.51110014800197334</v>
      </c>
      <c r="Z124" s="216">
        <f t="shared" si="363"/>
        <v>0.49243951612903225</v>
      </c>
      <c r="AA124" s="216">
        <f t="shared" si="364"/>
        <v>0.49414414414414415</v>
      </c>
      <c r="AB124" s="216">
        <f t="shared" si="365"/>
        <v>0.47394747811588162</v>
      </c>
      <c r="AC124" s="216">
        <f t="shared" si="366"/>
        <v>0.48281374900079937</v>
      </c>
      <c r="AD124" s="143"/>
      <c r="AE124" s="420">
        <v>4.646028739447094</v>
      </c>
      <c r="AG124" s="385"/>
      <c r="AH124" s="129"/>
      <c r="AI124" s="215" t="s">
        <v>17</v>
      </c>
      <c r="AJ124" s="216">
        <v>0.37840845854201449</v>
      </c>
      <c r="AK124" s="216">
        <v>0.37651122625215888</v>
      </c>
      <c r="AL124" s="216">
        <v>0.3952</v>
      </c>
      <c r="AM124" s="216">
        <v>0.42177650429799429</v>
      </c>
      <c r="AN124" s="216">
        <v>0.41546391752577322</v>
      </c>
      <c r="AO124" s="216">
        <v>0.40779092702169623</v>
      </c>
      <c r="AP124" s="216">
        <v>0.47050147492625366</v>
      </c>
      <c r="AQ124" s="216">
        <v>0.47472315840154067</v>
      </c>
      <c r="AR124" s="216">
        <v>0.51110014800197334</v>
      </c>
      <c r="AS124" s="216">
        <v>0.49243951612903225</v>
      </c>
      <c r="AT124" s="216">
        <v>0.49414414414414415</v>
      </c>
      <c r="AU124" s="216">
        <v>0.47394747811588162</v>
      </c>
      <c r="AV124" s="216">
        <v>0.48281374900079937</v>
      </c>
      <c r="AX124" s="201"/>
      <c r="BA124" s="220"/>
      <c r="BB124" s="220"/>
      <c r="BC124" s="220"/>
      <c r="BD124" s="220"/>
      <c r="BE124" s="220"/>
      <c r="BF124" s="220"/>
      <c r="BG124" s="220"/>
      <c r="BH124" s="220"/>
      <c r="BI124" s="220"/>
      <c r="BJ124" s="220"/>
      <c r="BK124" s="220"/>
      <c r="BM124" s="681"/>
      <c r="BN124" s="201" t="s">
        <v>73</v>
      </c>
      <c r="BO124" s="143">
        <v>296</v>
      </c>
      <c r="BP124" s="146">
        <v>284</v>
      </c>
      <c r="BQ124" s="146">
        <v>311</v>
      </c>
      <c r="BR124" s="143">
        <v>320</v>
      </c>
      <c r="BS124" s="146">
        <v>341</v>
      </c>
      <c r="BT124" s="146">
        <v>365</v>
      </c>
      <c r="BU124" s="146">
        <v>327</v>
      </c>
      <c r="BV124" s="143">
        <v>313</v>
      </c>
      <c r="BW124" s="143">
        <v>291</v>
      </c>
      <c r="BX124" s="143">
        <v>285</v>
      </c>
      <c r="BY124" s="143">
        <v>238</v>
      </c>
      <c r="BZ124" s="143">
        <v>231</v>
      </c>
      <c r="CA124" s="517">
        <v>222</v>
      </c>
    </row>
    <row r="125" spans="16:80">
      <c r="U125" s="129"/>
      <c r="V125" s="129"/>
      <c r="W125" s="129"/>
      <c r="X125" s="129"/>
      <c r="Y125" s="129"/>
      <c r="Z125" s="129"/>
      <c r="AA125" s="129"/>
      <c r="AB125" s="129"/>
      <c r="AC125" s="129"/>
      <c r="AD125" s="165"/>
      <c r="AE125" s="99"/>
      <c r="AG125" s="385"/>
      <c r="AH125" s="129"/>
      <c r="AR125" s="385"/>
      <c r="AS125" s="385"/>
      <c r="AX125" s="141"/>
      <c r="BA125" s="220"/>
      <c r="BB125" s="220"/>
      <c r="BC125" s="220"/>
      <c r="BD125" s="220"/>
      <c r="BE125" s="220"/>
      <c r="BF125" s="220"/>
      <c r="BG125" s="220"/>
      <c r="BH125" s="220"/>
      <c r="BI125" s="220"/>
      <c r="BJ125" s="220"/>
      <c r="BK125" s="220"/>
      <c r="BM125" s="681"/>
      <c r="BN125" s="201" t="s">
        <v>74</v>
      </c>
      <c r="BO125" s="143">
        <v>515</v>
      </c>
      <c r="BP125" s="146">
        <v>448</v>
      </c>
      <c r="BQ125" s="146">
        <v>484</v>
      </c>
      <c r="BR125" s="143">
        <v>505</v>
      </c>
      <c r="BS125" s="146">
        <v>587</v>
      </c>
      <c r="BT125" s="146">
        <v>595</v>
      </c>
      <c r="BU125" s="146">
        <v>596</v>
      </c>
      <c r="BV125" s="143">
        <v>580</v>
      </c>
      <c r="BW125" s="143">
        <v>591</v>
      </c>
      <c r="BX125" s="143">
        <v>548</v>
      </c>
      <c r="BY125" s="143">
        <v>541</v>
      </c>
      <c r="BZ125" s="143">
        <v>524</v>
      </c>
      <c r="CA125" s="517">
        <v>442</v>
      </c>
    </row>
    <row r="126" spans="16:80" ht="18" customHeight="1">
      <c r="T126" s="195"/>
      <c r="Y126" s="195" t="s">
        <v>14</v>
      </c>
      <c r="AE126" s="421"/>
      <c r="AG126" s="385"/>
      <c r="AH126" s="129"/>
      <c r="AM126" s="195"/>
      <c r="AN126" s="195"/>
      <c r="AO126" s="195"/>
      <c r="AP126" s="195"/>
      <c r="AQ126" s="386"/>
      <c r="AR126" s="386"/>
      <c r="AS126" s="386"/>
      <c r="AT126" s="386"/>
      <c r="AU126" s="386"/>
      <c r="AV126" s="201"/>
      <c r="AX126" s="201"/>
      <c r="BA126" s="220"/>
      <c r="BB126" s="220"/>
      <c r="BC126" s="220"/>
      <c r="BD126" s="220"/>
      <c r="BE126" s="220"/>
      <c r="BF126" s="220"/>
      <c r="BG126" s="220"/>
      <c r="BH126" s="220"/>
      <c r="BI126" s="220"/>
      <c r="BJ126" s="220"/>
      <c r="BK126" s="220"/>
      <c r="BM126" s="681"/>
      <c r="BN126" s="201" t="s">
        <v>36</v>
      </c>
      <c r="BO126" s="143">
        <v>0</v>
      </c>
      <c r="BP126" s="146">
        <v>0</v>
      </c>
      <c r="BQ126" s="146">
        <v>0</v>
      </c>
      <c r="BR126" s="143">
        <v>0</v>
      </c>
      <c r="BS126" s="146">
        <v>0</v>
      </c>
      <c r="BT126" s="146">
        <v>0</v>
      </c>
      <c r="BU126" s="146">
        <v>0</v>
      </c>
      <c r="BV126" s="146">
        <v>0</v>
      </c>
      <c r="BW126" s="143">
        <v>0</v>
      </c>
      <c r="BX126" s="143">
        <v>0</v>
      </c>
      <c r="BY126" s="146">
        <v>0</v>
      </c>
      <c r="BZ126" s="146">
        <v>0</v>
      </c>
      <c r="CA126" s="545">
        <v>0</v>
      </c>
    </row>
    <row r="127" spans="16:80">
      <c r="T127" s="195"/>
      <c r="AE127" s="421"/>
      <c r="AG127" s="385"/>
      <c r="AH127" s="129"/>
      <c r="AM127" s="195"/>
      <c r="AN127" s="195"/>
      <c r="AO127" s="195"/>
      <c r="AP127" s="195"/>
      <c r="AQ127" s="386"/>
      <c r="AR127" s="386"/>
      <c r="AS127" s="386"/>
      <c r="AT127" s="386"/>
      <c r="AU127" s="386"/>
      <c r="AV127" s="201"/>
      <c r="AX127" s="201"/>
      <c r="BA127" s="220"/>
      <c r="BB127" s="220"/>
      <c r="BC127" s="220"/>
      <c r="BD127" s="220"/>
      <c r="BE127" s="220"/>
      <c r="BF127" s="220"/>
      <c r="BG127" s="220"/>
      <c r="BH127" s="220"/>
      <c r="BI127" s="220"/>
      <c r="BJ127" s="220"/>
      <c r="BK127" s="220"/>
      <c r="BM127" s="681"/>
      <c r="BN127" s="141" t="s">
        <v>149</v>
      </c>
      <c r="BO127" s="143">
        <v>0</v>
      </c>
      <c r="BP127" s="146">
        <v>0</v>
      </c>
      <c r="BQ127" s="146">
        <v>0</v>
      </c>
      <c r="BR127" s="143">
        <v>0</v>
      </c>
      <c r="BS127" s="146">
        <v>0</v>
      </c>
      <c r="BT127" s="146">
        <v>0</v>
      </c>
      <c r="BU127" s="146">
        <v>0</v>
      </c>
      <c r="BV127" s="146">
        <v>0</v>
      </c>
      <c r="BW127" s="143">
        <v>0</v>
      </c>
      <c r="BX127" s="146">
        <v>0</v>
      </c>
      <c r="BY127" s="143">
        <v>0</v>
      </c>
      <c r="BZ127" s="146">
        <v>54</v>
      </c>
      <c r="CA127" s="545">
        <v>69</v>
      </c>
    </row>
    <row r="128" spans="16:80">
      <c r="T128" s="195"/>
      <c r="AE128" s="421"/>
      <c r="AG128" s="385"/>
      <c r="AH128" s="129"/>
      <c r="AM128" s="195"/>
      <c r="AN128" s="195"/>
      <c r="AO128" s="195"/>
      <c r="AP128" s="195"/>
      <c r="AQ128" s="386"/>
      <c r="AR128" s="386"/>
      <c r="AS128" s="386"/>
      <c r="AT128" s="386"/>
      <c r="AU128" s="386"/>
      <c r="AV128" s="201"/>
      <c r="AX128" s="201"/>
      <c r="AY128" s="165"/>
      <c r="AZ128" s="165"/>
      <c r="BA128" s="220"/>
      <c r="BB128" s="220"/>
      <c r="BC128" s="220"/>
      <c r="BD128" s="220"/>
      <c r="BE128" s="220"/>
      <c r="BF128" s="220"/>
      <c r="BG128" s="220"/>
      <c r="BH128" s="220"/>
      <c r="BI128" s="220"/>
      <c r="BJ128" s="220"/>
      <c r="BK128" s="220"/>
      <c r="BM128" s="681"/>
      <c r="BN128" s="201" t="s">
        <v>71</v>
      </c>
      <c r="BO128" s="143">
        <v>502</v>
      </c>
      <c r="BP128" s="146">
        <v>532</v>
      </c>
      <c r="BQ128" s="146">
        <v>597</v>
      </c>
      <c r="BR128" s="143">
        <v>663</v>
      </c>
      <c r="BS128" s="146">
        <v>735</v>
      </c>
      <c r="BT128" s="146">
        <v>758</v>
      </c>
      <c r="BU128" s="146">
        <v>844</v>
      </c>
      <c r="BV128" s="146">
        <v>886</v>
      </c>
      <c r="BW128" s="143">
        <v>942</v>
      </c>
      <c r="BX128" s="143">
        <v>957</v>
      </c>
      <c r="BY128" s="146">
        <v>947</v>
      </c>
      <c r="BZ128" s="146">
        <v>975</v>
      </c>
      <c r="CA128" s="545">
        <v>992</v>
      </c>
    </row>
    <row r="129" spans="16:79">
      <c r="T129" s="195"/>
      <c r="AE129" s="421"/>
      <c r="AG129" s="385"/>
      <c r="AH129" s="129"/>
      <c r="AM129" s="195"/>
      <c r="AN129" s="195"/>
      <c r="AO129" s="195"/>
      <c r="AP129" s="195"/>
      <c r="AQ129" s="386"/>
      <c r="AR129" s="386"/>
      <c r="AS129" s="386"/>
      <c r="AT129" s="386"/>
      <c r="AU129" s="386"/>
      <c r="AV129" s="201"/>
      <c r="AX129" s="165"/>
      <c r="AY129" s="165"/>
      <c r="AZ129" s="165"/>
      <c r="BA129" s="165"/>
      <c r="BB129" s="165"/>
      <c r="BC129" s="165"/>
      <c r="BD129" s="165"/>
      <c r="BE129" s="165"/>
      <c r="BF129" s="165"/>
      <c r="BG129" s="327"/>
      <c r="BH129" s="327"/>
      <c r="BI129" s="165"/>
      <c r="BJ129" s="165"/>
      <c r="BK129" s="165"/>
      <c r="BM129" s="682"/>
      <c r="BN129" s="222" t="s">
        <v>53</v>
      </c>
      <c r="BO129" s="207">
        <f>BO126+BO128+$AG$11*BO127</f>
        <v>502</v>
      </c>
      <c r="BP129" s="208">
        <f t="shared" ref="BP129" si="367">BP126+BP128+$AG$11*BP127</f>
        <v>532</v>
      </c>
      <c r="BQ129" s="208">
        <v>597</v>
      </c>
      <c r="BR129" s="207">
        <v>663</v>
      </c>
      <c r="BS129" s="208">
        <v>735</v>
      </c>
      <c r="BT129" s="208">
        <v>758</v>
      </c>
      <c r="BU129" s="208">
        <v>844</v>
      </c>
      <c r="BV129" s="209">
        <v>886</v>
      </c>
      <c r="BW129" s="209">
        <v>942</v>
      </c>
      <c r="BX129" s="209">
        <v>957</v>
      </c>
      <c r="BY129" s="208">
        <v>947</v>
      </c>
      <c r="BZ129" s="463">
        <v>1002</v>
      </c>
      <c r="CA129" s="441">
        <v>1026.5</v>
      </c>
    </row>
    <row r="130" spans="16:79">
      <c r="P130" s="201"/>
      <c r="Q130" s="201"/>
      <c r="R130" s="201"/>
      <c r="S130" s="201"/>
      <c r="T130" s="210"/>
      <c r="U130" s="210"/>
      <c r="V130" s="210"/>
      <c r="W130" s="210"/>
      <c r="X130" s="210"/>
      <c r="Y130" s="210"/>
      <c r="Z130" s="210"/>
      <c r="AA130" s="210"/>
      <c r="AB130" s="210"/>
      <c r="AC130" s="210"/>
      <c r="AD130" s="210"/>
      <c r="AE130" s="229"/>
      <c r="AG130" s="560"/>
      <c r="AH130" s="136"/>
      <c r="AI130" s="201"/>
      <c r="AJ130" s="201"/>
      <c r="AK130" s="201"/>
      <c r="AL130" s="201"/>
      <c r="AM130" s="210"/>
      <c r="AN130" s="210"/>
      <c r="AO130" s="210"/>
      <c r="AP130" s="210"/>
      <c r="AQ130" s="210"/>
      <c r="AR130" s="210"/>
      <c r="AS130" s="210"/>
      <c r="AT130" s="210"/>
      <c r="AU130" s="210"/>
      <c r="AV130" s="210"/>
      <c r="AX130" s="165"/>
      <c r="AY130" s="165"/>
      <c r="AZ130" s="165"/>
      <c r="BA130" s="165"/>
      <c r="BB130" s="165"/>
      <c r="BC130" s="165"/>
      <c r="BD130" s="165"/>
      <c r="BE130" s="165"/>
      <c r="BF130" s="165"/>
      <c r="BG130" s="327"/>
      <c r="BH130" s="327"/>
      <c r="BI130" s="165"/>
      <c r="BJ130" s="165"/>
      <c r="BK130" s="165"/>
      <c r="BM130" s="440"/>
      <c r="BN130" s="223"/>
      <c r="BO130" s="223"/>
      <c r="BP130" s="223"/>
      <c r="BQ130" s="223"/>
      <c r="BR130" s="223"/>
      <c r="BS130" s="223"/>
      <c r="BT130" s="223"/>
      <c r="BU130" s="223"/>
      <c r="BV130" s="388"/>
      <c r="BW130" s="388"/>
      <c r="BX130" s="388"/>
      <c r="BY130" s="388"/>
      <c r="BZ130" s="327"/>
      <c r="CA130" s="327"/>
    </row>
    <row r="131" spans="16:79">
      <c r="P131" s="133" t="s">
        <v>8</v>
      </c>
      <c r="Q131" s="133" t="s">
        <v>121</v>
      </c>
      <c r="R131" s="133" t="s">
        <v>120</v>
      </c>
      <c r="S131" s="133" t="s">
        <v>119</v>
      </c>
      <c r="T131" s="133" t="s">
        <v>49</v>
      </c>
      <c r="U131" s="133" t="s">
        <v>48</v>
      </c>
      <c r="V131" s="133" t="s">
        <v>47</v>
      </c>
      <c r="W131" s="133" t="s">
        <v>46</v>
      </c>
      <c r="X131" s="133" t="s">
        <v>45</v>
      </c>
      <c r="Y131" s="133" t="s">
        <v>44</v>
      </c>
      <c r="Z131" s="133" t="s">
        <v>43</v>
      </c>
      <c r="AA131" s="133" t="s">
        <v>96</v>
      </c>
      <c r="AB131" s="133" t="s">
        <v>69</v>
      </c>
      <c r="AC131" s="133" t="s">
        <v>77</v>
      </c>
      <c r="AD131" s="135"/>
      <c r="AE131" s="92" t="s">
        <v>110</v>
      </c>
      <c r="AG131" s="385"/>
      <c r="AH131" s="129"/>
      <c r="AI131" s="133" t="s">
        <v>8</v>
      </c>
      <c r="AJ131" s="133" t="s">
        <v>121</v>
      </c>
      <c r="AK131" s="133" t="s">
        <v>120</v>
      </c>
      <c r="AL131" s="133" t="s">
        <v>119</v>
      </c>
      <c r="AM131" s="133" t="s">
        <v>49</v>
      </c>
      <c r="AN131" s="133" t="s">
        <v>48</v>
      </c>
      <c r="AO131" s="133" t="s">
        <v>47</v>
      </c>
      <c r="AP131" s="133" t="s">
        <v>46</v>
      </c>
      <c r="AQ131" s="133" t="s">
        <v>45</v>
      </c>
      <c r="AR131" s="133" t="s">
        <v>44</v>
      </c>
      <c r="AS131" s="133" t="s">
        <v>43</v>
      </c>
      <c r="AT131" s="133" t="s">
        <v>96</v>
      </c>
      <c r="AU131" s="133" t="s">
        <v>69</v>
      </c>
      <c r="AV131" s="133" t="s">
        <v>77</v>
      </c>
      <c r="AX131" s="133" t="s">
        <v>8</v>
      </c>
      <c r="AY131" s="133" t="s">
        <v>121</v>
      </c>
      <c r="AZ131" s="133" t="s">
        <v>120</v>
      </c>
      <c r="BA131" s="133" t="s">
        <v>119</v>
      </c>
      <c r="BB131" s="133" t="s">
        <v>49</v>
      </c>
      <c r="BC131" s="133" t="s">
        <v>48</v>
      </c>
      <c r="BD131" s="133" t="s">
        <v>47</v>
      </c>
      <c r="BE131" s="133" t="s">
        <v>46</v>
      </c>
      <c r="BF131" s="133" t="s">
        <v>45</v>
      </c>
      <c r="BG131" s="133" t="s">
        <v>44</v>
      </c>
      <c r="BH131" s="133" t="s">
        <v>43</v>
      </c>
      <c r="BI131" s="133" t="s">
        <v>96</v>
      </c>
      <c r="BJ131" s="133" t="s">
        <v>69</v>
      </c>
      <c r="BK131" s="133" t="s">
        <v>77</v>
      </c>
      <c r="BM131" s="233"/>
      <c r="BN131" s="133" t="s">
        <v>8</v>
      </c>
      <c r="BO131" s="133" t="s">
        <v>121</v>
      </c>
      <c r="BP131" s="133" t="s">
        <v>120</v>
      </c>
      <c r="BQ131" s="133" t="s">
        <v>119</v>
      </c>
      <c r="BR131" s="133" t="s">
        <v>49</v>
      </c>
      <c r="BS131" s="133" t="s">
        <v>48</v>
      </c>
      <c r="BT131" s="133" t="s">
        <v>47</v>
      </c>
      <c r="BU131" s="133" t="s">
        <v>46</v>
      </c>
      <c r="BV131" s="133" t="s">
        <v>45</v>
      </c>
      <c r="BW131" s="133" t="s">
        <v>44</v>
      </c>
      <c r="BX131" s="133" t="s">
        <v>43</v>
      </c>
      <c r="BY131" s="133" t="s">
        <v>96</v>
      </c>
      <c r="BZ131" s="135" t="s">
        <v>69</v>
      </c>
      <c r="CA131" s="135" t="s">
        <v>77</v>
      </c>
    </row>
    <row r="132" spans="16:79">
      <c r="P132" s="201" t="s">
        <v>72</v>
      </c>
      <c r="Q132" s="143">
        <f>AJ132+BO132*$AG$6+BO139*$AG$8</f>
        <v>5010.2</v>
      </c>
      <c r="R132" s="143">
        <f t="shared" ref="R132:R134" si="368">AK132+BP132*$AG$6+BP139*$AG$8</f>
        <v>7534.4</v>
      </c>
      <c r="S132" s="143">
        <f t="shared" ref="S132:S134" si="369">AL132+BQ132*$AG$6+BQ139*$AG$8</f>
        <v>7754.8</v>
      </c>
      <c r="T132" s="143">
        <f t="shared" ref="T132:T134" si="370">AM132+BR132*$AG$6+BR139*$AG$8</f>
        <v>5635.6</v>
      </c>
      <c r="U132" s="143">
        <f t="shared" ref="U132:U134" si="371">AN132+BS132*$AG$6+BS139*$AG$8</f>
        <v>5776.6</v>
      </c>
      <c r="V132" s="143">
        <f t="shared" ref="V132:V134" si="372">AO132+BT132*$AG$6+BT139*$AG$8</f>
        <v>5084.6000000000004</v>
      </c>
      <c r="W132" s="143">
        <f t="shared" ref="W132:W134" si="373">AP132+BU132*$AG$6+BU139*$AG$8</f>
        <v>4987.2</v>
      </c>
      <c r="X132" s="143">
        <f t="shared" ref="X132:X134" si="374">AQ132+BV132*$AG$6+BV139*$AG$8</f>
        <v>4641.3999999999996</v>
      </c>
      <c r="Y132" s="143">
        <f t="shared" ref="Y132:Y134" si="375">AR132+BW132*$AG$6+BW139*$AG$8</f>
        <v>4590.8</v>
      </c>
      <c r="Z132" s="143">
        <f t="shared" ref="Z132:Z134" si="376">AS132+BX132*$AG$6+BX139*$AG$8</f>
        <v>4598.6000000000004</v>
      </c>
      <c r="AA132" s="143">
        <f t="shared" ref="AA132:AA134" si="377">AT132+BY132*$AG$6+BY139*$AG$8</f>
        <v>4952.6000000000004</v>
      </c>
      <c r="AB132" s="143">
        <f t="shared" ref="AB132:AB134" si="378">AU132+BZ132*$AG$6+BZ139*$AG$8</f>
        <v>5110</v>
      </c>
      <c r="AC132" s="143">
        <f t="shared" ref="AC132:AC134" si="379">AV132+CA132*$AG$6+CA139*$AG$8</f>
        <v>5010.3999999999996</v>
      </c>
      <c r="AD132" s="163"/>
      <c r="AE132" s="219">
        <v>1182.8854102480882</v>
      </c>
      <c r="AG132" s="385"/>
      <c r="AH132" s="129"/>
      <c r="AI132" s="201" t="s">
        <v>72</v>
      </c>
      <c r="AJ132" s="143">
        <v>3992</v>
      </c>
      <c r="AK132" s="143">
        <v>5773</v>
      </c>
      <c r="AL132" s="143">
        <v>5943</v>
      </c>
      <c r="AM132" s="143">
        <v>4402</v>
      </c>
      <c r="AN132" s="143">
        <v>4472</v>
      </c>
      <c r="AO132" s="143">
        <v>3916</v>
      </c>
      <c r="AP132" s="143">
        <v>3858</v>
      </c>
      <c r="AQ132" s="143">
        <v>3571</v>
      </c>
      <c r="AR132" s="143">
        <v>3552</v>
      </c>
      <c r="AS132" s="143">
        <v>3543</v>
      </c>
      <c r="AT132" s="143">
        <v>3881</v>
      </c>
      <c r="AU132" s="143">
        <v>4146</v>
      </c>
      <c r="AV132" s="143">
        <v>4156</v>
      </c>
      <c r="AX132" s="201" t="s">
        <v>127</v>
      </c>
      <c r="AY132" s="143">
        <v>0</v>
      </c>
      <c r="AZ132" s="143">
        <v>0</v>
      </c>
      <c r="BA132" s="143">
        <v>0</v>
      </c>
      <c r="BB132" s="143">
        <v>0</v>
      </c>
      <c r="BC132" s="143">
        <v>0</v>
      </c>
      <c r="BD132" s="143">
        <v>0</v>
      </c>
      <c r="BE132" s="143">
        <v>0</v>
      </c>
      <c r="BF132" s="143">
        <v>0</v>
      </c>
      <c r="BG132" s="143">
        <v>0</v>
      </c>
      <c r="BH132" s="143">
        <v>0</v>
      </c>
      <c r="BI132" s="143">
        <v>0</v>
      </c>
      <c r="BJ132" s="143">
        <v>0</v>
      </c>
      <c r="BK132" s="143">
        <v>0</v>
      </c>
      <c r="BL132" s="385"/>
      <c r="BM132" s="683" t="s">
        <v>99</v>
      </c>
      <c r="BN132" s="201" t="s">
        <v>72</v>
      </c>
      <c r="BO132" s="143">
        <v>1214</v>
      </c>
      <c r="BP132" s="146">
        <v>1853</v>
      </c>
      <c r="BQ132" s="146">
        <v>1951</v>
      </c>
      <c r="BR132" s="143">
        <v>1462</v>
      </c>
      <c r="BS132" s="146">
        <v>1597</v>
      </c>
      <c r="BT132" s="146">
        <v>1422</v>
      </c>
      <c r="BU132" s="146">
        <v>1374</v>
      </c>
      <c r="BV132" s="142">
        <v>1308</v>
      </c>
      <c r="BW132" s="142">
        <v>1281</v>
      </c>
      <c r="BX132" s="142">
        <v>1282</v>
      </c>
      <c r="BY132" s="142">
        <v>1297</v>
      </c>
      <c r="BZ132" s="142">
        <v>1175</v>
      </c>
      <c r="CA132" s="516">
        <v>1053</v>
      </c>
    </row>
    <row r="133" spans="16:79" ht="18" customHeight="1">
      <c r="P133" s="201" t="s">
        <v>73</v>
      </c>
      <c r="Q133" s="143">
        <f>AJ133+BO133*$AG$6+BO140*$AG$8</f>
        <v>4443.6000000000004</v>
      </c>
      <c r="R133" s="143">
        <f t="shared" si="368"/>
        <v>5324.4</v>
      </c>
      <c r="S133" s="143">
        <f t="shared" si="369"/>
        <v>6311.2</v>
      </c>
      <c r="T133" s="143">
        <f t="shared" si="370"/>
        <v>5793.8</v>
      </c>
      <c r="U133" s="143">
        <f t="shared" si="371"/>
        <v>5841.8</v>
      </c>
      <c r="V133" s="143">
        <f t="shared" si="372"/>
        <v>5967.8</v>
      </c>
      <c r="W133" s="143">
        <f t="shared" si="373"/>
        <v>5265.6</v>
      </c>
      <c r="X133" s="143">
        <f t="shared" si="374"/>
        <v>5246</v>
      </c>
      <c r="Y133" s="143">
        <f t="shared" si="375"/>
        <v>5266.6</v>
      </c>
      <c r="Z133" s="143">
        <f t="shared" si="376"/>
        <v>5378.2</v>
      </c>
      <c r="AA133" s="143">
        <f t="shared" si="377"/>
        <v>5306.6</v>
      </c>
      <c r="AB133" s="143">
        <f t="shared" si="378"/>
        <v>5430</v>
      </c>
      <c r="AC133" s="143">
        <f t="shared" si="379"/>
        <v>5503.4</v>
      </c>
      <c r="AD133" s="163"/>
      <c r="AE133" s="219">
        <v>522.65665168976409</v>
      </c>
      <c r="AG133" s="385"/>
      <c r="AH133" s="129"/>
      <c r="AI133" s="201" t="s">
        <v>73</v>
      </c>
      <c r="AJ133" s="143">
        <v>3528</v>
      </c>
      <c r="AK133" s="143">
        <v>4126</v>
      </c>
      <c r="AL133" s="143">
        <v>4897</v>
      </c>
      <c r="AM133" s="143">
        <v>4534</v>
      </c>
      <c r="AN133" s="143">
        <v>4533</v>
      </c>
      <c r="AO133" s="143">
        <v>4601</v>
      </c>
      <c r="AP133" s="143">
        <v>4041</v>
      </c>
      <c r="AQ133" s="143">
        <v>4003</v>
      </c>
      <c r="AR133" s="143">
        <v>4019</v>
      </c>
      <c r="AS133" s="143">
        <v>4090</v>
      </c>
      <c r="AT133" s="143">
        <v>4075</v>
      </c>
      <c r="AU133" s="143">
        <v>4245</v>
      </c>
      <c r="AV133" s="143">
        <v>4442</v>
      </c>
      <c r="AX133" s="141" t="s">
        <v>149</v>
      </c>
      <c r="AY133" s="143">
        <v>0</v>
      </c>
      <c r="AZ133" s="146">
        <v>0</v>
      </c>
      <c r="BA133" s="146">
        <v>0</v>
      </c>
      <c r="BB133" s="143">
        <v>0</v>
      </c>
      <c r="BC133" s="146">
        <v>0</v>
      </c>
      <c r="BD133" s="146">
        <v>0</v>
      </c>
      <c r="BE133" s="146">
        <v>0</v>
      </c>
      <c r="BF133" s="146">
        <v>0</v>
      </c>
      <c r="BG133" s="143">
        <v>0</v>
      </c>
      <c r="BH133" s="146">
        <v>0</v>
      </c>
      <c r="BI133" s="143">
        <v>0</v>
      </c>
      <c r="BJ133" s="143">
        <v>130</v>
      </c>
      <c r="BK133" s="143">
        <v>81</v>
      </c>
      <c r="BL133" s="385"/>
      <c r="BM133" s="681"/>
      <c r="BN133" s="201" t="s">
        <v>73</v>
      </c>
      <c r="BO133" s="143">
        <v>987</v>
      </c>
      <c r="BP133" s="146">
        <v>1163</v>
      </c>
      <c r="BQ133" s="146">
        <v>1374</v>
      </c>
      <c r="BR133" s="143">
        <v>1406</v>
      </c>
      <c r="BS133" s="146">
        <v>1496</v>
      </c>
      <c r="BT133" s="146">
        <v>1576</v>
      </c>
      <c r="BU133" s="146">
        <v>1407</v>
      </c>
      <c r="BV133" s="143">
        <v>1420</v>
      </c>
      <c r="BW133" s="143">
        <v>1437</v>
      </c>
      <c r="BX133" s="143">
        <v>1489</v>
      </c>
      <c r="BY133" s="143">
        <v>1412</v>
      </c>
      <c r="BZ133" s="143">
        <v>1385</v>
      </c>
      <c r="CA133" s="517">
        <v>1233</v>
      </c>
    </row>
    <row r="134" spans="16:79" ht="18.75" thickBot="1">
      <c r="P134" s="201" t="s">
        <v>74</v>
      </c>
      <c r="Q134" s="143">
        <f>AJ134+BO134*$AG$6+BO141*$AG$8</f>
        <v>4613</v>
      </c>
      <c r="R134" s="143">
        <f t="shared" si="368"/>
        <v>3856</v>
      </c>
      <c r="S134" s="143">
        <f t="shared" si="369"/>
        <v>4142</v>
      </c>
      <c r="T134" s="143">
        <f t="shared" si="370"/>
        <v>5676.6</v>
      </c>
      <c r="U134" s="143">
        <f t="shared" si="371"/>
        <v>5604.6</v>
      </c>
      <c r="V134" s="143">
        <f t="shared" si="372"/>
        <v>5962.6</v>
      </c>
      <c r="W134" s="143">
        <f t="shared" si="373"/>
        <v>5937.4</v>
      </c>
      <c r="X134" s="143">
        <f t="shared" si="374"/>
        <v>5422.2</v>
      </c>
      <c r="Y134" s="143">
        <f t="shared" si="375"/>
        <v>5583</v>
      </c>
      <c r="Z134" s="143">
        <f t="shared" si="376"/>
        <v>5680.6</v>
      </c>
      <c r="AA134" s="143">
        <f t="shared" si="377"/>
        <v>5799.6</v>
      </c>
      <c r="AB134" s="143">
        <f t="shared" si="378"/>
        <v>5834.8</v>
      </c>
      <c r="AC134" s="143">
        <f t="shared" si="379"/>
        <v>5886.8</v>
      </c>
      <c r="AD134" s="163"/>
      <c r="AE134" s="219">
        <v>754.16011857194223</v>
      </c>
      <c r="AG134" s="385"/>
      <c r="AH134" s="129"/>
      <c r="AI134" s="201" t="s">
        <v>74</v>
      </c>
      <c r="AJ134" s="143">
        <v>3664</v>
      </c>
      <c r="AK134" s="143">
        <v>3075</v>
      </c>
      <c r="AL134" s="143">
        <v>3285</v>
      </c>
      <c r="AM134" s="143">
        <v>4437</v>
      </c>
      <c r="AN134" s="143">
        <v>4327</v>
      </c>
      <c r="AO134" s="143">
        <v>4539</v>
      </c>
      <c r="AP134" s="143">
        <v>4478</v>
      </c>
      <c r="AQ134" s="143">
        <v>4078</v>
      </c>
      <c r="AR134" s="143">
        <v>4175</v>
      </c>
      <c r="AS134" s="143">
        <v>4193</v>
      </c>
      <c r="AT134" s="143">
        <v>4305</v>
      </c>
      <c r="AU134" s="143">
        <v>4407</v>
      </c>
      <c r="AV134" s="143">
        <v>4512</v>
      </c>
      <c r="AX134" s="201" t="s">
        <v>71</v>
      </c>
      <c r="AY134" s="143">
        <v>3762</v>
      </c>
      <c r="AZ134" s="143">
        <v>3680</v>
      </c>
      <c r="BA134" s="143">
        <v>3496</v>
      </c>
      <c r="BB134" s="143">
        <v>3624</v>
      </c>
      <c r="BC134" s="143">
        <v>4107</v>
      </c>
      <c r="BD134" s="143">
        <v>4108</v>
      </c>
      <c r="BE134" s="143">
        <v>4332</v>
      </c>
      <c r="BF134" s="143">
        <v>4539</v>
      </c>
      <c r="BG134" s="143">
        <v>4407</v>
      </c>
      <c r="BH134" s="143">
        <v>4372</v>
      </c>
      <c r="BI134" s="143">
        <v>4445</v>
      </c>
      <c r="BJ134" s="143">
        <v>4504</v>
      </c>
      <c r="BK134" s="143">
        <v>4652</v>
      </c>
      <c r="BL134" s="385"/>
      <c r="BM134" s="681"/>
      <c r="BN134" s="201" t="s">
        <v>74</v>
      </c>
      <c r="BO134" s="143">
        <v>910</v>
      </c>
      <c r="BP134" s="146">
        <v>790</v>
      </c>
      <c r="BQ134" s="146">
        <v>860</v>
      </c>
      <c r="BR134" s="143">
        <v>1247</v>
      </c>
      <c r="BS134" s="146">
        <v>1277</v>
      </c>
      <c r="BT134" s="146">
        <v>1477</v>
      </c>
      <c r="BU134" s="146">
        <v>1518</v>
      </c>
      <c r="BV134" s="143">
        <v>1389</v>
      </c>
      <c r="BW134" s="143">
        <v>1455</v>
      </c>
      <c r="BX134" s="143">
        <v>1527</v>
      </c>
      <c r="BY134" s="143">
        <v>1542</v>
      </c>
      <c r="BZ134" s="143">
        <v>1501</v>
      </c>
      <c r="CA134" s="517">
        <v>1461</v>
      </c>
    </row>
    <row r="135" spans="16:79">
      <c r="P135" s="201" t="s">
        <v>10</v>
      </c>
      <c r="Q135" s="143">
        <f>AJ135+BO138*$AG$6+BO145*$AG$8</f>
        <v>4799.6000000000004</v>
      </c>
      <c r="R135" s="143">
        <f t="shared" ref="R135" si="380">AK135+BP138*$AG$6+BP145*$AG$8</f>
        <v>4767.8</v>
      </c>
      <c r="S135" s="143">
        <f t="shared" ref="S135" si="381">AL135+BQ138*$AG$6+BQ145*$AG$8</f>
        <v>4575.6000000000004</v>
      </c>
      <c r="T135" s="143">
        <f t="shared" ref="T135" si="382">AM135+BR138*$AG$6+BR145*$AG$8</f>
        <v>4676.8</v>
      </c>
      <c r="U135" s="143">
        <f t="shared" ref="U135" si="383">AN135+BS138*$AG$6+BS145*$AG$8</f>
        <v>5341</v>
      </c>
      <c r="V135" s="143">
        <f t="shared" ref="V135" si="384">AO135+BT138*$AG$6+BT145*$AG$8</f>
        <v>5407.8</v>
      </c>
      <c r="W135" s="143">
        <f t="shared" ref="W135" si="385">AP135+BU138*$AG$6+BU145*$AG$8</f>
        <v>5713</v>
      </c>
      <c r="X135" s="143">
        <f t="shared" ref="X135" si="386">AQ135+BV138*$AG$6+BV145*$AG$8</f>
        <v>6119.2</v>
      </c>
      <c r="Y135" s="143">
        <f t="shared" ref="Y135" si="387">AR135+BW138*$AG$6+BW145*$AG$8</f>
        <v>6016.6</v>
      </c>
      <c r="Z135" s="143">
        <f t="shared" ref="Z135" si="388">AS135+BX138*$AG$6+BX145*$AG$8</f>
        <v>6029.2</v>
      </c>
      <c r="AA135" s="583">
        <f t="shared" ref="AA135" si="389">AT135+BY138*$AG$6+BY145*$AG$8</f>
        <v>6132.2</v>
      </c>
      <c r="AB135" s="551">
        <f t="shared" ref="AB135" si="390">AU135+BZ138*$AG$6+BZ145*$AG$8</f>
        <v>6341.9</v>
      </c>
      <c r="AC135" s="552">
        <f t="shared" ref="AC135" si="391">AV135+CA138*$AG$6+CA145*$AG$8</f>
        <v>6407.3</v>
      </c>
      <c r="AD135" s="163"/>
      <c r="AE135" s="219">
        <v>607.40910211597418</v>
      </c>
      <c r="AG135" s="385" t="s">
        <v>14</v>
      </c>
      <c r="AH135" s="129"/>
      <c r="AI135" s="201" t="s">
        <v>10</v>
      </c>
      <c r="AJ135" s="143">
        <v>3762</v>
      </c>
      <c r="AK135" s="143">
        <v>3680</v>
      </c>
      <c r="AL135" s="143">
        <v>3496</v>
      </c>
      <c r="AM135" s="143">
        <v>3624</v>
      </c>
      <c r="AN135" s="143">
        <v>4107</v>
      </c>
      <c r="AO135" s="143">
        <v>4108</v>
      </c>
      <c r="AP135" s="143">
        <v>4332</v>
      </c>
      <c r="AQ135" s="143">
        <v>4539</v>
      </c>
      <c r="AR135" s="143">
        <v>4407</v>
      </c>
      <c r="AS135" s="143">
        <v>4372</v>
      </c>
      <c r="AT135" s="143">
        <v>4445</v>
      </c>
      <c r="AU135" s="143">
        <v>4569</v>
      </c>
      <c r="AV135" s="143">
        <v>4692.5</v>
      </c>
      <c r="AX135" s="201" t="s">
        <v>128</v>
      </c>
      <c r="AY135" s="143">
        <v>1553</v>
      </c>
      <c r="AZ135" s="143">
        <v>1573</v>
      </c>
      <c r="BA135" s="143">
        <v>1490</v>
      </c>
      <c r="BB135" s="143">
        <v>1492</v>
      </c>
      <c r="BC135" s="143">
        <v>1628</v>
      </c>
      <c r="BD135" s="143">
        <v>1561</v>
      </c>
      <c r="BE135" s="143">
        <v>1499</v>
      </c>
      <c r="BF135" s="143">
        <v>1572</v>
      </c>
      <c r="BG135" s="143">
        <v>1578</v>
      </c>
      <c r="BH135" s="143">
        <v>1571</v>
      </c>
      <c r="BI135" s="143">
        <v>1530</v>
      </c>
      <c r="BJ135" s="143">
        <v>1462</v>
      </c>
      <c r="BK135" s="143">
        <v>1529</v>
      </c>
      <c r="BL135" s="385"/>
      <c r="BM135" s="681"/>
      <c r="BN135" s="201" t="s">
        <v>36</v>
      </c>
      <c r="BO135" s="152">
        <v>0</v>
      </c>
      <c r="BP135" s="152">
        <v>0</v>
      </c>
      <c r="BQ135" s="152">
        <v>0</v>
      </c>
      <c r="BR135" s="152">
        <v>0</v>
      </c>
      <c r="BS135" s="152">
        <v>0</v>
      </c>
      <c r="BT135" s="152">
        <v>0</v>
      </c>
      <c r="BU135" s="152">
        <v>0</v>
      </c>
      <c r="BV135" s="146">
        <v>0</v>
      </c>
      <c r="BW135" s="143">
        <v>0</v>
      </c>
      <c r="BX135" s="143">
        <v>0</v>
      </c>
      <c r="BY135" s="146">
        <v>0</v>
      </c>
      <c r="BZ135" s="146">
        <v>0</v>
      </c>
      <c r="CA135" s="545">
        <v>0</v>
      </c>
    </row>
    <row r="136" spans="16:79">
      <c r="P136" s="201" t="s">
        <v>11</v>
      </c>
      <c r="Q136" s="143">
        <f>AJ136</f>
        <v>1565</v>
      </c>
      <c r="R136" s="143">
        <f t="shared" ref="R136:R137" si="392">AK136</f>
        <v>1579</v>
      </c>
      <c r="S136" s="143">
        <f t="shared" ref="S136:S137" si="393">AL136</f>
        <v>1503</v>
      </c>
      <c r="T136" s="143">
        <f>AM136</f>
        <v>1502</v>
      </c>
      <c r="U136" s="143">
        <f t="shared" ref="U136:U140" si="394">AN136</f>
        <v>1645</v>
      </c>
      <c r="V136" s="143">
        <f t="shared" ref="V136:V140" si="395">AO136</f>
        <v>1573</v>
      </c>
      <c r="W136" s="143">
        <f t="shared" ref="W136:W140" si="396">AP136</f>
        <v>1515</v>
      </c>
      <c r="X136" s="143">
        <f t="shared" ref="X136:X140" si="397">AQ136</f>
        <v>1583</v>
      </c>
      <c r="Y136" s="143">
        <f t="shared" ref="Y136:Y140" si="398">AR136</f>
        <v>1607</v>
      </c>
      <c r="Z136" s="143">
        <f t="shared" ref="Z136:Z137" si="399">AS136</f>
        <v>1579</v>
      </c>
      <c r="AA136" s="407">
        <f t="shared" ref="AA136:AA137" si="400">AT136</f>
        <v>1551</v>
      </c>
      <c r="AB136" s="143">
        <f t="shared" ref="AB136:AB137" si="401">AU136</f>
        <v>1473</v>
      </c>
      <c r="AC136" s="553">
        <f t="shared" ref="AC136:AC137" si="402">AV136</f>
        <v>1545</v>
      </c>
      <c r="AD136" s="163"/>
      <c r="AE136" s="219">
        <v>46.256410967081692</v>
      </c>
      <c r="AG136" s="385"/>
      <c r="AH136" s="129"/>
      <c r="AI136" s="201" t="s">
        <v>11</v>
      </c>
      <c r="AJ136" s="143">
        <v>1565</v>
      </c>
      <c r="AK136" s="143">
        <v>1579</v>
      </c>
      <c r="AL136" s="143">
        <v>1503</v>
      </c>
      <c r="AM136" s="143">
        <v>1502</v>
      </c>
      <c r="AN136" s="143">
        <v>1645</v>
      </c>
      <c r="AO136" s="143">
        <v>1573</v>
      </c>
      <c r="AP136" s="143">
        <v>1515</v>
      </c>
      <c r="AQ136" s="143">
        <v>1583</v>
      </c>
      <c r="AR136" s="143">
        <v>1607</v>
      </c>
      <c r="AS136" s="143">
        <v>1579</v>
      </c>
      <c r="AT136" s="143">
        <v>1551</v>
      </c>
      <c r="AU136" s="143">
        <v>1473</v>
      </c>
      <c r="AV136" s="143">
        <v>1545</v>
      </c>
      <c r="AW136" s="165"/>
      <c r="AX136" s="201" t="s">
        <v>129</v>
      </c>
      <c r="AY136" s="143">
        <v>12</v>
      </c>
      <c r="AZ136" s="143">
        <v>6</v>
      </c>
      <c r="BA136" s="143">
        <v>13</v>
      </c>
      <c r="BB136" s="143">
        <v>10</v>
      </c>
      <c r="BC136" s="143">
        <v>17</v>
      </c>
      <c r="BD136" s="143">
        <v>12</v>
      </c>
      <c r="BE136" s="143">
        <v>16</v>
      </c>
      <c r="BF136" s="143">
        <v>11</v>
      </c>
      <c r="BG136" s="143">
        <v>29</v>
      </c>
      <c r="BH136" s="143">
        <v>8</v>
      </c>
      <c r="BI136" s="143">
        <v>21</v>
      </c>
      <c r="BJ136" s="143">
        <v>11</v>
      </c>
      <c r="BK136" s="143">
        <v>16</v>
      </c>
      <c r="BL136" s="385"/>
      <c r="BM136" s="681"/>
      <c r="BN136" s="141" t="s">
        <v>149</v>
      </c>
      <c r="BO136" s="143">
        <v>0</v>
      </c>
      <c r="BP136" s="146">
        <v>0</v>
      </c>
      <c r="BQ136" s="146">
        <v>0</v>
      </c>
      <c r="BR136" s="143">
        <v>0</v>
      </c>
      <c r="BS136" s="146">
        <v>0</v>
      </c>
      <c r="BT136" s="146">
        <v>0</v>
      </c>
      <c r="BU136" s="146">
        <v>0</v>
      </c>
      <c r="BV136" s="146">
        <v>0</v>
      </c>
      <c r="BW136" s="143">
        <v>0</v>
      </c>
      <c r="BX136" s="146">
        <v>0</v>
      </c>
      <c r="BY136" s="143">
        <v>0</v>
      </c>
      <c r="BZ136" s="146">
        <v>52</v>
      </c>
      <c r="CA136" s="545">
        <v>40</v>
      </c>
    </row>
    <row r="137" spans="16:79" ht="18.75" thickBot="1">
      <c r="P137" s="201" t="s">
        <v>12</v>
      </c>
      <c r="Q137" s="143">
        <f t="shared" ref="Q137" si="403">AJ137</f>
        <v>426</v>
      </c>
      <c r="R137" s="143">
        <f t="shared" si="392"/>
        <v>448</v>
      </c>
      <c r="S137" s="143">
        <f t="shared" si="393"/>
        <v>457</v>
      </c>
      <c r="T137" s="143">
        <f t="shared" ref="T137" si="404">AM137</f>
        <v>462</v>
      </c>
      <c r="U137" s="143">
        <f t="shared" si="394"/>
        <v>477</v>
      </c>
      <c r="V137" s="143">
        <f t="shared" si="395"/>
        <v>492</v>
      </c>
      <c r="W137" s="143">
        <f t="shared" si="396"/>
        <v>481</v>
      </c>
      <c r="X137" s="143">
        <f t="shared" si="397"/>
        <v>571</v>
      </c>
      <c r="Y137" s="143">
        <f t="shared" si="398"/>
        <v>565</v>
      </c>
      <c r="Z137" s="143">
        <f t="shared" si="399"/>
        <v>549</v>
      </c>
      <c r="AA137" s="571">
        <f t="shared" si="400"/>
        <v>572</v>
      </c>
      <c r="AB137" s="554">
        <f t="shared" si="401"/>
        <v>593</v>
      </c>
      <c r="AC137" s="555">
        <f t="shared" si="402"/>
        <v>562</v>
      </c>
      <c r="AD137" s="163"/>
      <c r="AE137" s="219">
        <v>51.181159728078761</v>
      </c>
      <c r="AG137" s="385"/>
      <c r="AH137" s="129"/>
      <c r="AI137" s="201" t="s">
        <v>12</v>
      </c>
      <c r="AJ137" s="143">
        <v>426</v>
      </c>
      <c r="AK137" s="143">
        <v>448</v>
      </c>
      <c r="AL137" s="143">
        <v>457</v>
      </c>
      <c r="AM137" s="143">
        <v>462</v>
      </c>
      <c r="AN137" s="143">
        <v>477</v>
      </c>
      <c r="AO137" s="143">
        <v>492</v>
      </c>
      <c r="AP137" s="143">
        <v>481</v>
      </c>
      <c r="AQ137" s="143">
        <v>571</v>
      </c>
      <c r="AR137" s="143">
        <v>565</v>
      </c>
      <c r="AS137" s="143">
        <v>549</v>
      </c>
      <c r="AT137" s="143">
        <v>572</v>
      </c>
      <c r="AU137" s="143">
        <v>593</v>
      </c>
      <c r="AV137" s="143">
        <v>562</v>
      </c>
      <c r="AX137" s="201" t="s">
        <v>130</v>
      </c>
      <c r="AY137" s="143">
        <v>136</v>
      </c>
      <c r="AZ137" s="143">
        <v>212</v>
      </c>
      <c r="BA137" s="143">
        <v>211</v>
      </c>
      <c r="BB137" s="143">
        <v>212</v>
      </c>
      <c r="BC137" s="143">
        <v>139</v>
      </c>
      <c r="BD137" s="143">
        <v>166</v>
      </c>
      <c r="BE137" s="143">
        <v>147</v>
      </c>
      <c r="BF137" s="143">
        <v>155</v>
      </c>
      <c r="BG137" s="143">
        <v>167</v>
      </c>
      <c r="BH137" s="143">
        <v>152</v>
      </c>
      <c r="BI137" s="143">
        <v>128</v>
      </c>
      <c r="BJ137" s="143">
        <v>157</v>
      </c>
      <c r="BK137" s="143">
        <v>100</v>
      </c>
      <c r="BL137" s="385"/>
      <c r="BM137" s="681"/>
      <c r="BN137" s="201" t="s">
        <v>71</v>
      </c>
      <c r="BO137" s="143">
        <v>867</v>
      </c>
      <c r="BP137" s="146">
        <v>906</v>
      </c>
      <c r="BQ137" s="146">
        <v>927</v>
      </c>
      <c r="BR137" s="143">
        <v>891</v>
      </c>
      <c r="BS137" s="146">
        <v>1025</v>
      </c>
      <c r="BT137" s="146">
        <v>1096</v>
      </c>
      <c r="BU137" s="146">
        <v>1185</v>
      </c>
      <c r="BV137" s="146">
        <v>1349</v>
      </c>
      <c r="BW137" s="143">
        <v>1387</v>
      </c>
      <c r="BX137" s="143">
        <v>1449</v>
      </c>
      <c r="BY137" s="146">
        <v>1479</v>
      </c>
      <c r="BZ137" s="146">
        <v>1557</v>
      </c>
      <c r="CA137" s="545">
        <v>1551</v>
      </c>
    </row>
    <row r="138" spans="16:79" ht="18.75" thickBot="1">
      <c r="P138" s="201" t="s">
        <v>151</v>
      </c>
      <c r="Q138" s="210">
        <v>0</v>
      </c>
      <c r="R138" s="210">
        <v>0</v>
      </c>
      <c r="S138" s="210">
        <v>0</v>
      </c>
      <c r="T138" s="210">
        <f>AM138</f>
        <v>105081863.73999994</v>
      </c>
      <c r="U138" s="210">
        <f t="shared" si="394"/>
        <v>141229902.21000004</v>
      </c>
      <c r="V138" s="210">
        <f t="shared" si="395"/>
        <v>132545115.68000001</v>
      </c>
      <c r="W138" s="210">
        <f t="shared" si="396"/>
        <v>151215597.03</v>
      </c>
      <c r="X138" s="210">
        <f t="shared" si="397"/>
        <v>149350434.41999999</v>
      </c>
      <c r="Y138" s="210">
        <f t="shared" si="398"/>
        <v>154378165.38999999</v>
      </c>
      <c r="Z138" s="210">
        <f>AS138</f>
        <v>145602228</v>
      </c>
      <c r="AA138" s="210">
        <f>AT138</f>
        <v>138314791.96999991</v>
      </c>
      <c r="AB138" s="210">
        <f>AU138</f>
        <v>139510442.70999992</v>
      </c>
      <c r="AC138" s="210">
        <f>AV138</f>
        <v>146223669</v>
      </c>
      <c r="AD138" s="163"/>
      <c r="AE138" s="219">
        <v>16968844.860317394</v>
      </c>
      <c r="AG138" s="385"/>
      <c r="AH138" s="129"/>
      <c r="AI138" s="201" t="s">
        <v>151</v>
      </c>
      <c r="AJ138" s="210"/>
      <c r="AK138" s="210"/>
      <c r="AL138" s="210"/>
      <c r="AM138" s="210">
        <v>105081863.73999994</v>
      </c>
      <c r="AN138" s="210">
        <v>141229902.21000004</v>
      </c>
      <c r="AO138" s="210">
        <v>132545115.68000001</v>
      </c>
      <c r="AP138" s="210">
        <v>151215597.03</v>
      </c>
      <c r="AQ138" s="210">
        <v>149350434.41999999</v>
      </c>
      <c r="AR138" s="210">
        <v>154378165.38999999</v>
      </c>
      <c r="AS138" s="210">
        <v>145602228</v>
      </c>
      <c r="AT138" s="210">
        <v>138314791.96999991</v>
      </c>
      <c r="AU138" s="210">
        <v>139510442.70999992</v>
      </c>
      <c r="AV138" s="210">
        <v>146223669</v>
      </c>
      <c r="AX138" s="201" t="s">
        <v>152</v>
      </c>
      <c r="AY138" s="224">
        <v>62</v>
      </c>
      <c r="AZ138" s="230">
        <v>0</v>
      </c>
      <c r="BA138" s="230">
        <v>0</v>
      </c>
      <c r="BB138" s="230">
        <v>0</v>
      </c>
      <c r="BC138" s="224">
        <v>61</v>
      </c>
      <c r="BD138" s="224">
        <v>68</v>
      </c>
      <c r="BE138" s="224">
        <v>64</v>
      </c>
      <c r="BF138" s="224">
        <v>97</v>
      </c>
      <c r="BG138" s="194">
        <v>79</v>
      </c>
      <c r="BH138" s="194">
        <v>80</v>
      </c>
      <c r="BI138" s="143">
        <v>91</v>
      </c>
      <c r="BJ138" s="143">
        <v>80</v>
      </c>
      <c r="BK138" s="143">
        <v>81</v>
      </c>
      <c r="BL138" s="385"/>
      <c r="BM138" s="682"/>
      <c r="BN138" s="206" t="s">
        <v>53</v>
      </c>
      <c r="BO138" s="207">
        <f>BO135+BO137+$AG$11*BO136</f>
        <v>867</v>
      </c>
      <c r="BP138" s="208">
        <f t="shared" ref="BP138" si="405">BP135+BP137+$AG$11*BP136</f>
        <v>906</v>
      </c>
      <c r="BQ138" s="208">
        <v>927</v>
      </c>
      <c r="BR138" s="207">
        <v>891</v>
      </c>
      <c r="BS138" s="208">
        <v>1025</v>
      </c>
      <c r="BT138" s="208">
        <v>1096</v>
      </c>
      <c r="BU138" s="208">
        <v>1185</v>
      </c>
      <c r="BV138" s="209">
        <v>1349</v>
      </c>
      <c r="BW138" s="209">
        <v>1387</v>
      </c>
      <c r="BX138" s="209">
        <v>1449</v>
      </c>
      <c r="BY138" s="208">
        <v>1479</v>
      </c>
      <c r="BZ138" s="463">
        <v>1583</v>
      </c>
      <c r="CA138" s="441">
        <v>1571</v>
      </c>
    </row>
    <row r="139" spans="16:79" ht="18.75" thickBot="1">
      <c r="P139" s="201" t="s">
        <v>16</v>
      </c>
      <c r="Q139" s="214">
        <f t="shared" ref="Q139:Q140" si="406">AJ139</f>
        <v>20.37824154156721</v>
      </c>
      <c r="R139" s="214">
        <f t="shared" ref="R139:R140" si="407">AK139</f>
        <v>19.486811982271238</v>
      </c>
      <c r="S139" s="214">
        <f t="shared" ref="S139:S140" si="408">AL139</f>
        <v>18.004130238115266</v>
      </c>
      <c r="T139" s="214">
        <f t="shared" ref="T139:T140" si="409">AM139</f>
        <v>18.156706808932057</v>
      </c>
      <c r="U139" s="214">
        <f t="shared" si="394"/>
        <v>20.047674446984548</v>
      </c>
      <c r="V139" s="214">
        <f t="shared" si="395"/>
        <v>20.47301910582544</v>
      </c>
      <c r="W139" s="214">
        <f t="shared" si="396"/>
        <v>22.096092157502493</v>
      </c>
      <c r="X139" s="214">
        <f t="shared" si="397"/>
        <v>23.607427055702917</v>
      </c>
      <c r="Y139" s="214">
        <f t="shared" si="398"/>
        <v>22.972068980496068</v>
      </c>
      <c r="Z139" s="214">
        <f t="shared" ref="Z139:Z140" si="410">AS139</f>
        <v>22.538560941409365</v>
      </c>
      <c r="AA139" s="584">
        <f t="shared" ref="AA139:AA140" si="411">AT139</f>
        <v>22.545102885806983</v>
      </c>
      <c r="AB139" s="563">
        <f t="shared" ref="AB139:AB140" si="412">AU139</f>
        <v>22.608403061956626</v>
      </c>
      <c r="AC139" s="564">
        <f t="shared" ref="AC139:AC140" si="413">AV139</f>
        <v>22.822148548639422</v>
      </c>
      <c r="AD139" s="163"/>
      <c r="AE139" s="419">
        <v>1.9628605635914893</v>
      </c>
      <c r="AG139" s="385"/>
      <c r="AH139" s="129"/>
      <c r="AI139" s="201" t="s">
        <v>16</v>
      </c>
      <c r="AJ139" s="214">
        <v>20.37824154156721</v>
      </c>
      <c r="AK139" s="214">
        <v>19.486811982271238</v>
      </c>
      <c r="AL139" s="214">
        <v>18.004130238115266</v>
      </c>
      <c r="AM139" s="214">
        <v>18.156706808932057</v>
      </c>
      <c r="AN139" s="214">
        <v>20.047674446984548</v>
      </c>
      <c r="AO139" s="214">
        <v>20.47301910582544</v>
      </c>
      <c r="AP139" s="214">
        <v>22.096092157502493</v>
      </c>
      <c r="AQ139" s="214">
        <v>23.607427055702917</v>
      </c>
      <c r="AR139" s="214">
        <v>22.972068980496068</v>
      </c>
      <c r="AS139" s="214">
        <v>22.538560941409365</v>
      </c>
      <c r="AT139" s="214">
        <v>22.545102885806983</v>
      </c>
      <c r="AU139" s="214">
        <v>22.608403061956626</v>
      </c>
      <c r="AV139" s="214">
        <v>22.822148548639422</v>
      </c>
      <c r="AX139" s="212" t="s">
        <v>131</v>
      </c>
      <c r="AY139" s="213">
        <v>228</v>
      </c>
      <c r="AZ139" s="213">
        <v>236</v>
      </c>
      <c r="BA139" s="213">
        <v>246</v>
      </c>
      <c r="BB139" s="213">
        <v>250</v>
      </c>
      <c r="BC139" s="213">
        <v>277</v>
      </c>
      <c r="BD139" s="213">
        <v>258</v>
      </c>
      <c r="BE139" s="213">
        <v>270</v>
      </c>
      <c r="BF139" s="213">
        <v>319</v>
      </c>
      <c r="BG139" s="213">
        <v>319</v>
      </c>
      <c r="BH139" s="213">
        <v>317</v>
      </c>
      <c r="BI139" s="213">
        <v>353</v>
      </c>
      <c r="BJ139" s="213">
        <v>356</v>
      </c>
      <c r="BK139" s="213">
        <v>381</v>
      </c>
      <c r="BL139" s="385"/>
      <c r="BM139" s="683" t="s">
        <v>100</v>
      </c>
      <c r="BN139" s="201" t="s">
        <v>72</v>
      </c>
      <c r="BO139" s="143">
        <v>47</v>
      </c>
      <c r="BP139" s="146">
        <v>279</v>
      </c>
      <c r="BQ139" s="146">
        <v>251</v>
      </c>
      <c r="BR139" s="143">
        <v>64</v>
      </c>
      <c r="BS139" s="146">
        <v>27</v>
      </c>
      <c r="BT139" s="146">
        <v>31</v>
      </c>
      <c r="BU139" s="146">
        <v>30</v>
      </c>
      <c r="BV139" s="142">
        <v>24</v>
      </c>
      <c r="BW139" s="142">
        <v>14</v>
      </c>
      <c r="BX139" s="142">
        <v>30</v>
      </c>
      <c r="BY139" s="142">
        <v>34</v>
      </c>
      <c r="BZ139" s="142">
        <v>24</v>
      </c>
      <c r="CA139" s="516">
        <v>12</v>
      </c>
    </row>
    <row r="140" spans="16:79">
      <c r="P140" s="215" t="s">
        <v>17</v>
      </c>
      <c r="Q140" s="216">
        <f t="shared" si="406"/>
        <v>0.63978093104306699</v>
      </c>
      <c r="R140" s="216">
        <f t="shared" si="407"/>
        <v>0.66981896784652795</v>
      </c>
      <c r="S140" s="216">
        <f t="shared" si="408"/>
        <v>0.63750641354540794</v>
      </c>
      <c r="T140" s="216">
        <f t="shared" si="409"/>
        <v>0.64183617372182522</v>
      </c>
      <c r="U140" s="216">
        <f t="shared" si="394"/>
        <v>0.6610937942759989</v>
      </c>
      <c r="V140" s="216">
        <f t="shared" si="395"/>
        <v>0.66537761601455869</v>
      </c>
      <c r="W140" s="216">
        <f t="shared" si="396"/>
        <v>0.73886401131275037</v>
      </c>
      <c r="X140" s="216">
        <f t="shared" si="397"/>
        <v>0.7572884569803271</v>
      </c>
      <c r="Y140" s="216">
        <f t="shared" si="398"/>
        <v>0.7723389517432464</v>
      </c>
      <c r="Z140" s="216">
        <f t="shared" si="410"/>
        <v>0.79295573536411235</v>
      </c>
      <c r="AA140" s="216">
        <f t="shared" si="411"/>
        <v>0.79502433747971879</v>
      </c>
      <c r="AB140" s="216">
        <f t="shared" si="412"/>
        <v>0.79956479690522242</v>
      </c>
      <c r="AC140" s="216">
        <f t="shared" si="413"/>
        <v>0.79702002931118709</v>
      </c>
      <c r="AD140" s="163"/>
      <c r="AE140" s="420">
        <v>5.8805443802717905</v>
      </c>
      <c r="AG140" s="385"/>
      <c r="AH140" s="129"/>
      <c r="AI140" s="215" t="s">
        <v>17</v>
      </c>
      <c r="AJ140" s="216">
        <v>0.63978093104306699</v>
      </c>
      <c r="AK140" s="216">
        <v>0.66981896784652795</v>
      </c>
      <c r="AL140" s="216">
        <v>0.63750641354540794</v>
      </c>
      <c r="AM140" s="216">
        <v>0.64183617372182522</v>
      </c>
      <c r="AN140" s="216">
        <v>0.6610937942759989</v>
      </c>
      <c r="AO140" s="216">
        <v>0.66537761601455869</v>
      </c>
      <c r="AP140" s="216">
        <v>0.73886401131275037</v>
      </c>
      <c r="AQ140" s="216">
        <v>0.7572884569803271</v>
      </c>
      <c r="AR140" s="216">
        <v>0.7723389517432464</v>
      </c>
      <c r="AS140" s="216">
        <v>0.79295573536411235</v>
      </c>
      <c r="AT140" s="216">
        <v>0.79502433747971879</v>
      </c>
      <c r="AU140" s="216">
        <v>0.79956479690522242</v>
      </c>
      <c r="AV140" s="216">
        <v>0.79702002931118709</v>
      </c>
      <c r="AX140" s="201"/>
      <c r="BA140" s="220"/>
      <c r="BB140" s="220"/>
      <c r="BC140" s="220"/>
      <c r="BD140" s="220"/>
      <c r="BE140" s="220"/>
      <c r="BF140" s="220"/>
      <c r="BG140" s="220"/>
      <c r="BH140" s="220"/>
      <c r="BI140" s="220"/>
      <c r="BJ140" s="220"/>
      <c r="BK140" s="220"/>
      <c r="BM140" s="681"/>
      <c r="BN140" s="201" t="s">
        <v>73</v>
      </c>
      <c r="BO140" s="143">
        <v>126</v>
      </c>
      <c r="BP140" s="146">
        <v>268</v>
      </c>
      <c r="BQ140" s="146">
        <v>315</v>
      </c>
      <c r="BR140" s="143">
        <v>135</v>
      </c>
      <c r="BS140" s="146">
        <v>112</v>
      </c>
      <c r="BT140" s="146">
        <v>106</v>
      </c>
      <c r="BU140" s="146">
        <v>99</v>
      </c>
      <c r="BV140" s="143">
        <v>107</v>
      </c>
      <c r="BW140" s="143">
        <v>98</v>
      </c>
      <c r="BX140" s="143">
        <v>97</v>
      </c>
      <c r="BY140" s="143">
        <v>102</v>
      </c>
      <c r="BZ140" s="143">
        <v>77</v>
      </c>
      <c r="CA140" s="517">
        <v>75</v>
      </c>
    </row>
    <row r="141" spans="16:79">
      <c r="T141" s="195"/>
      <c r="AE141" s="421"/>
      <c r="AG141" s="385"/>
      <c r="AH141" s="129"/>
      <c r="AM141" s="195"/>
      <c r="AN141" s="195"/>
      <c r="AO141" s="195"/>
      <c r="AP141" s="195"/>
      <c r="AQ141" s="386"/>
      <c r="AR141" s="195"/>
      <c r="AS141" s="195"/>
      <c r="AT141" s="386"/>
      <c r="AU141" s="386"/>
      <c r="AV141" s="201"/>
      <c r="AX141" s="141"/>
      <c r="BA141" s="220"/>
      <c r="BB141" s="220"/>
      <c r="BC141" s="220"/>
      <c r="BD141" s="220"/>
      <c r="BE141" s="220"/>
      <c r="BF141" s="220"/>
      <c r="BG141" s="220"/>
      <c r="BH141" s="220"/>
      <c r="BI141" s="220"/>
      <c r="BJ141" s="220"/>
      <c r="BK141" s="220"/>
      <c r="BM141" s="681"/>
      <c r="BN141" s="201" t="s">
        <v>74</v>
      </c>
      <c r="BO141" s="143">
        <v>221</v>
      </c>
      <c r="BP141" s="146">
        <v>149</v>
      </c>
      <c r="BQ141" s="146">
        <v>169</v>
      </c>
      <c r="BR141" s="143">
        <v>242</v>
      </c>
      <c r="BS141" s="146">
        <v>256</v>
      </c>
      <c r="BT141" s="146">
        <v>242</v>
      </c>
      <c r="BU141" s="146">
        <v>245</v>
      </c>
      <c r="BV141" s="143">
        <v>233</v>
      </c>
      <c r="BW141" s="143">
        <v>244</v>
      </c>
      <c r="BX141" s="143">
        <v>266</v>
      </c>
      <c r="BY141" s="143">
        <v>261</v>
      </c>
      <c r="BZ141" s="143">
        <v>227</v>
      </c>
      <c r="CA141" s="517">
        <v>206</v>
      </c>
    </row>
    <row r="142" spans="16:79" ht="18" customHeight="1">
      <c r="T142" s="195"/>
      <c r="AE142" s="421"/>
      <c r="AG142" s="385"/>
      <c r="AH142" s="129"/>
      <c r="AM142" s="195"/>
      <c r="AN142" s="195"/>
      <c r="AO142" s="195"/>
      <c r="AP142" s="195"/>
      <c r="AQ142" s="386"/>
      <c r="AR142" s="195"/>
      <c r="AS142" s="195"/>
      <c r="AT142" s="386"/>
      <c r="AU142" s="386"/>
      <c r="AV142" s="201"/>
      <c r="AX142" s="201"/>
      <c r="BA142" s="220"/>
      <c r="BB142" s="220"/>
      <c r="BC142" s="220"/>
      <c r="BD142" s="220"/>
      <c r="BE142" s="220"/>
      <c r="BF142" s="220"/>
      <c r="BG142" s="220"/>
      <c r="BH142" s="220"/>
      <c r="BI142" s="220"/>
      <c r="BJ142" s="220"/>
      <c r="BK142" s="220"/>
      <c r="BM142" s="681"/>
      <c r="BN142" s="201" t="s">
        <v>36</v>
      </c>
      <c r="BO142" s="143">
        <v>0</v>
      </c>
      <c r="BP142" s="146">
        <v>0</v>
      </c>
      <c r="BQ142" s="146">
        <v>0</v>
      </c>
      <c r="BR142" s="143">
        <v>0</v>
      </c>
      <c r="BS142" s="146">
        <v>0</v>
      </c>
      <c r="BT142" s="146">
        <v>0</v>
      </c>
      <c r="BU142" s="146">
        <v>0</v>
      </c>
      <c r="BV142" s="146">
        <v>0</v>
      </c>
      <c r="BW142" s="143">
        <v>0</v>
      </c>
      <c r="BX142" s="143">
        <v>0</v>
      </c>
      <c r="BY142" s="146">
        <v>0</v>
      </c>
      <c r="BZ142" s="146">
        <v>0</v>
      </c>
      <c r="CA142" s="545">
        <v>0</v>
      </c>
    </row>
    <row r="143" spans="16:79">
      <c r="T143" s="195"/>
      <c r="AE143" s="421"/>
      <c r="AG143" s="385"/>
      <c r="AH143" s="129"/>
      <c r="AM143" s="195"/>
      <c r="AN143" s="195"/>
      <c r="AO143" s="195"/>
      <c r="AP143" s="195"/>
      <c r="AQ143" s="386"/>
      <c r="AR143" s="195"/>
      <c r="AS143" s="195"/>
      <c r="AT143" s="386"/>
      <c r="AU143" s="386"/>
      <c r="AV143" s="201"/>
      <c r="AX143" s="201"/>
      <c r="BA143" s="220"/>
      <c r="BB143" s="220"/>
      <c r="BC143" s="220"/>
      <c r="BD143" s="220"/>
      <c r="BE143" s="220"/>
      <c r="BF143" s="220"/>
      <c r="BG143" s="220"/>
      <c r="BH143" s="220"/>
      <c r="BI143" s="220"/>
      <c r="BJ143" s="220"/>
      <c r="BK143" s="220"/>
      <c r="BM143" s="681"/>
      <c r="BN143" s="141" t="s">
        <v>149</v>
      </c>
      <c r="BO143" s="143">
        <v>0</v>
      </c>
      <c r="BP143" s="146">
        <v>0</v>
      </c>
      <c r="BQ143" s="146">
        <v>0</v>
      </c>
      <c r="BR143" s="143">
        <v>0</v>
      </c>
      <c r="BS143" s="146">
        <v>0</v>
      </c>
      <c r="BT143" s="146">
        <v>0</v>
      </c>
      <c r="BU143" s="146">
        <v>0</v>
      </c>
      <c r="BV143" s="146">
        <v>0</v>
      </c>
      <c r="BW143" s="143">
        <v>0</v>
      </c>
      <c r="BX143" s="146">
        <v>0</v>
      </c>
      <c r="BY143" s="143">
        <v>0</v>
      </c>
      <c r="BZ143" s="146">
        <v>35</v>
      </c>
      <c r="CA143" s="545">
        <v>16</v>
      </c>
    </row>
    <row r="144" spans="16:79">
      <c r="T144" s="195"/>
      <c r="U144" s="195" t="s">
        <v>14</v>
      </c>
      <c r="AE144" s="421"/>
      <c r="AG144" s="385"/>
      <c r="AH144" s="129"/>
      <c r="AM144" s="195"/>
      <c r="AN144" s="195"/>
      <c r="AO144" s="195"/>
      <c r="AP144" s="195"/>
      <c r="AQ144" s="386"/>
      <c r="AR144" s="195"/>
      <c r="AS144" s="195"/>
      <c r="AT144" s="386"/>
      <c r="AU144" s="386"/>
      <c r="AV144" s="201"/>
      <c r="AX144" s="201"/>
      <c r="AY144" s="165"/>
      <c r="AZ144" s="165"/>
      <c r="BA144" s="220"/>
      <c r="BB144" s="220"/>
      <c r="BC144" s="220"/>
      <c r="BD144" s="220"/>
      <c r="BE144" s="220"/>
      <c r="BF144" s="220"/>
      <c r="BG144" s="220"/>
      <c r="BH144" s="220"/>
      <c r="BI144" s="220"/>
      <c r="BJ144" s="220"/>
      <c r="BK144" s="220"/>
      <c r="BM144" s="681"/>
      <c r="BN144" s="201" t="s">
        <v>71</v>
      </c>
      <c r="BO144" s="143">
        <v>344</v>
      </c>
      <c r="BP144" s="146">
        <v>363</v>
      </c>
      <c r="BQ144" s="146">
        <v>338</v>
      </c>
      <c r="BR144" s="143">
        <v>340</v>
      </c>
      <c r="BS144" s="146">
        <v>414</v>
      </c>
      <c r="BT144" s="146">
        <v>423</v>
      </c>
      <c r="BU144" s="146">
        <v>433</v>
      </c>
      <c r="BV144" s="146">
        <v>501</v>
      </c>
      <c r="BW144" s="143">
        <v>500</v>
      </c>
      <c r="BX144" s="143">
        <v>498</v>
      </c>
      <c r="BY144" s="146">
        <v>504</v>
      </c>
      <c r="BZ144" s="146">
        <v>489</v>
      </c>
      <c r="CA144" s="545">
        <v>450</v>
      </c>
    </row>
    <row r="145" spans="16:80" ht="18.75" thickBot="1">
      <c r="T145" s="195"/>
      <c r="AE145" s="421"/>
      <c r="AG145" s="385"/>
      <c r="AH145" s="129"/>
      <c r="AM145" s="195"/>
      <c r="AN145" s="195"/>
      <c r="AO145" s="195"/>
      <c r="AP145" s="195"/>
      <c r="AQ145" s="386"/>
      <c r="AR145" s="195"/>
      <c r="AS145" s="195"/>
      <c r="AT145" s="386"/>
      <c r="AU145" s="386"/>
      <c r="AV145" s="201"/>
      <c r="AX145" s="165"/>
      <c r="AY145" s="165"/>
      <c r="AZ145" s="165"/>
      <c r="BA145" s="165"/>
      <c r="BB145" s="165"/>
      <c r="BC145" s="165"/>
      <c r="BD145" s="165"/>
      <c r="BE145" s="165"/>
      <c r="BF145" s="165"/>
      <c r="BG145" s="418"/>
      <c r="BH145" s="327"/>
      <c r="BI145" s="165"/>
      <c r="BJ145" s="165"/>
      <c r="BK145" s="165"/>
      <c r="BM145" s="682"/>
      <c r="BN145" s="222" t="s">
        <v>53</v>
      </c>
      <c r="BO145" s="207">
        <f>BO142+BO144+$AG$11*BO143</f>
        <v>344</v>
      </c>
      <c r="BP145" s="208">
        <f t="shared" ref="BP145" si="414">BP142+BP144+$AG$11*BP143</f>
        <v>363</v>
      </c>
      <c r="BQ145" s="208">
        <v>338</v>
      </c>
      <c r="BR145" s="207">
        <v>340</v>
      </c>
      <c r="BS145" s="208">
        <v>414</v>
      </c>
      <c r="BT145" s="208">
        <v>423</v>
      </c>
      <c r="BU145" s="208">
        <v>433</v>
      </c>
      <c r="BV145" s="209">
        <v>501</v>
      </c>
      <c r="BW145" s="209">
        <v>500</v>
      </c>
      <c r="BX145" s="209">
        <v>498</v>
      </c>
      <c r="BY145" s="208">
        <v>504</v>
      </c>
      <c r="BZ145" s="463">
        <v>506.5</v>
      </c>
      <c r="CA145" s="441">
        <v>458</v>
      </c>
    </row>
    <row r="146" spans="16:80">
      <c r="P146" s="201"/>
      <c r="Q146" s="201"/>
      <c r="R146" s="201"/>
      <c r="S146" s="201"/>
      <c r="T146" s="210"/>
      <c r="U146" s="210"/>
      <c r="V146" s="210"/>
      <c r="W146" s="210"/>
      <c r="X146" s="210"/>
      <c r="Y146" s="210"/>
      <c r="Z146" s="210"/>
      <c r="AA146" s="210"/>
      <c r="AB146" s="210"/>
      <c r="AC146" s="210"/>
      <c r="AD146" s="210"/>
      <c r="AE146" s="231"/>
      <c r="AF146" s="723" t="s">
        <v>113</v>
      </c>
      <c r="AH146" s="136"/>
      <c r="AI146" s="201"/>
      <c r="AJ146" s="201"/>
      <c r="AK146" s="201"/>
      <c r="AL146" s="201"/>
      <c r="AM146" s="210"/>
      <c r="AN146" s="210"/>
      <c r="AO146" s="210"/>
      <c r="AP146" s="210"/>
      <c r="AQ146" s="210"/>
      <c r="AR146" s="210"/>
      <c r="AS146" s="210"/>
      <c r="AT146" s="210"/>
      <c r="AU146" s="210"/>
      <c r="AV146" s="210"/>
      <c r="AX146" s="165"/>
      <c r="AY146" s="165"/>
      <c r="AZ146" s="165"/>
      <c r="BA146" s="165"/>
      <c r="BB146" s="165"/>
      <c r="BC146" s="165"/>
      <c r="BD146" s="165"/>
      <c r="BE146" s="165"/>
      <c r="BF146" s="165"/>
      <c r="BG146" s="418"/>
      <c r="BH146" s="327"/>
      <c r="BI146" s="165"/>
      <c r="BJ146" s="165"/>
      <c r="BK146" s="165"/>
      <c r="BM146" s="440"/>
      <c r="BN146" s="223"/>
      <c r="BO146" s="223"/>
      <c r="BP146" s="223"/>
      <c r="BQ146" s="223"/>
      <c r="BR146" s="223"/>
      <c r="BS146" s="223"/>
      <c r="BT146" s="223"/>
      <c r="BU146" s="223"/>
      <c r="BV146" s="388"/>
      <c r="BW146" s="388"/>
      <c r="BX146" s="223"/>
      <c r="BY146" s="388"/>
      <c r="BZ146" s="327"/>
      <c r="CA146" s="327"/>
      <c r="CB146" s="129" t="s">
        <v>14</v>
      </c>
    </row>
    <row r="147" spans="16:80">
      <c r="P147" s="133" t="s">
        <v>50</v>
      </c>
      <c r="Q147" s="133" t="s">
        <v>121</v>
      </c>
      <c r="R147" s="133" t="s">
        <v>120</v>
      </c>
      <c r="S147" s="133" t="s">
        <v>119</v>
      </c>
      <c r="T147" s="133" t="s">
        <v>49</v>
      </c>
      <c r="U147" s="133" t="s">
        <v>48</v>
      </c>
      <c r="V147" s="133" t="s">
        <v>47</v>
      </c>
      <c r="W147" s="133" t="s">
        <v>46</v>
      </c>
      <c r="X147" s="133" t="s">
        <v>45</v>
      </c>
      <c r="Y147" s="133" t="s">
        <v>44</v>
      </c>
      <c r="Z147" s="133" t="s">
        <v>43</v>
      </c>
      <c r="AA147" s="133" t="s">
        <v>96</v>
      </c>
      <c r="AB147" s="133" t="s">
        <v>69</v>
      </c>
      <c r="AC147" s="133" t="s">
        <v>77</v>
      </c>
      <c r="AD147" s="135"/>
      <c r="AE147" s="179" t="s">
        <v>84</v>
      </c>
      <c r="AF147" s="724"/>
      <c r="AH147" s="129"/>
      <c r="AI147" s="133" t="s">
        <v>50</v>
      </c>
      <c r="AJ147" s="133" t="s">
        <v>121</v>
      </c>
      <c r="AK147" s="133" t="s">
        <v>120</v>
      </c>
      <c r="AL147" s="133" t="s">
        <v>119</v>
      </c>
      <c r="AM147" s="133" t="s">
        <v>49</v>
      </c>
      <c r="AN147" s="133" t="s">
        <v>48</v>
      </c>
      <c r="AO147" s="133" t="s">
        <v>47</v>
      </c>
      <c r="AP147" s="133" t="s">
        <v>46</v>
      </c>
      <c r="AQ147" s="133" t="s">
        <v>45</v>
      </c>
      <c r="AR147" s="133" t="s">
        <v>44</v>
      </c>
      <c r="AS147" s="133" t="s">
        <v>43</v>
      </c>
      <c r="AT147" s="133" t="s">
        <v>96</v>
      </c>
      <c r="AU147" s="133" t="s">
        <v>69</v>
      </c>
      <c r="AV147" s="133" t="str">
        <f>$AV$3</f>
        <v>2016-17</v>
      </c>
      <c r="AX147" s="133" t="s">
        <v>50</v>
      </c>
      <c r="AY147" s="133" t="s">
        <v>121</v>
      </c>
      <c r="AZ147" s="133" t="s">
        <v>120</v>
      </c>
      <c r="BA147" s="133" t="s">
        <v>119</v>
      </c>
      <c r="BB147" s="133" t="s">
        <v>49</v>
      </c>
      <c r="BC147" s="133" t="s">
        <v>48</v>
      </c>
      <c r="BD147" s="133" t="s">
        <v>47</v>
      </c>
      <c r="BE147" s="133" t="s">
        <v>46</v>
      </c>
      <c r="BF147" s="133" t="s">
        <v>45</v>
      </c>
      <c r="BG147" s="133" t="s">
        <v>44</v>
      </c>
      <c r="BH147" s="133" t="s">
        <v>43</v>
      </c>
      <c r="BI147" s="133" t="s">
        <v>96</v>
      </c>
      <c r="BJ147" s="133" t="s">
        <v>69</v>
      </c>
      <c r="BK147" s="133" t="s">
        <v>77</v>
      </c>
      <c r="BM147" s="233"/>
      <c r="BN147" s="133" t="s">
        <v>50</v>
      </c>
      <c r="BO147" s="133" t="s">
        <v>121</v>
      </c>
      <c r="BP147" s="133" t="s">
        <v>120</v>
      </c>
      <c r="BQ147" s="133" t="s">
        <v>119</v>
      </c>
      <c r="BR147" s="133" t="s">
        <v>49</v>
      </c>
      <c r="BS147" s="133" t="s">
        <v>48</v>
      </c>
      <c r="BT147" s="133" t="s">
        <v>47</v>
      </c>
      <c r="BU147" s="133" t="s">
        <v>46</v>
      </c>
      <c r="BV147" s="133" t="s">
        <v>45</v>
      </c>
      <c r="BW147" s="133" t="s">
        <v>44</v>
      </c>
      <c r="BX147" s="133" t="s">
        <v>43</v>
      </c>
      <c r="BY147" s="133" t="s">
        <v>96</v>
      </c>
      <c r="BZ147" s="135" t="s">
        <v>69</v>
      </c>
      <c r="CA147" s="135" t="s">
        <v>77</v>
      </c>
    </row>
    <row r="148" spans="16:80">
      <c r="P148" s="201" t="s">
        <v>72</v>
      </c>
      <c r="Q148" s="143">
        <f t="shared" ref="Q148:AC154" si="415">SUM(Q4,Q20,Q36,Q52,Q68,Q84,Q100,Q116,Q132)</f>
        <v>26721.599999999999</v>
      </c>
      <c r="R148" s="143">
        <f t="shared" si="415"/>
        <v>28238.400000000001</v>
      </c>
      <c r="S148" s="143">
        <f t="shared" si="415"/>
        <v>29320.6</v>
      </c>
      <c r="T148" s="143">
        <f t="shared" si="415"/>
        <v>28180.799999999996</v>
      </c>
      <c r="U148" s="143">
        <f t="shared" si="415"/>
        <v>29139.4</v>
      </c>
      <c r="V148" s="143">
        <f t="shared" si="415"/>
        <v>29449.599999999999</v>
      </c>
      <c r="W148" s="143">
        <f t="shared" si="415"/>
        <v>26481.200000000001</v>
      </c>
      <c r="X148" s="143">
        <f t="shared" si="415"/>
        <v>25602.799999999996</v>
      </c>
      <c r="Y148" s="143">
        <f t="shared" si="415"/>
        <v>24819.799999999996</v>
      </c>
      <c r="Z148" s="143">
        <f t="shared" si="415"/>
        <v>24779.4</v>
      </c>
      <c r="AA148" s="143">
        <f t="shared" si="415"/>
        <v>25257.599999999999</v>
      </c>
      <c r="AB148" s="143">
        <f t="shared" si="415"/>
        <v>24155.599999999999</v>
      </c>
      <c r="AC148" s="143">
        <f t="shared" si="415"/>
        <v>22994.400000000001</v>
      </c>
      <c r="AD148" s="163"/>
      <c r="AE148" s="407">
        <f t="shared" ref="AE148:AE156" si="416">AVERAGE(AE4,AE20,AE36,AE52,AE68,AE84,AE100,AE116,AE132)</f>
        <v>393.44524009673364</v>
      </c>
      <c r="AF148" s="528">
        <v>1</v>
      </c>
      <c r="AH148" s="129"/>
      <c r="AI148" s="201" t="s">
        <v>72</v>
      </c>
      <c r="AJ148" s="143">
        <f t="shared" ref="AJ148:AP154" si="417">AJ4+AJ20+AJ36+AJ52+AJ68+AJ84+AJ100+AJ116+AJ132</f>
        <v>18664</v>
      </c>
      <c r="AK148" s="143">
        <f t="shared" si="417"/>
        <v>19964</v>
      </c>
      <c r="AL148" s="143">
        <f t="shared" si="417"/>
        <v>20678</v>
      </c>
      <c r="AM148" s="143">
        <f t="shared" si="417"/>
        <v>19682</v>
      </c>
      <c r="AN148" s="143">
        <f t="shared" si="417"/>
        <v>20277</v>
      </c>
      <c r="AO148" s="143">
        <f t="shared" si="417"/>
        <v>20251</v>
      </c>
      <c r="AP148" s="143">
        <f t="shared" si="417"/>
        <v>18340</v>
      </c>
      <c r="AQ148" s="143">
        <v>17754</v>
      </c>
      <c r="AR148" s="143">
        <f t="shared" ref="AR148:AV154" si="418">AR4+AR20+AR36+AR52+AR68+AR84+AR100+AR116+AR132</f>
        <v>17543</v>
      </c>
      <c r="AS148" s="143">
        <f t="shared" si="418"/>
        <v>17472</v>
      </c>
      <c r="AT148" s="143">
        <f t="shared" si="418"/>
        <v>18166</v>
      </c>
      <c r="AU148" s="143">
        <f t="shared" si="418"/>
        <v>17781</v>
      </c>
      <c r="AV148" s="143">
        <f t="shared" si="418"/>
        <v>17352</v>
      </c>
      <c r="AX148" s="201" t="s">
        <v>127</v>
      </c>
      <c r="AY148" s="143">
        <f t="shared" ref="AY148:BK155" si="419">AY4+AY20+AY36+AY52+AY68+AY84+AY100+AY116+AY132</f>
        <v>266</v>
      </c>
      <c r="AZ148" s="143">
        <f t="shared" si="419"/>
        <v>230</v>
      </c>
      <c r="BA148" s="143">
        <f t="shared" si="419"/>
        <v>245</v>
      </c>
      <c r="BB148" s="143">
        <f t="shared" si="419"/>
        <v>258</v>
      </c>
      <c r="BC148" s="143">
        <f t="shared" si="419"/>
        <v>270</v>
      </c>
      <c r="BD148" s="143">
        <f t="shared" si="419"/>
        <v>248</v>
      </c>
      <c r="BE148" s="143">
        <f t="shared" si="419"/>
        <v>340</v>
      </c>
      <c r="BF148" s="143">
        <f t="shared" si="419"/>
        <v>380</v>
      </c>
      <c r="BG148" s="143">
        <f t="shared" si="419"/>
        <v>440</v>
      </c>
      <c r="BH148" s="143">
        <f t="shared" si="419"/>
        <v>360</v>
      </c>
      <c r="BI148" s="143">
        <f t="shared" si="419"/>
        <v>414</v>
      </c>
      <c r="BJ148" s="143">
        <f t="shared" si="419"/>
        <v>417</v>
      </c>
      <c r="BK148" s="143">
        <f t="shared" si="419"/>
        <v>430</v>
      </c>
      <c r="BM148" s="683" t="s">
        <v>99</v>
      </c>
      <c r="BN148" s="201" t="s">
        <v>72</v>
      </c>
      <c r="BO148" s="143">
        <f t="shared" ref="BO148:CA161" si="420">SUM(BO4,BO20,BO36,BO52,BO68,BO84,BO100,BO116,BO132)</f>
        <v>8707</v>
      </c>
      <c r="BP148" s="146">
        <f t="shared" si="420"/>
        <v>8818</v>
      </c>
      <c r="BQ148" s="146">
        <f t="shared" si="420"/>
        <v>9257</v>
      </c>
      <c r="BR148" s="143">
        <f t="shared" si="420"/>
        <v>9351</v>
      </c>
      <c r="BS148" s="146">
        <f t="shared" si="420"/>
        <v>9823</v>
      </c>
      <c r="BT148" s="146">
        <f t="shared" si="420"/>
        <v>10042</v>
      </c>
      <c r="BU148" s="146">
        <f t="shared" si="420"/>
        <v>8889</v>
      </c>
      <c r="BV148" s="146">
        <f t="shared" si="420"/>
        <v>8526</v>
      </c>
      <c r="BW148" s="142">
        <f t="shared" si="420"/>
        <v>8136</v>
      </c>
      <c r="BX148" s="142">
        <f t="shared" si="420"/>
        <v>8308</v>
      </c>
      <c r="BY148" s="180">
        <f t="shared" si="420"/>
        <v>8122</v>
      </c>
      <c r="BZ148" s="142">
        <f t="shared" si="420"/>
        <v>7312</v>
      </c>
      <c r="CA148" s="516">
        <f t="shared" si="420"/>
        <v>6493</v>
      </c>
    </row>
    <row r="149" spans="16:80" ht="18" customHeight="1">
      <c r="P149" s="201" t="s">
        <v>73</v>
      </c>
      <c r="Q149" s="143">
        <f t="shared" si="415"/>
        <v>23385.799999999996</v>
      </c>
      <c r="R149" s="143">
        <f t="shared" si="415"/>
        <v>23963.800000000003</v>
      </c>
      <c r="S149" s="143">
        <f t="shared" si="415"/>
        <v>26045.8</v>
      </c>
      <c r="T149" s="143">
        <f t="shared" si="415"/>
        <v>25770.199999999997</v>
      </c>
      <c r="U149" s="143">
        <f t="shared" si="415"/>
        <v>26924.2</v>
      </c>
      <c r="V149" s="143">
        <f t="shared" si="415"/>
        <v>28494.2</v>
      </c>
      <c r="W149" s="143">
        <f t="shared" si="415"/>
        <v>26288.400000000001</v>
      </c>
      <c r="X149" s="143">
        <f t="shared" si="415"/>
        <v>26590.6</v>
      </c>
      <c r="Y149" s="143">
        <f t="shared" si="415"/>
        <v>26316.800000000003</v>
      </c>
      <c r="Z149" s="143">
        <f t="shared" si="415"/>
        <v>26299.200000000001</v>
      </c>
      <c r="AA149" s="143">
        <f t="shared" si="415"/>
        <v>26436.400000000001</v>
      </c>
      <c r="AB149" s="143">
        <f t="shared" si="415"/>
        <v>26293.200000000001</v>
      </c>
      <c r="AC149" s="143">
        <f t="shared" si="415"/>
        <v>25534</v>
      </c>
      <c r="AD149" s="163"/>
      <c r="AE149" s="407">
        <f t="shared" si="416"/>
        <v>264.29064653004485</v>
      </c>
      <c r="AF149" s="529">
        <v>1</v>
      </c>
      <c r="AH149" s="129"/>
      <c r="AI149" s="201" t="s">
        <v>73</v>
      </c>
      <c r="AJ149" s="143">
        <f t="shared" si="417"/>
        <v>16545</v>
      </c>
      <c r="AK149" s="143">
        <f t="shared" si="417"/>
        <v>16984</v>
      </c>
      <c r="AL149" s="143">
        <f t="shared" si="417"/>
        <v>18379</v>
      </c>
      <c r="AM149" s="143">
        <f t="shared" si="417"/>
        <v>18110</v>
      </c>
      <c r="AN149" s="143">
        <f t="shared" si="417"/>
        <v>18755</v>
      </c>
      <c r="AO149" s="143">
        <f t="shared" si="417"/>
        <v>19642</v>
      </c>
      <c r="AP149" s="143">
        <f t="shared" si="417"/>
        <v>18049</v>
      </c>
      <c r="AQ149" s="143">
        <v>18162</v>
      </c>
      <c r="AR149" s="143">
        <f t="shared" si="418"/>
        <v>18114</v>
      </c>
      <c r="AS149" s="143">
        <f t="shared" si="418"/>
        <v>18130</v>
      </c>
      <c r="AT149" s="143">
        <f>AT5+AT21+AT37+AT53+AT69+AT85+AT101+AT117+AT133</f>
        <v>18388</v>
      </c>
      <c r="AU149" s="143">
        <f>AU5+AU21+AU37+AU53+AU69+AU85+AU101+AU117+AU133</f>
        <v>18759</v>
      </c>
      <c r="AV149" s="143">
        <f>AV5+AV21+AV37+AV53+AV69+AV85+AV101+AV117+AV133</f>
        <v>18603</v>
      </c>
      <c r="AX149" s="141" t="s">
        <v>149</v>
      </c>
      <c r="AY149" s="143">
        <f t="shared" si="419"/>
        <v>0</v>
      </c>
      <c r="AZ149" s="143">
        <f t="shared" si="419"/>
        <v>0</v>
      </c>
      <c r="BA149" s="143">
        <f t="shared" si="419"/>
        <v>0</v>
      </c>
      <c r="BB149" s="143">
        <f t="shared" si="419"/>
        <v>0</v>
      </c>
      <c r="BC149" s="143">
        <f t="shared" si="419"/>
        <v>0</v>
      </c>
      <c r="BD149" s="143">
        <f t="shared" si="419"/>
        <v>0</v>
      </c>
      <c r="BE149" s="143">
        <f t="shared" si="419"/>
        <v>0</v>
      </c>
      <c r="BF149" s="143">
        <f t="shared" si="419"/>
        <v>0</v>
      </c>
      <c r="BG149" s="143">
        <f t="shared" si="419"/>
        <v>0</v>
      </c>
      <c r="BH149" s="143">
        <f t="shared" si="419"/>
        <v>0</v>
      </c>
      <c r="BI149" s="143">
        <f t="shared" si="419"/>
        <v>0</v>
      </c>
      <c r="BJ149" s="143">
        <f t="shared" si="419"/>
        <v>772</v>
      </c>
      <c r="BK149" s="143">
        <f t="shared" si="419"/>
        <v>684</v>
      </c>
      <c r="BM149" s="681"/>
      <c r="BN149" s="201" t="s">
        <v>73</v>
      </c>
      <c r="BO149" s="143">
        <f t="shared" si="420"/>
        <v>6761</v>
      </c>
      <c r="BP149" s="146">
        <f t="shared" si="420"/>
        <v>6781</v>
      </c>
      <c r="BQ149" s="146">
        <f t="shared" si="420"/>
        <v>7396</v>
      </c>
      <c r="BR149" s="143">
        <f t="shared" si="420"/>
        <v>7659</v>
      </c>
      <c r="BS149" s="146">
        <f t="shared" si="420"/>
        <v>8309</v>
      </c>
      <c r="BT149" s="146">
        <f t="shared" si="420"/>
        <v>8849</v>
      </c>
      <c r="BU149" s="146">
        <f t="shared" si="420"/>
        <v>8253</v>
      </c>
      <c r="BV149" s="146">
        <f t="shared" si="420"/>
        <v>8362</v>
      </c>
      <c r="BW149" s="143">
        <f t="shared" si="420"/>
        <v>8301</v>
      </c>
      <c r="BX149" s="143">
        <f t="shared" si="420"/>
        <v>8464</v>
      </c>
      <c r="BY149" s="146">
        <f t="shared" si="420"/>
        <v>8398</v>
      </c>
      <c r="BZ149" s="143">
        <f t="shared" si="420"/>
        <v>8039</v>
      </c>
      <c r="CA149" s="517">
        <f t="shared" si="420"/>
        <v>7305</v>
      </c>
    </row>
    <row r="150" spans="16:80">
      <c r="P150" s="201" t="s">
        <v>74</v>
      </c>
      <c r="Q150" s="143">
        <f t="shared" si="415"/>
        <v>23340</v>
      </c>
      <c r="R150" s="143">
        <f t="shared" si="415"/>
        <v>23071</v>
      </c>
      <c r="S150" s="143">
        <f t="shared" si="415"/>
        <v>24663.200000000001</v>
      </c>
      <c r="T150" s="143">
        <f t="shared" si="415"/>
        <v>26598</v>
      </c>
      <c r="U150" s="143">
        <f t="shared" si="415"/>
        <v>27513.800000000003</v>
      </c>
      <c r="V150" s="143">
        <f t="shared" si="415"/>
        <v>29535.199999999997</v>
      </c>
      <c r="W150" s="143">
        <f t="shared" si="415"/>
        <v>28600.800000000003</v>
      </c>
      <c r="X150" s="143">
        <f t="shared" si="415"/>
        <v>29671.800000000003</v>
      </c>
      <c r="Y150" s="143">
        <f t="shared" si="415"/>
        <v>29699</v>
      </c>
      <c r="Z150" s="143">
        <f t="shared" si="415"/>
        <v>30087.599999999999</v>
      </c>
      <c r="AA150" s="143">
        <f t="shared" si="415"/>
        <v>30026.199999999997</v>
      </c>
      <c r="AB150" s="143">
        <f t="shared" si="415"/>
        <v>30194.6</v>
      </c>
      <c r="AC150" s="143">
        <f t="shared" si="415"/>
        <v>30320.799999999999</v>
      </c>
      <c r="AD150" s="163"/>
      <c r="AE150" s="407">
        <f t="shared" si="416"/>
        <v>353.97136901907891</v>
      </c>
      <c r="AF150" s="529">
        <v>1</v>
      </c>
      <c r="AH150" s="129"/>
      <c r="AI150" s="201" t="s">
        <v>74</v>
      </c>
      <c r="AJ150" s="143">
        <f t="shared" si="417"/>
        <v>16513</v>
      </c>
      <c r="AK150" s="143">
        <f t="shared" si="417"/>
        <v>16233</v>
      </c>
      <c r="AL150" s="143">
        <f t="shared" si="417"/>
        <v>17187</v>
      </c>
      <c r="AM150" s="143">
        <f t="shared" si="417"/>
        <v>18492</v>
      </c>
      <c r="AN150" s="143">
        <f t="shared" si="417"/>
        <v>18937</v>
      </c>
      <c r="AO150" s="143">
        <f t="shared" si="417"/>
        <v>20013</v>
      </c>
      <c r="AP150" s="143">
        <f t="shared" si="417"/>
        <v>19291</v>
      </c>
      <c r="AQ150" s="143">
        <v>19840</v>
      </c>
      <c r="AR150" s="143">
        <f t="shared" si="418"/>
        <v>19826</v>
      </c>
      <c r="AS150" s="143">
        <f t="shared" si="418"/>
        <v>20013</v>
      </c>
      <c r="AT150" s="143">
        <f t="shared" si="418"/>
        <v>20184</v>
      </c>
      <c r="AU150" s="143">
        <f t="shared" si="418"/>
        <v>20550</v>
      </c>
      <c r="AV150" s="143">
        <f t="shared" si="418"/>
        <v>21113</v>
      </c>
      <c r="AX150" s="201" t="s">
        <v>71</v>
      </c>
      <c r="AY150" s="143">
        <f t="shared" si="419"/>
        <v>16369</v>
      </c>
      <c r="AZ150" s="143">
        <f t="shared" si="419"/>
        <v>16505</v>
      </c>
      <c r="BA150" s="143">
        <f t="shared" si="419"/>
        <v>16748</v>
      </c>
      <c r="BB150" s="143">
        <f t="shared" si="419"/>
        <v>17175</v>
      </c>
      <c r="BC150" s="143">
        <f t="shared" si="419"/>
        <v>18275</v>
      </c>
      <c r="BD150" s="143">
        <f t="shared" si="419"/>
        <v>18133</v>
      </c>
      <c r="BE150" s="143">
        <f t="shared" si="419"/>
        <v>19076</v>
      </c>
      <c r="BF150" s="143">
        <f t="shared" si="419"/>
        <v>19917</v>
      </c>
      <c r="BG150" s="143">
        <f t="shared" si="419"/>
        <v>20833</v>
      </c>
      <c r="BH150" s="143">
        <f t="shared" si="419"/>
        <v>20839</v>
      </c>
      <c r="BI150" s="143">
        <f t="shared" si="419"/>
        <v>20844</v>
      </c>
      <c r="BJ150" s="143">
        <f t="shared" si="419"/>
        <v>21556</v>
      </c>
      <c r="BK150" s="143">
        <f t="shared" si="419"/>
        <v>22183</v>
      </c>
      <c r="BM150" s="681"/>
      <c r="BN150" s="201" t="s">
        <v>74</v>
      </c>
      <c r="BO150" s="143">
        <f t="shared" si="420"/>
        <v>5935</v>
      </c>
      <c r="BP150" s="146">
        <f t="shared" si="420"/>
        <v>5885</v>
      </c>
      <c r="BQ150" s="146">
        <f t="shared" si="420"/>
        <v>6439</v>
      </c>
      <c r="BR150" s="143">
        <f t="shared" si="420"/>
        <v>7025</v>
      </c>
      <c r="BS150" s="146">
        <f t="shared" si="420"/>
        <v>7411</v>
      </c>
      <c r="BT150" s="146">
        <f t="shared" si="420"/>
        <v>8224</v>
      </c>
      <c r="BU150" s="146">
        <f t="shared" si="420"/>
        <v>8041</v>
      </c>
      <c r="BV150" s="146">
        <f t="shared" si="420"/>
        <v>8556</v>
      </c>
      <c r="BW150" s="143">
        <f t="shared" si="420"/>
        <v>8555</v>
      </c>
      <c r="BX150" s="143">
        <f t="shared" si="420"/>
        <v>8927</v>
      </c>
      <c r="BY150" s="146">
        <f t="shared" si="420"/>
        <v>8874</v>
      </c>
      <c r="BZ150" s="143">
        <f t="shared" si="420"/>
        <v>8807</v>
      </c>
      <c r="CA150" s="517">
        <f t="shared" si="420"/>
        <v>8606</v>
      </c>
    </row>
    <row r="151" spans="16:80">
      <c r="P151" s="201" t="s">
        <v>10</v>
      </c>
      <c r="Q151" s="143">
        <f t="shared" si="415"/>
        <v>23878.800000000003</v>
      </c>
      <c r="R151" s="143">
        <f t="shared" si="415"/>
        <v>24368.999999999996</v>
      </c>
      <c r="S151" s="143">
        <f t="shared" si="415"/>
        <v>24953.599999999999</v>
      </c>
      <c r="T151" s="143">
        <f t="shared" si="415"/>
        <v>25757.399999999998</v>
      </c>
      <c r="U151" s="143">
        <f t="shared" si="415"/>
        <v>27516</v>
      </c>
      <c r="V151" s="143">
        <f t="shared" si="415"/>
        <v>27438.6</v>
      </c>
      <c r="W151" s="143">
        <f t="shared" si="415"/>
        <v>29280.400000000001</v>
      </c>
      <c r="X151" s="143">
        <f t="shared" si="415"/>
        <v>31103.399999999998</v>
      </c>
      <c r="Y151" s="143">
        <f t="shared" si="415"/>
        <v>32968.800000000003</v>
      </c>
      <c r="Z151" s="143">
        <f t="shared" si="415"/>
        <v>32886.199999999997</v>
      </c>
      <c r="AA151" s="143">
        <f t="shared" si="415"/>
        <v>32993</v>
      </c>
      <c r="AB151" s="143">
        <f t="shared" si="415"/>
        <v>34693.1</v>
      </c>
      <c r="AC151" s="143">
        <f t="shared" si="415"/>
        <v>35287.80000000001</v>
      </c>
      <c r="AD151" s="163"/>
      <c r="AE151" s="407">
        <f t="shared" si="416"/>
        <v>397.42020535252573</v>
      </c>
      <c r="AF151" s="529">
        <v>1</v>
      </c>
      <c r="AH151" s="129"/>
      <c r="AI151" s="201" t="s">
        <v>10</v>
      </c>
      <c r="AJ151" s="143">
        <f t="shared" si="417"/>
        <v>16635</v>
      </c>
      <c r="AK151" s="143">
        <f t="shared" si="417"/>
        <v>16735</v>
      </c>
      <c r="AL151" s="143">
        <f t="shared" si="417"/>
        <v>16993</v>
      </c>
      <c r="AM151" s="143">
        <f t="shared" si="417"/>
        <v>17433</v>
      </c>
      <c r="AN151" s="143">
        <f t="shared" si="417"/>
        <v>18545</v>
      </c>
      <c r="AO151" s="143">
        <f t="shared" si="417"/>
        <v>18381</v>
      </c>
      <c r="AP151" s="143">
        <f t="shared" si="417"/>
        <v>19416</v>
      </c>
      <c r="AQ151" s="143">
        <v>20297</v>
      </c>
      <c r="AR151" s="143">
        <f t="shared" si="418"/>
        <v>21273</v>
      </c>
      <c r="AS151" s="143">
        <f t="shared" si="418"/>
        <v>21199</v>
      </c>
      <c r="AT151" s="143">
        <f t="shared" si="418"/>
        <v>21258</v>
      </c>
      <c r="AU151" s="143">
        <f t="shared" si="418"/>
        <v>22359</v>
      </c>
      <c r="AV151" s="143">
        <f t="shared" si="418"/>
        <v>22955</v>
      </c>
      <c r="AX151" s="201" t="s">
        <v>128</v>
      </c>
      <c r="AY151" s="143">
        <f t="shared" si="419"/>
        <v>5073</v>
      </c>
      <c r="AZ151" s="143">
        <f t="shared" si="419"/>
        <v>5071</v>
      </c>
      <c r="BA151" s="143">
        <f t="shared" si="419"/>
        <v>4911</v>
      </c>
      <c r="BB151" s="143">
        <f t="shared" si="419"/>
        <v>5083</v>
      </c>
      <c r="BC151" s="143">
        <f t="shared" si="419"/>
        <v>5418</v>
      </c>
      <c r="BD151" s="143">
        <f t="shared" si="419"/>
        <v>5341</v>
      </c>
      <c r="BE151" s="143">
        <f t="shared" si="419"/>
        <v>5673</v>
      </c>
      <c r="BF151" s="143">
        <f t="shared" si="419"/>
        <v>5673</v>
      </c>
      <c r="BG151" s="143">
        <f t="shared" si="419"/>
        <v>5635</v>
      </c>
      <c r="BH151" s="143">
        <f t="shared" si="419"/>
        <v>5681</v>
      </c>
      <c r="BI151" s="143">
        <f t="shared" si="419"/>
        <v>5369</v>
      </c>
      <c r="BJ151" s="143">
        <f t="shared" si="419"/>
        <v>5317</v>
      </c>
      <c r="BK151" s="143">
        <f t="shared" si="419"/>
        <v>5613</v>
      </c>
      <c r="BM151" s="681"/>
      <c r="BN151" s="201" t="s">
        <v>36</v>
      </c>
      <c r="BO151" s="143">
        <f t="shared" si="420"/>
        <v>142</v>
      </c>
      <c r="BP151" s="146">
        <f t="shared" si="420"/>
        <v>137</v>
      </c>
      <c r="BQ151" s="146">
        <f t="shared" si="420"/>
        <v>126</v>
      </c>
      <c r="BR151" s="143">
        <f t="shared" si="420"/>
        <v>123</v>
      </c>
      <c r="BS151" s="146">
        <f t="shared" si="420"/>
        <v>131</v>
      </c>
      <c r="BT151" s="146">
        <f t="shared" si="420"/>
        <v>119</v>
      </c>
      <c r="BU151" s="146">
        <f t="shared" si="420"/>
        <v>163</v>
      </c>
      <c r="BV151" s="146">
        <f t="shared" si="420"/>
        <v>176</v>
      </c>
      <c r="BW151" s="143">
        <f t="shared" si="420"/>
        <v>194</v>
      </c>
      <c r="BX151" s="143">
        <f t="shared" si="420"/>
        <v>164</v>
      </c>
      <c r="BY151" s="146">
        <f t="shared" si="420"/>
        <v>169</v>
      </c>
      <c r="BZ151" s="143">
        <f t="shared" si="420"/>
        <v>179</v>
      </c>
      <c r="CA151" s="517">
        <f t="shared" si="420"/>
        <v>177</v>
      </c>
    </row>
    <row r="152" spans="16:80">
      <c r="P152" s="201" t="s">
        <v>11</v>
      </c>
      <c r="Q152" s="143">
        <f t="shared" si="415"/>
        <v>5437</v>
      </c>
      <c r="R152" s="143">
        <f t="shared" si="415"/>
        <v>5585</v>
      </c>
      <c r="S152" s="143">
        <f t="shared" si="415"/>
        <v>5341</v>
      </c>
      <c r="T152" s="143">
        <f t="shared" si="415"/>
        <v>5496</v>
      </c>
      <c r="U152" s="143">
        <f t="shared" si="415"/>
        <v>5874</v>
      </c>
      <c r="V152" s="143">
        <f t="shared" si="415"/>
        <v>5735</v>
      </c>
      <c r="W152" s="143">
        <f t="shared" si="415"/>
        <v>5990</v>
      </c>
      <c r="X152" s="143">
        <f t="shared" si="415"/>
        <v>5952</v>
      </c>
      <c r="Y152" s="143">
        <f t="shared" si="415"/>
        <v>5922</v>
      </c>
      <c r="Z152" s="143">
        <f t="shared" si="415"/>
        <v>5849</v>
      </c>
      <c r="AA152" s="143">
        <f t="shared" si="415"/>
        <v>5529</v>
      </c>
      <c r="AB152" s="143">
        <f t="shared" si="415"/>
        <v>5416</v>
      </c>
      <c r="AC152" s="143">
        <f t="shared" si="415"/>
        <v>5726</v>
      </c>
      <c r="AD152" s="163"/>
      <c r="AE152" s="407">
        <f t="shared" si="416"/>
        <v>72.160817497668958</v>
      </c>
      <c r="AF152" s="529">
        <v>0.3</v>
      </c>
      <c r="AI152" s="201" t="s">
        <v>11</v>
      </c>
      <c r="AJ152" s="143">
        <f t="shared" si="417"/>
        <v>5437</v>
      </c>
      <c r="AK152" s="143">
        <f t="shared" si="417"/>
        <v>5585</v>
      </c>
      <c r="AL152" s="143">
        <f t="shared" si="417"/>
        <v>5341</v>
      </c>
      <c r="AM152" s="143">
        <f t="shared" si="417"/>
        <v>5496</v>
      </c>
      <c r="AN152" s="143">
        <f t="shared" si="417"/>
        <v>5874</v>
      </c>
      <c r="AO152" s="143">
        <f t="shared" si="417"/>
        <v>5735</v>
      </c>
      <c r="AP152" s="143">
        <f t="shared" si="417"/>
        <v>5990</v>
      </c>
      <c r="AQ152" s="143">
        <v>5952</v>
      </c>
      <c r="AR152" s="143">
        <f t="shared" si="418"/>
        <v>5922</v>
      </c>
      <c r="AS152" s="143">
        <f t="shared" si="418"/>
        <v>5849</v>
      </c>
      <c r="AT152" s="143">
        <f t="shared" si="418"/>
        <v>5529</v>
      </c>
      <c r="AU152" s="143">
        <f t="shared" si="418"/>
        <v>5416</v>
      </c>
      <c r="AV152" s="143">
        <f t="shared" si="418"/>
        <v>5726</v>
      </c>
      <c r="AX152" s="201" t="s">
        <v>129</v>
      </c>
      <c r="AY152" s="143">
        <f t="shared" si="419"/>
        <v>364</v>
      </c>
      <c r="AZ152" s="143">
        <f t="shared" si="419"/>
        <v>514</v>
      </c>
      <c r="BA152" s="143">
        <f t="shared" si="419"/>
        <v>430</v>
      </c>
      <c r="BB152" s="143">
        <f t="shared" si="419"/>
        <v>413</v>
      </c>
      <c r="BC152" s="143">
        <f t="shared" si="419"/>
        <v>456</v>
      </c>
      <c r="BD152" s="143">
        <f t="shared" si="419"/>
        <v>394</v>
      </c>
      <c r="BE152" s="143">
        <f t="shared" si="419"/>
        <v>317</v>
      </c>
      <c r="BF152" s="143">
        <f t="shared" si="419"/>
        <v>279</v>
      </c>
      <c r="BG152" s="143">
        <f t="shared" si="419"/>
        <v>287</v>
      </c>
      <c r="BH152" s="143">
        <f t="shared" si="419"/>
        <v>168</v>
      </c>
      <c r="BI152" s="143">
        <f t="shared" si="419"/>
        <v>160</v>
      </c>
      <c r="BJ152" s="143">
        <f t="shared" si="419"/>
        <v>99</v>
      </c>
      <c r="BK152" s="143">
        <f t="shared" si="419"/>
        <v>113</v>
      </c>
      <c r="BM152" s="681"/>
      <c r="BN152" s="141" t="s">
        <v>149</v>
      </c>
      <c r="BO152" s="143">
        <f t="shared" si="420"/>
        <v>0</v>
      </c>
      <c r="BP152" s="146">
        <f t="shared" si="420"/>
        <v>0</v>
      </c>
      <c r="BQ152" s="146">
        <f t="shared" si="420"/>
        <v>0</v>
      </c>
      <c r="BR152" s="143">
        <f t="shared" si="420"/>
        <v>0</v>
      </c>
      <c r="BS152" s="146">
        <f t="shared" si="420"/>
        <v>0</v>
      </c>
      <c r="BT152" s="146">
        <f t="shared" si="420"/>
        <v>0</v>
      </c>
      <c r="BU152" s="146">
        <f t="shared" si="420"/>
        <v>0</v>
      </c>
      <c r="BV152" s="146">
        <f t="shared" si="420"/>
        <v>0</v>
      </c>
      <c r="BW152" s="143">
        <f t="shared" si="420"/>
        <v>0</v>
      </c>
      <c r="BX152" s="143">
        <f t="shared" si="420"/>
        <v>0</v>
      </c>
      <c r="BY152" s="146">
        <f t="shared" si="420"/>
        <v>0</v>
      </c>
      <c r="BZ152" s="143">
        <f t="shared" si="420"/>
        <v>330</v>
      </c>
      <c r="CA152" s="517">
        <f t="shared" si="420"/>
        <v>291</v>
      </c>
    </row>
    <row r="153" spans="16:80">
      <c r="P153" s="201" t="s">
        <v>12</v>
      </c>
      <c r="Q153" s="143">
        <f t="shared" si="415"/>
        <v>827</v>
      </c>
      <c r="R153" s="143">
        <f t="shared" si="415"/>
        <v>817</v>
      </c>
      <c r="S153" s="143">
        <f t="shared" si="415"/>
        <v>848</v>
      </c>
      <c r="T153" s="143">
        <f t="shared" si="415"/>
        <v>891</v>
      </c>
      <c r="U153" s="143">
        <f t="shared" si="415"/>
        <v>956</v>
      </c>
      <c r="V153" s="143">
        <f t="shared" si="415"/>
        <v>971</v>
      </c>
      <c r="W153" s="143">
        <f t="shared" si="415"/>
        <v>984</v>
      </c>
      <c r="X153" s="143">
        <f t="shared" si="415"/>
        <v>1089</v>
      </c>
      <c r="Y153" s="143">
        <f t="shared" si="415"/>
        <v>1079</v>
      </c>
      <c r="Z153" s="143">
        <f t="shared" si="415"/>
        <v>1133</v>
      </c>
      <c r="AA153" s="143">
        <f t="shared" si="415"/>
        <v>1108</v>
      </c>
      <c r="AB153" s="143">
        <f t="shared" si="415"/>
        <v>1146</v>
      </c>
      <c r="AC153" s="143">
        <f t="shared" si="415"/>
        <v>1220</v>
      </c>
      <c r="AD153" s="163"/>
      <c r="AE153" s="407">
        <f t="shared" si="416"/>
        <v>19.091084011510823</v>
      </c>
      <c r="AF153" s="529">
        <v>0.05</v>
      </c>
      <c r="AI153" s="201" t="s">
        <v>12</v>
      </c>
      <c r="AJ153" s="143">
        <f t="shared" si="417"/>
        <v>827</v>
      </c>
      <c r="AK153" s="143">
        <f t="shared" si="417"/>
        <v>817</v>
      </c>
      <c r="AL153" s="143">
        <f t="shared" si="417"/>
        <v>848</v>
      </c>
      <c r="AM153" s="143">
        <f t="shared" si="417"/>
        <v>891</v>
      </c>
      <c r="AN153" s="143">
        <f t="shared" si="417"/>
        <v>956</v>
      </c>
      <c r="AO153" s="143">
        <f t="shared" si="417"/>
        <v>971</v>
      </c>
      <c r="AP153" s="143">
        <f t="shared" si="417"/>
        <v>984</v>
      </c>
      <c r="AQ153" s="143">
        <v>1089</v>
      </c>
      <c r="AR153" s="143">
        <f t="shared" si="418"/>
        <v>1079</v>
      </c>
      <c r="AS153" s="143">
        <f t="shared" si="418"/>
        <v>1133</v>
      </c>
      <c r="AT153" s="143">
        <f t="shared" si="418"/>
        <v>1108</v>
      </c>
      <c r="AU153" s="143">
        <f t="shared" si="418"/>
        <v>1146</v>
      </c>
      <c r="AV153" s="143">
        <f t="shared" si="418"/>
        <v>1220</v>
      </c>
      <c r="AX153" s="201" t="s">
        <v>130</v>
      </c>
      <c r="AY153" s="143">
        <f t="shared" si="419"/>
        <v>296</v>
      </c>
      <c r="AZ153" s="143">
        <f t="shared" si="419"/>
        <v>337</v>
      </c>
      <c r="BA153" s="143">
        <f t="shared" si="419"/>
        <v>324</v>
      </c>
      <c r="BB153" s="143">
        <f t="shared" si="419"/>
        <v>338</v>
      </c>
      <c r="BC153" s="143">
        <f t="shared" si="419"/>
        <v>260</v>
      </c>
      <c r="BD153" s="143">
        <f t="shared" si="419"/>
        <v>293</v>
      </c>
      <c r="BE153" s="143">
        <f t="shared" si="419"/>
        <v>275</v>
      </c>
      <c r="BF153" s="143">
        <f t="shared" si="419"/>
        <v>290</v>
      </c>
      <c r="BG153" s="143">
        <f t="shared" si="419"/>
        <v>291</v>
      </c>
      <c r="BH153" s="143">
        <f t="shared" si="419"/>
        <v>282</v>
      </c>
      <c r="BI153" s="143">
        <f t="shared" si="419"/>
        <v>237</v>
      </c>
      <c r="BJ153" s="143">
        <f t="shared" si="419"/>
        <v>257</v>
      </c>
      <c r="BK153" s="143">
        <f t="shared" si="419"/>
        <v>201</v>
      </c>
      <c r="BM153" s="681"/>
      <c r="BN153" s="201" t="s">
        <v>71</v>
      </c>
      <c r="BO153" s="143">
        <f t="shared" si="420"/>
        <v>5389</v>
      </c>
      <c r="BP153" s="146">
        <f t="shared" si="420"/>
        <v>5493</v>
      </c>
      <c r="BQ153" s="146">
        <f t="shared" si="420"/>
        <v>5836</v>
      </c>
      <c r="BR153" s="143">
        <f t="shared" si="420"/>
        <v>6050</v>
      </c>
      <c r="BS153" s="146">
        <f t="shared" si="420"/>
        <v>6404</v>
      </c>
      <c r="BT153" s="146">
        <f t="shared" si="420"/>
        <v>6328</v>
      </c>
      <c r="BU153" s="146">
        <f t="shared" si="420"/>
        <v>6775</v>
      </c>
      <c r="BV153" s="146">
        <f t="shared" si="420"/>
        <v>7312</v>
      </c>
      <c r="BW153" s="143">
        <f t="shared" si="420"/>
        <v>7892</v>
      </c>
      <c r="BX153" s="143">
        <f t="shared" si="420"/>
        <v>8090</v>
      </c>
      <c r="BY153" s="146">
        <f t="shared" si="420"/>
        <v>8116</v>
      </c>
      <c r="BZ153" s="143">
        <f t="shared" si="420"/>
        <v>8548</v>
      </c>
      <c r="CA153" s="517">
        <f t="shared" si="420"/>
        <v>8821</v>
      </c>
    </row>
    <row r="154" spans="16:80">
      <c r="P154" s="201" t="s">
        <v>151</v>
      </c>
      <c r="Q154" s="210">
        <f t="shared" si="415"/>
        <v>0</v>
      </c>
      <c r="R154" s="210">
        <f t="shared" si="415"/>
        <v>0</v>
      </c>
      <c r="S154" s="210">
        <f t="shared" si="415"/>
        <v>0</v>
      </c>
      <c r="T154" s="210">
        <f t="shared" si="415"/>
        <v>264730538.24999994</v>
      </c>
      <c r="U154" s="210">
        <f t="shared" si="415"/>
        <v>305221809.19000006</v>
      </c>
      <c r="V154" s="210">
        <f t="shared" si="415"/>
        <v>311336152.52999997</v>
      </c>
      <c r="W154" s="210">
        <f t="shared" si="415"/>
        <v>327621915.53999996</v>
      </c>
      <c r="X154" s="210">
        <f t="shared" si="415"/>
        <v>317425732.54999995</v>
      </c>
      <c r="Y154" s="210">
        <f t="shared" si="415"/>
        <v>280621489.11000001</v>
      </c>
      <c r="Z154" s="210">
        <f t="shared" si="415"/>
        <v>272050792.32999998</v>
      </c>
      <c r="AA154" s="210">
        <f t="shared" si="415"/>
        <v>252113436.80999991</v>
      </c>
      <c r="AB154" s="210">
        <f t="shared" si="415"/>
        <v>253004350.00599992</v>
      </c>
      <c r="AC154" s="210">
        <f t="shared" si="415"/>
        <v>262184951.09999999</v>
      </c>
      <c r="AD154" s="163"/>
      <c r="AE154" s="407">
        <f t="shared" si="416"/>
        <v>4220578.6231814753</v>
      </c>
      <c r="AF154" s="529">
        <v>20000</v>
      </c>
      <c r="AI154" s="201" t="s">
        <v>151</v>
      </c>
      <c r="AJ154" s="210">
        <f t="shared" si="417"/>
        <v>0</v>
      </c>
      <c r="AK154" s="210">
        <f t="shared" si="417"/>
        <v>0</v>
      </c>
      <c r="AL154" s="210">
        <f t="shared" si="417"/>
        <v>0</v>
      </c>
      <c r="AM154" s="210">
        <f t="shared" si="417"/>
        <v>264730538.24999994</v>
      </c>
      <c r="AN154" s="210">
        <f t="shared" si="417"/>
        <v>305221809.19000006</v>
      </c>
      <c r="AO154" s="210">
        <f t="shared" si="417"/>
        <v>311336152.52999997</v>
      </c>
      <c r="AP154" s="210">
        <f t="shared" si="417"/>
        <v>327621915.53999996</v>
      </c>
      <c r="AQ154" s="210">
        <v>317425732.54999995</v>
      </c>
      <c r="AR154" s="210">
        <f t="shared" si="418"/>
        <v>280621489.11000001</v>
      </c>
      <c r="AS154" s="210">
        <f t="shared" si="418"/>
        <v>272050792.32999998</v>
      </c>
      <c r="AT154" s="210">
        <f t="shared" si="418"/>
        <v>252113436.80999991</v>
      </c>
      <c r="AU154" s="210">
        <f t="shared" si="418"/>
        <v>253004350.00599992</v>
      </c>
      <c r="AV154" s="210">
        <f t="shared" si="418"/>
        <v>262184951.09999999</v>
      </c>
      <c r="AX154" s="201" t="s">
        <v>152</v>
      </c>
      <c r="AY154" s="143">
        <f t="shared" si="419"/>
        <v>62</v>
      </c>
      <c r="AZ154" s="143">
        <f t="shared" si="419"/>
        <v>0</v>
      </c>
      <c r="BA154" s="143">
        <f t="shared" si="419"/>
        <v>0</v>
      </c>
      <c r="BB154" s="143">
        <f t="shared" si="419"/>
        <v>0</v>
      </c>
      <c r="BC154" s="143">
        <f t="shared" si="419"/>
        <v>61</v>
      </c>
      <c r="BD154" s="143">
        <f t="shared" si="419"/>
        <v>68</v>
      </c>
      <c r="BE154" s="143">
        <f t="shared" si="419"/>
        <v>64</v>
      </c>
      <c r="BF154" s="143">
        <f t="shared" si="419"/>
        <v>97</v>
      </c>
      <c r="BG154" s="143">
        <f t="shared" si="419"/>
        <v>79</v>
      </c>
      <c r="BH154" s="143">
        <f t="shared" si="419"/>
        <v>80</v>
      </c>
      <c r="BI154" s="143">
        <f t="shared" si="419"/>
        <v>91</v>
      </c>
      <c r="BJ154" s="143">
        <f t="shared" si="419"/>
        <v>80</v>
      </c>
      <c r="BK154" s="143">
        <f t="shared" si="419"/>
        <v>81</v>
      </c>
      <c r="BM154" s="682"/>
      <c r="BN154" s="206" t="s">
        <v>53</v>
      </c>
      <c r="BO154" s="207">
        <f t="shared" si="420"/>
        <v>5531</v>
      </c>
      <c r="BP154" s="208">
        <f t="shared" si="420"/>
        <v>5630</v>
      </c>
      <c r="BQ154" s="208">
        <f t="shared" si="420"/>
        <v>5962</v>
      </c>
      <c r="BR154" s="207">
        <f t="shared" si="420"/>
        <v>6173</v>
      </c>
      <c r="BS154" s="208">
        <f t="shared" si="420"/>
        <v>6535</v>
      </c>
      <c r="BT154" s="208">
        <f t="shared" si="420"/>
        <v>6447</v>
      </c>
      <c r="BU154" s="208">
        <f t="shared" si="420"/>
        <v>6938</v>
      </c>
      <c r="BV154" s="208">
        <f t="shared" si="420"/>
        <v>7488</v>
      </c>
      <c r="BW154" s="209">
        <f t="shared" si="420"/>
        <v>8086</v>
      </c>
      <c r="BX154" s="209">
        <f t="shared" si="420"/>
        <v>8254</v>
      </c>
      <c r="BY154" s="208">
        <f t="shared" si="420"/>
        <v>8285</v>
      </c>
      <c r="BZ154" s="209">
        <f t="shared" si="420"/>
        <v>8892</v>
      </c>
      <c r="CA154" s="518">
        <f t="shared" si="420"/>
        <v>9143.5</v>
      </c>
    </row>
    <row r="155" spans="16:80">
      <c r="P155" s="201" t="s">
        <v>16</v>
      </c>
      <c r="Q155" s="214">
        <f t="shared" ref="Q155:AC156" si="421">AVERAGE(Q11,Q27,Q43,Q59,Q75,Q91,Q107,Q123,Q139)</f>
        <v>17.844621891941514</v>
      </c>
      <c r="R155" s="214">
        <f t="shared" si="421"/>
        <v>17.813527930527929</v>
      </c>
      <c r="S155" s="214">
        <f t="shared" si="421"/>
        <v>17.877946865606649</v>
      </c>
      <c r="T155" s="214">
        <f t="shared" si="421"/>
        <v>18.20000905243862</v>
      </c>
      <c r="U155" s="214">
        <f t="shared" si="421"/>
        <v>18.77005117924935</v>
      </c>
      <c r="V155" s="214">
        <f t="shared" si="421"/>
        <v>17.914148056933549</v>
      </c>
      <c r="W155" s="214">
        <f t="shared" si="421"/>
        <v>18.195333052802319</v>
      </c>
      <c r="X155" s="214">
        <f t="shared" si="421"/>
        <v>18.826784321717</v>
      </c>
      <c r="Y155" s="214">
        <f t="shared" si="421"/>
        <v>20.261217463131718</v>
      </c>
      <c r="Z155" s="214">
        <f t="shared" si="421"/>
        <v>20.42030867685078</v>
      </c>
      <c r="AA155" s="214">
        <f t="shared" si="421"/>
        <v>20.695458896543233</v>
      </c>
      <c r="AB155" s="214">
        <f t="shared" si="421"/>
        <v>22.085491972081424</v>
      </c>
      <c r="AC155" s="214">
        <f t="shared" si="421"/>
        <v>22.961017088825002</v>
      </c>
      <c r="AD155" s="163"/>
      <c r="AE155" s="424">
        <f t="shared" si="416"/>
        <v>1.3243142642778798</v>
      </c>
      <c r="AF155" s="529">
        <v>0.02</v>
      </c>
      <c r="AI155" s="201" t="s">
        <v>16</v>
      </c>
      <c r="AJ155" s="214" t="e">
        <f t="shared" ref="AJ155:AP155" si="422">(AY148+AY150)/CW13*100</f>
        <v>#DIV/0!</v>
      </c>
      <c r="AK155" s="214" t="e">
        <f t="shared" si="422"/>
        <v>#DIV/0!</v>
      </c>
      <c r="AL155" s="214" t="e">
        <f t="shared" si="422"/>
        <v>#DIV/0!</v>
      </c>
      <c r="AM155" s="214" t="e">
        <f t="shared" si="422"/>
        <v>#DIV/0!</v>
      </c>
      <c r="AN155" s="214" t="e">
        <f t="shared" si="422"/>
        <v>#DIV/0!</v>
      </c>
      <c r="AO155" s="214" t="e">
        <f t="shared" si="422"/>
        <v>#DIV/0!</v>
      </c>
      <c r="AP155" s="214" t="e">
        <f t="shared" si="422"/>
        <v>#DIV/0!</v>
      </c>
      <c r="AQ155" s="214">
        <v>19.365192139686606</v>
      </c>
      <c r="AR155" s="214">
        <f>(BG148+BG150+$AG$11*BG149)/CM13*100</f>
        <v>20.734686079991263</v>
      </c>
      <c r="AS155" s="214">
        <f t="shared" ref="AS155:AV155" si="423">(BH148+BH150+$AG$11*BH149)/CN13*100</f>
        <v>21.015034388959052</v>
      </c>
      <c r="AT155" s="214">
        <f t="shared" si="423"/>
        <v>21.224133357871956</v>
      </c>
      <c r="AU155" s="214">
        <f t="shared" si="423"/>
        <v>22.482323035959915</v>
      </c>
      <c r="AV155" s="214">
        <f t="shared" si="423"/>
        <v>23.181061713833301</v>
      </c>
      <c r="AX155" s="212" t="s">
        <v>131</v>
      </c>
      <c r="AY155" s="213">
        <f t="shared" si="419"/>
        <v>469</v>
      </c>
      <c r="AZ155" s="213">
        <f t="shared" si="419"/>
        <v>480</v>
      </c>
      <c r="BA155" s="213">
        <f t="shared" si="419"/>
        <v>524</v>
      </c>
      <c r="BB155" s="213">
        <f t="shared" si="419"/>
        <v>553</v>
      </c>
      <c r="BC155" s="213">
        <f t="shared" si="419"/>
        <v>635</v>
      </c>
      <c r="BD155" s="213">
        <f t="shared" si="419"/>
        <v>610</v>
      </c>
      <c r="BE155" s="213">
        <f t="shared" si="419"/>
        <v>645</v>
      </c>
      <c r="BF155" s="213">
        <f t="shared" si="419"/>
        <v>702</v>
      </c>
      <c r="BG155" s="213">
        <f t="shared" si="419"/>
        <v>709</v>
      </c>
      <c r="BH155" s="213">
        <f t="shared" si="419"/>
        <v>771</v>
      </c>
      <c r="BI155" s="213">
        <f t="shared" si="419"/>
        <v>780</v>
      </c>
      <c r="BJ155" s="213">
        <f t="shared" si="419"/>
        <v>809</v>
      </c>
      <c r="BK155" s="213">
        <f t="shared" si="419"/>
        <v>938</v>
      </c>
      <c r="BM155" s="683" t="s">
        <v>100</v>
      </c>
      <c r="BN155" s="201" t="s">
        <v>72</v>
      </c>
      <c r="BO155" s="143">
        <f t="shared" si="420"/>
        <v>1092</v>
      </c>
      <c r="BP155" s="143">
        <f t="shared" si="420"/>
        <v>1220</v>
      </c>
      <c r="BQ155" s="143">
        <f t="shared" si="420"/>
        <v>1237</v>
      </c>
      <c r="BR155" s="143">
        <f t="shared" si="420"/>
        <v>1018</v>
      </c>
      <c r="BS155" s="143">
        <f t="shared" si="420"/>
        <v>1004</v>
      </c>
      <c r="BT155" s="143">
        <f t="shared" si="420"/>
        <v>1165</v>
      </c>
      <c r="BU155" s="143">
        <f t="shared" si="420"/>
        <v>1030</v>
      </c>
      <c r="BV155" s="143">
        <f t="shared" si="420"/>
        <v>1028</v>
      </c>
      <c r="BW155" s="143">
        <f t="shared" si="420"/>
        <v>768</v>
      </c>
      <c r="BX155" s="143">
        <f t="shared" si="420"/>
        <v>661</v>
      </c>
      <c r="BY155" s="146">
        <f t="shared" si="420"/>
        <v>594</v>
      </c>
      <c r="BZ155" s="143">
        <f t="shared" si="420"/>
        <v>525</v>
      </c>
      <c r="CA155" s="517">
        <f t="shared" si="420"/>
        <v>448</v>
      </c>
    </row>
    <row r="156" spans="16:80" ht="18" customHeight="1" thickBot="1">
      <c r="P156" s="215" t="s">
        <v>17</v>
      </c>
      <c r="Q156" s="216">
        <f t="shared" si="421"/>
        <v>0.46900784848925298</v>
      </c>
      <c r="R156" s="216">
        <f t="shared" si="421"/>
        <v>0.47942626695227059</v>
      </c>
      <c r="S156" s="216">
        <f t="shared" si="421"/>
        <v>0.46225313658109002</v>
      </c>
      <c r="T156" s="216">
        <f t="shared" si="421"/>
        <v>0.47831026011262279</v>
      </c>
      <c r="U156" s="216">
        <f t="shared" si="421"/>
        <v>0.50293280490293668</v>
      </c>
      <c r="V156" s="216">
        <f t="shared" si="421"/>
        <v>0.48723028704655946</v>
      </c>
      <c r="W156" s="216">
        <f t="shared" si="421"/>
        <v>0.53915614473906981</v>
      </c>
      <c r="X156" s="216">
        <f t="shared" si="421"/>
        <v>0.54611170667860642</v>
      </c>
      <c r="Y156" s="216">
        <f t="shared" si="421"/>
        <v>0.54713244080636392</v>
      </c>
      <c r="Z156" s="216">
        <f t="shared" si="421"/>
        <v>0.55226223894602688</v>
      </c>
      <c r="AA156" s="216">
        <f t="shared" si="421"/>
        <v>0.5460025532999766</v>
      </c>
      <c r="AB156" s="216">
        <f t="shared" si="421"/>
        <v>0.54053600166010574</v>
      </c>
      <c r="AC156" s="216">
        <f t="shared" si="421"/>
        <v>0.53866732135865514</v>
      </c>
      <c r="AD156" s="163"/>
      <c r="AE156" s="426">
        <f t="shared" si="416"/>
        <v>4.0663254999241651</v>
      </c>
      <c r="AF156" s="530">
        <v>0.04</v>
      </c>
      <c r="AI156" s="215" t="s">
        <v>17</v>
      </c>
      <c r="AJ156" s="232">
        <f t="shared" ref="AJ156:AP156" si="424">AVERAGE(AJ140,AJ124,AJ108,AJ92,AJ76,AJ60,AJ44,AJ28,AJ12)</f>
        <v>0.46900784848925298</v>
      </c>
      <c r="AK156" s="232">
        <f t="shared" si="424"/>
        <v>0.47942626695227059</v>
      </c>
      <c r="AL156" s="232">
        <f t="shared" si="424"/>
        <v>0.46225313658109002</v>
      </c>
      <c r="AM156" s="232">
        <f t="shared" si="424"/>
        <v>0.47831026011262268</v>
      </c>
      <c r="AN156" s="232">
        <f t="shared" si="424"/>
        <v>0.50293280490293668</v>
      </c>
      <c r="AO156" s="232">
        <f t="shared" si="424"/>
        <v>0.48723028704655946</v>
      </c>
      <c r="AP156" s="232">
        <f t="shared" si="424"/>
        <v>0.5391561447390697</v>
      </c>
      <c r="AQ156" s="232">
        <v>0.54611170667860631</v>
      </c>
      <c r="AR156" s="232">
        <f>AVERAGE(AR140,AR124,AR108,AR92,AR76,AR60,AR44,AR28,AR12)</f>
        <v>0.54713244080636392</v>
      </c>
      <c r="AS156" s="232">
        <f>AVERAGE(AS140,AS124,AS108,AS92,AS76,AS60,AS44,AS28,AS12)</f>
        <v>0.55226223894602677</v>
      </c>
      <c r="AT156" s="232">
        <f>AVERAGE(AT140,AT124,AT108,AT92,AT76,AT60,AT44,AT28,AT12)</f>
        <v>0.5460025532999766</v>
      </c>
      <c r="AU156" s="232">
        <f>AVERAGE(AU140,AU124,AU108,AU92,AU76,AU60,AU44,AU28,AU12)</f>
        <v>0.54053600166010574</v>
      </c>
      <c r="AV156" s="232">
        <f>AVERAGE(AV140,AV124,AV108,AV92,AV76,AV60,AV44,AV28,AV12)</f>
        <v>0.53866732135865514</v>
      </c>
      <c r="BM156" s="681"/>
      <c r="BN156" s="201" t="s">
        <v>73</v>
      </c>
      <c r="BO156" s="143">
        <f t="shared" si="420"/>
        <v>1432</v>
      </c>
      <c r="BP156" s="143">
        <f t="shared" si="420"/>
        <v>1555</v>
      </c>
      <c r="BQ156" s="143">
        <f t="shared" si="420"/>
        <v>1750</v>
      </c>
      <c r="BR156" s="143">
        <f t="shared" si="420"/>
        <v>1533</v>
      </c>
      <c r="BS156" s="143">
        <f t="shared" si="420"/>
        <v>1522</v>
      </c>
      <c r="BT156" s="143">
        <f t="shared" si="420"/>
        <v>1773</v>
      </c>
      <c r="BU156" s="143">
        <f t="shared" si="420"/>
        <v>1637</v>
      </c>
      <c r="BV156" s="143">
        <f t="shared" si="420"/>
        <v>1739</v>
      </c>
      <c r="BW156" s="143">
        <f t="shared" si="420"/>
        <v>1562</v>
      </c>
      <c r="BX156" s="143">
        <f t="shared" si="420"/>
        <v>1398</v>
      </c>
      <c r="BY156" s="146">
        <f t="shared" si="420"/>
        <v>1330</v>
      </c>
      <c r="BZ156" s="143">
        <f t="shared" si="420"/>
        <v>1103</v>
      </c>
      <c r="CA156" s="517">
        <f t="shared" si="420"/>
        <v>1087</v>
      </c>
    </row>
    <row r="157" spans="16:80">
      <c r="T157" s="195"/>
      <c r="AG157" s="385"/>
      <c r="AM157" s="195"/>
      <c r="AN157" s="195"/>
      <c r="AO157" s="195"/>
      <c r="AP157" s="195"/>
      <c r="AQ157" s="386"/>
      <c r="AR157" s="195"/>
      <c r="AS157" s="195"/>
      <c r="AT157" s="386"/>
      <c r="AU157" s="386"/>
      <c r="AV157" s="201"/>
      <c r="BM157" s="681"/>
      <c r="BN157" s="201" t="s">
        <v>74</v>
      </c>
      <c r="BO157" s="143">
        <f t="shared" si="420"/>
        <v>2079</v>
      </c>
      <c r="BP157" s="143">
        <f t="shared" si="420"/>
        <v>2130</v>
      </c>
      <c r="BQ157" s="143">
        <f t="shared" si="420"/>
        <v>2325</v>
      </c>
      <c r="BR157" s="143">
        <f t="shared" si="420"/>
        <v>2486</v>
      </c>
      <c r="BS157" s="143">
        <f t="shared" si="420"/>
        <v>2648</v>
      </c>
      <c r="BT157" s="143">
        <f t="shared" si="420"/>
        <v>2943</v>
      </c>
      <c r="BU157" s="143">
        <f t="shared" si="420"/>
        <v>2877</v>
      </c>
      <c r="BV157" s="143">
        <f t="shared" si="420"/>
        <v>2987</v>
      </c>
      <c r="BW157" s="143">
        <f t="shared" si="420"/>
        <v>3029</v>
      </c>
      <c r="BX157" s="143">
        <f t="shared" si="420"/>
        <v>2933</v>
      </c>
      <c r="BY157" s="146">
        <f t="shared" si="420"/>
        <v>2743</v>
      </c>
      <c r="BZ157" s="143">
        <f t="shared" si="420"/>
        <v>2599</v>
      </c>
      <c r="CA157" s="517">
        <f t="shared" si="420"/>
        <v>2323</v>
      </c>
    </row>
    <row r="158" spans="16:80">
      <c r="T158" s="195"/>
      <c r="AG158" s="385"/>
      <c r="AM158" s="195"/>
      <c r="AN158" s="195"/>
      <c r="AO158" s="195"/>
      <c r="AP158" s="195"/>
      <c r="AQ158" s="386"/>
      <c r="AR158" s="195"/>
      <c r="AS158" s="195"/>
      <c r="AT158" s="386"/>
      <c r="AU158" s="386" t="s">
        <v>14</v>
      </c>
      <c r="AV158" s="201"/>
      <c r="BM158" s="681"/>
      <c r="BN158" s="201" t="s">
        <v>36</v>
      </c>
      <c r="BO158" s="143">
        <f t="shared" si="420"/>
        <v>93</v>
      </c>
      <c r="BP158" s="143">
        <f t="shared" si="420"/>
        <v>81</v>
      </c>
      <c r="BQ158" s="143">
        <f t="shared" si="420"/>
        <v>98</v>
      </c>
      <c r="BR158" s="143">
        <f t="shared" si="420"/>
        <v>115</v>
      </c>
      <c r="BS158" s="143">
        <f t="shared" si="420"/>
        <v>107</v>
      </c>
      <c r="BT158" s="143">
        <f t="shared" si="420"/>
        <v>105</v>
      </c>
      <c r="BU158" s="143">
        <f t="shared" si="420"/>
        <v>152</v>
      </c>
      <c r="BV158" s="143">
        <f t="shared" si="420"/>
        <v>176</v>
      </c>
      <c r="BW158" s="143">
        <f t="shared" si="420"/>
        <v>208</v>
      </c>
      <c r="BX158" s="143">
        <f t="shared" si="420"/>
        <v>168</v>
      </c>
      <c r="BY158" s="146">
        <f t="shared" si="420"/>
        <v>204</v>
      </c>
      <c r="BZ158" s="143">
        <f t="shared" si="420"/>
        <v>184</v>
      </c>
      <c r="CA158" s="517">
        <f t="shared" si="420"/>
        <v>167</v>
      </c>
    </row>
    <row r="159" spans="16:80">
      <c r="Q159" s="225"/>
      <c r="R159" s="225"/>
      <c r="S159" s="225"/>
      <c r="T159" s="225"/>
      <c r="U159" s="225"/>
      <c r="V159" s="225"/>
      <c r="W159" s="225"/>
      <c r="X159" s="225"/>
      <c r="Y159" s="225"/>
      <c r="Z159" s="225"/>
      <c r="AA159" s="225"/>
      <c r="AB159" s="225"/>
      <c r="AC159" s="225"/>
      <c r="AG159" s="385"/>
      <c r="AK159" s="129" t="s">
        <v>14</v>
      </c>
      <c r="AM159" s="195"/>
      <c r="AN159" s="195"/>
      <c r="AO159" s="195"/>
      <c r="AP159" s="195"/>
      <c r="AQ159" s="386"/>
      <c r="AR159" s="195"/>
      <c r="AS159" s="195"/>
      <c r="AT159" s="386"/>
      <c r="AU159" s="386"/>
      <c r="AV159" s="201"/>
      <c r="AW159" s="234"/>
      <c r="BM159" s="681"/>
      <c r="BN159" s="141" t="s">
        <v>149</v>
      </c>
      <c r="BO159" s="143">
        <f t="shared" si="420"/>
        <v>0</v>
      </c>
      <c r="BP159" s="143">
        <f t="shared" si="420"/>
        <v>0</v>
      </c>
      <c r="BQ159" s="143">
        <f t="shared" si="420"/>
        <v>0</v>
      </c>
      <c r="BR159" s="143">
        <f t="shared" si="420"/>
        <v>0</v>
      </c>
      <c r="BS159" s="143">
        <f t="shared" si="420"/>
        <v>0</v>
      </c>
      <c r="BT159" s="143">
        <f t="shared" si="420"/>
        <v>0</v>
      </c>
      <c r="BU159" s="143">
        <f t="shared" si="420"/>
        <v>0</v>
      </c>
      <c r="BV159" s="143">
        <f t="shared" si="420"/>
        <v>0</v>
      </c>
      <c r="BW159" s="143">
        <f t="shared" si="420"/>
        <v>0</v>
      </c>
      <c r="BX159" s="143">
        <f t="shared" si="420"/>
        <v>0</v>
      </c>
      <c r="BY159" s="146">
        <f t="shared" si="420"/>
        <v>0</v>
      </c>
      <c r="BZ159" s="143">
        <f t="shared" si="420"/>
        <v>255</v>
      </c>
      <c r="CA159" s="517">
        <f t="shared" si="420"/>
        <v>226</v>
      </c>
    </row>
    <row r="160" spans="16:80">
      <c r="Q160" s="225"/>
      <c r="R160" s="225"/>
      <c r="S160" s="225"/>
      <c r="T160" s="225"/>
      <c r="U160" s="225"/>
      <c r="V160" s="225"/>
      <c r="W160" s="225"/>
      <c r="X160" s="225"/>
      <c r="Y160" s="225"/>
      <c r="Z160" s="225"/>
      <c r="AA160" s="225"/>
      <c r="AB160" s="225"/>
      <c r="AC160" s="225"/>
      <c r="AG160" s="201"/>
      <c r="AM160" s="195" t="s">
        <v>14</v>
      </c>
      <c r="AN160" s="195"/>
      <c r="AO160" s="195"/>
      <c r="AP160" s="195"/>
      <c r="AQ160" s="386"/>
      <c r="AR160" s="195" t="s">
        <v>14</v>
      </c>
      <c r="AS160" s="195"/>
      <c r="AT160" s="386"/>
      <c r="AU160" s="386"/>
      <c r="AV160" s="201"/>
      <c r="BM160" s="681"/>
      <c r="BN160" s="201" t="s">
        <v>71</v>
      </c>
      <c r="BO160" s="143">
        <f t="shared" si="420"/>
        <v>2726</v>
      </c>
      <c r="BP160" s="143">
        <f t="shared" si="420"/>
        <v>3049</v>
      </c>
      <c r="BQ160" s="143">
        <f t="shared" si="420"/>
        <v>3093</v>
      </c>
      <c r="BR160" s="143">
        <f t="shared" si="420"/>
        <v>3271</v>
      </c>
      <c r="BS160" s="143">
        <f t="shared" si="420"/>
        <v>3636</v>
      </c>
      <c r="BT160" s="143">
        <f t="shared" si="420"/>
        <v>3795</v>
      </c>
      <c r="BU160" s="143">
        <f t="shared" si="420"/>
        <v>4162</v>
      </c>
      <c r="BV160" s="143">
        <f t="shared" si="420"/>
        <v>4640</v>
      </c>
      <c r="BW160" s="143">
        <f t="shared" si="420"/>
        <v>5019</v>
      </c>
      <c r="BX160" s="143">
        <f t="shared" si="420"/>
        <v>4916</v>
      </c>
      <c r="BY160" s="146">
        <f t="shared" si="420"/>
        <v>4903</v>
      </c>
      <c r="BZ160" s="143">
        <f t="shared" si="420"/>
        <v>4909</v>
      </c>
      <c r="CA160" s="517">
        <f t="shared" si="420"/>
        <v>4738</v>
      </c>
    </row>
    <row r="161" spans="17:79">
      <c r="Q161" s="225"/>
      <c r="R161" s="225"/>
      <c r="S161" s="225"/>
      <c r="T161" s="225"/>
      <c r="U161" s="225"/>
      <c r="V161" s="225"/>
      <c r="W161" s="225"/>
      <c r="X161" s="225"/>
      <c r="Y161" s="225"/>
      <c r="Z161" s="225"/>
      <c r="AA161" s="225"/>
      <c r="AB161" s="225"/>
      <c r="AC161" s="225"/>
      <c r="AG161" s="201"/>
      <c r="AR161" s="129" t="s">
        <v>14</v>
      </c>
      <c r="BM161" s="682"/>
      <c r="BN161" s="222" t="s">
        <v>53</v>
      </c>
      <c r="BO161" s="227">
        <f t="shared" si="420"/>
        <v>2819</v>
      </c>
      <c r="BP161" s="227">
        <f t="shared" si="420"/>
        <v>3130</v>
      </c>
      <c r="BQ161" s="227">
        <f t="shared" si="420"/>
        <v>3191</v>
      </c>
      <c r="BR161" s="227">
        <f t="shared" si="420"/>
        <v>3386</v>
      </c>
      <c r="BS161" s="228">
        <f t="shared" si="420"/>
        <v>3743</v>
      </c>
      <c r="BT161" s="228">
        <f t="shared" si="420"/>
        <v>3900</v>
      </c>
      <c r="BU161" s="228">
        <f t="shared" si="420"/>
        <v>4314</v>
      </c>
      <c r="BV161" s="228">
        <f t="shared" si="420"/>
        <v>4816</v>
      </c>
      <c r="BW161" s="209">
        <f t="shared" si="420"/>
        <v>5227</v>
      </c>
      <c r="BX161" s="209">
        <f t="shared" si="420"/>
        <v>5084</v>
      </c>
      <c r="BY161" s="208">
        <f t="shared" si="420"/>
        <v>5107</v>
      </c>
      <c r="BZ161" s="209">
        <f t="shared" si="420"/>
        <v>5220.5</v>
      </c>
      <c r="CA161" s="518">
        <f t="shared" si="420"/>
        <v>5018</v>
      </c>
    </row>
    <row r="162" spans="17:79">
      <c r="W162" s="225"/>
      <c r="X162" s="225"/>
      <c r="Y162" s="225"/>
      <c r="Z162" s="225"/>
      <c r="BN162" s="223"/>
      <c r="BO162" s="223"/>
      <c r="BP162" s="223"/>
      <c r="BQ162" s="223"/>
      <c r="BR162" s="223"/>
      <c r="BS162" s="223"/>
      <c r="BT162" s="223"/>
      <c r="BU162" s="223"/>
      <c r="BV162" s="388"/>
      <c r="BW162" s="388"/>
      <c r="BX162" s="223"/>
    </row>
    <row r="163" spans="17:79">
      <c r="W163" s="225"/>
      <c r="X163" s="225"/>
      <c r="Y163" s="225"/>
      <c r="Z163" s="225"/>
      <c r="BN163" s="201"/>
      <c r="BO163" s="143"/>
      <c r="BP163" s="143"/>
      <c r="BQ163" s="143"/>
      <c r="BR163" s="143"/>
      <c r="BS163" s="143"/>
      <c r="BT163" s="143"/>
      <c r="BU163" s="143"/>
      <c r="BV163" s="143"/>
      <c r="BW163" s="143"/>
      <c r="BX163" s="143"/>
    </row>
    <row r="164" spans="17:79">
      <c r="W164" s="225"/>
      <c r="X164" s="225"/>
      <c r="Y164" s="225"/>
      <c r="Z164" s="225"/>
      <c r="BN164" s="201"/>
      <c r="BO164" s="143"/>
      <c r="BP164" s="143"/>
      <c r="BQ164" s="143"/>
      <c r="BR164" s="143"/>
      <c r="BS164" s="143"/>
      <c r="BT164" s="143"/>
      <c r="BU164" s="143"/>
      <c r="BV164" s="143"/>
      <c r="BW164" s="143"/>
      <c r="BX164" s="143"/>
    </row>
    <row r="165" spans="17:79" ht="18" customHeight="1">
      <c r="W165" s="225"/>
      <c r="X165" s="225"/>
      <c r="Y165" s="225"/>
      <c r="Z165" s="225"/>
      <c r="BN165" s="201"/>
      <c r="BO165" s="143"/>
      <c r="BP165" s="143"/>
      <c r="BQ165" s="143"/>
      <c r="BR165" s="143"/>
      <c r="BS165" s="143"/>
      <c r="BT165" s="143"/>
      <c r="BU165" s="143"/>
      <c r="BV165" s="143"/>
      <c r="BW165" s="143"/>
      <c r="BX165" s="143"/>
    </row>
    <row r="166" spans="17:79">
      <c r="W166" s="225"/>
      <c r="X166" s="225"/>
      <c r="Y166" s="225"/>
      <c r="Z166" s="225"/>
      <c r="BN166" s="201"/>
      <c r="BO166" s="143"/>
      <c r="BP166" s="143"/>
      <c r="BQ166" s="143"/>
      <c r="BR166" s="143"/>
      <c r="BS166" s="143"/>
      <c r="BT166" s="143"/>
      <c r="BU166" s="143"/>
      <c r="BV166" s="143"/>
      <c r="BW166" s="143"/>
      <c r="BX166" s="143"/>
    </row>
    <row r="167" spans="17:79">
      <c r="W167" s="225"/>
      <c r="X167" s="225"/>
      <c r="Y167" s="225"/>
      <c r="Z167" s="225"/>
      <c r="BN167" s="201"/>
      <c r="BO167" s="143"/>
      <c r="BP167" s="143"/>
      <c r="BQ167" s="143"/>
      <c r="BR167" s="143"/>
      <c r="BS167" s="143"/>
      <c r="BT167" s="143"/>
      <c r="BU167" s="143"/>
      <c r="BV167" s="143"/>
      <c r="BW167" s="143"/>
      <c r="BX167" s="143"/>
    </row>
    <row r="168" spans="17:79">
      <c r="W168" s="225"/>
      <c r="X168" s="225"/>
      <c r="Y168" s="225"/>
      <c r="Z168" s="225"/>
      <c r="AI168" s="710" t="s">
        <v>126</v>
      </c>
      <c r="AJ168" s="711"/>
      <c r="AK168" s="711"/>
      <c r="AL168" s="711"/>
      <c r="AM168" s="711"/>
      <c r="AN168" s="711"/>
      <c r="AO168" s="711"/>
      <c r="AP168" s="711"/>
      <c r="AQ168" s="711"/>
      <c r="AR168" s="711"/>
      <c r="AS168" s="711"/>
      <c r="AT168" s="711"/>
      <c r="AU168" s="711"/>
      <c r="AV168" s="712"/>
      <c r="BN168" s="201"/>
      <c r="BO168" s="143"/>
      <c r="BP168" s="143"/>
      <c r="BQ168" s="143"/>
      <c r="BR168" s="143"/>
      <c r="BS168" s="143"/>
      <c r="BT168" s="143"/>
      <c r="BU168" s="143"/>
      <c r="BV168" s="143"/>
      <c r="BW168" s="143"/>
      <c r="BX168" s="143"/>
    </row>
    <row r="169" spans="17:79">
      <c r="W169" s="225"/>
      <c r="X169" s="225"/>
      <c r="Y169" s="225"/>
      <c r="Z169" s="225"/>
      <c r="AI169" s="688" t="s">
        <v>132</v>
      </c>
      <c r="AJ169" s="689"/>
      <c r="AK169" s="689"/>
      <c r="AL169" s="689"/>
      <c r="AM169" s="689"/>
      <c r="AN169" s="689"/>
      <c r="AO169" s="689"/>
      <c r="AP169" s="689"/>
      <c r="AQ169" s="689"/>
      <c r="AR169" s="689"/>
      <c r="AS169" s="689"/>
      <c r="AT169" s="327"/>
      <c r="AU169" s="327"/>
      <c r="AV169" s="585"/>
      <c r="BN169" s="201"/>
      <c r="BO169" s="143"/>
      <c r="BP169" s="143"/>
      <c r="BQ169" s="143"/>
      <c r="BR169" s="143"/>
      <c r="BS169" s="143"/>
      <c r="BT169" s="143"/>
      <c r="BU169" s="143"/>
      <c r="BV169" s="143"/>
      <c r="BW169" s="143"/>
      <c r="BX169" s="143"/>
    </row>
    <row r="170" spans="17:79">
      <c r="W170" s="225"/>
      <c r="X170" s="225"/>
      <c r="Y170" s="225"/>
      <c r="Z170" s="225"/>
      <c r="AI170" s="206"/>
      <c r="AJ170" s="133" t="s">
        <v>121</v>
      </c>
      <c r="AK170" s="133" t="s">
        <v>120</v>
      </c>
      <c r="AL170" s="133" t="s">
        <v>119</v>
      </c>
      <c r="AM170" s="133" t="s">
        <v>49</v>
      </c>
      <c r="AN170" s="133" t="s">
        <v>48</v>
      </c>
      <c r="AO170" s="133" t="s">
        <v>47</v>
      </c>
      <c r="AP170" s="133" t="s">
        <v>46</v>
      </c>
      <c r="AQ170" s="133" t="s">
        <v>45</v>
      </c>
      <c r="AR170" s="133" t="s">
        <v>44</v>
      </c>
      <c r="AS170" s="133" t="s">
        <v>43</v>
      </c>
      <c r="AT170" s="133" t="s">
        <v>96</v>
      </c>
      <c r="AU170" s="135" t="s">
        <v>69</v>
      </c>
      <c r="AV170" s="133" t="str">
        <f>$AV$3</f>
        <v>2016-17</v>
      </c>
    </row>
    <row r="171" spans="17:79">
      <c r="AI171" s="235" t="s">
        <v>72</v>
      </c>
      <c r="AJ171" s="236">
        <f t="shared" ref="AJ171:AT173" si="425">(AJ148-BO148-BO155)/AJ148</f>
        <v>0.47497856836690955</v>
      </c>
      <c r="AK171" s="236">
        <f t="shared" si="425"/>
        <v>0.49719495091164095</v>
      </c>
      <c r="AL171" s="236">
        <f t="shared" si="425"/>
        <v>0.49250411064899896</v>
      </c>
      <c r="AM171" s="236">
        <f t="shared" si="425"/>
        <v>0.4731734579819124</v>
      </c>
      <c r="AN171" s="236">
        <f t="shared" si="425"/>
        <v>0.46604527296937415</v>
      </c>
      <c r="AO171" s="236">
        <f t="shared" si="425"/>
        <v>0.44659522986519185</v>
      </c>
      <c r="AP171" s="236">
        <f t="shared" si="425"/>
        <v>0.45916030534351143</v>
      </c>
      <c r="AQ171" s="236">
        <f t="shared" si="425"/>
        <v>0.46186774811310127</v>
      </c>
      <c r="AR171" s="236">
        <f t="shared" si="425"/>
        <v>0.49244712990936557</v>
      </c>
      <c r="AS171" s="236">
        <f t="shared" si="425"/>
        <v>0.48666437728937728</v>
      </c>
      <c r="AT171" s="236">
        <f t="shared" si="425"/>
        <v>0.52020257624132993</v>
      </c>
      <c r="AU171" s="236">
        <f t="shared" ref="AU171:AV173" si="426">(AU148-CB130-CB136)/AU148</f>
        <v>1</v>
      </c>
      <c r="AV171" s="519">
        <f t="shared" si="426"/>
        <v>1</v>
      </c>
    </row>
    <row r="172" spans="17:79" ht="18" customHeight="1">
      <c r="AI172" s="237" t="s">
        <v>73</v>
      </c>
      <c r="AJ172" s="238">
        <f t="shared" si="425"/>
        <v>0.50480507706255662</v>
      </c>
      <c r="AK172" s="238">
        <f t="shared" si="425"/>
        <v>0.50918511540273204</v>
      </c>
      <c r="AL172" s="238">
        <f t="shared" si="425"/>
        <v>0.50236683171010388</v>
      </c>
      <c r="AM172" s="238">
        <f t="shared" si="425"/>
        <v>0.4924351187189398</v>
      </c>
      <c r="AN172" s="238">
        <f t="shared" si="425"/>
        <v>0.47581978139162889</v>
      </c>
      <c r="AO172" s="238">
        <f t="shared" si="425"/>
        <v>0.45922003869259748</v>
      </c>
      <c r="AP172" s="238">
        <f t="shared" si="425"/>
        <v>0.45204720483129257</v>
      </c>
      <c r="AQ172" s="238">
        <f t="shared" si="425"/>
        <v>0.44383878427485962</v>
      </c>
      <c r="AR172" s="238">
        <f t="shared" si="425"/>
        <v>0.45550403003201945</v>
      </c>
      <c r="AS172" s="238">
        <f t="shared" si="425"/>
        <v>0.45603971318257031</v>
      </c>
      <c r="AT172" s="238">
        <f t="shared" si="425"/>
        <v>0.4709593212964977</v>
      </c>
      <c r="AU172" s="238">
        <f t="shared" si="426"/>
        <v>1</v>
      </c>
      <c r="AV172" s="520">
        <f t="shared" si="426"/>
        <v>1</v>
      </c>
    </row>
    <row r="173" spans="17:79">
      <c r="AI173" s="237" t="s">
        <v>74</v>
      </c>
      <c r="AJ173" s="238">
        <f t="shared" si="425"/>
        <v>0.51468539938230484</v>
      </c>
      <c r="AK173" s="238">
        <f t="shared" si="425"/>
        <v>0.50625269512721005</v>
      </c>
      <c r="AL173" s="238">
        <f t="shared" si="425"/>
        <v>0.49007971140978646</v>
      </c>
      <c r="AM173" s="238">
        <f t="shared" si="425"/>
        <v>0.48566947869348909</v>
      </c>
      <c r="AN173" s="238">
        <f t="shared" si="425"/>
        <v>0.46881765855204099</v>
      </c>
      <c r="AO173" s="238">
        <f t="shared" si="425"/>
        <v>0.44201269175036229</v>
      </c>
      <c r="AP173" s="238">
        <f t="shared" si="425"/>
        <v>0.43403659737701517</v>
      </c>
      <c r="AQ173" s="238">
        <f t="shared" si="425"/>
        <v>0.41819556451612905</v>
      </c>
      <c r="AR173" s="238">
        <f t="shared" si="425"/>
        <v>0.41571673559971756</v>
      </c>
      <c r="AS173" s="238">
        <f t="shared" si="425"/>
        <v>0.40738519962024683</v>
      </c>
      <c r="AT173" s="238">
        <f t="shared" si="425"/>
        <v>0.42444510503369004</v>
      </c>
      <c r="AU173" s="238">
        <f t="shared" si="426"/>
        <v>1</v>
      </c>
      <c r="AV173" s="520">
        <f t="shared" si="426"/>
        <v>1</v>
      </c>
    </row>
    <row r="174" spans="17:79">
      <c r="AI174" s="237" t="s">
        <v>36</v>
      </c>
      <c r="AJ174" s="239">
        <f t="shared" ref="AJ174:AT174" si="427">(AY148-BO151-BO158)/AY148</f>
        <v>0.11654135338345864</v>
      </c>
      <c r="AK174" s="239">
        <f t="shared" si="427"/>
        <v>5.2173913043478258E-2</v>
      </c>
      <c r="AL174" s="239">
        <f t="shared" si="427"/>
        <v>8.5714285714285715E-2</v>
      </c>
      <c r="AM174" s="239">
        <f t="shared" si="427"/>
        <v>7.7519379844961239E-2</v>
      </c>
      <c r="AN174" s="239">
        <f t="shared" si="427"/>
        <v>0.11851851851851852</v>
      </c>
      <c r="AO174" s="239">
        <f t="shared" si="427"/>
        <v>9.6774193548387094E-2</v>
      </c>
      <c r="AP174" s="239">
        <f t="shared" si="427"/>
        <v>7.3529411764705885E-2</v>
      </c>
      <c r="AQ174" s="239">
        <f t="shared" si="427"/>
        <v>7.3684210526315783E-2</v>
      </c>
      <c r="AR174" s="239">
        <f t="shared" si="427"/>
        <v>8.6363636363636365E-2</v>
      </c>
      <c r="AS174" s="239">
        <f t="shared" si="427"/>
        <v>7.7777777777777779E-2</v>
      </c>
      <c r="AT174" s="497">
        <f t="shared" si="427"/>
        <v>9.9033816425120769E-2</v>
      </c>
      <c r="AU174" s="497" t="e">
        <f>(BL134-CB133-CB139)/BL134</f>
        <v>#DIV/0!</v>
      </c>
      <c r="AV174" s="586" t="e">
        <f>(BM134-CC133-CC139)/BM134</f>
        <v>#DIV/0!</v>
      </c>
    </row>
    <row r="175" spans="17:79">
      <c r="AI175" s="237" t="s">
        <v>71</v>
      </c>
      <c r="AJ175" s="239">
        <f t="shared" ref="AJ175:AT175" si="428">(AY150-BO153-BO160)/AY150</f>
        <v>0.50424583053332517</v>
      </c>
      <c r="AK175" s="239">
        <f t="shared" si="428"/>
        <v>0.48245986064828839</v>
      </c>
      <c r="AL175" s="239">
        <f t="shared" si="428"/>
        <v>0.4668617148316217</v>
      </c>
      <c r="AM175" s="239">
        <f t="shared" si="428"/>
        <v>0.45729257641921395</v>
      </c>
      <c r="AN175" s="239">
        <f t="shared" si="428"/>
        <v>0.45061559507523941</v>
      </c>
      <c r="AO175" s="239">
        <f t="shared" si="428"/>
        <v>0.4417360613246567</v>
      </c>
      <c r="AP175" s="239">
        <f t="shared" si="428"/>
        <v>0.42666177395680438</v>
      </c>
      <c r="AQ175" s="239">
        <f t="shared" si="428"/>
        <v>0.39990962494351556</v>
      </c>
      <c r="AR175" s="239">
        <f t="shared" si="428"/>
        <v>0.38026208419334712</v>
      </c>
      <c r="AS175" s="239">
        <f t="shared" si="428"/>
        <v>0.37588176016123614</v>
      </c>
      <c r="AT175" s="497">
        <f t="shared" si="428"/>
        <v>0.37540779121090001</v>
      </c>
      <c r="AU175" s="497" t="e">
        <f>(BL135-CB134-CB140)/BL135</f>
        <v>#DIV/0!</v>
      </c>
      <c r="AV175" s="586" t="e">
        <f>(BM135-CC134-CC140)/BM135</f>
        <v>#DIV/0!</v>
      </c>
    </row>
    <row r="176" spans="17:79">
      <c r="AI176" s="222" t="s">
        <v>53</v>
      </c>
      <c r="AJ176" s="240">
        <f t="shared" ref="AJ176:AT176" si="429">(AJ151-BO154-BO161)/AJ151</f>
        <v>0.49804628794709949</v>
      </c>
      <c r="AK176" s="240">
        <f t="shared" si="429"/>
        <v>0.47654616074096207</v>
      </c>
      <c r="AL176" s="240">
        <f t="shared" si="429"/>
        <v>0.46136644500676749</v>
      </c>
      <c r="AM176" s="240">
        <f t="shared" si="429"/>
        <v>0.45167211610164631</v>
      </c>
      <c r="AN176" s="240">
        <f t="shared" si="429"/>
        <v>0.44578053383661365</v>
      </c>
      <c r="AO176" s="240">
        <f t="shared" si="429"/>
        <v>0.43708176921821446</v>
      </c>
      <c r="AP176" s="240">
        <f t="shared" si="429"/>
        <v>0.42047795632468066</v>
      </c>
      <c r="AQ176" s="240">
        <f t="shared" si="429"/>
        <v>0.39380203971030203</v>
      </c>
      <c r="AR176" s="240">
        <f t="shared" si="429"/>
        <v>0.37418323696704742</v>
      </c>
      <c r="AS176" s="240">
        <f t="shared" si="429"/>
        <v>0.37081937827256001</v>
      </c>
      <c r="AT176" s="240">
        <f t="shared" si="429"/>
        <v>0.37002540220152413</v>
      </c>
      <c r="AU176" s="240">
        <f>(AU151-CB135-CB141)/AU151</f>
        <v>1</v>
      </c>
      <c r="AV176" s="521">
        <f>(AV151-CC135-CC141)/AV151</f>
        <v>1</v>
      </c>
    </row>
    <row r="177" spans="35:48">
      <c r="AI177" s="222"/>
      <c r="AJ177" s="227"/>
      <c r="AK177" s="228"/>
      <c r="AL177" s="228"/>
      <c r="AM177" s="227"/>
      <c r="AN177" s="228"/>
      <c r="AO177" s="228"/>
      <c r="AP177" s="228"/>
      <c r="AQ177" s="228"/>
      <c r="AR177" s="227"/>
      <c r="AS177" s="241"/>
      <c r="AT177" s="228"/>
      <c r="AU177" s="228"/>
      <c r="AV177" s="242"/>
    </row>
    <row r="178" spans="35:48">
      <c r="AI178" s="688" t="s">
        <v>141</v>
      </c>
      <c r="AJ178" s="689"/>
      <c r="AK178" s="689"/>
      <c r="AL178" s="689"/>
      <c r="AM178" s="689"/>
      <c r="AN178" s="689"/>
      <c r="AO178" s="689"/>
      <c r="AP178" s="689"/>
      <c r="AQ178" s="689"/>
      <c r="AR178" s="689"/>
      <c r="AS178" s="689"/>
      <c r="AT178" s="327"/>
      <c r="AU178" s="327"/>
      <c r="AV178" s="585"/>
    </row>
    <row r="179" spans="35:48" ht="18" customHeight="1">
      <c r="AI179" s="206"/>
      <c r="AJ179" s="133" t="s">
        <v>121</v>
      </c>
      <c r="AK179" s="133" t="s">
        <v>120</v>
      </c>
      <c r="AL179" s="133" t="s">
        <v>119</v>
      </c>
      <c r="AM179" s="133" t="s">
        <v>49</v>
      </c>
      <c r="AN179" s="133" t="s">
        <v>48</v>
      </c>
      <c r="AO179" s="133" t="s">
        <v>47</v>
      </c>
      <c r="AP179" s="133" t="s">
        <v>46</v>
      </c>
      <c r="AQ179" s="133" t="s">
        <v>45</v>
      </c>
      <c r="AR179" s="133" t="s">
        <v>44</v>
      </c>
      <c r="AS179" s="133" t="s">
        <v>43</v>
      </c>
      <c r="AT179" s="133" t="s">
        <v>96</v>
      </c>
      <c r="AU179" s="133" t="s">
        <v>69</v>
      </c>
      <c r="AV179" s="133" t="str">
        <f>$AV$3</f>
        <v>2016-17</v>
      </c>
    </row>
    <row r="180" spans="35:48">
      <c r="AI180" s="237" t="s">
        <v>72</v>
      </c>
      <c r="AJ180" s="238">
        <f t="shared" ref="AJ180:AT182" si="430">BO148/AJ148</f>
        <v>0.46651307329618519</v>
      </c>
      <c r="AK180" s="238">
        <f t="shared" si="430"/>
        <v>0.44169505109196555</v>
      </c>
      <c r="AL180" s="238">
        <f t="shared" si="430"/>
        <v>0.44767385627236678</v>
      </c>
      <c r="AM180" s="238">
        <f t="shared" si="430"/>
        <v>0.47510415608169904</v>
      </c>
      <c r="AN180" s="238">
        <f t="shared" si="430"/>
        <v>0.48444049908763626</v>
      </c>
      <c r="AO180" s="238">
        <f t="shared" si="430"/>
        <v>0.49587674682731719</v>
      </c>
      <c r="AP180" s="238">
        <f t="shared" si="430"/>
        <v>0.48467829880043622</v>
      </c>
      <c r="AQ180" s="238">
        <f t="shared" si="430"/>
        <v>0.48022980736735382</v>
      </c>
      <c r="AR180" s="238">
        <f t="shared" si="430"/>
        <v>0.46377472496152311</v>
      </c>
      <c r="AS180" s="238">
        <f t="shared" si="430"/>
        <v>0.47550366300366298</v>
      </c>
      <c r="AT180" s="238">
        <f t="shared" si="430"/>
        <v>0.44709897610921501</v>
      </c>
      <c r="AU180" s="238">
        <f t="shared" ref="AU180:AV182" si="431">CB130/AU148</f>
        <v>0</v>
      </c>
      <c r="AV180" s="520">
        <f t="shared" si="431"/>
        <v>0</v>
      </c>
    </row>
    <row r="181" spans="35:48">
      <c r="AI181" s="237" t="s">
        <v>73</v>
      </c>
      <c r="AJ181" s="238">
        <f t="shared" si="430"/>
        <v>0.40864309459051074</v>
      </c>
      <c r="AK181" s="238">
        <f t="shared" si="430"/>
        <v>0.39925812529439475</v>
      </c>
      <c r="AL181" s="238">
        <f t="shared" si="430"/>
        <v>0.40241580064203708</v>
      </c>
      <c r="AM181" s="238">
        <f t="shared" si="430"/>
        <v>0.42291551628934293</v>
      </c>
      <c r="AN181" s="238">
        <f t="shared" si="430"/>
        <v>0.44302852572647294</v>
      </c>
      <c r="AO181" s="238">
        <f t="shared" si="430"/>
        <v>0.45051420425618571</v>
      </c>
      <c r="AP181" s="238">
        <f t="shared" si="430"/>
        <v>0.45725524959831571</v>
      </c>
      <c r="AQ181" s="238">
        <f t="shared" si="430"/>
        <v>0.46041184891531772</v>
      </c>
      <c r="AR181" s="238">
        <f t="shared" si="430"/>
        <v>0.45826432593574029</v>
      </c>
      <c r="AS181" s="238">
        <f t="shared" si="430"/>
        <v>0.46685052399338112</v>
      </c>
      <c r="AT181" s="238">
        <f t="shared" si="430"/>
        <v>0.45671089841200785</v>
      </c>
      <c r="AU181" s="238">
        <f t="shared" si="431"/>
        <v>0</v>
      </c>
      <c r="AV181" s="520">
        <f t="shared" si="431"/>
        <v>0</v>
      </c>
    </row>
    <row r="182" spans="35:48">
      <c r="AI182" s="237" t="s">
        <v>74</v>
      </c>
      <c r="AJ182" s="238">
        <f t="shared" si="430"/>
        <v>0.35941379519166716</v>
      </c>
      <c r="AK182" s="238">
        <f t="shared" si="430"/>
        <v>0.36253311156286577</v>
      </c>
      <c r="AL182" s="238">
        <f t="shared" si="430"/>
        <v>0.37464362599639262</v>
      </c>
      <c r="AM182" s="238">
        <f t="shared" si="430"/>
        <v>0.37989400821977071</v>
      </c>
      <c r="AN182" s="238">
        <f t="shared" si="430"/>
        <v>0.39135026667370754</v>
      </c>
      <c r="AO182" s="238">
        <f t="shared" si="430"/>
        <v>0.41093289361914753</v>
      </c>
      <c r="AP182" s="238">
        <f t="shared" si="430"/>
        <v>0.41682649940386707</v>
      </c>
      <c r="AQ182" s="238">
        <f t="shared" si="430"/>
        <v>0.43125000000000002</v>
      </c>
      <c r="AR182" s="238">
        <f t="shared" si="430"/>
        <v>0.43150408554423486</v>
      </c>
      <c r="AS182" s="238">
        <f t="shared" si="430"/>
        <v>0.44606006096037576</v>
      </c>
      <c r="AT182" s="238">
        <f t="shared" si="430"/>
        <v>0.43965517241379309</v>
      </c>
      <c r="AU182" s="238">
        <f t="shared" si="431"/>
        <v>0</v>
      </c>
      <c r="AV182" s="520">
        <f t="shared" si="431"/>
        <v>0</v>
      </c>
    </row>
    <row r="183" spans="35:48">
      <c r="AI183" s="237" t="s">
        <v>36</v>
      </c>
      <c r="AJ183" s="238">
        <f t="shared" ref="AJ183:AT183" si="432">BO151/AY148</f>
        <v>0.53383458646616544</v>
      </c>
      <c r="AK183" s="238">
        <f t="shared" si="432"/>
        <v>0.59565217391304348</v>
      </c>
      <c r="AL183" s="238">
        <f t="shared" si="432"/>
        <v>0.51428571428571423</v>
      </c>
      <c r="AM183" s="238">
        <f t="shared" si="432"/>
        <v>0.47674418604651164</v>
      </c>
      <c r="AN183" s="238">
        <f t="shared" si="432"/>
        <v>0.48518518518518516</v>
      </c>
      <c r="AO183" s="238">
        <f t="shared" si="432"/>
        <v>0.47983870967741937</v>
      </c>
      <c r="AP183" s="238">
        <f t="shared" si="432"/>
        <v>0.47941176470588237</v>
      </c>
      <c r="AQ183" s="238">
        <f t="shared" si="432"/>
        <v>0.4631578947368421</v>
      </c>
      <c r="AR183" s="238">
        <f t="shared" si="432"/>
        <v>0.44090909090909092</v>
      </c>
      <c r="AS183" s="238">
        <f t="shared" si="432"/>
        <v>0.45555555555555555</v>
      </c>
      <c r="AT183" s="238">
        <f t="shared" si="432"/>
        <v>0.40821256038647341</v>
      </c>
      <c r="AU183" s="238" t="e">
        <f>CB133/BL134</f>
        <v>#DIV/0!</v>
      </c>
      <c r="AV183" s="520" t="e">
        <f>CC133/BM134</f>
        <v>#DIV/0!</v>
      </c>
    </row>
    <row r="184" spans="35:48">
      <c r="AI184" s="237" t="s">
        <v>71</v>
      </c>
      <c r="AJ184" s="238">
        <f t="shared" ref="AJ184:AT184" si="433">BO153/AY150</f>
        <v>0.32921986682143073</v>
      </c>
      <c r="AK184" s="238">
        <f t="shared" si="433"/>
        <v>0.33280823992729475</v>
      </c>
      <c r="AL184" s="238">
        <f t="shared" si="433"/>
        <v>0.34845951755433485</v>
      </c>
      <c r="AM184" s="238">
        <f t="shared" si="433"/>
        <v>0.3522561863173217</v>
      </c>
      <c r="AN184" s="238">
        <f t="shared" si="433"/>
        <v>0.35042407660738711</v>
      </c>
      <c r="AO184" s="238">
        <f t="shared" si="433"/>
        <v>0.34897700325373626</v>
      </c>
      <c r="AP184" s="238">
        <f t="shared" si="433"/>
        <v>0.35515831411197318</v>
      </c>
      <c r="AQ184" s="238">
        <f t="shared" si="433"/>
        <v>0.36712356278556008</v>
      </c>
      <c r="AR184" s="238">
        <f t="shared" si="433"/>
        <v>0.37882206115297845</v>
      </c>
      <c r="AS184" s="238">
        <f t="shared" si="433"/>
        <v>0.38821440568165461</v>
      </c>
      <c r="AT184" s="238">
        <f t="shared" si="433"/>
        <v>0.38936864325465359</v>
      </c>
      <c r="AU184" s="238" t="e">
        <f>CB134/BL135</f>
        <v>#DIV/0!</v>
      </c>
      <c r="AV184" s="520" t="e">
        <f>CC134/BM135</f>
        <v>#DIV/0!</v>
      </c>
    </row>
    <row r="185" spans="35:48">
      <c r="AI185" s="222" t="s">
        <v>53</v>
      </c>
      <c r="AJ185" s="240">
        <f t="shared" ref="AJ185:AT185" si="434">BO154/AJ151</f>
        <v>0.33249173429516082</v>
      </c>
      <c r="AK185" s="240">
        <f t="shared" si="434"/>
        <v>0.33642067523155067</v>
      </c>
      <c r="AL185" s="240">
        <f t="shared" si="434"/>
        <v>0.35085035014417704</v>
      </c>
      <c r="AM185" s="240">
        <f t="shared" si="434"/>
        <v>0.3540985487294212</v>
      </c>
      <c r="AN185" s="240">
        <f t="shared" si="434"/>
        <v>0.35238608789431114</v>
      </c>
      <c r="AO185" s="240">
        <f t="shared" si="434"/>
        <v>0.35074261465643869</v>
      </c>
      <c r="AP185" s="240">
        <f t="shared" si="434"/>
        <v>0.35733415739596208</v>
      </c>
      <c r="AQ185" s="240">
        <f t="shared" si="434"/>
        <v>0.36892151549490071</v>
      </c>
      <c r="AR185" s="240">
        <f t="shared" si="434"/>
        <v>0.38010623795421428</v>
      </c>
      <c r="AS185" s="240">
        <f t="shared" si="434"/>
        <v>0.38935798858436721</v>
      </c>
      <c r="AT185" s="240">
        <f t="shared" si="434"/>
        <v>0.38973562893969327</v>
      </c>
      <c r="AU185" s="240">
        <f>CB135/AU151</f>
        <v>0</v>
      </c>
      <c r="AV185" s="521">
        <f>CC135/AV151</f>
        <v>0</v>
      </c>
    </row>
    <row r="186" spans="35:48">
      <c r="AI186" s="222"/>
      <c r="AJ186" s="227"/>
      <c r="AK186" s="228"/>
      <c r="AL186" s="228"/>
      <c r="AM186" s="227"/>
      <c r="AN186" s="228"/>
      <c r="AO186" s="228"/>
      <c r="AP186" s="228"/>
      <c r="AQ186" s="228"/>
      <c r="AR186" s="227"/>
      <c r="AS186" s="241"/>
      <c r="AT186" s="228"/>
      <c r="AU186" s="228"/>
      <c r="AV186" s="242"/>
    </row>
    <row r="187" spans="35:48">
      <c r="AI187" s="688" t="s">
        <v>123</v>
      </c>
      <c r="AJ187" s="689"/>
      <c r="AK187" s="689"/>
      <c r="AL187" s="689"/>
      <c r="AM187" s="689"/>
      <c r="AN187" s="689"/>
      <c r="AO187" s="689"/>
      <c r="AP187" s="689"/>
      <c r="AQ187" s="689"/>
      <c r="AR187" s="689"/>
      <c r="AS187" s="689"/>
      <c r="AT187" s="327"/>
      <c r="AU187" s="327"/>
      <c r="AV187" s="585"/>
    </row>
    <row r="188" spans="35:48" ht="18" customHeight="1">
      <c r="AI188" s="206"/>
      <c r="AJ188" s="133" t="s">
        <v>121</v>
      </c>
      <c r="AK188" s="133" t="s">
        <v>120</v>
      </c>
      <c r="AL188" s="133" t="s">
        <v>119</v>
      </c>
      <c r="AM188" s="133" t="s">
        <v>49</v>
      </c>
      <c r="AN188" s="133" t="s">
        <v>48</v>
      </c>
      <c r="AO188" s="133" t="s">
        <v>47</v>
      </c>
      <c r="AP188" s="133" t="s">
        <v>46</v>
      </c>
      <c r="AQ188" s="133" t="s">
        <v>45</v>
      </c>
      <c r="AR188" s="133" t="s">
        <v>44</v>
      </c>
      <c r="AS188" s="133" t="s">
        <v>43</v>
      </c>
      <c r="AT188" s="133" t="s">
        <v>96</v>
      </c>
      <c r="AU188" s="133" t="s">
        <v>69</v>
      </c>
      <c r="AV188" s="133" t="str">
        <f>$AV$3</f>
        <v>2016-17</v>
      </c>
    </row>
    <row r="189" spans="35:48">
      <c r="AI189" s="237" t="s">
        <v>72</v>
      </c>
      <c r="AJ189" s="238">
        <f t="shared" ref="AJ189:AT191" si="435">BO155/AJ148</f>
        <v>5.8508358336905271E-2</v>
      </c>
      <c r="AK189" s="238">
        <f t="shared" si="435"/>
        <v>6.1109997996393509E-2</v>
      </c>
      <c r="AL189" s="238">
        <f t="shared" si="435"/>
        <v>5.9822033078634297E-2</v>
      </c>
      <c r="AM189" s="238">
        <f t="shared" si="435"/>
        <v>5.172238593638858E-2</v>
      </c>
      <c r="AN189" s="238">
        <f t="shared" si="435"/>
        <v>4.9514227942989597E-2</v>
      </c>
      <c r="AO189" s="238">
        <f t="shared" si="435"/>
        <v>5.7528023307490989E-2</v>
      </c>
      <c r="AP189" s="238">
        <f t="shared" si="435"/>
        <v>5.6161395856052343E-2</v>
      </c>
      <c r="AQ189" s="238">
        <f t="shared" si="435"/>
        <v>5.7902444519544891E-2</v>
      </c>
      <c r="AR189" s="238">
        <f t="shared" si="435"/>
        <v>4.3778145129111323E-2</v>
      </c>
      <c r="AS189" s="238">
        <f t="shared" si="435"/>
        <v>3.7831959706959704E-2</v>
      </c>
      <c r="AT189" s="238">
        <f t="shared" si="435"/>
        <v>3.2698447649455023E-2</v>
      </c>
      <c r="AU189" s="236">
        <f t="shared" ref="AU189:AV191" si="436">CB136/AU148</f>
        <v>0</v>
      </c>
      <c r="AV189" s="519">
        <f t="shared" si="436"/>
        <v>0</v>
      </c>
    </row>
    <row r="190" spans="35:48">
      <c r="AI190" s="237" t="s">
        <v>73</v>
      </c>
      <c r="AJ190" s="238">
        <f t="shared" si="435"/>
        <v>8.6551828346932605E-2</v>
      </c>
      <c r="AK190" s="238">
        <f t="shared" si="435"/>
        <v>9.1556759302873297E-2</v>
      </c>
      <c r="AL190" s="238">
        <f t="shared" si="435"/>
        <v>9.5217367647858972E-2</v>
      </c>
      <c r="AM190" s="238">
        <f t="shared" si="435"/>
        <v>8.4649364991717282E-2</v>
      </c>
      <c r="AN190" s="238">
        <f t="shared" si="435"/>
        <v>8.1151692881898163E-2</v>
      </c>
      <c r="AO190" s="238">
        <f t="shared" si="435"/>
        <v>9.0265757051216783E-2</v>
      </c>
      <c r="AP190" s="238">
        <f t="shared" si="435"/>
        <v>9.0697545570391711E-2</v>
      </c>
      <c r="AQ190" s="238">
        <f t="shared" si="435"/>
        <v>9.5749366809822711E-2</v>
      </c>
      <c r="AR190" s="238">
        <f t="shared" si="435"/>
        <v>8.6231644032240262E-2</v>
      </c>
      <c r="AS190" s="238">
        <f t="shared" si="435"/>
        <v>7.7109762824048536E-2</v>
      </c>
      <c r="AT190" s="238">
        <f t="shared" si="435"/>
        <v>7.232978029149445E-2</v>
      </c>
      <c r="AU190" s="238">
        <f t="shared" si="436"/>
        <v>0</v>
      </c>
      <c r="AV190" s="520">
        <f t="shared" si="436"/>
        <v>0</v>
      </c>
    </row>
    <row r="191" spans="35:48">
      <c r="AI191" s="237" t="s">
        <v>74</v>
      </c>
      <c r="AJ191" s="238">
        <f t="shared" si="435"/>
        <v>0.12590080542602797</v>
      </c>
      <c r="AK191" s="238">
        <f t="shared" si="435"/>
        <v>0.13121419330992423</v>
      </c>
      <c r="AL191" s="238">
        <f t="shared" si="435"/>
        <v>0.1352766625938209</v>
      </c>
      <c r="AM191" s="238">
        <f t="shared" si="435"/>
        <v>0.13443651308674021</v>
      </c>
      <c r="AN191" s="238">
        <f t="shared" si="435"/>
        <v>0.13983207477425147</v>
      </c>
      <c r="AO191" s="238">
        <f t="shared" si="435"/>
        <v>0.14705441463049018</v>
      </c>
      <c r="AP191" s="238">
        <f t="shared" si="435"/>
        <v>0.14913690321911771</v>
      </c>
      <c r="AQ191" s="238">
        <f t="shared" si="435"/>
        <v>0.15055443548387096</v>
      </c>
      <c r="AR191" s="238">
        <f t="shared" si="435"/>
        <v>0.15277917885604761</v>
      </c>
      <c r="AS191" s="238">
        <f t="shared" si="435"/>
        <v>0.14655473941937741</v>
      </c>
      <c r="AT191" s="238">
        <f t="shared" si="435"/>
        <v>0.13589972255251684</v>
      </c>
      <c r="AU191" s="238">
        <f t="shared" si="436"/>
        <v>0</v>
      </c>
      <c r="AV191" s="520">
        <f t="shared" si="436"/>
        <v>0</v>
      </c>
    </row>
    <row r="192" spans="35:48">
      <c r="AI192" s="237" t="s">
        <v>36</v>
      </c>
      <c r="AJ192" s="238">
        <f t="shared" ref="AJ192:AT192" si="437">BO158/AY148</f>
        <v>0.34962406015037595</v>
      </c>
      <c r="AK192" s="238">
        <f t="shared" si="437"/>
        <v>0.35217391304347828</v>
      </c>
      <c r="AL192" s="238">
        <f t="shared" si="437"/>
        <v>0.4</v>
      </c>
      <c r="AM192" s="238">
        <f t="shared" si="437"/>
        <v>0.44573643410852715</v>
      </c>
      <c r="AN192" s="238">
        <f t="shared" si="437"/>
        <v>0.39629629629629631</v>
      </c>
      <c r="AO192" s="238">
        <f t="shared" si="437"/>
        <v>0.42338709677419356</v>
      </c>
      <c r="AP192" s="238">
        <f t="shared" si="437"/>
        <v>0.44705882352941179</v>
      </c>
      <c r="AQ192" s="238">
        <f t="shared" si="437"/>
        <v>0.4631578947368421</v>
      </c>
      <c r="AR192" s="238">
        <f t="shared" si="437"/>
        <v>0.47272727272727272</v>
      </c>
      <c r="AS192" s="238">
        <f t="shared" si="437"/>
        <v>0.46666666666666667</v>
      </c>
      <c r="AT192" s="238">
        <f t="shared" si="437"/>
        <v>0.49275362318840582</v>
      </c>
      <c r="AU192" s="238" t="e">
        <f>CB139/BL134</f>
        <v>#DIV/0!</v>
      </c>
      <c r="AV192" s="520" t="e">
        <f>CC139/BM134</f>
        <v>#DIV/0!</v>
      </c>
    </row>
    <row r="193" spans="35:48">
      <c r="AI193" s="237" t="s">
        <v>71</v>
      </c>
      <c r="AJ193" s="238">
        <f t="shared" ref="AJ193:AT193" si="438">BO160/AY150</f>
        <v>0.16653430264524405</v>
      </c>
      <c r="AK193" s="238">
        <f t="shared" si="438"/>
        <v>0.18473189942441684</v>
      </c>
      <c r="AL193" s="238">
        <f t="shared" si="438"/>
        <v>0.18467876761404348</v>
      </c>
      <c r="AM193" s="238">
        <f t="shared" si="438"/>
        <v>0.19045123726346433</v>
      </c>
      <c r="AN193" s="238">
        <f t="shared" si="438"/>
        <v>0.19896032831737345</v>
      </c>
      <c r="AO193" s="238">
        <f t="shared" si="438"/>
        <v>0.20928693542160701</v>
      </c>
      <c r="AP193" s="238">
        <f t="shared" si="438"/>
        <v>0.21817991193122249</v>
      </c>
      <c r="AQ193" s="238">
        <f t="shared" si="438"/>
        <v>0.23296681227092433</v>
      </c>
      <c r="AR193" s="238">
        <f t="shared" si="438"/>
        <v>0.24091585465367446</v>
      </c>
      <c r="AS193" s="238">
        <f t="shared" si="438"/>
        <v>0.23590383415710928</v>
      </c>
      <c r="AT193" s="238">
        <f t="shared" si="438"/>
        <v>0.23522356553444637</v>
      </c>
      <c r="AU193" s="238" t="e">
        <f>CB140/BL135</f>
        <v>#DIV/0!</v>
      </c>
      <c r="AV193" s="520" t="e">
        <f>CC140/BM135</f>
        <v>#DIV/0!</v>
      </c>
    </row>
    <row r="194" spans="35:48">
      <c r="AI194" s="222" t="s">
        <v>53</v>
      </c>
      <c r="AJ194" s="240">
        <f t="shared" ref="AJ194:AT194" si="439">BO161/AJ151</f>
        <v>0.16946197775773972</v>
      </c>
      <c r="AK194" s="240">
        <f t="shared" si="439"/>
        <v>0.18703316402748729</v>
      </c>
      <c r="AL194" s="240">
        <f t="shared" si="439"/>
        <v>0.1877832048490555</v>
      </c>
      <c r="AM194" s="240">
        <f t="shared" si="439"/>
        <v>0.19422933516893248</v>
      </c>
      <c r="AN194" s="240">
        <f t="shared" si="439"/>
        <v>0.20183337826907521</v>
      </c>
      <c r="AO194" s="240">
        <f t="shared" si="439"/>
        <v>0.21217561612534683</v>
      </c>
      <c r="AP194" s="240">
        <f t="shared" si="439"/>
        <v>0.22218788627935723</v>
      </c>
      <c r="AQ194" s="240">
        <f t="shared" si="439"/>
        <v>0.23727644479479726</v>
      </c>
      <c r="AR194" s="240">
        <f t="shared" si="439"/>
        <v>0.24571052507873831</v>
      </c>
      <c r="AS194" s="240">
        <f t="shared" si="439"/>
        <v>0.23982263314307278</v>
      </c>
      <c r="AT194" s="240">
        <f t="shared" si="439"/>
        <v>0.24023896885878257</v>
      </c>
      <c r="AU194" s="240">
        <f>CB141/AU151</f>
        <v>0</v>
      </c>
      <c r="AV194" s="521">
        <f>CC141/AV151</f>
        <v>0</v>
      </c>
    </row>
    <row r="195" spans="35:48" ht="18" customHeight="1">
      <c r="AI195" s="222"/>
      <c r="AJ195" s="227"/>
      <c r="AK195" s="228"/>
      <c r="AL195" s="228"/>
      <c r="AM195" s="227"/>
      <c r="AN195" s="228"/>
      <c r="AO195" s="228"/>
      <c r="AP195" s="228"/>
      <c r="AQ195" s="228"/>
      <c r="AR195" s="227"/>
      <c r="AS195" s="241"/>
      <c r="AT195" s="228"/>
      <c r="AU195" s="228"/>
      <c r="AV195" s="242"/>
    </row>
    <row r="196" spans="35:48">
      <c r="AI196" s="688" t="s">
        <v>124</v>
      </c>
      <c r="AJ196" s="689"/>
      <c r="AK196" s="689"/>
      <c r="AL196" s="689"/>
      <c r="AM196" s="689"/>
      <c r="AN196" s="689"/>
      <c r="AO196" s="689"/>
      <c r="AP196" s="689"/>
      <c r="AQ196" s="689"/>
      <c r="AR196" s="689"/>
      <c r="AS196" s="689"/>
      <c r="AT196" s="327"/>
      <c r="AU196" s="327"/>
      <c r="AV196" s="585"/>
    </row>
    <row r="197" spans="35:48">
      <c r="AI197" s="206"/>
      <c r="AJ197" s="133" t="s">
        <v>121</v>
      </c>
      <c r="AK197" s="133" t="s">
        <v>120</v>
      </c>
      <c r="AL197" s="133" t="s">
        <v>119</v>
      </c>
      <c r="AM197" s="133" t="s">
        <v>49</v>
      </c>
      <c r="AN197" s="133" t="s">
        <v>48</v>
      </c>
      <c r="AO197" s="133" t="s">
        <v>47</v>
      </c>
      <c r="AP197" s="133" t="s">
        <v>46</v>
      </c>
      <c r="AQ197" s="133" t="s">
        <v>45</v>
      </c>
      <c r="AR197" s="133" t="s">
        <v>44</v>
      </c>
      <c r="AS197" s="133" t="s">
        <v>43</v>
      </c>
      <c r="AT197" s="133" t="s">
        <v>96</v>
      </c>
      <c r="AU197" s="133" t="s">
        <v>69</v>
      </c>
      <c r="AV197" s="133" t="str">
        <f>$AV$3</f>
        <v>2016-17</v>
      </c>
    </row>
    <row r="198" spans="35:48">
      <c r="AI198" s="237" t="s">
        <v>72</v>
      </c>
      <c r="AJ198" s="238">
        <f>AJ180+AJ189</f>
        <v>0.52502143163309045</v>
      </c>
      <c r="AK198" s="238">
        <f t="shared" ref="AK198:AV203" si="440">AK180+AK189</f>
        <v>0.5028050490883591</v>
      </c>
      <c r="AL198" s="238">
        <f t="shared" si="440"/>
        <v>0.50749588935100109</v>
      </c>
      <c r="AM198" s="238">
        <f t="shared" si="440"/>
        <v>0.52682654201808765</v>
      </c>
      <c r="AN198" s="238">
        <f t="shared" si="440"/>
        <v>0.53395472703062585</v>
      </c>
      <c r="AO198" s="238">
        <f t="shared" si="440"/>
        <v>0.55340477013480815</v>
      </c>
      <c r="AP198" s="238">
        <f t="shared" si="440"/>
        <v>0.54083969465648862</v>
      </c>
      <c r="AQ198" s="238">
        <f t="shared" si="440"/>
        <v>0.53813225188689873</v>
      </c>
      <c r="AR198" s="238">
        <f t="shared" si="440"/>
        <v>0.50755287009063443</v>
      </c>
      <c r="AS198" s="238">
        <f t="shared" si="440"/>
        <v>0.51333562271062272</v>
      </c>
      <c r="AT198" s="238">
        <f t="shared" si="440"/>
        <v>0.47979742375867002</v>
      </c>
      <c r="AU198" s="238">
        <f t="shared" si="440"/>
        <v>0</v>
      </c>
      <c r="AV198" s="520">
        <f t="shared" si="440"/>
        <v>0</v>
      </c>
    </row>
    <row r="199" spans="35:48">
      <c r="AI199" s="237" t="s">
        <v>73</v>
      </c>
      <c r="AJ199" s="238">
        <f t="shared" ref="AJ199:AJ203" si="441">AJ181+AJ190</f>
        <v>0.49519492293744333</v>
      </c>
      <c r="AK199" s="238">
        <f t="shared" si="440"/>
        <v>0.49081488459726808</v>
      </c>
      <c r="AL199" s="238">
        <f t="shared" si="440"/>
        <v>0.49763316828989607</v>
      </c>
      <c r="AM199" s="238">
        <f t="shared" si="440"/>
        <v>0.50756488128106025</v>
      </c>
      <c r="AN199" s="238">
        <f t="shared" si="440"/>
        <v>0.52418021860837105</v>
      </c>
      <c r="AO199" s="238">
        <f t="shared" si="440"/>
        <v>0.54077996130740247</v>
      </c>
      <c r="AP199" s="238">
        <f t="shared" si="440"/>
        <v>0.54795279516870743</v>
      </c>
      <c r="AQ199" s="238">
        <f t="shared" si="440"/>
        <v>0.55616121572514043</v>
      </c>
      <c r="AR199" s="238">
        <f t="shared" si="440"/>
        <v>0.54449596996798055</v>
      </c>
      <c r="AS199" s="238">
        <f t="shared" si="440"/>
        <v>0.54396028681742969</v>
      </c>
      <c r="AT199" s="238">
        <f t="shared" si="440"/>
        <v>0.52904067870350224</v>
      </c>
      <c r="AU199" s="238">
        <f t="shared" si="440"/>
        <v>0</v>
      </c>
      <c r="AV199" s="520">
        <f t="shared" si="440"/>
        <v>0</v>
      </c>
    </row>
    <row r="200" spans="35:48">
      <c r="AI200" s="237" t="s">
        <v>74</v>
      </c>
      <c r="AJ200" s="238">
        <f t="shared" si="441"/>
        <v>0.48531460061769516</v>
      </c>
      <c r="AK200" s="238">
        <f t="shared" si="440"/>
        <v>0.49374730487279</v>
      </c>
      <c r="AL200" s="238">
        <f t="shared" si="440"/>
        <v>0.50992028859021354</v>
      </c>
      <c r="AM200" s="238">
        <f t="shared" si="440"/>
        <v>0.51433052130651091</v>
      </c>
      <c r="AN200" s="238">
        <f t="shared" si="440"/>
        <v>0.53118234144795906</v>
      </c>
      <c r="AO200" s="238">
        <f t="shared" si="440"/>
        <v>0.55798730824963771</v>
      </c>
      <c r="AP200" s="238">
        <f t="shared" si="440"/>
        <v>0.56596340262298472</v>
      </c>
      <c r="AQ200" s="238">
        <f t="shared" si="440"/>
        <v>0.58180443548387095</v>
      </c>
      <c r="AR200" s="238">
        <f t="shared" si="440"/>
        <v>0.58428326440028244</v>
      </c>
      <c r="AS200" s="238">
        <f t="shared" si="440"/>
        <v>0.59261480037975311</v>
      </c>
      <c r="AT200" s="238">
        <f t="shared" si="440"/>
        <v>0.57555489496630996</v>
      </c>
      <c r="AU200" s="238">
        <f t="shared" si="440"/>
        <v>0</v>
      </c>
      <c r="AV200" s="520">
        <f t="shared" si="440"/>
        <v>0</v>
      </c>
    </row>
    <row r="201" spans="35:48">
      <c r="AI201" s="237" t="s">
        <v>36</v>
      </c>
      <c r="AJ201" s="238">
        <f t="shared" si="441"/>
        <v>0.88345864661654139</v>
      </c>
      <c r="AK201" s="238">
        <f t="shared" si="440"/>
        <v>0.94782608695652182</v>
      </c>
      <c r="AL201" s="238">
        <f t="shared" si="440"/>
        <v>0.91428571428571426</v>
      </c>
      <c r="AM201" s="238">
        <f t="shared" si="440"/>
        <v>0.92248062015503884</v>
      </c>
      <c r="AN201" s="238">
        <f t="shared" si="440"/>
        <v>0.88148148148148153</v>
      </c>
      <c r="AO201" s="238">
        <f t="shared" si="440"/>
        <v>0.90322580645161299</v>
      </c>
      <c r="AP201" s="238">
        <f t="shared" si="440"/>
        <v>0.92647058823529416</v>
      </c>
      <c r="AQ201" s="238">
        <f t="shared" si="440"/>
        <v>0.9263157894736842</v>
      </c>
      <c r="AR201" s="238">
        <f t="shared" si="440"/>
        <v>0.91363636363636358</v>
      </c>
      <c r="AS201" s="238">
        <f t="shared" si="440"/>
        <v>0.92222222222222228</v>
      </c>
      <c r="AT201" s="238">
        <f t="shared" si="440"/>
        <v>0.90096618357487923</v>
      </c>
      <c r="AU201" s="238" t="e">
        <f t="shared" si="440"/>
        <v>#DIV/0!</v>
      </c>
      <c r="AV201" s="520" t="e">
        <f t="shared" si="440"/>
        <v>#DIV/0!</v>
      </c>
    </row>
    <row r="202" spans="35:48" ht="18" customHeight="1">
      <c r="AI202" s="237" t="s">
        <v>71</v>
      </c>
      <c r="AJ202" s="238">
        <f t="shared" si="441"/>
        <v>0.49575416946667478</v>
      </c>
      <c r="AK202" s="238">
        <f t="shared" si="440"/>
        <v>0.51754013935171161</v>
      </c>
      <c r="AL202" s="238">
        <f t="shared" si="440"/>
        <v>0.53313828516837836</v>
      </c>
      <c r="AM202" s="238">
        <f t="shared" si="440"/>
        <v>0.54270742358078605</v>
      </c>
      <c r="AN202" s="238">
        <f t="shared" si="440"/>
        <v>0.54938440492476059</v>
      </c>
      <c r="AO202" s="238">
        <f t="shared" si="440"/>
        <v>0.5582639386753433</v>
      </c>
      <c r="AP202" s="238">
        <f t="shared" si="440"/>
        <v>0.57333822604319562</v>
      </c>
      <c r="AQ202" s="238">
        <f t="shared" si="440"/>
        <v>0.60009037505648444</v>
      </c>
      <c r="AR202" s="238">
        <f t="shared" si="440"/>
        <v>0.61973791580665294</v>
      </c>
      <c r="AS202" s="238">
        <f t="shared" si="440"/>
        <v>0.62411823983876391</v>
      </c>
      <c r="AT202" s="238">
        <f t="shared" si="440"/>
        <v>0.62459220878909993</v>
      </c>
      <c r="AU202" s="238" t="e">
        <f t="shared" si="440"/>
        <v>#DIV/0!</v>
      </c>
      <c r="AV202" s="520" t="e">
        <f t="shared" si="440"/>
        <v>#DIV/0!</v>
      </c>
    </row>
    <row r="203" spans="35:48">
      <c r="AI203" s="206" t="s">
        <v>53</v>
      </c>
      <c r="AJ203" s="243">
        <f t="shared" si="441"/>
        <v>0.50195371205290051</v>
      </c>
      <c r="AK203" s="243">
        <f t="shared" si="440"/>
        <v>0.52345383925903799</v>
      </c>
      <c r="AL203" s="243">
        <f t="shared" si="440"/>
        <v>0.53863355499323251</v>
      </c>
      <c r="AM203" s="243">
        <f t="shared" si="440"/>
        <v>0.54832788389835363</v>
      </c>
      <c r="AN203" s="243">
        <f t="shared" si="440"/>
        <v>0.55421946616338635</v>
      </c>
      <c r="AO203" s="243">
        <f t="shared" si="440"/>
        <v>0.56291823078178549</v>
      </c>
      <c r="AP203" s="243">
        <f t="shared" si="440"/>
        <v>0.57952204367531934</v>
      </c>
      <c r="AQ203" s="243">
        <f t="shared" si="440"/>
        <v>0.60619796028969797</v>
      </c>
      <c r="AR203" s="243">
        <f t="shared" si="440"/>
        <v>0.62581676303295253</v>
      </c>
      <c r="AS203" s="243">
        <f t="shared" si="440"/>
        <v>0.62918062172744005</v>
      </c>
      <c r="AT203" s="243">
        <f t="shared" si="440"/>
        <v>0.62997459779847587</v>
      </c>
      <c r="AU203" s="243">
        <f t="shared" si="440"/>
        <v>0</v>
      </c>
      <c r="AV203" s="522">
        <f t="shared" si="440"/>
        <v>0</v>
      </c>
    </row>
    <row r="206" spans="35:48">
      <c r="AJ206" s="244"/>
      <c r="AK206" s="244"/>
      <c r="AL206" s="244"/>
      <c r="AM206" s="244"/>
      <c r="AN206" s="244"/>
      <c r="AO206" s="244"/>
      <c r="AP206" s="244"/>
      <c r="AQ206" s="387"/>
      <c r="AR206" s="244"/>
      <c r="AS206" s="244"/>
      <c r="AT206" s="387"/>
      <c r="AU206" s="387"/>
    </row>
    <row r="207" spans="35:48">
      <c r="AJ207" s="244"/>
      <c r="AK207" s="244"/>
      <c r="AL207" s="244"/>
      <c r="AM207" s="244"/>
      <c r="AN207" s="244"/>
      <c r="AO207" s="244"/>
      <c r="AP207" s="244"/>
      <c r="AQ207" s="387"/>
      <c r="AR207" s="244"/>
      <c r="AS207" s="244"/>
      <c r="AT207" s="387"/>
      <c r="AU207" s="387"/>
    </row>
    <row r="208" spans="35:48">
      <c r="AJ208" s="244"/>
      <c r="AK208" s="244"/>
      <c r="AL208" s="244"/>
      <c r="AM208" s="244"/>
      <c r="AN208" s="244"/>
      <c r="AO208" s="244"/>
      <c r="AP208" s="244"/>
      <c r="AQ208" s="387"/>
      <c r="AR208" s="244"/>
      <c r="AS208" s="244"/>
      <c r="AT208" s="387"/>
      <c r="AU208" s="387"/>
    </row>
    <row r="209" spans="36:47">
      <c r="AJ209" s="244"/>
      <c r="AK209" s="244"/>
      <c r="AL209" s="244"/>
      <c r="AM209" s="244"/>
      <c r="AN209" s="244"/>
      <c r="AO209" s="244"/>
      <c r="AP209" s="244"/>
      <c r="AQ209" s="387"/>
      <c r="AR209" s="244"/>
      <c r="AS209" s="244"/>
      <c r="AT209" s="387"/>
      <c r="AU209" s="387"/>
    </row>
    <row r="210" spans="36:47">
      <c r="AJ210" s="244"/>
      <c r="AK210" s="244"/>
      <c r="AL210" s="244"/>
      <c r="AM210" s="244"/>
      <c r="AN210" s="244"/>
      <c r="AO210" s="244"/>
      <c r="AP210" s="244"/>
      <c r="AQ210" s="387"/>
      <c r="AR210" s="244"/>
      <c r="AS210" s="244"/>
      <c r="AT210" s="387"/>
      <c r="AU210" s="387"/>
    </row>
    <row r="211" spans="36:47" ht="18" customHeight="1">
      <c r="AJ211" s="244"/>
      <c r="AK211" s="244"/>
      <c r="AL211" s="244"/>
      <c r="AM211" s="244"/>
      <c r="AN211" s="244"/>
      <c r="AO211" s="244"/>
      <c r="AP211" s="244"/>
      <c r="AQ211" s="387"/>
      <c r="AR211" s="244"/>
      <c r="AS211" s="244"/>
      <c r="AT211" s="387"/>
      <c r="AU211" s="387"/>
    </row>
    <row r="218" spans="36:47" ht="18" customHeight="1"/>
    <row r="225" spans="80:80" ht="18" customHeight="1"/>
    <row r="226" spans="80:80">
      <c r="CB226" s="129" t="s">
        <v>14</v>
      </c>
    </row>
    <row r="227" spans="80:80">
      <c r="CB227" s="129" t="s">
        <v>14</v>
      </c>
    </row>
    <row r="234" spans="80:80" ht="18" customHeight="1"/>
    <row r="241" ht="18" customHeight="1"/>
    <row r="248" ht="18" customHeight="1"/>
    <row r="257" ht="18" customHeight="1"/>
    <row r="264" ht="18" customHeight="1"/>
    <row r="271" ht="18" customHeight="1"/>
    <row r="280" ht="18" customHeight="1"/>
    <row r="287" ht="18" customHeight="1"/>
    <row r="294" ht="18" customHeight="1"/>
    <row r="301" ht="18" customHeight="1"/>
    <row r="303" ht="18" customHeight="1"/>
    <row r="310" ht="18" customHeight="1"/>
    <row r="317" ht="18" customHeight="1"/>
  </sheetData>
  <mergeCells count="30">
    <mergeCell ref="AI169:AS169"/>
    <mergeCell ref="B2:K2"/>
    <mergeCell ref="BM36:BM42"/>
    <mergeCell ref="BM43:BM49"/>
    <mergeCell ref="BM52:BM58"/>
    <mergeCell ref="BM59:BM65"/>
    <mergeCell ref="BM68:BM74"/>
    <mergeCell ref="BM2:BY2"/>
    <mergeCell ref="BM4:BM10"/>
    <mergeCell ref="BM11:BM17"/>
    <mergeCell ref="BM20:BM26"/>
    <mergeCell ref="BM27:BM33"/>
    <mergeCell ref="AF146:AF147"/>
    <mergeCell ref="P2:AC2"/>
    <mergeCell ref="CD2:CQ2"/>
    <mergeCell ref="AI178:AS178"/>
    <mergeCell ref="AI187:AS187"/>
    <mergeCell ref="AI196:AS196"/>
    <mergeCell ref="BM132:BM138"/>
    <mergeCell ref="BM139:BM145"/>
    <mergeCell ref="BM148:BM154"/>
    <mergeCell ref="BM155:BM161"/>
    <mergeCell ref="BM91:BM97"/>
    <mergeCell ref="BM100:BM106"/>
    <mergeCell ref="BM107:BM113"/>
    <mergeCell ref="BM116:BM122"/>
    <mergeCell ref="BM123:BM129"/>
    <mergeCell ref="BM75:BM81"/>
    <mergeCell ref="BM84:BM90"/>
    <mergeCell ref="AI168:AV168"/>
  </mergeCells>
  <conditionalFormatting sqref="C65:L74">
    <cfRule type="cellIs" dxfId="10" priority="1" stopIfTrue="1" operator="equal">
      <formula>0</formula>
    </cfRule>
  </conditionalFormatting>
  <conditionalFormatting sqref="C39:K47 C51:L59">
    <cfRule type="cellIs" dxfId="9" priority="2" stopIfTrue="1" operator="equal">
      <formula>0</formula>
    </cfRule>
  </conditionalFormatting>
  <conditionalFormatting sqref="C27:L35">
    <cfRule type="cellIs" dxfId="8" priority="3" stopIfTrue="1" operator="equal">
      <formula>"NA"</formula>
    </cfRule>
  </conditionalFormatting>
  <conditionalFormatting sqref="D51:D59">
    <cfRule type="colorScale" priority="4">
      <colorScale>
        <cfvo type="min"/>
        <cfvo type="percentile" val="50"/>
        <cfvo type="max"/>
        <color rgb="FFF8696B"/>
        <color rgb="FFFFEB84"/>
        <color rgb="FF63BE7B"/>
      </colorScale>
    </cfRule>
  </conditionalFormatting>
  <conditionalFormatting sqref="C51:C59">
    <cfRule type="colorScale" priority="5">
      <colorScale>
        <cfvo type="min"/>
        <cfvo type="percentile" val="50"/>
        <cfvo type="max"/>
        <color rgb="FFF8696B"/>
        <color rgb="FFFFEB84"/>
        <color rgb="FF63BE7B"/>
      </colorScale>
    </cfRule>
  </conditionalFormatting>
  <conditionalFormatting sqref="E51:E59">
    <cfRule type="colorScale" priority="6">
      <colorScale>
        <cfvo type="min"/>
        <cfvo type="percentile" val="50"/>
        <cfvo type="max"/>
        <color rgb="FFF8696B"/>
        <color rgb="FFFFEB84"/>
        <color rgb="FF63BE7B"/>
      </colorScale>
    </cfRule>
  </conditionalFormatting>
  <conditionalFormatting sqref="F51:F59">
    <cfRule type="colorScale" priority="7">
      <colorScale>
        <cfvo type="min"/>
        <cfvo type="percentile" val="50"/>
        <cfvo type="max"/>
        <color rgb="FFF8696B"/>
        <color rgb="FFFFEB84"/>
        <color rgb="FF63BE7B"/>
      </colorScale>
    </cfRule>
  </conditionalFormatting>
  <conditionalFormatting sqref="G51:G59">
    <cfRule type="colorScale" priority="8">
      <colorScale>
        <cfvo type="min"/>
        <cfvo type="percentile" val="50"/>
        <cfvo type="max"/>
        <color rgb="FFF8696B"/>
        <color rgb="FFFFEB84"/>
        <color rgb="FF63BE7B"/>
      </colorScale>
    </cfRule>
  </conditionalFormatting>
  <conditionalFormatting sqref="H51:H59">
    <cfRule type="colorScale" priority="9">
      <colorScale>
        <cfvo type="min"/>
        <cfvo type="percentile" val="50"/>
        <cfvo type="max"/>
        <color rgb="FFF8696B"/>
        <color rgb="FFFFEB84"/>
        <color rgb="FF63BE7B"/>
      </colorScale>
    </cfRule>
  </conditionalFormatting>
  <conditionalFormatting sqref="I51:I59">
    <cfRule type="colorScale" priority="10">
      <colorScale>
        <cfvo type="min"/>
        <cfvo type="percentile" val="50"/>
        <cfvo type="max"/>
        <color rgb="FFF8696B"/>
        <color rgb="FFFFEB84"/>
        <color rgb="FF63BE7B"/>
      </colorScale>
    </cfRule>
  </conditionalFormatting>
  <conditionalFormatting sqref="J51:J59">
    <cfRule type="colorScale" priority="11">
      <colorScale>
        <cfvo type="min"/>
        <cfvo type="percentile" val="50"/>
        <cfvo type="max"/>
        <color rgb="FFF8696B"/>
        <color rgb="FFFFEB84"/>
        <color rgb="FF63BE7B"/>
      </colorScale>
    </cfRule>
  </conditionalFormatting>
  <conditionalFormatting sqref="K51:K59">
    <cfRule type="colorScale" priority="12">
      <colorScale>
        <cfvo type="min"/>
        <cfvo type="percentile" val="50"/>
        <cfvo type="max"/>
        <color rgb="FFF8696B"/>
        <color rgb="FFFFEB84"/>
        <color rgb="FF63BE7B"/>
      </colorScale>
    </cfRule>
  </conditionalFormatting>
  <conditionalFormatting sqref="L51:L59">
    <cfRule type="colorScale" priority="13">
      <colorScale>
        <cfvo type="min"/>
        <cfvo type="percentile" val="50"/>
        <cfvo type="max"/>
        <color rgb="FFF8696B"/>
        <color rgb="FFFFEB84"/>
        <color rgb="FF63BE7B"/>
      </colorScale>
    </cfRule>
  </conditionalFormatting>
  <pageMargins left="0.7" right="0.7" top="0.75" bottom="0.75" header="0.3" footer="0.3"/>
  <pageSetup scale="52" fitToHeight="4" orientation="landscape" r:id="rId1"/>
  <headerFooter alignWithMargins="0"/>
  <rowBreaks count="1" manualBreakCount="1">
    <brk id="48" min="1" max="10"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L46"/>
  <sheetViews>
    <sheetView view="pageBreakPreview" zoomScale="70" zoomScaleNormal="100" zoomScaleSheetLayoutView="70" workbookViewId="0">
      <selection activeCell="W17" sqref="W17"/>
    </sheetView>
  </sheetViews>
  <sheetFormatPr defaultColWidth="9.140625" defaultRowHeight="16.5"/>
  <cols>
    <col min="1" max="1" width="9.140625" style="89" customWidth="1"/>
    <col min="2" max="2" width="35.5703125" style="89" customWidth="1"/>
    <col min="3" max="3" width="17" style="89" customWidth="1"/>
    <col min="4" max="4" width="16.42578125" style="89" bestFit="1" customWidth="1"/>
    <col min="5" max="5" width="13.7109375" style="89" customWidth="1"/>
    <col min="6" max="6" width="12.42578125" style="89" customWidth="1"/>
    <col min="7" max="7" width="13.7109375" style="414" customWidth="1"/>
    <col min="8" max="9" width="15.7109375" style="89" customWidth="1"/>
    <col min="10" max="10" width="14" style="89" bestFit="1" customWidth="1"/>
    <col min="11" max="11" width="22.140625" style="89" bestFit="1" customWidth="1"/>
    <col min="12" max="12" width="34" style="89" bestFit="1" customWidth="1"/>
    <col min="13" max="16384" width="9.140625" style="89"/>
  </cols>
  <sheetData>
    <row r="1" spans="1:12" ht="17.25" thickBot="1">
      <c r="A1" s="89" t="s">
        <v>14</v>
      </c>
      <c r="G1" s="89"/>
      <c r="H1" s="414"/>
    </row>
    <row r="2" spans="1:12" ht="32.25" thickBot="1">
      <c r="B2" s="725" t="s">
        <v>157</v>
      </c>
      <c r="C2" s="726"/>
      <c r="D2" s="726"/>
      <c r="E2" s="726"/>
      <c r="F2" s="726"/>
      <c r="G2" s="726"/>
      <c r="H2" s="726"/>
      <c r="I2" s="726"/>
      <c r="J2" s="727"/>
      <c r="K2" s="88"/>
    </row>
    <row r="3" spans="1:12" ht="23.25" thickBot="1">
      <c r="B3" s="90"/>
      <c r="C3" s="90"/>
      <c r="D3" s="90"/>
      <c r="E3" s="90"/>
      <c r="F3" s="90"/>
      <c r="G3" s="90"/>
      <c r="H3" s="446"/>
      <c r="I3" s="90"/>
      <c r="J3" s="90"/>
      <c r="K3" s="88"/>
    </row>
    <row r="4" spans="1:12" ht="18">
      <c r="B4" s="731" t="s">
        <v>67</v>
      </c>
      <c r="C4" s="256" t="s">
        <v>156</v>
      </c>
      <c r="D4" s="728" t="s">
        <v>158</v>
      </c>
      <c r="E4" s="729"/>
      <c r="F4" s="729"/>
      <c r="G4" s="730"/>
      <c r="H4" s="728" t="s">
        <v>159</v>
      </c>
      <c r="I4" s="730"/>
      <c r="J4" s="494" t="s">
        <v>156</v>
      </c>
    </row>
    <row r="5" spans="1:12" ht="19.5" customHeight="1" thickBot="1">
      <c r="B5" s="732"/>
      <c r="C5" s="664" t="s">
        <v>85</v>
      </c>
      <c r="D5" s="666" t="s">
        <v>86</v>
      </c>
      <c r="E5" s="668" t="s">
        <v>118</v>
      </c>
      <c r="F5" s="670" t="s">
        <v>104</v>
      </c>
      <c r="G5" s="672" t="s">
        <v>105</v>
      </c>
      <c r="H5" s="674" t="s">
        <v>180</v>
      </c>
      <c r="I5" s="676" t="s">
        <v>181</v>
      </c>
      <c r="J5" s="678" t="s">
        <v>106</v>
      </c>
    </row>
    <row r="6" spans="1:12" ht="18" customHeight="1">
      <c r="B6" s="733"/>
      <c r="C6" s="665"/>
      <c r="D6" s="667"/>
      <c r="E6" s="669"/>
      <c r="F6" s="671"/>
      <c r="G6" s="673"/>
      <c r="H6" s="675"/>
      <c r="I6" s="677"/>
      <c r="J6" s="679"/>
      <c r="L6" s="93" t="s">
        <v>107</v>
      </c>
    </row>
    <row r="7" spans="1:12" ht="18.75" thickBot="1">
      <c r="B7" s="94" t="s">
        <v>161</v>
      </c>
      <c r="C7" s="95"/>
      <c r="D7" s="96"/>
      <c r="E7" s="473"/>
      <c r="F7" s="473"/>
      <c r="G7" s="97"/>
      <c r="H7" s="466"/>
      <c r="I7" s="97"/>
      <c r="J7" s="396"/>
      <c r="L7" s="98">
        <v>0.21828599692538883</v>
      </c>
    </row>
    <row r="8" spans="1:12" ht="18">
      <c r="B8" s="99" t="s">
        <v>55</v>
      </c>
      <c r="C8" s="100">
        <f>'2018-19 Univ'!D48</f>
        <v>1968.277058782606</v>
      </c>
      <c r="D8" s="119">
        <v>17648547.373496812</v>
      </c>
      <c r="E8" s="101">
        <f>D8/$D$38</f>
        <v>3.8954048726338092E-2</v>
      </c>
      <c r="F8" s="102">
        <f t="shared" ref="F8:F13" si="0">$C$38*E8*$L$7</f>
        <v>288.04401664189101</v>
      </c>
      <c r="G8" s="103">
        <f>C8+F8</f>
        <v>2256.3210754244969</v>
      </c>
      <c r="H8" s="533">
        <v>90</v>
      </c>
      <c r="I8" s="103">
        <f t="shared" ref="I8" si="1">G8*$L$9*H8/100</f>
        <v>110.67254874957158</v>
      </c>
      <c r="J8" s="397">
        <f>G8+I8</f>
        <v>2366.9936241740684</v>
      </c>
      <c r="K8" s="591"/>
      <c r="L8" s="93" t="s">
        <v>108</v>
      </c>
    </row>
    <row r="9" spans="1:12" ht="18.75" thickBot="1">
      <c r="B9" s="99" t="s">
        <v>56</v>
      </c>
      <c r="C9" s="100">
        <f>'2018-19 Univ'!H48</f>
        <v>2498.6064813892444</v>
      </c>
      <c r="D9" s="534">
        <v>28100608.657992821</v>
      </c>
      <c r="E9" s="101">
        <f t="shared" ref="E9:E13" si="2">D9/$D$38</f>
        <v>6.2023942012759799E-2</v>
      </c>
      <c r="F9" s="102">
        <f t="shared" si="0"/>
        <v>458.63333772644643</v>
      </c>
      <c r="G9" s="103">
        <f t="shared" ref="G9:G13" si="3">C9+F9</f>
        <v>2957.2398191156908</v>
      </c>
      <c r="H9" s="533">
        <v>86</v>
      </c>
      <c r="I9" s="103">
        <f>G9*$L$9*H9/100</f>
        <v>138.60583032195242</v>
      </c>
      <c r="J9" s="397">
        <f t="shared" ref="J9:J13" si="4">G9+I9</f>
        <v>3095.8456494376433</v>
      </c>
      <c r="K9" s="591"/>
      <c r="L9" s="104">
        <v>5.45E-2</v>
      </c>
    </row>
    <row r="10" spans="1:12" ht="18">
      <c r="B10" s="99" t="s">
        <v>57</v>
      </c>
      <c r="C10" s="100">
        <f>'2018-19 Univ'!G48</f>
        <v>3491.0976631393123</v>
      </c>
      <c r="D10" s="534">
        <v>45135306.379457392</v>
      </c>
      <c r="E10" s="101">
        <f t="shared" si="2"/>
        <v>9.9623095701570963E-2</v>
      </c>
      <c r="F10" s="102">
        <f t="shared" si="0"/>
        <v>736.65864202654313</v>
      </c>
      <c r="G10" s="103">
        <f t="shared" si="3"/>
        <v>4227.7563051658553</v>
      </c>
      <c r="H10" s="533">
        <v>89</v>
      </c>
      <c r="I10" s="103">
        <f>G10*$L$9*H10/100</f>
        <v>205.06731958206984</v>
      </c>
      <c r="J10" s="397">
        <f t="shared" si="4"/>
        <v>4432.8236247479254</v>
      </c>
      <c r="K10" s="591"/>
    </row>
    <row r="11" spans="1:12" ht="18">
      <c r="B11" s="99" t="s">
        <v>58</v>
      </c>
      <c r="C11" s="100">
        <f>'2018-19 Univ'!I48</f>
        <v>1667.9920667833187</v>
      </c>
      <c r="D11" s="534">
        <v>24684100.947954949</v>
      </c>
      <c r="E11" s="101">
        <f t="shared" si="2"/>
        <v>5.448299232470874E-2</v>
      </c>
      <c r="F11" s="102">
        <f t="shared" si="0"/>
        <v>402.87211370836383</v>
      </c>
      <c r="G11" s="103">
        <f t="shared" si="3"/>
        <v>2070.8641804916824</v>
      </c>
      <c r="H11" s="533">
        <v>84</v>
      </c>
      <c r="I11" s="103">
        <f>G11*$L$9*H11/100</f>
        <v>94.804162182909224</v>
      </c>
      <c r="J11" s="397">
        <f t="shared" si="4"/>
        <v>2165.6683426745917</v>
      </c>
      <c r="K11" s="591"/>
    </row>
    <row r="12" spans="1:12" ht="18">
      <c r="B12" s="99" t="s">
        <v>59</v>
      </c>
      <c r="C12" s="100">
        <f>'2018-19 Univ'!E48</f>
        <v>2342.4365087736378</v>
      </c>
      <c r="D12" s="534">
        <v>24397837.818496589</v>
      </c>
      <c r="E12" s="101">
        <f t="shared" si="2"/>
        <v>5.3851149507422778E-2</v>
      </c>
      <c r="F12" s="102">
        <f t="shared" si="0"/>
        <v>398.19997951620422</v>
      </c>
      <c r="G12" s="103">
        <f t="shared" si="3"/>
        <v>2740.636488289842</v>
      </c>
      <c r="H12" s="533">
        <v>87</v>
      </c>
      <c r="I12" s="103">
        <f>G12*$L$9*H12/100</f>
        <v>129.94727909226287</v>
      </c>
      <c r="J12" s="397">
        <f t="shared" si="4"/>
        <v>2870.5837673821047</v>
      </c>
      <c r="K12" s="591"/>
    </row>
    <row r="13" spans="1:12" ht="18">
      <c r="B13" s="105" t="s">
        <v>60</v>
      </c>
      <c r="C13" s="100">
        <f>'2018-19 Univ'!J48</f>
        <v>3785.2318969010321</v>
      </c>
      <c r="D13" s="534">
        <v>55748053.734271176</v>
      </c>
      <c r="E13" s="101">
        <f t="shared" si="2"/>
        <v>0.12304765687540205</v>
      </c>
      <c r="F13" s="102">
        <f t="shared" si="0"/>
        <v>909.87053935679216</v>
      </c>
      <c r="G13" s="103">
        <f t="shared" si="3"/>
        <v>4695.1024362578246</v>
      </c>
      <c r="H13" s="533">
        <v>93</v>
      </c>
      <c r="I13" s="103">
        <f>G13*$L$9*H13/100</f>
        <v>237.97126698172787</v>
      </c>
      <c r="J13" s="397">
        <f t="shared" si="4"/>
        <v>4933.0737032395527</v>
      </c>
      <c r="K13" s="591"/>
    </row>
    <row r="14" spans="1:12" ht="18">
      <c r="B14" s="106" t="s">
        <v>87</v>
      </c>
      <c r="C14" s="107">
        <f t="shared" ref="C14:G14" si="5">SUM(C8:C13)</f>
        <v>15753.641675769153</v>
      </c>
      <c r="D14" s="253">
        <f t="shared" si="5"/>
        <v>195714454.91166973</v>
      </c>
      <c r="E14" s="108">
        <f t="shared" si="5"/>
        <v>0.43198288514820238</v>
      </c>
      <c r="F14" s="109">
        <f t="shared" si="5"/>
        <v>3194.2786289762407</v>
      </c>
      <c r="G14" s="110">
        <f t="shared" si="5"/>
        <v>18947.920304745392</v>
      </c>
      <c r="H14" s="251" t="s">
        <v>145</v>
      </c>
      <c r="I14" s="110">
        <f>SUM(I8:I13)</f>
        <v>917.06840691049388</v>
      </c>
      <c r="J14" s="398">
        <f>SUM(J8:J13)</f>
        <v>19864.988711655886</v>
      </c>
      <c r="K14" s="591"/>
    </row>
    <row r="15" spans="1:12" ht="18">
      <c r="B15" s="112"/>
      <c r="C15" s="113"/>
      <c r="D15" s="114"/>
      <c r="E15" s="115"/>
      <c r="F15" s="116"/>
      <c r="G15" s="117"/>
      <c r="H15" s="447"/>
      <c r="I15" s="117"/>
      <c r="J15" s="399"/>
      <c r="K15" s="591"/>
    </row>
    <row r="16" spans="1:12" ht="18">
      <c r="B16" s="94" t="s">
        <v>42</v>
      </c>
      <c r="C16" s="113"/>
      <c r="D16" s="119" t="s">
        <v>14</v>
      </c>
      <c r="E16" s="115"/>
      <c r="F16" s="116"/>
      <c r="G16" s="117"/>
      <c r="H16" s="447"/>
      <c r="I16" s="117"/>
      <c r="J16" s="399"/>
      <c r="K16" s="591"/>
    </row>
    <row r="17" spans="2:12" ht="18">
      <c r="B17" s="99" t="s">
        <v>20</v>
      </c>
      <c r="C17" s="100">
        <f>'2018-19 CC'!C57</f>
        <v>722.67854469290853</v>
      </c>
      <c r="D17" s="119">
        <v>10469857.414135138</v>
      </c>
      <c r="E17" s="101">
        <f t="shared" ref="E17:E35" si="6">D17/$D$38</f>
        <v>2.3109173080187839E-2</v>
      </c>
      <c r="F17" s="102">
        <f t="shared" ref="F17:F29" si="7">$C$38*E17*$L$7</f>
        <v>170.87977380870601</v>
      </c>
      <c r="G17" s="103">
        <f>C17+F17</f>
        <v>893.55831850161451</v>
      </c>
      <c r="H17" s="533">
        <v>92</v>
      </c>
      <c r="I17" s="103">
        <f t="shared" ref="I17:I29" si="8">G17*$L$9*H17/100</f>
        <v>44.803014089670953</v>
      </c>
      <c r="J17" s="397">
        <f>G17+I17</f>
        <v>938.36133259128542</v>
      </c>
      <c r="K17" s="591"/>
    </row>
    <row r="18" spans="2:12" ht="18">
      <c r="B18" s="99" t="s">
        <v>21</v>
      </c>
      <c r="C18" s="100">
        <f>'2018-19 CC'!D57</f>
        <v>332.34685099543685</v>
      </c>
      <c r="D18" s="534">
        <v>4191910.8489001757</v>
      </c>
      <c r="E18" s="101">
        <f t="shared" si="6"/>
        <v>9.2524271833126365E-3</v>
      </c>
      <c r="F18" s="102">
        <f t="shared" si="7"/>
        <v>68.416669812450721</v>
      </c>
      <c r="G18" s="103">
        <f t="shared" ref="G18:G29" si="9">C18+F18</f>
        <v>400.76352080788757</v>
      </c>
      <c r="H18" s="533">
        <v>81</v>
      </c>
      <c r="I18" s="103">
        <f t="shared" si="8"/>
        <v>17.691705626064198</v>
      </c>
      <c r="J18" s="397">
        <f t="shared" ref="J18:J29" si="10">G18+I18</f>
        <v>418.45522643395179</v>
      </c>
      <c r="K18" s="591"/>
    </row>
    <row r="19" spans="2:12" ht="18">
      <c r="B19" s="99" t="s">
        <v>22</v>
      </c>
      <c r="C19" s="100">
        <f>'2018-19 CC'!E57</f>
        <v>441.07491022948165</v>
      </c>
      <c r="D19" s="534">
        <v>5492132.8149775034</v>
      </c>
      <c r="E19" s="101">
        <f t="shared" si="6"/>
        <v>1.2122289996933877E-2</v>
      </c>
      <c r="F19" s="102">
        <f t="shared" si="7"/>
        <v>89.63774538931979</v>
      </c>
      <c r="G19" s="103">
        <f t="shared" si="9"/>
        <v>530.71265561880148</v>
      </c>
      <c r="H19" s="533">
        <v>84</v>
      </c>
      <c r="I19" s="103">
        <f t="shared" si="8"/>
        <v>24.296025374228734</v>
      </c>
      <c r="J19" s="397">
        <f t="shared" si="10"/>
        <v>555.00868099303023</v>
      </c>
      <c r="K19" s="591"/>
    </row>
    <row r="20" spans="2:12" ht="18">
      <c r="B20" s="99" t="s">
        <v>23</v>
      </c>
      <c r="C20" s="100">
        <f>'2018-19 CC'!F57</f>
        <v>250.01084377206354</v>
      </c>
      <c r="D20" s="534">
        <v>3732517.2071736963</v>
      </c>
      <c r="E20" s="101">
        <f t="shared" si="6"/>
        <v>8.2384489829732226E-3</v>
      </c>
      <c r="F20" s="102">
        <f t="shared" si="7"/>
        <v>60.918852174419115</v>
      </c>
      <c r="G20" s="103">
        <f t="shared" si="9"/>
        <v>310.92969594648264</v>
      </c>
      <c r="H20" s="533">
        <v>85</v>
      </c>
      <c r="I20" s="103">
        <f t="shared" si="8"/>
        <v>14.403818164720811</v>
      </c>
      <c r="J20" s="397">
        <f t="shared" si="10"/>
        <v>325.33351411120344</v>
      </c>
      <c r="K20" s="591"/>
    </row>
    <row r="21" spans="2:12" ht="18">
      <c r="B21" s="99" t="s">
        <v>24</v>
      </c>
      <c r="C21" s="100">
        <f>'2018-19 CC'!G57</f>
        <v>385.49646986899154</v>
      </c>
      <c r="D21" s="534">
        <v>5416507.6834092773</v>
      </c>
      <c r="E21" s="101">
        <f t="shared" si="6"/>
        <v>1.1955369456806687E-2</v>
      </c>
      <c r="F21" s="102">
        <f t="shared" si="7"/>
        <v>88.403458725665217</v>
      </c>
      <c r="G21" s="103">
        <f t="shared" si="9"/>
        <v>473.89992859465679</v>
      </c>
      <c r="H21" s="533">
        <v>86</v>
      </c>
      <c r="I21" s="103">
        <f t="shared" si="8"/>
        <v>22.211689653231559</v>
      </c>
      <c r="J21" s="397">
        <f t="shared" si="10"/>
        <v>496.11161824788837</v>
      </c>
      <c r="K21" s="591"/>
    </row>
    <row r="22" spans="2:12" ht="18">
      <c r="B22" s="99" t="s">
        <v>25</v>
      </c>
      <c r="C22" s="100">
        <f>'2018-19 CC'!H57</f>
        <v>427.28294671354314</v>
      </c>
      <c r="D22" s="534">
        <v>4527851.2451066636</v>
      </c>
      <c r="E22" s="101">
        <f t="shared" si="6"/>
        <v>9.9939181562538268E-3</v>
      </c>
      <c r="F22" s="102">
        <f t="shared" si="7"/>
        <v>73.899592515817233</v>
      </c>
      <c r="G22" s="103">
        <f t="shared" si="9"/>
        <v>501.18253922936037</v>
      </c>
      <c r="H22" s="533">
        <v>91</v>
      </c>
      <c r="I22" s="103">
        <f t="shared" si="8"/>
        <v>24.856148033080132</v>
      </c>
      <c r="J22" s="397">
        <f t="shared" si="10"/>
        <v>526.03868726244048</v>
      </c>
      <c r="K22" s="591"/>
    </row>
    <row r="23" spans="2:12" ht="18">
      <c r="B23" s="99" t="s">
        <v>26</v>
      </c>
      <c r="C23" s="100">
        <f>'2018-19 CC'!I57</f>
        <v>605.81088495756342</v>
      </c>
      <c r="D23" s="534">
        <v>6612877.4387213336</v>
      </c>
      <c r="E23" s="101">
        <f t="shared" si="6"/>
        <v>1.4596008641260382E-2</v>
      </c>
      <c r="F23" s="102">
        <f t="shared" si="7"/>
        <v>107.9295501606161</v>
      </c>
      <c r="G23" s="103">
        <f t="shared" si="9"/>
        <v>713.74043511817956</v>
      </c>
      <c r="H23" s="533">
        <v>99</v>
      </c>
      <c r="I23" s="103">
        <f t="shared" si="8"/>
        <v>38.509865176801384</v>
      </c>
      <c r="J23" s="397">
        <f t="shared" si="10"/>
        <v>752.25030029498089</v>
      </c>
      <c r="K23" s="591"/>
    </row>
    <row r="24" spans="2:12" ht="18">
      <c r="B24" s="99" t="s">
        <v>61</v>
      </c>
      <c r="C24" s="100">
        <f>'2018-19 CC'!J57</f>
        <v>606.08637808943411</v>
      </c>
      <c r="D24" s="534">
        <v>6163297.2717553023</v>
      </c>
      <c r="E24" s="101">
        <f t="shared" si="6"/>
        <v>1.3603690839700715E-2</v>
      </c>
      <c r="F24" s="102">
        <f t="shared" si="7"/>
        <v>100.59189939793075</v>
      </c>
      <c r="G24" s="103">
        <f t="shared" si="9"/>
        <v>706.67827748736488</v>
      </c>
      <c r="H24" s="533">
        <v>86</v>
      </c>
      <c r="I24" s="103">
        <f t="shared" si="8"/>
        <v>33.122010865832792</v>
      </c>
      <c r="J24" s="397">
        <f t="shared" si="10"/>
        <v>739.80028835319763</v>
      </c>
      <c r="K24" s="591"/>
    </row>
    <row r="25" spans="2:12" ht="18">
      <c r="B25" s="99" t="s">
        <v>28</v>
      </c>
      <c r="C25" s="120">
        <f>'2018-19 CC'!K57</f>
        <v>869.1080526065233</v>
      </c>
      <c r="D25" s="534">
        <v>9954745.0592289846</v>
      </c>
      <c r="E25" s="101">
        <f t="shared" si="6"/>
        <v>2.1972211983736004E-2</v>
      </c>
      <c r="F25" s="102">
        <f t="shared" si="7"/>
        <v>162.4725645019588</v>
      </c>
      <c r="G25" s="103">
        <f t="shared" si="9"/>
        <v>1031.5806171084821</v>
      </c>
      <c r="H25" s="533">
        <v>92</v>
      </c>
      <c r="I25" s="103">
        <f t="shared" si="8"/>
        <v>51.723452141819287</v>
      </c>
      <c r="J25" s="397">
        <f t="shared" si="10"/>
        <v>1083.3040692503014</v>
      </c>
      <c r="K25" s="591"/>
    </row>
    <row r="26" spans="2:12" ht="18">
      <c r="B26" s="99" t="s">
        <v>29</v>
      </c>
      <c r="C26" s="100">
        <f>'2018-19 CC'!L57</f>
        <v>598.91077658377947</v>
      </c>
      <c r="D26" s="534">
        <v>9268989.464329537</v>
      </c>
      <c r="E26" s="101">
        <f t="shared" si="6"/>
        <v>2.0458605436253947E-2</v>
      </c>
      <c r="F26" s="102">
        <f t="shared" si="7"/>
        <v>151.28026681256833</v>
      </c>
      <c r="G26" s="103">
        <f t="shared" si="9"/>
        <v>750.19104339634782</v>
      </c>
      <c r="H26" s="533">
        <v>97</v>
      </c>
      <c r="I26" s="103">
        <f t="shared" si="8"/>
        <v>39.658849509147927</v>
      </c>
      <c r="J26" s="397">
        <f t="shared" si="10"/>
        <v>789.84989290549572</v>
      </c>
      <c r="K26" s="591"/>
    </row>
    <row r="27" spans="2:12" ht="18">
      <c r="B27" s="99" t="s">
        <v>30</v>
      </c>
      <c r="C27" s="100">
        <f>'2018-19 CC'!M57</f>
        <v>630.25111902838285</v>
      </c>
      <c r="D27" s="534">
        <v>14861298.698747238</v>
      </c>
      <c r="E27" s="101">
        <f t="shared" si="6"/>
        <v>3.280200581930174E-2</v>
      </c>
      <c r="F27" s="102">
        <f t="shared" si="7"/>
        <v>242.55300332142301</v>
      </c>
      <c r="G27" s="103">
        <f t="shared" si="9"/>
        <v>872.80412234980588</v>
      </c>
      <c r="H27" s="533">
        <v>74</v>
      </c>
      <c r="I27" s="103">
        <f t="shared" si="8"/>
        <v>35.200190254367669</v>
      </c>
      <c r="J27" s="397">
        <f t="shared" si="10"/>
        <v>908.00431260417349</v>
      </c>
      <c r="K27" s="591"/>
    </row>
    <row r="28" spans="2:12" ht="18">
      <c r="B28" s="99" t="s">
        <v>31</v>
      </c>
      <c r="C28" s="100">
        <f>'2018-19 CC'!N57</f>
        <v>690.52717381687432</v>
      </c>
      <c r="D28" s="534">
        <v>7909502.6302868566</v>
      </c>
      <c r="E28" s="101">
        <f t="shared" si="6"/>
        <v>1.7457932618521591E-2</v>
      </c>
      <c r="F28" s="102">
        <f t="shared" si="7"/>
        <v>129.09192235780128</v>
      </c>
      <c r="G28" s="103">
        <f t="shared" si="9"/>
        <v>819.61909617467563</v>
      </c>
      <c r="H28" s="533">
        <v>96</v>
      </c>
      <c r="I28" s="103">
        <f t="shared" si="8"/>
        <v>42.882471111859033</v>
      </c>
      <c r="J28" s="397">
        <f t="shared" si="10"/>
        <v>862.50156728653462</v>
      </c>
      <c r="K28" s="591"/>
    </row>
    <row r="29" spans="2:12" ht="18">
      <c r="B29" s="105" t="s">
        <v>32</v>
      </c>
      <c r="C29" s="100">
        <f>'2018-19 CC'!O57</f>
        <v>610.79216308082221</v>
      </c>
      <c r="D29" s="534">
        <v>10692434.090721643</v>
      </c>
      <c r="E29" s="101">
        <f t="shared" si="6"/>
        <v>2.3600446527322499E-2</v>
      </c>
      <c r="F29" s="102">
        <f t="shared" si="7"/>
        <v>174.5124739158581</v>
      </c>
      <c r="G29" s="103">
        <f t="shared" si="9"/>
        <v>785.3046369966803</v>
      </c>
      <c r="H29" s="533">
        <v>88</v>
      </c>
      <c r="I29" s="103">
        <f t="shared" si="8"/>
        <v>37.663210390360788</v>
      </c>
      <c r="J29" s="397">
        <f t="shared" si="10"/>
        <v>822.96784738704105</v>
      </c>
      <c r="K29" s="591"/>
    </row>
    <row r="30" spans="2:12" ht="18">
      <c r="B30" s="106" t="s">
        <v>102</v>
      </c>
      <c r="C30" s="107">
        <f t="shared" ref="C30:G30" si="11">SUM(C17:C29)</f>
        <v>7170.3771144358052</v>
      </c>
      <c r="D30" s="253">
        <f t="shared" si="11"/>
        <v>99293921.867493346</v>
      </c>
      <c r="E30" s="108">
        <f t="shared" si="11"/>
        <v>0.21916252872256495</v>
      </c>
      <c r="F30" s="109">
        <f t="shared" si="11"/>
        <v>1620.5877728945343</v>
      </c>
      <c r="G30" s="110">
        <f t="shared" si="11"/>
        <v>8790.9648873303377</v>
      </c>
      <c r="H30" s="251" t="s">
        <v>145</v>
      </c>
      <c r="I30" s="110">
        <f>SUM(I17:I29)</f>
        <v>427.02245039118526</v>
      </c>
      <c r="J30" s="398">
        <f>SUM(J17:J29)</f>
        <v>9217.9873377215245</v>
      </c>
      <c r="K30" s="591"/>
    </row>
    <row r="31" spans="2:12" ht="18">
      <c r="B31" s="112"/>
      <c r="C31" s="113"/>
      <c r="D31" s="114"/>
      <c r="E31" s="115"/>
      <c r="F31" s="116"/>
      <c r="G31" s="117"/>
      <c r="H31" s="447"/>
      <c r="I31" s="117"/>
      <c r="J31" s="399"/>
      <c r="K31" s="591"/>
      <c r="L31" s="89" t="s">
        <v>14</v>
      </c>
    </row>
    <row r="32" spans="2:12" ht="18">
      <c r="B32" s="94" t="s">
        <v>62</v>
      </c>
      <c r="C32" s="113"/>
      <c r="D32" s="119" t="s">
        <v>14</v>
      </c>
      <c r="E32" s="115"/>
      <c r="F32" s="116"/>
      <c r="G32" s="117"/>
      <c r="H32" s="447"/>
      <c r="I32" s="117"/>
      <c r="J32" s="399"/>
      <c r="K32" s="591"/>
    </row>
    <row r="33" spans="2:12" ht="18">
      <c r="B33" s="99" t="s">
        <v>63</v>
      </c>
      <c r="C33" s="100">
        <f>'2018-19 Univ'!F48</f>
        <v>2337.2063472588475</v>
      </c>
      <c r="D33" s="119">
        <v>25019029.445514984</v>
      </c>
      <c r="E33" s="101">
        <f t="shared" si="6"/>
        <v>5.5222249824925754E-2</v>
      </c>
      <c r="F33" s="102">
        <f>$C$38*E33*$L$7</f>
        <v>408.33852109495155</v>
      </c>
      <c r="G33" s="103">
        <f>C33+F33</f>
        <v>2745.5448683537988</v>
      </c>
      <c r="H33" s="533">
        <v>88</v>
      </c>
      <c r="I33" s="103">
        <f>G33*$L$9*H33/100</f>
        <v>131.67633188624819</v>
      </c>
      <c r="J33" s="397">
        <f>G33+I33</f>
        <v>2877.221200240047</v>
      </c>
      <c r="K33" s="591"/>
    </row>
    <row r="34" spans="2:12" ht="18">
      <c r="B34" s="99" t="s">
        <v>64</v>
      </c>
      <c r="C34" s="100">
        <f>'2018-19 Univ'!K48</f>
        <v>6521.8225485459061</v>
      </c>
      <c r="D34" s="534">
        <v>115596387.55926895</v>
      </c>
      <c r="E34" s="101">
        <f t="shared" si="6"/>
        <v>0.25514549261627018</v>
      </c>
      <c r="F34" s="102">
        <f>$C$38*E34*$L$7</f>
        <v>1886.6622321487555</v>
      </c>
      <c r="G34" s="103">
        <f t="shared" ref="G34:G35" si="12">C34+F34</f>
        <v>8408.4847806946618</v>
      </c>
      <c r="H34" s="533">
        <v>95</v>
      </c>
      <c r="I34" s="103">
        <f>G34*$L$9*H34/100</f>
        <v>435.3492995204661</v>
      </c>
      <c r="J34" s="397">
        <f t="shared" ref="J34:J35" si="13">G34+I34</f>
        <v>8843.8340802151288</v>
      </c>
      <c r="K34" s="591"/>
    </row>
    <row r="35" spans="2:12" ht="18">
      <c r="B35" s="105" t="s">
        <v>68</v>
      </c>
      <c r="C35" s="100">
        <f>'2018-19 Univ'!C48</f>
        <v>2092.0361425580245</v>
      </c>
      <c r="D35" s="534">
        <v>17436875.146316446</v>
      </c>
      <c r="E35" s="101">
        <f t="shared" si="6"/>
        <v>3.8486843688036815E-2</v>
      </c>
      <c r="F35" s="102">
        <f>$C$38*E35*$L$7</f>
        <v>284.58928933554461</v>
      </c>
      <c r="G35" s="103">
        <f t="shared" si="12"/>
        <v>2376.6254318935689</v>
      </c>
      <c r="H35" s="533">
        <v>88</v>
      </c>
      <c r="I35" s="103">
        <f>G35*$L$9*H35/100</f>
        <v>113.98295571361558</v>
      </c>
      <c r="J35" s="397">
        <f t="shared" si="13"/>
        <v>2490.6083876071843</v>
      </c>
      <c r="K35" s="591"/>
      <c r="L35" s="89" t="s">
        <v>14</v>
      </c>
    </row>
    <row r="36" spans="2:12" ht="18">
      <c r="B36" s="106" t="s">
        <v>87</v>
      </c>
      <c r="C36" s="107">
        <f t="shared" ref="C36:G36" si="14">SUM(C33:C35)</f>
        <v>10951.065038362778</v>
      </c>
      <c r="D36" s="253">
        <f t="shared" si="14"/>
        <v>158052292.15110037</v>
      </c>
      <c r="E36" s="108">
        <f t="shared" si="14"/>
        <v>0.3488545861292327</v>
      </c>
      <c r="F36" s="109">
        <f t="shared" si="14"/>
        <v>2579.5900425792515</v>
      </c>
      <c r="G36" s="110">
        <f t="shared" si="14"/>
        <v>13530.65508094203</v>
      </c>
      <c r="H36" s="251" t="s">
        <v>145</v>
      </c>
      <c r="I36" s="110">
        <f>SUM(I33:I35)</f>
        <v>681.00858712032982</v>
      </c>
      <c r="J36" s="398">
        <f>SUM(J33:J35)</f>
        <v>14211.66366806236</v>
      </c>
      <c r="K36" s="591"/>
    </row>
    <row r="37" spans="2:12" ht="18">
      <c r="B37" s="121"/>
      <c r="C37" s="100"/>
      <c r="D37" s="535"/>
      <c r="E37" s="101"/>
      <c r="F37" s="102"/>
      <c r="G37" s="103"/>
      <c r="H37" s="254"/>
      <c r="I37" s="103"/>
      <c r="J37" s="397"/>
      <c r="K37" s="591"/>
    </row>
    <row r="38" spans="2:12" ht="18.75" thickBot="1">
      <c r="B38" s="122" t="s">
        <v>109</v>
      </c>
      <c r="C38" s="123">
        <f>SUM(C14,C30,C36)</f>
        <v>33875.083828567738</v>
      </c>
      <c r="D38" s="255">
        <f>SUM(D14,D30,D36)</f>
        <v>453060668.9302634</v>
      </c>
      <c r="E38" s="124">
        <f>SUM(E14,E30,E36)</f>
        <v>1</v>
      </c>
      <c r="F38" s="125">
        <f>SUM(F14,F30,F36)</f>
        <v>7394.4564444500265</v>
      </c>
      <c r="G38" s="126">
        <f>SUM(G36,G30,G14)</f>
        <v>41269.540273017759</v>
      </c>
      <c r="H38" s="252" t="s">
        <v>145</v>
      </c>
      <c r="I38" s="126">
        <f>SUM(I36,I30,I14)</f>
        <v>2025.0994444220089</v>
      </c>
      <c r="J38" s="400">
        <f>SUM(J36,J30,J14)</f>
        <v>43294.639717439772</v>
      </c>
      <c r="K38" s="591"/>
    </row>
    <row r="39" spans="2:12">
      <c r="G39" s="89"/>
      <c r="H39" s="414"/>
    </row>
    <row r="40" spans="2:12" ht="18">
      <c r="C40" s="245"/>
      <c r="D40" s="246"/>
      <c r="E40" s="245"/>
      <c r="F40" s="127"/>
      <c r="G40" s="128"/>
      <c r="H40" s="414"/>
      <c r="I40" s="89" t="s">
        <v>14</v>
      </c>
    </row>
    <row r="41" spans="2:12" ht="18">
      <c r="C41" s="245"/>
      <c r="D41" s="247"/>
      <c r="E41" s="245"/>
      <c r="G41" s="89"/>
      <c r="H41" s="414"/>
    </row>
    <row r="42" spans="2:12" ht="18">
      <c r="C42" s="245"/>
      <c r="D42" s="247"/>
      <c r="E42" s="245"/>
      <c r="G42" s="89"/>
      <c r="H42" s="414"/>
    </row>
    <row r="43" spans="2:12">
      <c r="C43" s="245"/>
      <c r="D43" s="248"/>
      <c r="E43" s="245"/>
      <c r="G43" s="89"/>
      <c r="H43" s="414"/>
    </row>
    <row r="44" spans="2:12">
      <c r="C44" s="245"/>
      <c r="D44" s="245"/>
      <c r="E44" s="245"/>
      <c r="G44" s="89"/>
      <c r="H44" s="414"/>
    </row>
    <row r="45" spans="2:12">
      <c r="C45" s="245"/>
      <c r="D45" s="245"/>
      <c r="E45" s="245"/>
      <c r="G45" s="89"/>
      <c r="H45" s="414"/>
    </row>
    <row r="46" spans="2:12">
      <c r="G46" s="89"/>
      <c r="H46" s="414"/>
    </row>
  </sheetData>
  <mergeCells count="12">
    <mergeCell ref="B2:J2"/>
    <mergeCell ref="D4:G4"/>
    <mergeCell ref="H4:I4"/>
    <mergeCell ref="J5:J6"/>
    <mergeCell ref="B4:B6"/>
    <mergeCell ref="C5:C6"/>
    <mergeCell ref="D5:D6"/>
    <mergeCell ref="E5:E6"/>
    <mergeCell ref="F5:F6"/>
    <mergeCell ref="G5:G6"/>
    <mergeCell ref="H5:H6"/>
    <mergeCell ref="I5:I6"/>
  </mergeCell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Tabs Flow Chart</vt:lpstr>
      <vt:lpstr>2019-20 CC</vt:lpstr>
      <vt:lpstr>2019-20 Univ</vt:lpstr>
      <vt:lpstr>19-20 Point Calculation</vt:lpstr>
      <vt:lpstr>CC Data</vt:lpstr>
      <vt:lpstr>Univ Data</vt:lpstr>
      <vt:lpstr>2018-19 CC</vt:lpstr>
      <vt:lpstr>2018-19 Univ</vt:lpstr>
      <vt:lpstr>18-19 Point Calculation</vt:lpstr>
      <vt:lpstr>19-20 Recommendation</vt:lpstr>
      <vt:lpstr>Scales</vt:lpstr>
      <vt:lpstr>'18-19 Point Calculation'!Print_Area</vt:lpstr>
      <vt:lpstr>'19-20 Point Calculation'!Print_Area</vt:lpstr>
      <vt:lpstr>'19-20 Recommendation'!Print_Area</vt:lpstr>
      <vt:lpstr>'2018-19 CC'!Print_Area</vt:lpstr>
      <vt:lpstr>'2018-19 Univ'!Print_Area</vt:lpstr>
      <vt:lpstr>'2019-20 CC'!Print_Area</vt:lpstr>
      <vt:lpstr>'2019-20 Univ'!Print_Area</vt:lpstr>
      <vt:lpstr>'CC Data'!Print_Area</vt:lpstr>
      <vt:lpstr>Scales!Print_Area</vt:lpstr>
      <vt:lpstr>'Tabs Flow Chart'!Print_Area</vt:lpstr>
      <vt:lpstr>'Univ Data'!Print_Area</vt:lpstr>
      <vt:lpstr>'2018-19 Univ'!Print_Titles</vt:lpstr>
      <vt:lpstr>'2019-20 Univ'!Print_Titles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THEC</dc:creator>
  <cp:lastModifiedBy>Steven Gentile</cp:lastModifiedBy>
  <cp:lastPrinted>2018-10-08T16:56:36Z</cp:lastPrinted>
  <dcterms:created xsi:type="dcterms:W3CDTF">2014-08-21T16:12:05Z</dcterms:created>
  <dcterms:modified xsi:type="dcterms:W3CDTF">2018-11-14T19:13:40Z</dcterms:modified>
</cp:coreProperties>
</file>