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20" yWindow="45" windowWidth="21225" windowHeight="9900"/>
  </bookViews>
  <sheets>
    <sheet name="Tabs Flow Chart" sheetId="68" r:id="rId1"/>
    <sheet name="2016-17 CC" sheetId="64" r:id="rId2"/>
    <sheet name="2016-17 Univ" sheetId="65" r:id="rId3"/>
    <sheet name="16-17 Point Calculation" sheetId="66" r:id="rId4"/>
    <sheet name="CC Data" sheetId="42" r:id="rId5"/>
    <sheet name="Univ Data" sheetId="43" r:id="rId6"/>
    <sheet name="2015-16 CC" sheetId="47" r:id="rId7"/>
    <sheet name="2015-16 Univ" sheetId="53" r:id="rId8"/>
    <sheet name="15-16 Point Calculation" sheetId="61" r:id="rId9"/>
    <sheet name="16-17 Recommendation" sheetId="71" r:id="rId10"/>
  </sheets>
  <externalReferences>
    <externalReference r:id="rId11"/>
    <externalReference r:id="rId12"/>
  </externalReferences>
  <definedNames>
    <definedName name="_" localSheetId="8">#REF!</definedName>
    <definedName name="_" localSheetId="3">#REF!</definedName>
    <definedName name="_" localSheetId="1">#REF!</definedName>
    <definedName name="_" localSheetId="2">#REF!</definedName>
    <definedName name="_">#REF!</definedName>
    <definedName name="_CEN1" localSheetId="8">#REF!</definedName>
    <definedName name="_CEN1" localSheetId="3">#REF!</definedName>
    <definedName name="_CEN1" localSheetId="1">#REF!</definedName>
    <definedName name="_CEN1" localSheetId="2">#REF!</definedName>
    <definedName name="_CEN1">#REF!</definedName>
    <definedName name="_SA3" localSheetId="8">#REF!</definedName>
    <definedName name="_SA3" localSheetId="3">#REF!</definedName>
    <definedName name="_SA3" localSheetId="1">#REF!</definedName>
    <definedName name="_SA3" localSheetId="2">#REF!</definedName>
    <definedName name="_SA3">#REF!</definedName>
    <definedName name="_SC2" localSheetId="8">#REF!</definedName>
    <definedName name="_SC2" localSheetId="3">#REF!</definedName>
    <definedName name="_SC2" localSheetId="1">#REF!</definedName>
    <definedName name="_SC2" localSheetId="2">#REF!</definedName>
    <definedName name="_SC2">#REF!</definedName>
    <definedName name="_Scd10" localSheetId="8">#REF!</definedName>
    <definedName name="_Scd10" localSheetId="3">#REF!</definedName>
    <definedName name="_Scd10" localSheetId="1">#REF!</definedName>
    <definedName name="_Scd10" localSheetId="2">#REF!</definedName>
    <definedName name="_Scd10">#REF!</definedName>
    <definedName name="_Scd11" localSheetId="8">#REF!</definedName>
    <definedName name="_Scd11" localSheetId="3">#REF!</definedName>
    <definedName name="_Scd11" localSheetId="1">#REF!</definedName>
    <definedName name="_Scd11" localSheetId="2">#REF!</definedName>
    <definedName name="_Scd11">#REF!</definedName>
    <definedName name="_Scd12" localSheetId="8">#REF!</definedName>
    <definedName name="_Scd12" localSheetId="3">#REF!</definedName>
    <definedName name="_Scd12" localSheetId="1">#REF!</definedName>
    <definedName name="_Scd12" localSheetId="2">#REF!</definedName>
    <definedName name="_Scd12">#REF!</definedName>
    <definedName name="_Scd2" localSheetId="8">#REF!</definedName>
    <definedName name="_Scd2" localSheetId="3">#REF!</definedName>
    <definedName name="_Scd2" localSheetId="1">#REF!</definedName>
    <definedName name="_Scd2" localSheetId="2">#REF!</definedName>
    <definedName name="_Scd2">#REF!</definedName>
    <definedName name="_Scd3" localSheetId="8">#REF!</definedName>
    <definedName name="_Scd3" localSheetId="3">#REF!</definedName>
    <definedName name="_Scd3" localSheetId="1">#REF!</definedName>
    <definedName name="_Scd3" localSheetId="2">#REF!</definedName>
    <definedName name="_Scd3">#REF!</definedName>
    <definedName name="_Scd4" localSheetId="8">#REF!</definedName>
    <definedName name="_Scd4" localSheetId="3">#REF!</definedName>
    <definedName name="_Scd4" localSheetId="1">#REF!</definedName>
    <definedName name="_Scd4" localSheetId="2">#REF!</definedName>
    <definedName name="_Scd4">#REF!</definedName>
    <definedName name="_SCD5" localSheetId="8">#REF!</definedName>
    <definedName name="_SCD5" localSheetId="3">#REF!</definedName>
    <definedName name="_SCD5" localSheetId="1">#REF!</definedName>
    <definedName name="_SCD5" localSheetId="2">#REF!</definedName>
    <definedName name="_SCD5">#REF!</definedName>
    <definedName name="_Scd6" localSheetId="8">#REF!</definedName>
    <definedName name="_Scd6" localSheetId="3">#REF!</definedName>
    <definedName name="_Scd6" localSheetId="1">#REF!</definedName>
    <definedName name="_Scd6" localSheetId="2">#REF!</definedName>
    <definedName name="_Scd6">#REF!</definedName>
    <definedName name="_Scd7" localSheetId="8">#REF!</definedName>
    <definedName name="_Scd7" localSheetId="3">#REF!</definedName>
    <definedName name="_Scd7" localSheetId="1">#REF!</definedName>
    <definedName name="_Scd7" localSheetId="2">#REF!</definedName>
    <definedName name="_Scd7">#REF!</definedName>
    <definedName name="_Scd8" localSheetId="8">#REF!</definedName>
    <definedName name="_Scd8" localSheetId="3">#REF!</definedName>
    <definedName name="_Scd8" localSheetId="1">#REF!</definedName>
    <definedName name="_Scd8" localSheetId="2">#REF!</definedName>
    <definedName name="_Scd8">#REF!</definedName>
    <definedName name="_Scd9" localSheetId="8">#REF!</definedName>
    <definedName name="_Scd9" localSheetId="3">#REF!</definedName>
    <definedName name="_Scd9" localSheetId="1">#REF!</definedName>
    <definedName name="_Scd9" localSheetId="2">#REF!</definedName>
    <definedName name="_Scd9">#REF!</definedName>
    <definedName name="A" localSheetId="8">#REF!</definedName>
    <definedName name="A" localSheetId="3">#REF!</definedName>
    <definedName name="A" localSheetId="1">#REF!</definedName>
    <definedName name="A" localSheetId="2">#REF!</definedName>
    <definedName name="A">#REF!</definedName>
    <definedName name="A3Inst" localSheetId="8">#REF!</definedName>
    <definedName name="A3Inst" localSheetId="3">#REF!</definedName>
    <definedName name="A3Inst" localSheetId="1">#REF!</definedName>
    <definedName name="A3Inst" localSheetId="2">#REF!</definedName>
    <definedName name="A3Inst">#REF!</definedName>
    <definedName name="B" localSheetId="8">#REF!</definedName>
    <definedName name="B" localSheetId="3">#REF!</definedName>
    <definedName name="B" localSheetId="1">#REF!</definedName>
    <definedName name="B" localSheetId="2">#REF!</definedName>
    <definedName name="B">#REF!</definedName>
    <definedName name="Button5">"Button 5"</definedName>
    <definedName name="cbh" localSheetId="8">#REF!</definedName>
    <definedName name="cbh" localSheetId="3">#REF!</definedName>
    <definedName name="cbh" localSheetId="1">#REF!</definedName>
    <definedName name="cbh" localSheetId="2">#REF!</definedName>
    <definedName name="cbh">#REF!</definedName>
    <definedName name="CBInst" localSheetId="8">#REF!</definedName>
    <definedName name="CBInst" localSheetId="3">#REF!</definedName>
    <definedName name="CBInst" localSheetId="1">#REF!</definedName>
    <definedName name="CBInst" localSheetId="2">#REF!</definedName>
    <definedName name="CBInst">#REF!</definedName>
    <definedName name="cempapp" localSheetId="8">#REF!</definedName>
    <definedName name="cempapp" localSheetId="3">#REF!</definedName>
    <definedName name="cempapp" localSheetId="1">#REF!</definedName>
    <definedName name="cempapp" localSheetId="2">#REF!</definedName>
    <definedName name="cempapp">#REF!</definedName>
    <definedName name="CEMPEAPP" localSheetId="8">#REF!</definedName>
    <definedName name="CEMPEAPP" localSheetId="3">#REF!</definedName>
    <definedName name="CEMPEAPP" localSheetId="1">#REF!</definedName>
    <definedName name="CEMPEAPP" localSheetId="2">#REF!</definedName>
    <definedName name="CEMPEAPP">#REF!</definedName>
    <definedName name="CEMPEGT" localSheetId="8">#REF!</definedName>
    <definedName name="CEMPEGT" localSheetId="3">#REF!</definedName>
    <definedName name="CEMPEGT" localSheetId="1">#REF!</definedName>
    <definedName name="CEMPEGT" localSheetId="2">#REF!</definedName>
    <definedName name="CEMPEGT">#REF!</definedName>
    <definedName name="CEMPEINS" localSheetId="8">#REF!</definedName>
    <definedName name="CEMPEINS" localSheetId="3">#REF!</definedName>
    <definedName name="CEMPEINS" localSheetId="1">#REF!</definedName>
    <definedName name="CEMPEINS" localSheetId="2">#REF!</definedName>
    <definedName name="CEMPEINS">#REF!</definedName>
    <definedName name="CEMPEMAT" localSheetId="8">#REF!</definedName>
    <definedName name="CEMPEMAT" localSheetId="3">#REF!</definedName>
    <definedName name="CEMPEMAT" localSheetId="1">#REF!</definedName>
    <definedName name="CEMPEMAT" localSheetId="2">#REF!</definedName>
    <definedName name="CEMPEMAT">#REF!</definedName>
    <definedName name="cempmat" localSheetId="8">#REF!</definedName>
    <definedName name="cempmat" localSheetId="3">#REF!</definedName>
    <definedName name="cempmat" localSheetId="1">#REF!</definedName>
    <definedName name="cempmat" localSheetId="2">#REF!</definedName>
    <definedName name="cempmat">#REF!</definedName>
    <definedName name="cemptot" localSheetId="8">#REF!</definedName>
    <definedName name="cemptot" localSheetId="3">#REF!</definedName>
    <definedName name="cemptot" localSheetId="1">#REF!</definedName>
    <definedName name="cemptot" localSheetId="2">#REF!</definedName>
    <definedName name="cemptot">#REF!</definedName>
    <definedName name="EInst" localSheetId="8">#REF!</definedName>
    <definedName name="EInst" localSheetId="3">#REF!</definedName>
    <definedName name="EInst" localSheetId="1">#REF!</definedName>
    <definedName name="EInst" localSheetId="2">#REF!</definedName>
    <definedName name="EInst">#REF!</definedName>
    <definedName name="FInst" localSheetId="8">#REF!</definedName>
    <definedName name="FInst" localSheetId="3">#REF!</definedName>
    <definedName name="FInst" localSheetId="1">#REF!</definedName>
    <definedName name="FInst" localSheetId="2">#REF!</definedName>
    <definedName name="FInst">#REF!</definedName>
    <definedName name="FMRGRAD" localSheetId="8">#REF!</definedName>
    <definedName name="FMRGRAD" localSheetId="3">#REF!</definedName>
    <definedName name="FMRGRAD" localSheetId="1">#REF!</definedName>
    <definedName name="FMRGRAD" localSheetId="2">#REF!</definedName>
    <definedName name="FMRGRAD">#REF!</definedName>
    <definedName name="FMRPFTE" localSheetId="8">#REF!</definedName>
    <definedName name="FMRPFTE" localSheetId="3">#REF!</definedName>
    <definedName name="FMRPFTE" localSheetId="1">#REF!</definedName>
    <definedName name="FMRPFTE" localSheetId="2">#REF!</definedName>
    <definedName name="FMRPFTE">#REF!</definedName>
    <definedName name="FMRPFTET" localSheetId="8">#REF!</definedName>
    <definedName name="FMRPFTET" localSheetId="3">#REF!</definedName>
    <definedName name="FMRPFTET" localSheetId="1">#REF!</definedName>
    <definedName name="FMRPFTET" localSheetId="2">#REF!</definedName>
    <definedName name="FMRPFTET">#REF!</definedName>
    <definedName name="FMRPGRAD" localSheetId="8">#REF!</definedName>
    <definedName name="FMRPGRAD" localSheetId="3">#REF!</definedName>
    <definedName name="FMRPGRAD" localSheetId="1">#REF!</definedName>
    <definedName name="FMRPGRAD" localSheetId="2">#REF!</definedName>
    <definedName name="FMRPGRAD">#REF!</definedName>
    <definedName name="FTERESENR" localSheetId="8">#REF!</definedName>
    <definedName name="FTERESENR" localSheetId="3">#REF!</definedName>
    <definedName name="FTERESENR" localSheetId="1">#REF!</definedName>
    <definedName name="FTERESENR" localSheetId="2">#REF!</definedName>
    <definedName name="FTERESENR">#REF!</definedName>
    <definedName name="NETRESACT" localSheetId="8">#REF!</definedName>
    <definedName name="NETRESACT" localSheetId="3">#REF!</definedName>
    <definedName name="NETRESACT" localSheetId="1">#REF!</definedName>
    <definedName name="NETRESACT" localSheetId="2">#REF!</definedName>
    <definedName name="NETRESACT">#REF!</definedName>
    <definedName name="PNFADDAPP" localSheetId="8">#REF!</definedName>
    <definedName name="PNFADDAPP" localSheetId="3">#REF!</definedName>
    <definedName name="PNFADDAPP" localSheetId="1">#REF!</definedName>
    <definedName name="PNFADDAPP" localSheetId="2">#REF!</definedName>
    <definedName name="PNFADDAPP">#REF!</definedName>
    <definedName name="PNFOC" localSheetId="8">#REF!</definedName>
    <definedName name="PNFOC" localSheetId="3">#REF!</definedName>
    <definedName name="PNFOC" localSheetId="1">#REF!</definedName>
    <definedName name="PNFOC" localSheetId="2">#REF!</definedName>
    <definedName name="PNFOC">#REF!</definedName>
    <definedName name="PNFTotExp" localSheetId="8">#REF!</definedName>
    <definedName name="PNFTotExp" localSheetId="3">#REF!</definedName>
    <definedName name="PNFTotExp" localSheetId="1">#REF!</definedName>
    <definedName name="PNFTotExp" localSheetId="2">#REF!</definedName>
    <definedName name="PNFTotExp">#REF!</definedName>
    <definedName name="PNFTotRev" localSheetId="8">#REF!</definedName>
    <definedName name="PNFTotRev" localSheetId="3">#REF!</definedName>
    <definedName name="PNFTotRev" localSheetId="1">#REF!</definedName>
    <definedName name="PNFTotRev" localSheetId="2">#REF!</definedName>
    <definedName name="PNFTotRev">#REF!</definedName>
    <definedName name="_xlnm.Print_Area" localSheetId="8">'15-16 Point Calculation'!$B$2:$J$38</definedName>
    <definedName name="_xlnm.Print_Area" localSheetId="3">'16-17 Point Calculation'!$B$2:$L$38</definedName>
    <definedName name="_xlnm.Print_Area" localSheetId="9">'16-17 Recommendation'!$B$1:$K$44</definedName>
    <definedName name="_xlnm.Print_Area" localSheetId="6">'2015-16 CC'!$B$2:$O$57</definedName>
    <definedName name="_xlnm.Print_Area" localSheetId="7">'2015-16 Univ'!$B$2:$K$48</definedName>
    <definedName name="_xlnm.Print_Area" localSheetId="1">'2016-17 CC'!$B$2:$O$57</definedName>
    <definedName name="_xlnm.Print_Area" localSheetId="2">'2016-17 Univ'!$B$2:$K$48</definedName>
    <definedName name="_xlnm.Print_Area" localSheetId="4">'CC Data'!$B$2:$M$275</definedName>
    <definedName name="_xlnm.Print_Area" localSheetId="0">'Tabs Flow Chart'!$B$2:$W$35</definedName>
    <definedName name="_xlnm.Print_Area" localSheetId="5">'Univ Data'!$B$2:$M$139</definedName>
    <definedName name="_xlnm.Print_Titles" localSheetId="7">'2015-16 Univ'!$2:$2</definedName>
    <definedName name="_xlnm.Print_Titles" localSheetId="2">'2016-17 Univ'!$2:$2</definedName>
    <definedName name="russ" localSheetId="8">#REF!</definedName>
    <definedName name="russ" localSheetId="3">#REF!</definedName>
    <definedName name="russ" localSheetId="1">#REF!</definedName>
    <definedName name="russ" localSheetId="2">#REF!</definedName>
    <definedName name="russ">#REF!</definedName>
    <definedName name="S13A" localSheetId="8">#REF!</definedName>
    <definedName name="S13A" localSheetId="3">#REF!</definedName>
    <definedName name="S13A" localSheetId="1">#REF!</definedName>
    <definedName name="S13A" localSheetId="2">#REF!</definedName>
    <definedName name="S13A">#REF!</definedName>
    <definedName name="S13B" localSheetId="8">#REF!</definedName>
    <definedName name="S13B" localSheetId="3">#REF!</definedName>
    <definedName name="S13B" localSheetId="1">#REF!</definedName>
    <definedName name="S13B" localSheetId="2">#REF!</definedName>
    <definedName name="S13B">#REF!</definedName>
    <definedName name="S13C" localSheetId="8">#REF!</definedName>
    <definedName name="S13C" localSheetId="3">#REF!</definedName>
    <definedName name="S13C" localSheetId="1">#REF!</definedName>
    <definedName name="S13C" localSheetId="2">#REF!</definedName>
    <definedName name="S13C">#REF!</definedName>
    <definedName name="S14A" localSheetId="8">#REF!</definedName>
    <definedName name="S14A" localSheetId="3">#REF!</definedName>
    <definedName name="S14A" localSheetId="1">#REF!</definedName>
    <definedName name="S14A" localSheetId="2">#REF!</definedName>
    <definedName name="S14A">#REF!</definedName>
    <definedName name="S14B" localSheetId="8">#REF!</definedName>
    <definedName name="S14B" localSheetId="3">#REF!</definedName>
    <definedName name="S14B" localSheetId="1">#REF!</definedName>
    <definedName name="S14B" localSheetId="2">#REF!</definedName>
    <definedName name="S14B">#REF!</definedName>
    <definedName name="S14C" localSheetId="8">#REF!</definedName>
    <definedName name="S14C" localSheetId="3">#REF!</definedName>
    <definedName name="S14C" localSheetId="1">#REF!</definedName>
    <definedName name="S14C" localSheetId="2">#REF!</definedName>
    <definedName name="S14C">#REF!</definedName>
    <definedName name="S15A" localSheetId="8">#REF!</definedName>
    <definedName name="S15A" localSheetId="3">#REF!</definedName>
    <definedName name="S15A" localSheetId="1">#REF!</definedName>
    <definedName name="S15A" localSheetId="2">#REF!</definedName>
    <definedName name="S15A">#REF!</definedName>
    <definedName name="S15B" localSheetId="8">#REF!</definedName>
    <definedName name="S15B" localSheetId="3">#REF!</definedName>
    <definedName name="S15B" localSheetId="1">#REF!</definedName>
    <definedName name="S15B" localSheetId="2">#REF!</definedName>
    <definedName name="S15B">#REF!</definedName>
    <definedName name="S15C" localSheetId="8">#REF!</definedName>
    <definedName name="S15C" localSheetId="3">#REF!</definedName>
    <definedName name="S15C" localSheetId="1">#REF!</definedName>
    <definedName name="S15C" localSheetId="2">#REF!</definedName>
    <definedName name="S15C">#REF!</definedName>
    <definedName name="Scd12Ins" localSheetId="8">#REF!</definedName>
    <definedName name="Scd12Ins" localSheetId="3">#REF!</definedName>
    <definedName name="Scd12Ins" localSheetId="1">#REF!</definedName>
    <definedName name="Scd12Ins" localSheetId="2">#REF!</definedName>
    <definedName name="Scd12Ins">#REF!</definedName>
    <definedName name="Scd2Org" localSheetId="8">#REF!</definedName>
    <definedName name="Scd2Org" localSheetId="3">#REF!</definedName>
    <definedName name="Scd2Org" localSheetId="1">#REF!</definedName>
    <definedName name="Scd2Org" localSheetId="2">#REF!</definedName>
    <definedName name="Scd2Org">#REF!</definedName>
    <definedName name="Scd3Org" localSheetId="8">#REF!</definedName>
    <definedName name="Scd3Org" localSheetId="3">#REF!</definedName>
    <definedName name="Scd3Org" localSheetId="1">#REF!</definedName>
    <definedName name="Scd3Org" localSheetId="2">#REF!</definedName>
    <definedName name="Scd3Org">#REF!</definedName>
    <definedName name="Scd3TBL" localSheetId="8">#REF!</definedName>
    <definedName name="Scd3TBL" localSheetId="3">#REF!</definedName>
    <definedName name="Scd3TBL" localSheetId="1">#REF!</definedName>
    <definedName name="Scd3TBL" localSheetId="2">#REF!</definedName>
    <definedName name="Scd3TBL">#REF!</definedName>
    <definedName name="Scd4Ins" localSheetId="8">#REF!</definedName>
    <definedName name="Scd4Ins" localSheetId="3">#REF!</definedName>
    <definedName name="Scd4Ins" localSheetId="1">#REF!</definedName>
    <definedName name="Scd4Ins" localSheetId="2">#REF!</definedName>
    <definedName name="Scd4Ins">#REF!</definedName>
    <definedName name="Scd4Org" localSheetId="8">#REF!</definedName>
    <definedName name="Scd4Org" localSheetId="3">#REF!</definedName>
    <definedName name="Scd4Org" localSheetId="1">#REF!</definedName>
    <definedName name="Scd4Org" localSheetId="2">#REF!</definedName>
    <definedName name="Scd4Org">#REF!</definedName>
    <definedName name="Scd6Org" localSheetId="8">#REF!</definedName>
    <definedName name="Scd6Org" localSheetId="3">#REF!</definedName>
    <definedName name="Scd6Org" localSheetId="1">#REF!</definedName>
    <definedName name="Scd6Org" localSheetId="2">#REF!</definedName>
    <definedName name="Scd6Org">#REF!</definedName>
    <definedName name="Scd7Org" localSheetId="8">#REF!</definedName>
    <definedName name="Scd7Org" localSheetId="3">#REF!</definedName>
    <definedName name="Scd7Org" localSheetId="1">#REF!</definedName>
    <definedName name="Scd7Org" localSheetId="2">#REF!</definedName>
    <definedName name="Scd7Org">#REF!</definedName>
    <definedName name="Scd8Org" localSheetId="8">#REF!</definedName>
    <definedName name="Scd8Org" localSheetId="3">#REF!</definedName>
    <definedName name="Scd8Org" localSheetId="1">#REF!</definedName>
    <definedName name="Scd8Org" localSheetId="2">#REF!</definedName>
    <definedName name="Scd8Org">#REF!</definedName>
    <definedName name="Scd9Ins" localSheetId="8">#REF!</definedName>
    <definedName name="Scd9Ins" localSheetId="3">#REF!</definedName>
    <definedName name="Scd9Ins" localSheetId="1">#REF!</definedName>
    <definedName name="Scd9Ins" localSheetId="2">#REF!</definedName>
    <definedName name="Scd9Ins">#REF!</definedName>
    <definedName name="Scd9Prog" localSheetId="8">#REF!</definedName>
    <definedName name="Scd9Prog" localSheetId="3">#REF!</definedName>
    <definedName name="Scd9Prog" localSheetId="1">#REF!</definedName>
    <definedName name="Scd9Prog" localSheetId="2">#REF!</definedName>
    <definedName name="Scd9Prog">#REF!</definedName>
    <definedName name="ScdIns" localSheetId="8">#REF!</definedName>
    <definedName name="ScdIns" localSheetId="3">#REF!</definedName>
    <definedName name="ScdIns" localSheetId="1">#REF!</definedName>
    <definedName name="ScdIns" localSheetId="2">#REF!</definedName>
    <definedName name="ScdIns">#REF!</definedName>
    <definedName name="ScdOrg" localSheetId="8">#REF!</definedName>
    <definedName name="ScdOrg" localSheetId="3">#REF!</definedName>
    <definedName name="ScdOrg" localSheetId="1">#REF!</definedName>
    <definedName name="ScdOrg" localSheetId="2">#REF!</definedName>
    <definedName name="ScdOrg">#REF!</definedName>
    <definedName name="SchedA" localSheetId="8">#REF!</definedName>
    <definedName name="SchedA" localSheetId="3">#REF!</definedName>
    <definedName name="SchedA" localSheetId="1">#REF!</definedName>
    <definedName name="SchedA" localSheetId="2">#REF!</definedName>
    <definedName name="SchedA">#REF!</definedName>
    <definedName name="SE" localSheetId="8">#REF!</definedName>
    <definedName name="SE" localSheetId="3">#REF!</definedName>
    <definedName name="SE" localSheetId="1">#REF!</definedName>
    <definedName name="SE" localSheetId="2">#REF!</definedName>
    <definedName name="SE">#REF!</definedName>
    <definedName name="SF" localSheetId="8">#REF!</definedName>
    <definedName name="SF" localSheetId="3">#REF!</definedName>
    <definedName name="SF" localSheetId="1">#REF!</definedName>
    <definedName name="SF" localSheetId="2">#REF!</definedName>
    <definedName name="SF">#REF!</definedName>
    <definedName name="SI" localSheetId="8">#REF!</definedName>
    <definedName name="SI" localSheetId="3">#REF!</definedName>
    <definedName name="SI" localSheetId="1">#REF!</definedName>
    <definedName name="SI" localSheetId="2">#REF!</definedName>
    <definedName name="SI">#REF!</definedName>
    <definedName name="SPFTE" localSheetId="8">#REF!</definedName>
    <definedName name="SPFTE" localSheetId="3">#REF!</definedName>
    <definedName name="SPFTE" localSheetId="1">#REF!</definedName>
    <definedName name="SPFTE" localSheetId="2">#REF!</definedName>
    <definedName name="SPFTE">#REF!</definedName>
    <definedName name="SPSCH" localSheetId="8">#REF!</definedName>
    <definedName name="SPSCH" localSheetId="3">#REF!</definedName>
    <definedName name="SPSCH" localSheetId="1">#REF!</definedName>
    <definedName name="SPSCH" localSheetId="2">#REF!</definedName>
    <definedName name="SPSCH">#REF!</definedName>
    <definedName name="SPTFTE" localSheetId="8">#REF!</definedName>
    <definedName name="SPTFTE" localSheetId="3">#REF!</definedName>
    <definedName name="SPTFTE" localSheetId="1">#REF!</definedName>
    <definedName name="SPTFTE" localSheetId="2">#REF!</definedName>
    <definedName name="SPTFTE">#REF!</definedName>
    <definedName name="SPTSCH" localSheetId="8">#REF!</definedName>
    <definedName name="SPTSCH" localSheetId="3">#REF!</definedName>
    <definedName name="SPTSCH" localSheetId="1">#REF!</definedName>
    <definedName name="SPTSCH" localSheetId="2">#REF!</definedName>
    <definedName name="SPTSCH">#REF!</definedName>
    <definedName name="Stud1995" localSheetId="8">#REF!</definedName>
    <definedName name="Stud1995" localSheetId="3">#REF!</definedName>
    <definedName name="Stud1995" localSheetId="1">#REF!</definedName>
    <definedName name="Stud1995" localSheetId="2">#REF!</definedName>
    <definedName name="Stud1995">#REF!</definedName>
    <definedName name="Stud1996" localSheetId="8">#REF!</definedName>
    <definedName name="Stud1996" localSheetId="3">#REF!</definedName>
    <definedName name="Stud1996" localSheetId="1">#REF!</definedName>
    <definedName name="Stud1996" localSheetId="2">#REF!</definedName>
    <definedName name="Stud1996">#REF!</definedName>
    <definedName name="Stud1997" localSheetId="8">#REF!</definedName>
    <definedName name="Stud1997" localSheetId="3">#REF!</definedName>
    <definedName name="Stud1997" localSheetId="1">#REF!</definedName>
    <definedName name="Stud1997" localSheetId="2">#REF!</definedName>
    <definedName name="Stud1997">#REF!</definedName>
    <definedName name="Tben" localSheetId="8">#REF!</definedName>
    <definedName name="Tben" localSheetId="3">#REF!</definedName>
    <definedName name="Tben" localSheetId="1">#REF!</definedName>
    <definedName name="Tben" localSheetId="2">#REF!</definedName>
    <definedName name="Tben">#REF!</definedName>
    <definedName name="TEIRPS" localSheetId="8">'[1]Schedule J'!#REF!</definedName>
    <definedName name="TEIRPS" localSheetId="3">'[1]Schedule J'!#REF!</definedName>
    <definedName name="TEIRPS" localSheetId="1">'[1]Schedule J'!#REF!</definedName>
    <definedName name="TEIRPS" localSheetId="2">'[1]Schedule J'!#REF!</definedName>
    <definedName name="TEIRPS">'[1]Schedule J'!#REF!</definedName>
    <definedName name="TERESACT" localSheetId="8">#REF!</definedName>
    <definedName name="TERESACT" localSheetId="3">#REF!</definedName>
    <definedName name="TERESACT" localSheetId="1">#REF!</definedName>
    <definedName name="TERESACT" localSheetId="2">#REF!</definedName>
    <definedName name="TERESACT">#REF!</definedName>
    <definedName name="TFUELUTIL" localSheetId="8">#REF!</definedName>
    <definedName name="TFUELUTIL" localSheetId="3">#REF!</definedName>
    <definedName name="TFUELUTIL" localSheetId="1">#REF!</definedName>
    <definedName name="TFUELUTIL" localSheetId="2">#REF!</definedName>
    <definedName name="TFUELUTIL">#REF!</definedName>
    <definedName name="TitleText" localSheetId="8">#REF!</definedName>
    <definedName name="TitleText" localSheetId="3">#REF!</definedName>
    <definedName name="TitleText" localSheetId="1">#REF!</definedName>
    <definedName name="TitleText" localSheetId="2">#REF!</definedName>
    <definedName name="TitleText">#REF!</definedName>
    <definedName name="total" localSheetId="8">#REF!</definedName>
    <definedName name="total" localSheetId="3">#REF!</definedName>
    <definedName name="total" localSheetId="1">#REF!</definedName>
    <definedName name="total" localSheetId="2">#REF!</definedName>
    <definedName name="total">#REF!</definedName>
    <definedName name="TotExp" localSheetId="8">#REF!</definedName>
    <definedName name="TotExp" localSheetId="3">#REF!</definedName>
    <definedName name="TotExp" localSheetId="1">#REF!</definedName>
    <definedName name="TotExp" localSheetId="2">#REF!</definedName>
    <definedName name="TotExp">#REF!</definedName>
    <definedName name="TOTFUELS" localSheetId="8">#REF!</definedName>
    <definedName name="TOTFUELS" localSheetId="3">#REF!</definedName>
    <definedName name="TOTFUELS" localSheetId="1">#REF!</definedName>
    <definedName name="TOTFUELS" localSheetId="2">#REF!</definedName>
    <definedName name="TOTFUELS">#REF!</definedName>
    <definedName name="TotImp" localSheetId="8">'[2]Schedule 1'!#REF!</definedName>
    <definedName name="TotImp" localSheetId="3">'[2]Schedule 1'!#REF!</definedName>
    <definedName name="TotImp" localSheetId="1">'[2]Schedule 1'!#REF!</definedName>
    <definedName name="TotImp" localSheetId="2">'[2]Schedule 1'!#REF!</definedName>
    <definedName name="TotImp">'[2]Schedule 1'!#REF!</definedName>
    <definedName name="TOTUTIL" localSheetId="8">#REF!</definedName>
    <definedName name="TOTUTIL" localSheetId="3">#REF!</definedName>
    <definedName name="TOTUTIL" localSheetId="1">#REF!</definedName>
    <definedName name="TOTUTIL" localSheetId="2">#REF!</definedName>
    <definedName name="TOTUTIL">#REF!</definedName>
    <definedName name="TRENTSTAT" localSheetId="8">#REF!</definedName>
    <definedName name="TRENTSTAT" localSheetId="3">#REF!</definedName>
    <definedName name="TRENTSTAT" localSheetId="1">#REF!</definedName>
    <definedName name="TRENTSTAT" localSheetId="2">#REF!</definedName>
    <definedName name="TRENTSTAT">#REF!</definedName>
    <definedName name="TRRESACT" localSheetId="8">#REF!</definedName>
    <definedName name="TRRESACT" localSheetId="3">#REF!</definedName>
    <definedName name="TRRESACT" localSheetId="1">#REF!</definedName>
    <definedName name="TRRESACT" localSheetId="2">#REF!</definedName>
    <definedName name="TRRESACT">#REF!</definedName>
    <definedName name="TSal" localSheetId="8">#REF!</definedName>
    <definedName name="TSal" localSheetId="3">#REF!</definedName>
    <definedName name="TSal" localSheetId="1">#REF!</definedName>
    <definedName name="TSal" localSheetId="2">#REF!</definedName>
    <definedName name="TSal">#REF!</definedName>
  </definedNames>
  <calcPr calcId="145621"/>
</workbook>
</file>

<file path=xl/calcChain.xml><?xml version="1.0" encoding="utf-8"?>
<calcChain xmlns="http://schemas.openxmlformats.org/spreadsheetml/2006/main">
  <c r="C58" i="64" l="1"/>
  <c r="N17" i="71"/>
  <c r="N15" i="71"/>
  <c r="C37" i="71"/>
  <c r="C36" i="71"/>
  <c r="C32" i="71"/>
  <c r="N19" i="71"/>
  <c r="C11" i="71"/>
  <c r="C16" i="71"/>
  <c r="N9" i="71"/>
  <c r="N18" i="71"/>
  <c r="N27" i="71"/>
  <c r="N26" i="71"/>
  <c r="O26" i="71"/>
  <c r="O27" i="71"/>
  <c r="N20" i="71"/>
  <c r="O28" i="71"/>
  <c r="C38" i="71"/>
  <c r="C40" i="71"/>
  <c r="D10" i="71"/>
  <c r="E10" i="71"/>
  <c r="D36" i="71"/>
  <c r="E36" i="71"/>
  <c r="D27" i="71"/>
  <c r="E27" i="71"/>
  <c r="D25" i="71"/>
  <c r="E25" i="71"/>
  <c r="D23" i="71"/>
  <c r="E23" i="71"/>
  <c r="D31" i="71"/>
  <c r="E31" i="71"/>
  <c r="M39" i="71"/>
  <c r="D30" i="71"/>
  <c r="E30" i="71"/>
  <c r="D26" i="71"/>
  <c r="E26" i="71"/>
  <c r="D22" i="71"/>
  <c r="E22" i="71"/>
  <c r="D15" i="71"/>
  <c r="E15" i="71"/>
  <c r="D13" i="71"/>
  <c r="E13" i="71"/>
  <c r="D29" i="71"/>
  <c r="E29" i="71"/>
  <c r="D28" i="71"/>
  <c r="E28" i="71"/>
  <c r="D19" i="71"/>
  <c r="E19" i="71"/>
  <c r="D24" i="71"/>
  <c r="E24" i="71"/>
  <c r="D21" i="71"/>
  <c r="E21" i="71"/>
  <c r="D35" i="71"/>
  <c r="E35" i="71"/>
  <c r="D14" i="71"/>
  <c r="E14" i="71"/>
  <c r="D12" i="71"/>
  <c r="E12" i="71"/>
  <c r="D20" i="71"/>
  <c r="E20" i="71"/>
  <c r="D11" i="71"/>
  <c r="E11" i="71"/>
  <c r="D37" i="71"/>
  <c r="E37" i="71"/>
  <c r="D38" i="71"/>
  <c r="D32" i="71"/>
  <c r="D16" i="71"/>
  <c r="D40" i="71"/>
  <c r="E32" i="71"/>
  <c r="E16" i="71"/>
  <c r="E38" i="71"/>
  <c r="E40" i="71"/>
  <c r="F35" i="71"/>
  <c r="H35" i="71"/>
  <c r="F24" i="71"/>
  <c r="G35" i="71"/>
  <c r="I35" i="71"/>
  <c r="F37" i="71"/>
  <c r="G37" i="71"/>
  <c r="F28" i="71"/>
  <c r="G28" i="71"/>
  <c r="F13" i="71"/>
  <c r="H13" i="71"/>
  <c r="F14" i="71"/>
  <c r="G14" i="71"/>
  <c r="F12" i="71"/>
  <c r="H12" i="71"/>
  <c r="F11" i="71"/>
  <c r="H11" i="71"/>
  <c r="F15" i="71"/>
  <c r="H15" i="71"/>
  <c r="F36" i="71"/>
  <c r="H36" i="71"/>
  <c r="F30" i="71"/>
  <c r="G30" i="71"/>
  <c r="F31" i="71"/>
  <c r="G31" i="71"/>
  <c r="F27" i="71"/>
  <c r="H27" i="71"/>
  <c r="F10" i="71"/>
  <c r="H10" i="71"/>
  <c r="F22" i="71"/>
  <c r="H22" i="71"/>
  <c r="F23" i="71"/>
  <c r="G23" i="71"/>
  <c r="F19" i="71"/>
  <c r="F21" i="71"/>
  <c r="G21" i="71"/>
  <c r="F26" i="71"/>
  <c r="H26" i="71"/>
  <c r="F25" i="71"/>
  <c r="G25" i="71"/>
  <c r="F20" i="71"/>
  <c r="H20" i="71"/>
  <c r="F29" i="71"/>
  <c r="H29" i="71"/>
  <c r="G26" i="71"/>
  <c r="G15" i="71"/>
  <c r="G24" i="71"/>
  <c r="H24" i="71"/>
  <c r="G12" i="71"/>
  <c r="I15" i="71"/>
  <c r="K15" i="71"/>
  <c r="G36" i="71"/>
  <c r="G38" i="71"/>
  <c r="H14" i="71"/>
  <c r="I14" i="71"/>
  <c r="F38" i="71"/>
  <c r="G11" i="71"/>
  <c r="I11" i="71"/>
  <c r="K11" i="71"/>
  <c r="H37" i="71"/>
  <c r="H38" i="71"/>
  <c r="H30" i="71"/>
  <c r="I30" i="71"/>
  <c r="H31" i="71"/>
  <c r="I31" i="71"/>
  <c r="G13" i="71"/>
  <c r="I13" i="71"/>
  <c r="J13" i="71"/>
  <c r="G10" i="71"/>
  <c r="I10" i="71"/>
  <c r="F32" i="71"/>
  <c r="F16" i="71"/>
  <c r="G27" i="71"/>
  <c r="I27" i="71"/>
  <c r="H28" i="71"/>
  <c r="I28" i="71"/>
  <c r="J28" i="71"/>
  <c r="G29" i="71"/>
  <c r="I29" i="71"/>
  <c r="K29" i="71"/>
  <c r="G20" i="71"/>
  <c r="I20" i="71"/>
  <c r="G22" i="71"/>
  <c r="I22" i="71"/>
  <c r="H19" i="71"/>
  <c r="H25" i="71"/>
  <c r="I25" i="71"/>
  <c r="H23" i="71"/>
  <c r="I23" i="71"/>
  <c r="I26" i="71"/>
  <c r="J26" i="71"/>
  <c r="H21" i="71"/>
  <c r="I21" i="71"/>
  <c r="G19" i="71"/>
  <c r="J35" i="71"/>
  <c r="K35" i="71"/>
  <c r="I36" i="71"/>
  <c r="I12" i="71"/>
  <c r="I24" i="71"/>
  <c r="H16" i="71"/>
  <c r="J15" i="71"/>
  <c r="K14" i="71"/>
  <c r="J14" i="71"/>
  <c r="J29" i="71"/>
  <c r="F40" i="71"/>
  <c r="I37" i="71"/>
  <c r="K37" i="71"/>
  <c r="K30" i="71"/>
  <c r="J30" i="71"/>
  <c r="K13" i="71"/>
  <c r="J31" i="71"/>
  <c r="K31" i="71"/>
  <c r="H32" i="71"/>
  <c r="G32" i="71"/>
  <c r="G16" i="71"/>
  <c r="K20" i="71"/>
  <c r="J20" i="71"/>
  <c r="J11" i="71"/>
  <c r="K28" i="71"/>
  <c r="I19" i="71"/>
  <c r="K19" i="71"/>
  <c r="K26" i="71"/>
  <c r="K25" i="71"/>
  <c r="J25" i="71"/>
  <c r="J12" i="71"/>
  <c r="K12" i="71"/>
  <c r="J36" i="71"/>
  <c r="K36" i="71"/>
  <c r="J24" i="71"/>
  <c r="K24" i="71"/>
  <c r="J21" i="71"/>
  <c r="K21" i="71"/>
  <c r="K27" i="71"/>
  <c r="J27" i="71"/>
  <c r="I16" i="71"/>
  <c r="K10" i="71"/>
  <c r="J10" i="71"/>
  <c r="K23" i="71"/>
  <c r="J23" i="71"/>
  <c r="K22" i="71"/>
  <c r="J22" i="71"/>
  <c r="H40" i="71"/>
  <c r="I38" i="71"/>
  <c r="K38" i="71"/>
  <c r="G40" i="71"/>
  <c r="J37" i="71"/>
  <c r="J38" i="71"/>
  <c r="I32" i="71"/>
  <c r="K32" i="71"/>
  <c r="J19" i="71"/>
  <c r="J32" i="71"/>
  <c r="J16" i="71"/>
  <c r="K16" i="71"/>
  <c r="I40" i="71"/>
  <c r="K40" i="71"/>
  <c r="J40" i="71"/>
  <c r="O19" i="71"/>
  <c r="O20" i="71"/>
  <c r="D38" i="61"/>
  <c r="J5" i="43"/>
  <c r="Z137" i="43"/>
  <c r="Y137" i="43"/>
  <c r="X137" i="43"/>
  <c r="W137" i="43"/>
  <c r="V137" i="43"/>
  <c r="U137" i="43"/>
  <c r="T137" i="43"/>
  <c r="D274" i="42"/>
  <c r="E274" i="42"/>
  <c r="F274" i="42"/>
  <c r="G274" i="42"/>
  <c r="H274" i="42"/>
  <c r="I274" i="42"/>
  <c r="C274" i="42"/>
  <c r="M171" i="42"/>
  <c r="D137" i="43"/>
  <c r="E137" i="43"/>
  <c r="F137" i="43"/>
  <c r="G137" i="43"/>
  <c r="H137" i="43"/>
  <c r="I137" i="43"/>
  <c r="D138" i="43"/>
  <c r="E138" i="43"/>
  <c r="F138" i="43"/>
  <c r="G138" i="43"/>
  <c r="H138" i="43"/>
  <c r="I138" i="43"/>
  <c r="C138" i="43"/>
  <c r="C137" i="43"/>
  <c r="T138" i="43"/>
  <c r="U138" i="43"/>
  <c r="V138" i="43"/>
  <c r="W138" i="43"/>
  <c r="X138" i="43"/>
  <c r="Y138" i="43"/>
  <c r="Z138" i="43"/>
  <c r="BQ127" i="43"/>
  <c r="BP127" i="43"/>
  <c r="BO127" i="43"/>
  <c r="BN127" i="43"/>
  <c r="BM127" i="43"/>
  <c r="BL127" i="43"/>
  <c r="BK127" i="43"/>
  <c r="BQ121" i="43"/>
  <c r="BP121" i="43"/>
  <c r="BO121" i="43"/>
  <c r="BN121" i="43"/>
  <c r="BM121" i="43"/>
  <c r="BL121" i="43"/>
  <c r="BK121" i="43"/>
  <c r="BQ113" i="43"/>
  <c r="BP113" i="43"/>
  <c r="BO113" i="43"/>
  <c r="BN113" i="43"/>
  <c r="BM113" i="43"/>
  <c r="BL113" i="43"/>
  <c r="BK113" i="43"/>
  <c r="BQ107" i="43"/>
  <c r="BP107" i="43"/>
  <c r="BO107" i="43"/>
  <c r="BN107" i="43"/>
  <c r="BM107" i="43"/>
  <c r="BL107" i="43"/>
  <c r="BK107" i="43"/>
  <c r="BQ99" i="43"/>
  <c r="BP99" i="43"/>
  <c r="BO99" i="43"/>
  <c r="BN99" i="43"/>
  <c r="BM99" i="43"/>
  <c r="BL99" i="43"/>
  <c r="BK99" i="43"/>
  <c r="BQ93" i="43"/>
  <c r="BP93" i="43"/>
  <c r="BO93" i="43"/>
  <c r="BN93" i="43"/>
  <c r="BM93" i="43"/>
  <c r="BL93" i="43"/>
  <c r="BK93" i="43"/>
  <c r="BQ85" i="43"/>
  <c r="BP85" i="43"/>
  <c r="BO85" i="43"/>
  <c r="BN85" i="43"/>
  <c r="BM85" i="43"/>
  <c r="BL85" i="43"/>
  <c r="BK85" i="43"/>
  <c r="BQ79" i="43"/>
  <c r="BP79" i="43"/>
  <c r="BO79" i="43"/>
  <c r="BN79" i="43"/>
  <c r="BM79" i="43"/>
  <c r="BL79" i="43"/>
  <c r="BK79" i="43"/>
  <c r="BQ71" i="43"/>
  <c r="BP71" i="43"/>
  <c r="BO71" i="43"/>
  <c r="BN71" i="43"/>
  <c r="BM71" i="43"/>
  <c r="BL71" i="43"/>
  <c r="BK71" i="43"/>
  <c r="BQ65" i="43"/>
  <c r="BP65" i="43"/>
  <c r="BO65" i="43"/>
  <c r="BN65" i="43"/>
  <c r="BM65" i="43"/>
  <c r="BL65" i="43"/>
  <c r="BK65" i="43"/>
  <c r="BQ57" i="43"/>
  <c r="BP57" i="43"/>
  <c r="BO57" i="43"/>
  <c r="BN57" i="43"/>
  <c r="BM57" i="43"/>
  <c r="BL57" i="43"/>
  <c r="BK57" i="43"/>
  <c r="BQ51" i="43"/>
  <c r="BP51" i="43"/>
  <c r="BO51" i="43"/>
  <c r="BN51" i="43"/>
  <c r="BM51" i="43"/>
  <c r="BL51" i="43"/>
  <c r="BK51" i="43"/>
  <c r="BQ43" i="43"/>
  <c r="BP43" i="43"/>
  <c r="BO43" i="43"/>
  <c r="BN43" i="43"/>
  <c r="BM43" i="43"/>
  <c r="BL43" i="43"/>
  <c r="BK43" i="43"/>
  <c r="BQ37" i="43"/>
  <c r="BP37" i="43"/>
  <c r="BO37" i="43"/>
  <c r="BN37" i="43"/>
  <c r="BM37" i="43"/>
  <c r="BL37" i="43"/>
  <c r="BK37" i="43"/>
  <c r="BQ29" i="43"/>
  <c r="BP29" i="43"/>
  <c r="BO29" i="43"/>
  <c r="BN29" i="43"/>
  <c r="BM29" i="43"/>
  <c r="BL29" i="43"/>
  <c r="BK29" i="43"/>
  <c r="BQ23" i="43"/>
  <c r="BP23" i="43"/>
  <c r="BO23" i="43"/>
  <c r="BN23" i="43"/>
  <c r="BM23" i="43"/>
  <c r="BL23" i="43"/>
  <c r="BK23" i="43"/>
  <c r="BQ15" i="43"/>
  <c r="BP15" i="43"/>
  <c r="BO15" i="43"/>
  <c r="BN15" i="43"/>
  <c r="BM15" i="43"/>
  <c r="BL15" i="43"/>
  <c r="BK15" i="43"/>
  <c r="BQ9" i="43"/>
  <c r="BP9" i="43"/>
  <c r="BO9" i="43"/>
  <c r="BN9" i="43"/>
  <c r="BM9" i="43"/>
  <c r="BL9" i="43"/>
  <c r="BK9" i="43"/>
  <c r="BB127" i="43"/>
  <c r="BA127" i="43"/>
  <c r="AZ127" i="43"/>
  <c r="AY127" i="43"/>
  <c r="AX127" i="43"/>
  <c r="AW127" i="43"/>
  <c r="AV127" i="43"/>
  <c r="BB121" i="43"/>
  <c r="BA121" i="43"/>
  <c r="AZ121" i="43"/>
  <c r="AY121" i="43"/>
  <c r="AX121" i="43"/>
  <c r="AW121" i="43"/>
  <c r="AV121" i="43"/>
  <c r="BB113" i="43"/>
  <c r="BA113" i="43"/>
  <c r="AZ113" i="43"/>
  <c r="AY113" i="43"/>
  <c r="AX113" i="43"/>
  <c r="AW113" i="43"/>
  <c r="AV113" i="43"/>
  <c r="BB107" i="43"/>
  <c r="BA107" i="43"/>
  <c r="AZ107" i="43"/>
  <c r="AY107" i="43"/>
  <c r="AX107" i="43"/>
  <c r="AW107" i="43"/>
  <c r="AV107" i="43"/>
  <c r="BB99" i="43"/>
  <c r="BA99" i="43"/>
  <c r="AZ99" i="43"/>
  <c r="AY99" i="43"/>
  <c r="AX99" i="43"/>
  <c r="AW99" i="43"/>
  <c r="AV99" i="43"/>
  <c r="BB93" i="43"/>
  <c r="BA93" i="43"/>
  <c r="AZ93" i="43"/>
  <c r="AY93" i="43"/>
  <c r="AX93" i="43"/>
  <c r="AW93" i="43"/>
  <c r="AV93" i="43"/>
  <c r="BB85" i="43"/>
  <c r="BA85" i="43"/>
  <c r="AZ85" i="43"/>
  <c r="AY85" i="43"/>
  <c r="AX85" i="43"/>
  <c r="AW85" i="43"/>
  <c r="AV85" i="43"/>
  <c r="BB79" i="43"/>
  <c r="BA79" i="43"/>
  <c r="AZ79" i="43"/>
  <c r="AY79" i="43"/>
  <c r="AX79" i="43"/>
  <c r="AW79" i="43"/>
  <c r="AV79" i="43"/>
  <c r="BB71" i="43"/>
  <c r="BA71" i="43"/>
  <c r="AZ71" i="43"/>
  <c r="AY71" i="43"/>
  <c r="AX71" i="43"/>
  <c r="AW71" i="43"/>
  <c r="AV71" i="43"/>
  <c r="BB65" i="43"/>
  <c r="BA65" i="43"/>
  <c r="AZ65" i="43"/>
  <c r="AY65" i="43"/>
  <c r="AX65" i="43"/>
  <c r="AW65" i="43"/>
  <c r="AV65" i="43"/>
  <c r="BB57" i="43"/>
  <c r="BA57" i="43"/>
  <c r="AZ57" i="43"/>
  <c r="AY57" i="43"/>
  <c r="AX57" i="43"/>
  <c r="AW57" i="43"/>
  <c r="AV57" i="43"/>
  <c r="BB51" i="43"/>
  <c r="BA51" i="43"/>
  <c r="AZ51" i="43"/>
  <c r="AY51" i="43"/>
  <c r="AX51" i="43"/>
  <c r="AW51" i="43"/>
  <c r="AV51" i="43"/>
  <c r="BB43" i="43"/>
  <c r="BA43" i="43"/>
  <c r="AZ43" i="43"/>
  <c r="AY43" i="43"/>
  <c r="AX43" i="43"/>
  <c r="AW43" i="43"/>
  <c r="AV43" i="43"/>
  <c r="BB37" i="43"/>
  <c r="BA37" i="43"/>
  <c r="AZ37" i="43"/>
  <c r="AY37" i="43"/>
  <c r="AX37" i="43"/>
  <c r="AW37" i="43"/>
  <c r="AV37" i="43"/>
  <c r="BB29" i="43"/>
  <c r="BA29" i="43"/>
  <c r="AZ29" i="43"/>
  <c r="AY29" i="43"/>
  <c r="AX29" i="43"/>
  <c r="AW29" i="43"/>
  <c r="AV29" i="43"/>
  <c r="BB23" i="43"/>
  <c r="BA23" i="43"/>
  <c r="AZ23" i="43"/>
  <c r="AY23" i="43"/>
  <c r="AX23" i="43"/>
  <c r="AW23" i="43"/>
  <c r="AV23" i="43"/>
  <c r="BB15" i="43"/>
  <c r="BA15" i="43"/>
  <c r="AZ15" i="43"/>
  <c r="AY15" i="43"/>
  <c r="AX15" i="43"/>
  <c r="AW15" i="43"/>
  <c r="AV15" i="43"/>
  <c r="BB9" i="43"/>
  <c r="BA9" i="43"/>
  <c r="AZ9" i="43"/>
  <c r="AY9" i="43"/>
  <c r="AX9" i="43"/>
  <c r="AW9" i="43"/>
  <c r="AV9" i="43"/>
  <c r="L171" i="42"/>
  <c r="J7" i="43"/>
  <c r="K228" i="42"/>
  <c r="J5" i="42"/>
  <c r="AB295" i="42"/>
  <c r="AD294" i="42"/>
  <c r="AB303" i="42"/>
  <c r="M254" i="42"/>
  <c r="M253" i="42"/>
  <c r="M252" i="42"/>
  <c r="M251" i="42"/>
  <c r="M247" i="42"/>
  <c r="M246" i="42"/>
  <c r="M245" i="42"/>
  <c r="M234" i="42"/>
  <c r="N16" i="64"/>
  <c r="N29" i="64"/>
  <c r="N56" i="64"/>
  <c r="M233" i="42"/>
  <c r="N15" i="64"/>
  <c r="N28" i="64"/>
  <c r="N55" i="64"/>
  <c r="M232" i="42"/>
  <c r="M231" i="42"/>
  <c r="M227" i="42"/>
  <c r="M226" i="42"/>
  <c r="M225" i="42"/>
  <c r="M214" i="42"/>
  <c r="M213" i="42"/>
  <c r="M15" i="64"/>
  <c r="M28" i="64"/>
  <c r="M55" i="64"/>
  <c r="M212" i="42"/>
  <c r="M14" i="64"/>
  <c r="M27" i="64"/>
  <c r="M54" i="64"/>
  <c r="M211" i="42"/>
  <c r="M13" i="64"/>
  <c r="M26" i="64"/>
  <c r="M53" i="64"/>
  <c r="M207" i="42"/>
  <c r="M206" i="42"/>
  <c r="M205" i="42"/>
  <c r="M194" i="42"/>
  <c r="M193" i="42"/>
  <c r="M192" i="42"/>
  <c r="L14" i="64"/>
  <c r="L27" i="64"/>
  <c r="L54" i="64"/>
  <c r="M191" i="42"/>
  <c r="L13" i="64"/>
  <c r="L26" i="64"/>
  <c r="L53" i="64"/>
  <c r="M187" i="42"/>
  <c r="L9" i="64"/>
  <c r="L22" i="64"/>
  <c r="L49" i="64"/>
  <c r="M186" i="42"/>
  <c r="M185" i="42"/>
  <c r="M174" i="42"/>
  <c r="M173" i="42"/>
  <c r="M172" i="42"/>
  <c r="M167" i="42"/>
  <c r="K9" i="64"/>
  <c r="K22" i="64"/>
  <c r="K49" i="64"/>
  <c r="M166" i="42"/>
  <c r="K8" i="64"/>
  <c r="K21" i="64"/>
  <c r="K48" i="64"/>
  <c r="M165" i="42"/>
  <c r="K7" i="64"/>
  <c r="K20" i="64"/>
  <c r="K47" i="64"/>
  <c r="M154" i="42"/>
  <c r="M153" i="42"/>
  <c r="M152" i="42"/>
  <c r="M151" i="42"/>
  <c r="M147" i="42"/>
  <c r="M146" i="42"/>
  <c r="M145" i="42"/>
  <c r="J7" i="64"/>
  <c r="J20" i="64"/>
  <c r="J47" i="64"/>
  <c r="M134" i="42"/>
  <c r="I16" i="64"/>
  <c r="I29" i="64"/>
  <c r="I56" i="64"/>
  <c r="M133" i="42"/>
  <c r="M132" i="42"/>
  <c r="M131" i="42"/>
  <c r="M127" i="42"/>
  <c r="M126" i="42"/>
  <c r="M125" i="42"/>
  <c r="M114" i="42"/>
  <c r="H16" i="64"/>
  <c r="H29" i="64"/>
  <c r="H56" i="64"/>
  <c r="M113" i="42"/>
  <c r="M112" i="42"/>
  <c r="H14" i="64"/>
  <c r="H27" i="64"/>
  <c r="H54" i="64"/>
  <c r="M111" i="42"/>
  <c r="M107" i="42"/>
  <c r="M106" i="42"/>
  <c r="M105" i="42"/>
  <c r="M94" i="42"/>
  <c r="M93" i="42"/>
  <c r="G15" i="64"/>
  <c r="G28" i="64"/>
  <c r="G55" i="64"/>
  <c r="M92" i="42"/>
  <c r="G14" i="64"/>
  <c r="G27" i="64"/>
  <c r="G54" i="64"/>
  <c r="M91" i="42"/>
  <c r="M87" i="42"/>
  <c r="M86" i="42"/>
  <c r="M85" i="42"/>
  <c r="M74" i="42"/>
  <c r="M73" i="42"/>
  <c r="M72" i="42"/>
  <c r="F14" i="64"/>
  <c r="F27" i="64"/>
  <c r="F54" i="64"/>
  <c r="M71" i="42"/>
  <c r="F13" i="64"/>
  <c r="F26" i="64"/>
  <c r="F53" i="64"/>
  <c r="M67" i="42"/>
  <c r="M66" i="42"/>
  <c r="M65" i="42"/>
  <c r="M54" i="42"/>
  <c r="M53" i="42"/>
  <c r="M52" i="42"/>
  <c r="E14" i="64"/>
  <c r="E27" i="64"/>
  <c r="E54" i="64"/>
  <c r="M51" i="42"/>
  <c r="M47" i="42"/>
  <c r="M46" i="42"/>
  <c r="M45" i="42"/>
  <c r="M34" i="42"/>
  <c r="M33" i="42"/>
  <c r="M32" i="42"/>
  <c r="M31" i="42"/>
  <c r="M27" i="42"/>
  <c r="M26" i="42"/>
  <c r="M25" i="42"/>
  <c r="M5" i="42"/>
  <c r="M6" i="42"/>
  <c r="M7" i="42"/>
  <c r="M11" i="42"/>
  <c r="M12" i="42"/>
  <c r="M13" i="42"/>
  <c r="M14" i="42"/>
  <c r="BX17" i="42"/>
  <c r="M123" i="43"/>
  <c r="K12" i="65"/>
  <c r="K23" i="65"/>
  <c r="K46" i="65"/>
  <c r="M122" i="43"/>
  <c r="K11" i="65"/>
  <c r="K22" i="65"/>
  <c r="K45" i="65"/>
  <c r="M121" i="43"/>
  <c r="M120" i="43"/>
  <c r="M119" i="43"/>
  <c r="M118" i="43"/>
  <c r="M117" i="43"/>
  <c r="M116" i="43"/>
  <c r="M109" i="43"/>
  <c r="M108" i="43"/>
  <c r="J11" i="65"/>
  <c r="J22" i="65"/>
  <c r="J45" i="65"/>
  <c r="M107" i="43"/>
  <c r="J10" i="65"/>
  <c r="J21" i="65"/>
  <c r="M106" i="43"/>
  <c r="M105" i="43"/>
  <c r="M104" i="43"/>
  <c r="M103" i="43"/>
  <c r="M102" i="43"/>
  <c r="J5" i="65"/>
  <c r="J16" i="65"/>
  <c r="J39" i="65"/>
  <c r="M95" i="43"/>
  <c r="I12" i="65"/>
  <c r="I23" i="65"/>
  <c r="I46" i="65"/>
  <c r="M94" i="43"/>
  <c r="I11" i="65"/>
  <c r="I22" i="65"/>
  <c r="I45" i="65"/>
  <c r="M93" i="43"/>
  <c r="M92" i="43"/>
  <c r="I9" i="65"/>
  <c r="I20" i="65"/>
  <c r="I43" i="65"/>
  <c r="M91" i="43"/>
  <c r="I8" i="65"/>
  <c r="I19" i="65"/>
  <c r="I42" i="65"/>
  <c r="M90" i="43"/>
  <c r="M89" i="43"/>
  <c r="M88" i="43"/>
  <c r="M81" i="43"/>
  <c r="H12" i="65"/>
  <c r="M80" i="43"/>
  <c r="H11" i="65"/>
  <c r="H22" i="65"/>
  <c r="H45" i="65"/>
  <c r="M79" i="43"/>
  <c r="M78" i="43"/>
  <c r="M77" i="43"/>
  <c r="M76" i="43"/>
  <c r="M75" i="43"/>
  <c r="M74" i="43"/>
  <c r="M67" i="43"/>
  <c r="M66" i="43"/>
  <c r="G11" i="65"/>
  <c r="G22" i="65"/>
  <c r="G45" i="65"/>
  <c r="M65" i="43"/>
  <c r="M64" i="43"/>
  <c r="M63" i="43"/>
  <c r="M62" i="43"/>
  <c r="M61" i="43"/>
  <c r="M60" i="43"/>
  <c r="M53" i="43"/>
  <c r="M52" i="43"/>
  <c r="M51" i="43"/>
  <c r="M50" i="43"/>
  <c r="M49" i="43"/>
  <c r="M48" i="43"/>
  <c r="M47" i="43"/>
  <c r="M46" i="43"/>
  <c r="M39" i="43"/>
  <c r="M38" i="43"/>
  <c r="E11" i="65"/>
  <c r="E22" i="65"/>
  <c r="E45" i="65"/>
  <c r="M37" i="43"/>
  <c r="M36" i="43"/>
  <c r="E9" i="65"/>
  <c r="E20" i="65"/>
  <c r="M35" i="43"/>
  <c r="M34" i="43"/>
  <c r="E7" i="65"/>
  <c r="E18" i="65"/>
  <c r="E41" i="65"/>
  <c r="M33" i="43"/>
  <c r="M32" i="43"/>
  <c r="M25" i="43"/>
  <c r="M24" i="43"/>
  <c r="M23" i="43"/>
  <c r="M22" i="43"/>
  <c r="M134" i="43"/>
  <c r="M21" i="43"/>
  <c r="M133" i="43"/>
  <c r="M20" i="43"/>
  <c r="M132" i="43"/>
  <c r="M19" i="43"/>
  <c r="M18" i="43"/>
  <c r="M4" i="43"/>
  <c r="M5" i="43"/>
  <c r="M6" i="43"/>
  <c r="M7" i="43"/>
  <c r="M8" i="43"/>
  <c r="M9" i="43"/>
  <c r="M10" i="43"/>
  <c r="M11" i="43"/>
  <c r="CJ13" i="43"/>
  <c r="AD175" i="43"/>
  <c r="AD174" i="43"/>
  <c r="AD165" i="43"/>
  <c r="AD183" i="43"/>
  <c r="AD156" i="43"/>
  <c r="AD166" i="43"/>
  <c r="AD158" i="43"/>
  <c r="AD157" i="43"/>
  <c r="AD172" i="43"/>
  <c r="AD164" i="43"/>
  <c r="AD182" i="43"/>
  <c r="AD153" i="43"/>
  <c r="AD313" i="42"/>
  <c r="AD303" i="42"/>
  <c r="AD295" i="42"/>
  <c r="AD304" i="42"/>
  <c r="AD286" i="42"/>
  <c r="AD167" i="43"/>
  <c r="AD162" i="43"/>
  <c r="AD171" i="43"/>
  <c r="AD155" i="43"/>
  <c r="AD173" i="43"/>
  <c r="AD163" i="43"/>
  <c r="AD154" i="43"/>
  <c r="AD176" i="43"/>
  <c r="G11" i="42"/>
  <c r="H11" i="42"/>
  <c r="L11" i="42"/>
  <c r="F13" i="42"/>
  <c r="G31" i="42"/>
  <c r="H31" i="42"/>
  <c r="I31" i="42"/>
  <c r="L31" i="42"/>
  <c r="F33" i="42"/>
  <c r="I33" i="42"/>
  <c r="J33" i="42"/>
  <c r="J34" i="42"/>
  <c r="K34" i="42"/>
  <c r="L34" i="42"/>
  <c r="U15" i="66"/>
  <c r="U16" i="66"/>
  <c r="S17" i="61"/>
  <c r="L7" i="61"/>
  <c r="F253" i="42"/>
  <c r="G253" i="42"/>
  <c r="H253" i="42"/>
  <c r="I253" i="42"/>
  <c r="J253" i="42"/>
  <c r="K253" i="42"/>
  <c r="L253" i="42"/>
  <c r="AV136" i="43"/>
  <c r="T130" i="43"/>
  <c r="BB133" i="43"/>
  <c r="AN130" i="43"/>
  <c r="AW130" i="43"/>
  <c r="U130" i="43"/>
  <c r="AX130" i="43"/>
  <c r="V130" i="43"/>
  <c r="AY130" i="43"/>
  <c r="W130" i="43"/>
  <c r="AZ130" i="43"/>
  <c r="X130" i="43"/>
  <c r="BA130" i="43"/>
  <c r="Y130" i="43"/>
  <c r="BB130" i="43"/>
  <c r="Z130" i="43"/>
  <c r="AW131" i="43"/>
  <c r="U131" i="43"/>
  <c r="AX131" i="43"/>
  <c r="V131" i="43"/>
  <c r="AY131" i="43"/>
  <c r="W131" i="43"/>
  <c r="AZ131" i="43"/>
  <c r="X131" i="43"/>
  <c r="BA131" i="43"/>
  <c r="Y131" i="43"/>
  <c r="BB131" i="43"/>
  <c r="Z131" i="43"/>
  <c r="AW132" i="43"/>
  <c r="U132" i="43"/>
  <c r="AX132" i="43"/>
  <c r="V132" i="43"/>
  <c r="AY132" i="43"/>
  <c r="W132" i="43"/>
  <c r="AZ132" i="43"/>
  <c r="X132" i="43"/>
  <c r="BA132" i="43"/>
  <c r="Y132" i="43"/>
  <c r="BB132" i="43"/>
  <c r="Z132" i="43"/>
  <c r="AW133" i="43"/>
  <c r="AI130" i="43"/>
  <c r="AX133" i="43"/>
  <c r="AJ130" i="43"/>
  <c r="AY133" i="43"/>
  <c r="AK130" i="43"/>
  <c r="AZ133" i="43"/>
  <c r="AL130" i="43"/>
  <c r="BA133" i="43"/>
  <c r="AM130" i="43"/>
  <c r="AW134" i="43"/>
  <c r="AI131" i="43"/>
  <c r="AX134" i="43"/>
  <c r="AJ131" i="43"/>
  <c r="AY134" i="43"/>
  <c r="AK131" i="43"/>
  <c r="AZ134" i="43"/>
  <c r="AL131" i="43"/>
  <c r="BA134" i="43"/>
  <c r="AM131" i="43"/>
  <c r="BB134" i="43"/>
  <c r="AN131" i="43"/>
  <c r="AW135" i="43"/>
  <c r="U133" i="43"/>
  <c r="AX135" i="43"/>
  <c r="V133" i="43"/>
  <c r="AY135" i="43"/>
  <c r="W133" i="43"/>
  <c r="AZ135" i="43"/>
  <c r="X133" i="43"/>
  <c r="BA135" i="43"/>
  <c r="Y133" i="43"/>
  <c r="BB135" i="43"/>
  <c r="Z133" i="43"/>
  <c r="AV135" i="43"/>
  <c r="T133" i="43"/>
  <c r="AV133" i="43"/>
  <c r="AH130" i="43"/>
  <c r="AV134" i="43"/>
  <c r="AH131" i="43"/>
  <c r="AV131" i="43"/>
  <c r="T131" i="43"/>
  <c r="AV132" i="43"/>
  <c r="T132" i="43"/>
  <c r="AV130" i="43"/>
  <c r="AW141" i="43"/>
  <c r="AX141" i="43"/>
  <c r="V176" i="43"/>
  <c r="AY141" i="43"/>
  <c r="W176" i="43"/>
  <c r="AZ141" i="43"/>
  <c r="BA141" i="43"/>
  <c r="BB141" i="43"/>
  <c r="AV141" i="43"/>
  <c r="AW136" i="43"/>
  <c r="AX136" i="43"/>
  <c r="AY136" i="43"/>
  <c r="AZ136" i="43"/>
  <c r="BA136" i="43"/>
  <c r="BB136" i="43"/>
  <c r="AW137" i="43"/>
  <c r="AX137" i="43"/>
  <c r="AY137" i="43"/>
  <c r="AZ137" i="43"/>
  <c r="BA137" i="43"/>
  <c r="BB137" i="43"/>
  <c r="AW138" i="43"/>
  <c r="AX138" i="43"/>
  <c r="AY138" i="43"/>
  <c r="AZ138" i="43"/>
  <c r="BA138" i="43"/>
  <c r="BB138" i="43"/>
  <c r="AW139" i="43"/>
  <c r="AX139" i="43"/>
  <c r="AY139" i="43"/>
  <c r="AZ139" i="43"/>
  <c r="BA139" i="43"/>
  <c r="Y174" i="43"/>
  <c r="BB139" i="43"/>
  <c r="AW140" i="43"/>
  <c r="U175" i="43"/>
  <c r="AX140" i="43"/>
  <c r="AY140" i="43"/>
  <c r="AZ140" i="43"/>
  <c r="BA140" i="43"/>
  <c r="Y175" i="43"/>
  <c r="BB140" i="43"/>
  <c r="AV140" i="43"/>
  <c r="AV139" i="43"/>
  <c r="AV137" i="43"/>
  <c r="AV138" i="43"/>
  <c r="C4" i="43"/>
  <c r="D4" i="43"/>
  <c r="E4" i="43"/>
  <c r="F4" i="43"/>
  <c r="G4" i="43"/>
  <c r="H4" i="43"/>
  <c r="I4" i="43"/>
  <c r="J4" i="43"/>
  <c r="K4" i="43"/>
  <c r="C5" i="53"/>
  <c r="L4" i="43"/>
  <c r="C18" i="43"/>
  <c r="D18" i="43"/>
  <c r="E18" i="43"/>
  <c r="F18" i="43"/>
  <c r="G18" i="43"/>
  <c r="H18" i="43"/>
  <c r="I18" i="43"/>
  <c r="J18" i="43"/>
  <c r="J130" i="43"/>
  <c r="K18" i="43"/>
  <c r="D5" i="65"/>
  <c r="D16" i="65"/>
  <c r="D39" i="65"/>
  <c r="L18" i="43"/>
  <c r="C32" i="43"/>
  <c r="D32" i="43"/>
  <c r="E32" i="43"/>
  <c r="F32" i="43"/>
  <c r="G32" i="43"/>
  <c r="H32" i="43"/>
  <c r="I32" i="43"/>
  <c r="J32" i="43"/>
  <c r="K32" i="43"/>
  <c r="L32" i="43"/>
  <c r="C46" i="43"/>
  <c r="D46" i="43"/>
  <c r="E46" i="43"/>
  <c r="F46" i="43"/>
  <c r="G46" i="43"/>
  <c r="H46" i="43"/>
  <c r="I46" i="43"/>
  <c r="J46" i="43"/>
  <c r="K46" i="43"/>
  <c r="L46" i="43"/>
  <c r="C60" i="43"/>
  <c r="D60" i="43"/>
  <c r="E60" i="43"/>
  <c r="F60" i="43"/>
  <c r="G60" i="43"/>
  <c r="H60" i="43"/>
  <c r="I60" i="43"/>
  <c r="J60" i="43"/>
  <c r="K60" i="43"/>
  <c r="L60" i="43"/>
  <c r="G5" i="53"/>
  <c r="G16" i="53"/>
  <c r="G39" i="53"/>
  <c r="C74" i="43"/>
  <c r="D74" i="43"/>
  <c r="E74" i="43"/>
  <c r="F74" i="43"/>
  <c r="G74" i="43"/>
  <c r="H74" i="43"/>
  <c r="I74" i="43"/>
  <c r="J74" i="43"/>
  <c r="H5" i="53"/>
  <c r="H16" i="53"/>
  <c r="H39" i="53"/>
  <c r="K74" i="43"/>
  <c r="H5" i="65"/>
  <c r="H16" i="65"/>
  <c r="H39" i="65"/>
  <c r="L74" i="43"/>
  <c r="C88" i="43"/>
  <c r="D88" i="43"/>
  <c r="E88" i="43"/>
  <c r="F88" i="43"/>
  <c r="G88" i="43"/>
  <c r="H88" i="43"/>
  <c r="I88" i="43"/>
  <c r="J88" i="43"/>
  <c r="K88" i="43"/>
  <c r="L88" i="43"/>
  <c r="C102" i="43"/>
  <c r="D102" i="43"/>
  <c r="E102" i="43"/>
  <c r="F102" i="43"/>
  <c r="G102" i="43"/>
  <c r="H102" i="43"/>
  <c r="I102" i="43"/>
  <c r="J102" i="43"/>
  <c r="K102" i="43"/>
  <c r="L102" i="43"/>
  <c r="C116" i="43"/>
  <c r="D116" i="43"/>
  <c r="E116" i="43"/>
  <c r="F116" i="43"/>
  <c r="G116" i="43"/>
  <c r="H116" i="43"/>
  <c r="I116" i="43"/>
  <c r="J116" i="43"/>
  <c r="K116" i="43"/>
  <c r="L116" i="43"/>
  <c r="C7" i="43"/>
  <c r="D7" i="43"/>
  <c r="E7" i="43"/>
  <c r="F7" i="43"/>
  <c r="G7" i="43"/>
  <c r="H7" i="43"/>
  <c r="I7" i="43"/>
  <c r="K7" i="43"/>
  <c r="L7" i="43"/>
  <c r="C21" i="43"/>
  <c r="D21" i="43"/>
  <c r="E21" i="43"/>
  <c r="F21" i="43"/>
  <c r="G21" i="43"/>
  <c r="H21" i="43"/>
  <c r="I21" i="43"/>
  <c r="J21" i="43"/>
  <c r="K21" i="43"/>
  <c r="L21" i="43"/>
  <c r="C35" i="43"/>
  <c r="D35" i="43"/>
  <c r="E35" i="43"/>
  <c r="F35" i="43"/>
  <c r="G35" i="43"/>
  <c r="H35" i="43"/>
  <c r="I35" i="43"/>
  <c r="J35" i="43"/>
  <c r="E8" i="53"/>
  <c r="E19" i="53"/>
  <c r="E42" i="53"/>
  <c r="K35" i="43"/>
  <c r="L35" i="43"/>
  <c r="C49" i="43"/>
  <c r="D49" i="43"/>
  <c r="E49" i="43"/>
  <c r="F49" i="43"/>
  <c r="G49" i="43"/>
  <c r="H49" i="43"/>
  <c r="I49" i="43"/>
  <c r="J49" i="43"/>
  <c r="K49" i="43"/>
  <c r="L49" i="43"/>
  <c r="C63" i="43"/>
  <c r="D63" i="43"/>
  <c r="E63" i="43"/>
  <c r="F63" i="43"/>
  <c r="G63" i="43"/>
  <c r="H63" i="43"/>
  <c r="I63" i="43"/>
  <c r="J63" i="43"/>
  <c r="G8" i="53"/>
  <c r="G19" i="53"/>
  <c r="G42" i="53"/>
  <c r="K63" i="43"/>
  <c r="L63" i="43"/>
  <c r="C77" i="43"/>
  <c r="D77" i="43"/>
  <c r="E77" i="43"/>
  <c r="F77" i="43"/>
  <c r="G77" i="43"/>
  <c r="H77" i="43"/>
  <c r="I77" i="43"/>
  <c r="J77" i="43"/>
  <c r="K77" i="43"/>
  <c r="L77" i="43"/>
  <c r="C91" i="43"/>
  <c r="D91" i="43"/>
  <c r="E91" i="43"/>
  <c r="F91" i="43"/>
  <c r="G91" i="43"/>
  <c r="H91" i="43"/>
  <c r="I91" i="43"/>
  <c r="J91" i="43"/>
  <c r="I8" i="53"/>
  <c r="I19" i="53"/>
  <c r="I42" i="53"/>
  <c r="K91" i="43"/>
  <c r="L91" i="43"/>
  <c r="C105" i="43"/>
  <c r="D105" i="43"/>
  <c r="E105" i="43"/>
  <c r="F105" i="43"/>
  <c r="G105" i="43"/>
  <c r="H105" i="43"/>
  <c r="I105" i="43"/>
  <c r="J105" i="43"/>
  <c r="K105" i="43"/>
  <c r="L105" i="43"/>
  <c r="J8" i="65"/>
  <c r="J19" i="65"/>
  <c r="J42" i="65"/>
  <c r="C119" i="43"/>
  <c r="D119" i="43"/>
  <c r="E119" i="43"/>
  <c r="F119" i="43"/>
  <c r="G119" i="43"/>
  <c r="H119" i="43"/>
  <c r="I119" i="43"/>
  <c r="J119" i="43"/>
  <c r="K119" i="43"/>
  <c r="L119" i="43"/>
  <c r="K8" i="53"/>
  <c r="K19" i="53"/>
  <c r="K42" i="53"/>
  <c r="J10" i="43"/>
  <c r="K10" i="43"/>
  <c r="C11" i="53"/>
  <c r="L10" i="43"/>
  <c r="F10" i="43"/>
  <c r="G10" i="43"/>
  <c r="H10" i="43"/>
  <c r="I10" i="43"/>
  <c r="F24" i="43"/>
  <c r="G24" i="43"/>
  <c r="H24" i="43"/>
  <c r="I24" i="43"/>
  <c r="J24" i="43"/>
  <c r="D11" i="53"/>
  <c r="D22" i="53"/>
  <c r="K24" i="43"/>
  <c r="L24" i="43"/>
  <c r="F38" i="43"/>
  <c r="G38" i="43"/>
  <c r="H38" i="43"/>
  <c r="I38" i="43"/>
  <c r="J38" i="43"/>
  <c r="K38" i="43"/>
  <c r="L38" i="43"/>
  <c r="F52" i="43"/>
  <c r="G52" i="43"/>
  <c r="I52" i="43"/>
  <c r="J52" i="43"/>
  <c r="K52" i="43"/>
  <c r="F11" i="53"/>
  <c r="F22" i="53"/>
  <c r="F45" i="53"/>
  <c r="F66" i="43"/>
  <c r="G66" i="43"/>
  <c r="H66" i="43"/>
  <c r="I66" i="43"/>
  <c r="J66" i="43"/>
  <c r="K66" i="43"/>
  <c r="L66" i="43"/>
  <c r="F80" i="43"/>
  <c r="G80" i="43"/>
  <c r="H80" i="43"/>
  <c r="Z136" i="43"/>
  <c r="I80" i="43"/>
  <c r="J80" i="43"/>
  <c r="K80" i="43"/>
  <c r="L80" i="43"/>
  <c r="F94" i="43"/>
  <c r="G94" i="43"/>
  <c r="H94" i="43"/>
  <c r="I94" i="43"/>
  <c r="J94" i="43"/>
  <c r="K94" i="43"/>
  <c r="L94" i="43"/>
  <c r="F108" i="43"/>
  <c r="G108" i="43"/>
  <c r="H108" i="43"/>
  <c r="I108" i="43"/>
  <c r="J108" i="43"/>
  <c r="J11" i="53"/>
  <c r="J22" i="53"/>
  <c r="J45" i="53"/>
  <c r="K108" i="43"/>
  <c r="L108" i="43"/>
  <c r="F122" i="43"/>
  <c r="G122" i="43"/>
  <c r="H122" i="43"/>
  <c r="I122" i="43"/>
  <c r="J122" i="43"/>
  <c r="K11" i="53"/>
  <c r="K22" i="53"/>
  <c r="K45" i="53"/>
  <c r="K122" i="43"/>
  <c r="L122" i="43"/>
  <c r="C5" i="43"/>
  <c r="D5" i="43"/>
  <c r="E5" i="43"/>
  <c r="F5" i="43"/>
  <c r="G5" i="43"/>
  <c r="H5" i="43"/>
  <c r="I5" i="43"/>
  <c r="K5" i="43"/>
  <c r="C6" i="53"/>
  <c r="C17" i="53"/>
  <c r="L5" i="43"/>
  <c r="C19" i="43"/>
  <c r="D19" i="43"/>
  <c r="E19" i="43"/>
  <c r="F19" i="43"/>
  <c r="G19" i="43"/>
  <c r="H19" i="43"/>
  <c r="I19" i="43"/>
  <c r="J19" i="43"/>
  <c r="K19" i="43"/>
  <c r="K131" i="43"/>
  <c r="L19" i="43"/>
  <c r="C33" i="43"/>
  <c r="D33" i="43"/>
  <c r="E33" i="43"/>
  <c r="F33" i="43"/>
  <c r="G33" i="43"/>
  <c r="H33" i="43"/>
  <c r="I33" i="43"/>
  <c r="J33" i="43"/>
  <c r="K33" i="43"/>
  <c r="E6" i="65"/>
  <c r="E17" i="65"/>
  <c r="E40" i="65"/>
  <c r="L33" i="43"/>
  <c r="C47" i="43"/>
  <c r="D47" i="43"/>
  <c r="E47" i="43"/>
  <c r="F47" i="43"/>
  <c r="G47" i="43"/>
  <c r="H47" i="43"/>
  <c r="I47" i="43"/>
  <c r="J47" i="43"/>
  <c r="K47" i="43"/>
  <c r="F6" i="65"/>
  <c r="L47" i="43"/>
  <c r="C61" i="43"/>
  <c r="D61" i="43"/>
  <c r="E61" i="43"/>
  <c r="F61" i="43"/>
  <c r="G61" i="43"/>
  <c r="H61" i="43"/>
  <c r="I61" i="43"/>
  <c r="J61" i="43"/>
  <c r="K61" i="43"/>
  <c r="L61" i="43"/>
  <c r="G6" i="65"/>
  <c r="G17" i="65"/>
  <c r="G40" i="65"/>
  <c r="C75" i="43"/>
  <c r="D75" i="43"/>
  <c r="E75" i="43"/>
  <c r="F75" i="43"/>
  <c r="G75" i="43"/>
  <c r="H75" i="43"/>
  <c r="I75" i="43"/>
  <c r="J75" i="43"/>
  <c r="K75" i="43"/>
  <c r="H6" i="53"/>
  <c r="H17" i="53"/>
  <c r="H40" i="53"/>
  <c r="L75" i="43"/>
  <c r="C89" i="43"/>
  <c r="D89" i="43"/>
  <c r="E89" i="43"/>
  <c r="F89" i="43"/>
  <c r="G89" i="43"/>
  <c r="H89" i="43"/>
  <c r="I89" i="43"/>
  <c r="J89" i="43"/>
  <c r="K89" i="43"/>
  <c r="I6" i="65"/>
  <c r="L89" i="43"/>
  <c r="C103" i="43"/>
  <c r="D103" i="43"/>
  <c r="E103" i="43"/>
  <c r="F103" i="43"/>
  <c r="G103" i="43"/>
  <c r="H103" i="43"/>
  <c r="I103" i="43"/>
  <c r="J103" i="43"/>
  <c r="K103" i="43"/>
  <c r="J6" i="65"/>
  <c r="J17" i="65"/>
  <c r="J40" i="65"/>
  <c r="L103" i="43"/>
  <c r="C117" i="43"/>
  <c r="D117" i="43"/>
  <c r="E117" i="43"/>
  <c r="F117" i="43"/>
  <c r="G117" i="43"/>
  <c r="H117" i="43"/>
  <c r="I117" i="43"/>
  <c r="J117" i="43"/>
  <c r="K117" i="43"/>
  <c r="K6" i="65"/>
  <c r="K17" i="65"/>
  <c r="K40" i="65"/>
  <c r="L117" i="43"/>
  <c r="C6" i="43"/>
  <c r="D6" i="43"/>
  <c r="E6" i="43"/>
  <c r="F6" i="43"/>
  <c r="G6" i="43"/>
  <c r="H6" i="43"/>
  <c r="I6" i="43"/>
  <c r="J6" i="43"/>
  <c r="K6" i="43"/>
  <c r="L6" i="43"/>
  <c r="C20" i="43"/>
  <c r="D20" i="43"/>
  <c r="E20" i="43"/>
  <c r="F20" i="43"/>
  <c r="G20" i="43"/>
  <c r="H20" i="43"/>
  <c r="I20" i="43"/>
  <c r="J20" i="43"/>
  <c r="K20" i="43"/>
  <c r="L20" i="43"/>
  <c r="C34" i="43"/>
  <c r="D34" i="43"/>
  <c r="E34" i="43"/>
  <c r="F34" i="43"/>
  <c r="G34" i="43"/>
  <c r="H34" i="43"/>
  <c r="I34" i="43"/>
  <c r="J34" i="43"/>
  <c r="K34" i="43"/>
  <c r="L34" i="43"/>
  <c r="C48" i="43"/>
  <c r="D48" i="43"/>
  <c r="E48" i="43"/>
  <c r="F48" i="43"/>
  <c r="G48" i="43"/>
  <c r="H48" i="43"/>
  <c r="I48" i="43"/>
  <c r="J48" i="43"/>
  <c r="K48" i="43"/>
  <c r="F7" i="65"/>
  <c r="F18" i="65"/>
  <c r="F41" i="65"/>
  <c r="L48" i="43"/>
  <c r="F7" i="53"/>
  <c r="F18" i="53"/>
  <c r="F41" i="53"/>
  <c r="C62" i="43"/>
  <c r="D62" i="43"/>
  <c r="E62" i="43"/>
  <c r="F62" i="43"/>
  <c r="G62" i="43"/>
  <c r="H62" i="43"/>
  <c r="I62" i="43"/>
  <c r="J62" i="43"/>
  <c r="K62" i="43"/>
  <c r="L62" i="43"/>
  <c r="C76" i="43"/>
  <c r="D76" i="43"/>
  <c r="E76" i="43"/>
  <c r="F76" i="43"/>
  <c r="G76" i="43"/>
  <c r="H76" i="43"/>
  <c r="I76" i="43"/>
  <c r="J76" i="43"/>
  <c r="K76" i="43"/>
  <c r="L76" i="43"/>
  <c r="C90" i="43"/>
  <c r="D90" i="43"/>
  <c r="E90" i="43"/>
  <c r="F90" i="43"/>
  <c r="G90" i="43"/>
  <c r="H90" i="43"/>
  <c r="I90" i="43"/>
  <c r="J90" i="43"/>
  <c r="K90" i="43"/>
  <c r="L90" i="43"/>
  <c r="C104" i="43"/>
  <c r="D104" i="43"/>
  <c r="E104" i="43"/>
  <c r="F104" i="43"/>
  <c r="G104" i="43"/>
  <c r="H104" i="43"/>
  <c r="I104" i="43"/>
  <c r="J104" i="43"/>
  <c r="K104" i="43"/>
  <c r="J7" i="53"/>
  <c r="J18" i="53"/>
  <c r="J41" i="53"/>
  <c r="L104" i="43"/>
  <c r="J7" i="65"/>
  <c r="J18" i="65"/>
  <c r="J41" i="65"/>
  <c r="C118" i="43"/>
  <c r="D118" i="43"/>
  <c r="E118" i="43"/>
  <c r="F118" i="43"/>
  <c r="G118" i="43"/>
  <c r="H118" i="43"/>
  <c r="I118" i="43"/>
  <c r="J118" i="43"/>
  <c r="K118" i="43"/>
  <c r="L118" i="43"/>
  <c r="C8" i="43"/>
  <c r="D8" i="43"/>
  <c r="E8" i="43"/>
  <c r="F8" i="43"/>
  <c r="G8" i="43"/>
  <c r="H8" i="43"/>
  <c r="I8" i="43"/>
  <c r="J8" i="43"/>
  <c r="K8" i="43"/>
  <c r="L8" i="43"/>
  <c r="C22" i="43"/>
  <c r="D22" i="43"/>
  <c r="E22" i="43"/>
  <c r="F22" i="43"/>
  <c r="G22" i="43"/>
  <c r="H22" i="43"/>
  <c r="I22" i="43"/>
  <c r="J22" i="43"/>
  <c r="K22" i="43"/>
  <c r="D9" i="65"/>
  <c r="D20" i="65"/>
  <c r="D43" i="65"/>
  <c r="L22" i="43"/>
  <c r="C36" i="43"/>
  <c r="D36" i="43"/>
  <c r="E36" i="43"/>
  <c r="F36" i="43"/>
  <c r="G36" i="43"/>
  <c r="H36" i="43"/>
  <c r="I36" i="43"/>
  <c r="J36" i="43"/>
  <c r="K36" i="43"/>
  <c r="L36" i="43"/>
  <c r="C50" i="43"/>
  <c r="D50" i="43"/>
  <c r="E50" i="43"/>
  <c r="F50" i="43"/>
  <c r="G50" i="43"/>
  <c r="H50" i="43"/>
  <c r="I50" i="43"/>
  <c r="J50" i="43"/>
  <c r="K50" i="43"/>
  <c r="L50" i="43"/>
  <c r="C64" i="43"/>
  <c r="D64" i="43"/>
  <c r="E64" i="43"/>
  <c r="F64" i="43"/>
  <c r="G64" i="43"/>
  <c r="H64" i="43"/>
  <c r="I64" i="43"/>
  <c r="J64" i="43"/>
  <c r="K64" i="43"/>
  <c r="G9" i="65"/>
  <c r="G20" i="65"/>
  <c r="G43" i="65"/>
  <c r="L64" i="43"/>
  <c r="C78" i="43"/>
  <c r="D78" i="43"/>
  <c r="E78" i="43"/>
  <c r="F78" i="43"/>
  <c r="G78" i="43"/>
  <c r="H78" i="43"/>
  <c r="I78" i="43"/>
  <c r="J78" i="43"/>
  <c r="K78" i="43"/>
  <c r="H9" i="65"/>
  <c r="H20" i="65"/>
  <c r="H43" i="65"/>
  <c r="L78" i="43"/>
  <c r="C92" i="43"/>
  <c r="D92" i="43"/>
  <c r="E92" i="43"/>
  <c r="F92" i="43"/>
  <c r="G92" i="43"/>
  <c r="H92" i="43"/>
  <c r="I92" i="43"/>
  <c r="J92" i="43"/>
  <c r="K92" i="43"/>
  <c r="L92" i="43"/>
  <c r="C106" i="43"/>
  <c r="D106" i="43"/>
  <c r="E106" i="43"/>
  <c r="F106" i="43"/>
  <c r="G106" i="43"/>
  <c r="H106" i="43"/>
  <c r="I106" i="43"/>
  <c r="J106" i="43"/>
  <c r="K106" i="43"/>
  <c r="L106" i="43"/>
  <c r="C120" i="43"/>
  <c r="D120" i="43"/>
  <c r="E120" i="43"/>
  <c r="F120" i="43"/>
  <c r="G120" i="43"/>
  <c r="H120" i="43"/>
  <c r="I120" i="43"/>
  <c r="J120" i="43"/>
  <c r="K120" i="43"/>
  <c r="K9" i="65"/>
  <c r="L120" i="43"/>
  <c r="C37" i="43"/>
  <c r="D37" i="43"/>
  <c r="E37" i="43"/>
  <c r="F37" i="43"/>
  <c r="G37" i="43"/>
  <c r="H37" i="43"/>
  <c r="I37" i="43"/>
  <c r="J37" i="43"/>
  <c r="K37" i="43"/>
  <c r="E10" i="53"/>
  <c r="E21" i="53"/>
  <c r="E44" i="53"/>
  <c r="L37" i="43"/>
  <c r="C51" i="43"/>
  <c r="D51" i="43"/>
  <c r="E51" i="43"/>
  <c r="F51" i="43"/>
  <c r="G51" i="43"/>
  <c r="H51" i="43"/>
  <c r="I51" i="43"/>
  <c r="J51" i="43"/>
  <c r="K51" i="43"/>
  <c r="L51" i="43"/>
  <c r="C65" i="43"/>
  <c r="D65" i="43"/>
  <c r="E65" i="43"/>
  <c r="F65" i="43"/>
  <c r="G65" i="43"/>
  <c r="H65" i="43"/>
  <c r="I65" i="43"/>
  <c r="J65" i="43"/>
  <c r="K65" i="43"/>
  <c r="L65" i="43"/>
  <c r="G10" i="65"/>
  <c r="G21" i="65"/>
  <c r="G44" i="65"/>
  <c r="C79" i="43"/>
  <c r="D79" i="43"/>
  <c r="E79" i="43"/>
  <c r="F79" i="43"/>
  <c r="G79" i="43"/>
  <c r="H79" i="43"/>
  <c r="I79" i="43"/>
  <c r="J79" i="43"/>
  <c r="K79" i="43"/>
  <c r="H10" i="65"/>
  <c r="H21" i="65"/>
  <c r="L79" i="43"/>
  <c r="C93" i="43"/>
  <c r="D93" i="43"/>
  <c r="E93" i="43"/>
  <c r="F93" i="43"/>
  <c r="G93" i="43"/>
  <c r="H93" i="43"/>
  <c r="I93" i="43"/>
  <c r="J93" i="43"/>
  <c r="K93" i="43"/>
  <c r="I10" i="65"/>
  <c r="I21" i="65"/>
  <c r="I44" i="65"/>
  <c r="L93" i="43"/>
  <c r="C107" i="43"/>
  <c r="D107" i="43"/>
  <c r="E107" i="43"/>
  <c r="F107" i="43"/>
  <c r="G107" i="43"/>
  <c r="H107" i="43"/>
  <c r="I107" i="43"/>
  <c r="J107" i="43"/>
  <c r="K107" i="43"/>
  <c r="L107" i="43"/>
  <c r="C121" i="43"/>
  <c r="D121" i="43"/>
  <c r="E121" i="43"/>
  <c r="F121" i="43"/>
  <c r="G121" i="43"/>
  <c r="H121" i="43"/>
  <c r="I121" i="43"/>
  <c r="J121" i="43"/>
  <c r="K121" i="43"/>
  <c r="L121" i="43"/>
  <c r="J9" i="43"/>
  <c r="K9" i="43"/>
  <c r="L9" i="43"/>
  <c r="C11" i="43"/>
  <c r="D11" i="43"/>
  <c r="E11" i="43"/>
  <c r="F11" i="43"/>
  <c r="G11" i="43"/>
  <c r="H11" i="43"/>
  <c r="I11" i="43"/>
  <c r="J11" i="43"/>
  <c r="C12" i="53"/>
  <c r="K11" i="43"/>
  <c r="L11" i="43"/>
  <c r="C25" i="43"/>
  <c r="D25" i="43"/>
  <c r="E25" i="43"/>
  <c r="F25" i="43"/>
  <c r="G25" i="43"/>
  <c r="H25" i="43"/>
  <c r="I25" i="43"/>
  <c r="J25" i="43"/>
  <c r="K25" i="43"/>
  <c r="L25" i="43"/>
  <c r="C39" i="43"/>
  <c r="D39" i="43"/>
  <c r="E39" i="43"/>
  <c r="F39" i="43"/>
  <c r="G39" i="43"/>
  <c r="H39" i="43"/>
  <c r="I39" i="43"/>
  <c r="J39" i="43"/>
  <c r="K39" i="43"/>
  <c r="L39" i="43"/>
  <c r="C53" i="43"/>
  <c r="D53" i="43"/>
  <c r="E53" i="43"/>
  <c r="F53" i="43"/>
  <c r="G53" i="43"/>
  <c r="H53" i="43"/>
  <c r="I53" i="43"/>
  <c r="J53" i="43"/>
  <c r="K53" i="43"/>
  <c r="L53" i="43"/>
  <c r="F12" i="65"/>
  <c r="F23" i="65"/>
  <c r="F46" i="65"/>
  <c r="C67" i="43"/>
  <c r="D67" i="43"/>
  <c r="E67" i="43"/>
  <c r="F67" i="43"/>
  <c r="G67" i="43"/>
  <c r="H67" i="43"/>
  <c r="I67" i="43"/>
  <c r="J67" i="43"/>
  <c r="G12" i="53"/>
  <c r="G23" i="53"/>
  <c r="G46" i="53"/>
  <c r="K67" i="43"/>
  <c r="L67" i="43"/>
  <c r="C81" i="43"/>
  <c r="D81" i="43"/>
  <c r="E81" i="43"/>
  <c r="F81" i="43"/>
  <c r="G81" i="43"/>
  <c r="H81" i="43"/>
  <c r="I81" i="43"/>
  <c r="J81" i="43"/>
  <c r="K81" i="43"/>
  <c r="L81" i="43"/>
  <c r="C95" i="43"/>
  <c r="D95" i="43"/>
  <c r="E95" i="43"/>
  <c r="F95" i="43"/>
  <c r="G95" i="43"/>
  <c r="H95" i="43"/>
  <c r="I95" i="43"/>
  <c r="J95" i="43"/>
  <c r="K95" i="43"/>
  <c r="L95" i="43"/>
  <c r="C109" i="43"/>
  <c r="D109" i="43"/>
  <c r="E109" i="43"/>
  <c r="F109" i="43"/>
  <c r="G109" i="43"/>
  <c r="H109" i="43"/>
  <c r="I109" i="43"/>
  <c r="J109" i="43"/>
  <c r="J12" i="53"/>
  <c r="J23" i="53"/>
  <c r="J46" i="53"/>
  <c r="K109" i="43"/>
  <c r="L109" i="43"/>
  <c r="C123" i="43"/>
  <c r="D123" i="43"/>
  <c r="E123" i="43"/>
  <c r="F123" i="43"/>
  <c r="G123" i="43"/>
  <c r="H123" i="43"/>
  <c r="I123" i="43"/>
  <c r="J123" i="43"/>
  <c r="K123" i="43"/>
  <c r="L123" i="43"/>
  <c r="C12" i="43"/>
  <c r="D12" i="43"/>
  <c r="E12" i="43"/>
  <c r="F12" i="43"/>
  <c r="G12" i="43"/>
  <c r="H12" i="43"/>
  <c r="I12" i="43"/>
  <c r="C26" i="43"/>
  <c r="D26" i="43"/>
  <c r="E26" i="43"/>
  <c r="F26" i="43"/>
  <c r="G26" i="43"/>
  <c r="H26" i="43"/>
  <c r="I26" i="43"/>
  <c r="C40" i="43"/>
  <c r="D40" i="43"/>
  <c r="E40" i="43"/>
  <c r="F40" i="43"/>
  <c r="G40" i="43"/>
  <c r="H40" i="43"/>
  <c r="I40" i="43"/>
  <c r="C54" i="43"/>
  <c r="D54" i="43"/>
  <c r="E54" i="43"/>
  <c r="F54" i="43"/>
  <c r="G54" i="43"/>
  <c r="H54" i="43"/>
  <c r="I54" i="43"/>
  <c r="C68" i="43"/>
  <c r="D68" i="43"/>
  <c r="E68" i="43"/>
  <c r="F68" i="43"/>
  <c r="G68" i="43"/>
  <c r="H68" i="43"/>
  <c r="I68" i="43"/>
  <c r="C82" i="43"/>
  <c r="D82" i="43"/>
  <c r="E82" i="43"/>
  <c r="F82" i="43"/>
  <c r="G82" i="43"/>
  <c r="H82" i="43"/>
  <c r="I82" i="43"/>
  <c r="C96" i="43"/>
  <c r="D96" i="43"/>
  <c r="E96" i="43"/>
  <c r="F96" i="43"/>
  <c r="G96" i="43"/>
  <c r="H96" i="43"/>
  <c r="I96" i="43"/>
  <c r="C110" i="43"/>
  <c r="D110" i="43"/>
  <c r="E110" i="43"/>
  <c r="F110" i="43"/>
  <c r="G110" i="43"/>
  <c r="H110" i="43"/>
  <c r="I110" i="43"/>
  <c r="C124" i="43"/>
  <c r="D124" i="43"/>
  <c r="E124" i="43"/>
  <c r="F124" i="43"/>
  <c r="G124" i="43"/>
  <c r="H124" i="43"/>
  <c r="I124" i="43"/>
  <c r="J23" i="43"/>
  <c r="K23" i="43"/>
  <c r="L23" i="43"/>
  <c r="D14" i="61"/>
  <c r="D30" i="61"/>
  <c r="D36" i="61"/>
  <c r="T17" i="66"/>
  <c r="S17" i="66"/>
  <c r="R17" i="66"/>
  <c r="Q17" i="66"/>
  <c r="P17" i="66"/>
  <c r="C36" i="65"/>
  <c r="D36" i="65"/>
  <c r="E36" i="65"/>
  <c r="F36" i="65"/>
  <c r="G36" i="65"/>
  <c r="H36" i="65"/>
  <c r="I36" i="65"/>
  <c r="J36" i="65"/>
  <c r="K36" i="65"/>
  <c r="L35" i="65"/>
  <c r="L34" i="65"/>
  <c r="L33" i="65"/>
  <c r="L32" i="65"/>
  <c r="L31" i="65"/>
  <c r="L30" i="65"/>
  <c r="L29" i="65"/>
  <c r="L28" i="65"/>
  <c r="L27" i="65"/>
  <c r="J254" i="42"/>
  <c r="K254" i="42"/>
  <c r="L254" i="42"/>
  <c r="C8" i="42"/>
  <c r="D8" i="42"/>
  <c r="E8" i="42"/>
  <c r="F8" i="42"/>
  <c r="G8" i="42"/>
  <c r="H8" i="42"/>
  <c r="I8" i="42"/>
  <c r="C28" i="42"/>
  <c r="D28" i="42"/>
  <c r="E28" i="42"/>
  <c r="F28" i="42"/>
  <c r="G28" i="42"/>
  <c r="H28" i="42"/>
  <c r="I28" i="42"/>
  <c r="C48" i="42"/>
  <c r="D48" i="42"/>
  <c r="E48" i="42"/>
  <c r="F48" i="42"/>
  <c r="G48" i="42"/>
  <c r="H48" i="42"/>
  <c r="I48" i="42"/>
  <c r="C68" i="42"/>
  <c r="D68" i="42"/>
  <c r="E68" i="42"/>
  <c r="F68" i="42"/>
  <c r="G68" i="42"/>
  <c r="H68" i="42"/>
  <c r="I68" i="42"/>
  <c r="C88" i="42"/>
  <c r="D88" i="42"/>
  <c r="E88" i="42"/>
  <c r="F88" i="42"/>
  <c r="G88" i="42"/>
  <c r="H88" i="42"/>
  <c r="I88" i="42"/>
  <c r="C108" i="42"/>
  <c r="D108" i="42"/>
  <c r="E108" i="42"/>
  <c r="F108" i="42"/>
  <c r="G108" i="42"/>
  <c r="H108" i="42"/>
  <c r="I108" i="42"/>
  <c r="C128" i="42"/>
  <c r="D128" i="42"/>
  <c r="E128" i="42"/>
  <c r="F128" i="42"/>
  <c r="G128" i="42"/>
  <c r="H128" i="42"/>
  <c r="I128" i="42"/>
  <c r="C148" i="42"/>
  <c r="D148" i="42"/>
  <c r="E148" i="42"/>
  <c r="F148" i="42"/>
  <c r="G148" i="42"/>
  <c r="H148" i="42"/>
  <c r="I148" i="42"/>
  <c r="C168" i="42"/>
  <c r="D168" i="42"/>
  <c r="E168" i="42"/>
  <c r="F168" i="42"/>
  <c r="G168" i="42"/>
  <c r="H168" i="42"/>
  <c r="I168" i="42"/>
  <c r="C188" i="42"/>
  <c r="D188" i="42"/>
  <c r="E188" i="42"/>
  <c r="F188" i="42"/>
  <c r="G188" i="42"/>
  <c r="H188" i="42"/>
  <c r="I188" i="42"/>
  <c r="C208" i="42"/>
  <c r="D208" i="42"/>
  <c r="E208" i="42"/>
  <c r="F208" i="42"/>
  <c r="G208" i="42"/>
  <c r="H208" i="42"/>
  <c r="I208" i="42"/>
  <c r="C228" i="42"/>
  <c r="D228" i="42"/>
  <c r="E228" i="42"/>
  <c r="F228" i="42"/>
  <c r="G228" i="42"/>
  <c r="H228" i="42"/>
  <c r="I228" i="42"/>
  <c r="C248" i="42"/>
  <c r="D248" i="42"/>
  <c r="E248" i="42"/>
  <c r="F248" i="42"/>
  <c r="G248" i="42"/>
  <c r="H248" i="42"/>
  <c r="I248" i="42"/>
  <c r="C14" i="42"/>
  <c r="D14" i="42"/>
  <c r="E14" i="42"/>
  <c r="F14" i="42"/>
  <c r="G14" i="42"/>
  <c r="H14" i="42"/>
  <c r="I14" i="42"/>
  <c r="J14" i="42"/>
  <c r="K14" i="42"/>
  <c r="L14" i="42"/>
  <c r="C34" i="42"/>
  <c r="D34" i="42"/>
  <c r="E34" i="42"/>
  <c r="F34" i="42"/>
  <c r="G34" i="42"/>
  <c r="H34" i="42"/>
  <c r="I34" i="42"/>
  <c r="C54" i="42"/>
  <c r="D54" i="42"/>
  <c r="E54" i="42"/>
  <c r="F54" i="42"/>
  <c r="G54" i="42"/>
  <c r="H54" i="42"/>
  <c r="I54" i="42"/>
  <c r="J54" i="42"/>
  <c r="K54" i="42"/>
  <c r="L54" i="42"/>
  <c r="C74" i="42"/>
  <c r="D74" i="42"/>
  <c r="E74" i="42"/>
  <c r="F74" i="42"/>
  <c r="G74" i="42"/>
  <c r="H74" i="42"/>
  <c r="I74" i="42"/>
  <c r="J74" i="42"/>
  <c r="K74" i="42"/>
  <c r="L74" i="42"/>
  <c r="C94" i="42"/>
  <c r="D94" i="42"/>
  <c r="E94" i="42"/>
  <c r="F94" i="42"/>
  <c r="G94" i="42"/>
  <c r="H94" i="42"/>
  <c r="I94" i="42"/>
  <c r="J94" i="42"/>
  <c r="K94" i="42"/>
  <c r="L94" i="42"/>
  <c r="C114" i="42"/>
  <c r="D114" i="42"/>
  <c r="E114" i="42"/>
  <c r="F114" i="42"/>
  <c r="G114" i="42"/>
  <c r="H114" i="42"/>
  <c r="I114" i="42"/>
  <c r="J114" i="42"/>
  <c r="H16" i="47"/>
  <c r="H29" i="47"/>
  <c r="H56" i="47"/>
  <c r="K114" i="42"/>
  <c r="L114" i="42"/>
  <c r="C134" i="42"/>
  <c r="D134" i="42"/>
  <c r="E134" i="42"/>
  <c r="F134" i="42"/>
  <c r="G134" i="42"/>
  <c r="H134" i="42"/>
  <c r="I134" i="42"/>
  <c r="J134" i="42"/>
  <c r="K134" i="42"/>
  <c r="L134" i="42"/>
  <c r="C154" i="42"/>
  <c r="D154" i="42"/>
  <c r="E154" i="42"/>
  <c r="F154" i="42"/>
  <c r="G154" i="42"/>
  <c r="H154" i="42"/>
  <c r="I154" i="42"/>
  <c r="J154" i="42"/>
  <c r="K154" i="42"/>
  <c r="L154" i="42"/>
  <c r="C174" i="42"/>
  <c r="D174" i="42"/>
  <c r="E174" i="42"/>
  <c r="F174" i="42"/>
  <c r="G174" i="42"/>
  <c r="H174" i="42"/>
  <c r="I174" i="42"/>
  <c r="J174" i="42"/>
  <c r="K16" i="47"/>
  <c r="K29" i="47"/>
  <c r="K56" i="47"/>
  <c r="K174" i="42"/>
  <c r="L174" i="42"/>
  <c r="K16" i="64"/>
  <c r="K29" i="64"/>
  <c r="C194" i="42"/>
  <c r="D194" i="42"/>
  <c r="E194" i="42"/>
  <c r="F194" i="42"/>
  <c r="G194" i="42"/>
  <c r="H194" i="42"/>
  <c r="I194" i="42"/>
  <c r="J194" i="42"/>
  <c r="K194" i="42"/>
  <c r="L194" i="42"/>
  <c r="C214" i="42"/>
  <c r="D214" i="42"/>
  <c r="E214" i="42"/>
  <c r="F214" i="42"/>
  <c r="G214" i="42"/>
  <c r="H214" i="42"/>
  <c r="I214" i="42"/>
  <c r="J214" i="42"/>
  <c r="K214" i="42"/>
  <c r="L214" i="42"/>
  <c r="C234" i="42"/>
  <c r="D234" i="42"/>
  <c r="E234" i="42"/>
  <c r="F234" i="42"/>
  <c r="G234" i="42"/>
  <c r="H234" i="42"/>
  <c r="I234" i="42"/>
  <c r="J234" i="42"/>
  <c r="K234" i="42"/>
  <c r="N16" i="47"/>
  <c r="N29" i="47"/>
  <c r="N56" i="47"/>
  <c r="L234" i="42"/>
  <c r="C254" i="42"/>
  <c r="D254" i="42"/>
  <c r="E254" i="42"/>
  <c r="F254" i="42"/>
  <c r="G254" i="42"/>
  <c r="H254" i="42"/>
  <c r="I254" i="42"/>
  <c r="G13" i="42"/>
  <c r="H13" i="42"/>
  <c r="K13" i="42"/>
  <c r="L13" i="42"/>
  <c r="G33" i="42"/>
  <c r="H33" i="42"/>
  <c r="K33" i="42"/>
  <c r="L33" i="42"/>
  <c r="D15" i="64"/>
  <c r="F53" i="42"/>
  <c r="H53" i="42"/>
  <c r="I53" i="42"/>
  <c r="J53" i="42"/>
  <c r="K53" i="42"/>
  <c r="L53" i="42"/>
  <c r="F73" i="42"/>
  <c r="G73" i="42"/>
  <c r="H73" i="42"/>
  <c r="I73" i="42"/>
  <c r="J73" i="42"/>
  <c r="F15" i="47"/>
  <c r="F28" i="47"/>
  <c r="F55" i="47"/>
  <c r="K73" i="42"/>
  <c r="L73" i="42"/>
  <c r="F93" i="42"/>
  <c r="G93" i="42"/>
  <c r="H93" i="42"/>
  <c r="I93" i="42"/>
  <c r="J93" i="42"/>
  <c r="G15" i="47"/>
  <c r="G28" i="47"/>
  <c r="G55" i="47"/>
  <c r="L93" i="42"/>
  <c r="F113" i="42"/>
  <c r="G113" i="42"/>
  <c r="H113" i="42"/>
  <c r="I113" i="42"/>
  <c r="J113" i="42"/>
  <c r="K113" i="42"/>
  <c r="L113" i="42"/>
  <c r="F133" i="42"/>
  <c r="G133" i="42"/>
  <c r="H133" i="42"/>
  <c r="I133" i="42"/>
  <c r="J133" i="42"/>
  <c r="K133" i="42"/>
  <c r="I15" i="47"/>
  <c r="I28" i="47"/>
  <c r="L133" i="42"/>
  <c r="F153" i="42"/>
  <c r="G153" i="42"/>
  <c r="H153" i="42"/>
  <c r="I153" i="42"/>
  <c r="J153" i="42"/>
  <c r="K153" i="42"/>
  <c r="L153" i="42"/>
  <c r="J15" i="64"/>
  <c r="F173" i="42"/>
  <c r="G173" i="42"/>
  <c r="H173" i="42"/>
  <c r="I173" i="42"/>
  <c r="J173" i="42"/>
  <c r="K173" i="42"/>
  <c r="L173" i="42"/>
  <c r="F193" i="42"/>
  <c r="G193" i="42"/>
  <c r="H193" i="42"/>
  <c r="I193" i="42"/>
  <c r="J193" i="42"/>
  <c r="K193" i="42"/>
  <c r="L193" i="42"/>
  <c r="F213" i="42"/>
  <c r="G213" i="42"/>
  <c r="H213" i="42"/>
  <c r="I213" i="42"/>
  <c r="J213" i="42"/>
  <c r="K213" i="42"/>
  <c r="L213" i="42"/>
  <c r="F233" i="42"/>
  <c r="G233" i="42"/>
  <c r="H233" i="42"/>
  <c r="I233" i="42"/>
  <c r="J233" i="42"/>
  <c r="K233" i="42"/>
  <c r="L233" i="42"/>
  <c r="J252" i="42"/>
  <c r="K252" i="42"/>
  <c r="L252" i="42"/>
  <c r="C12" i="42"/>
  <c r="D12" i="42"/>
  <c r="E12" i="42"/>
  <c r="F12" i="42"/>
  <c r="G12" i="42"/>
  <c r="H12" i="42"/>
  <c r="I12" i="42"/>
  <c r="J12" i="42"/>
  <c r="K12" i="42"/>
  <c r="L12" i="42"/>
  <c r="C32" i="42"/>
  <c r="D32" i="42"/>
  <c r="E32" i="42"/>
  <c r="F32" i="42"/>
  <c r="G32" i="42"/>
  <c r="H32" i="42"/>
  <c r="I32" i="42"/>
  <c r="J32" i="42"/>
  <c r="D14" i="47"/>
  <c r="D27" i="47"/>
  <c r="D54" i="47"/>
  <c r="K32" i="42"/>
  <c r="L32" i="42"/>
  <c r="C52" i="42"/>
  <c r="D52" i="42"/>
  <c r="E52" i="42"/>
  <c r="F52" i="42"/>
  <c r="G52" i="42"/>
  <c r="H52" i="42"/>
  <c r="I52" i="42"/>
  <c r="J52" i="42"/>
  <c r="K52" i="42"/>
  <c r="L52" i="42"/>
  <c r="C72" i="42"/>
  <c r="D72" i="42"/>
  <c r="E72" i="42"/>
  <c r="F72" i="42"/>
  <c r="G72" i="42"/>
  <c r="H72" i="42"/>
  <c r="I72" i="42"/>
  <c r="J72" i="42"/>
  <c r="K72" i="42"/>
  <c r="L72" i="42"/>
  <c r="C92" i="42"/>
  <c r="D92" i="42"/>
  <c r="E92" i="42"/>
  <c r="F92" i="42"/>
  <c r="G92" i="42"/>
  <c r="H92" i="42"/>
  <c r="I92" i="42"/>
  <c r="J92" i="42"/>
  <c r="K92" i="42"/>
  <c r="L92" i="42"/>
  <c r="C112" i="42"/>
  <c r="D112" i="42"/>
  <c r="E112" i="42"/>
  <c r="F112" i="42"/>
  <c r="G112" i="42"/>
  <c r="H112" i="42"/>
  <c r="I112" i="42"/>
  <c r="J112" i="42"/>
  <c r="K112" i="42"/>
  <c r="L112" i="42"/>
  <c r="C132" i="42"/>
  <c r="D132" i="42"/>
  <c r="E132" i="42"/>
  <c r="F132" i="42"/>
  <c r="G132" i="42"/>
  <c r="H132" i="42"/>
  <c r="I132" i="42"/>
  <c r="J132" i="42"/>
  <c r="K132" i="42"/>
  <c r="L132" i="42"/>
  <c r="C152" i="42"/>
  <c r="D152" i="42"/>
  <c r="E152" i="42"/>
  <c r="F152" i="42"/>
  <c r="G152" i="42"/>
  <c r="H152" i="42"/>
  <c r="I152" i="42"/>
  <c r="J152" i="42"/>
  <c r="K152" i="42"/>
  <c r="J14" i="47"/>
  <c r="J27" i="47"/>
  <c r="L152" i="42"/>
  <c r="C172" i="42"/>
  <c r="D172" i="42"/>
  <c r="E172" i="42"/>
  <c r="F172" i="42"/>
  <c r="G172" i="42"/>
  <c r="H172" i="42"/>
  <c r="I172" i="42"/>
  <c r="J172" i="42"/>
  <c r="K172" i="42"/>
  <c r="L172" i="42"/>
  <c r="C192" i="42"/>
  <c r="D192" i="42"/>
  <c r="E192" i="42"/>
  <c r="F192" i="42"/>
  <c r="G192" i="42"/>
  <c r="H192" i="42"/>
  <c r="I192" i="42"/>
  <c r="J192" i="42"/>
  <c r="L14" i="47"/>
  <c r="L27" i="47"/>
  <c r="L54" i="47"/>
  <c r="K192" i="42"/>
  <c r="L192" i="42"/>
  <c r="C212" i="42"/>
  <c r="D212" i="42"/>
  <c r="E212" i="42"/>
  <c r="F212" i="42"/>
  <c r="G212" i="42"/>
  <c r="H212" i="42"/>
  <c r="I212" i="42"/>
  <c r="J212" i="42"/>
  <c r="K212" i="42"/>
  <c r="L212" i="42"/>
  <c r="C232" i="42"/>
  <c r="D232" i="42"/>
  <c r="E232" i="42"/>
  <c r="F232" i="42"/>
  <c r="G232" i="42"/>
  <c r="H232" i="42"/>
  <c r="I232" i="42"/>
  <c r="J232" i="42"/>
  <c r="K232" i="42"/>
  <c r="L232" i="42"/>
  <c r="C252" i="42"/>
  <c r="D252" i="42"/>
  <c r="E252" i="42"/>
  <c r="F252" i="42"/>
  <c r="G252" i="42"/>
  <c r="H252" i="42"/>
  <c r="I252" i="42"/>
  <c r="J251" i="42"/>
  <c r="K251" i="42"/>
  <c r="O13" i="64"/>
  <c r="O26" i="64"/>
  <c r="O53" i="64"/>
  <c r="L251" i="42"/>
  <c r="F11" i="42"/>
  <c r="J11" i="42"/>
  <c r="K11" i="42"/>
  <c r="C13" i="64"/>
  <c r="F31" i="42"/>
  <c r="J31" i="42"/>
  <c r="K31" i="42"/>
  <c r="F51" i="42"/>
  <c r="G51" i="42"/>
  <c r="H51" i="42"/>
  <c r="I51" i="42"/>
  <c r="L51" i="42"/>
  <c r="F71" i="42"/>
  <c r="G71" i="42"/>
  <c r="H71" i="42"/>
  <c r="I71" i="42"/>
  <c r="J71" i="42"/>
  <c r="K71" i="42"/>
  <c r="L71" i="42"/>
  <c r="F91" i="42"/>
  <c r="G91" i="42"/>
  <c r="H91" i="42"/>
  <c r="I91" i="42"/>
  <c r="J91" i="42"/>
  <c r="K91" i="42"/>
  <c r="G13" i="64"/>
  <c r="G26" i="64"/>
  <c r="L91" i="42"/>
  <c r="F111" i="42"/>
  <c r="G111" i="42"/>
  <c r="H111" i="42"/>
  <c r="I111" i="42"/>
  <c r="J111" i="42"/>
  <c r="K111" i="42"/>
  <c r="L111" i="42"/>
  <c r="F131" i="42"/>
  <c r="G131" i="42"/>
  <c r="H131" i="42"/>
  <c r="I131" i="42"/>
  <c r="J131" i="42"/>
  <c r="K131" i="42"/>
  <c r="L131" i="42"/>
  <c r="G151" i="42"/>
  <c r="H151" i="42"/>
  <c r="I151" i="42"/>
  <c r="J151" i="42"/>
  <c r="K151" i="42"/>
  <c r="L151" i="42"/>
  <c r="J13" i="64"/>
  <c r="J26" i="64"/>
  <c r="J53" i="64"/>
  <c r="F171" i="42"/>
  <c r="G171" i="42"/>
  <c r="H171" i="42"/>
  <c r="I171" i="42"/>
  <c r="J171" i="42"/>
  <c r="K171" i="42"/>
  <c r="K13" i="64"/>
  <c r="F191" i="42"/>
  <c r="G191" i="42"/>
  <c r="H191" i="42"/>
  <c r="I191" i="42"/>
  <c r="J191" i="42"/>
  <c r="K191" i="42"/>
  <c r="L191" i="42"/>
  <c r="F211" i="42"/>
  <c r="G211" i="42"/>
  <c r="H211" i="42"/>
  <c r="I211" i="42"/>
  <c r="J211" i="42"/>
  <c r="M13" i="47"/>
  <c r="M26" i="47"/>
  <c r="M53" i="47"/>
  <c r="K211" i="42"/>
  <c r="L211" i="42"/>
  <c r="F231" i="42"/>
  <c r="G231" i="42"/>
  <c r="H231" i="42"/>
  <c r="I231" i="42"/>
  <c r="J231" i="42"/>
  <c r="N13" i="47"/>
  <c r="N26" i="47"/>
  <c r="K231" i="42"/>
  <c r="L231" i="42"/>
  <c r="F251" i="42"/>
  <c r="G251" i="42"/>
  <c r="H251" i="42"/>
  <c r="I251" i="42"/>
  <c r="C10" i="42"/>
  <c r="D10" i="42"/>
  <c r="E10" i="42"/>
  <c r="F10" i="42"/>
  <c r="G10" i="42"/>
  <c r="H10" i="42"/>
  <c r="I10" i="42"/>
  <c r="C30" i="42"/>
  <c r="D30" i="42"/>
  <c r="E30" i="42"/>
  <c r="F30" i="42"/>
  <c r="G30" i="42"/>
  <c r="H30" i="42"/>
  <c r="I30" i="42"/>
  <c r="C50" i="42"/>
  <c r="D50" i="42"/>
  <c r="E50" i="42"/>
  <c r="F50" i="42"/>
  <c r="G50" i="42"/>
  <c r="H50" i="42"/>
  <c r="I50" i="42"/>
  <c r="C70" i="42"/>
  <c r="D70" i="42"/>
  <c r="E70" i="42"/>
  <c r="F70" i="42"/>
  <c r="G70" i="42"/>
  <c r="H70" i="42"/>
  <c r="I70" i="42"/>
  <c r="C90" i="42"/>
  <c r="D90" i="42"/>
  <c r="E90" i="42"/>
  <c r="F90" i="42"/>
  <c r="G90" i="42"/>
  <c r="H90" i="42"/>
  <c r="I90" i="42"/>
  <c r="C110" i="42"/>
  <c r="D110" i="42"/>
  <c r="E110" i="42"/>
  <c r="F110" i="42"/>
  <c r="G110" i="42"/>
  <c r="H110" i="42"/>
  <c r="I110" i="42"/>
  <c r="C130" i="42"/>
  <c r="D130" i="42"/>
  <c r="E130" i="42"/>
  <c r="F130" i="42"/>
  <c r="G130" i="42"/>
  <c r="H130" i="42"/>
  <c r="I130" i="42"/>
  <c r="C150" i="42"/>
  <c r="D150" i="42"/>
  <c r="E150" i="42"/>
  <c r="F150" i="42"/>
  <c r="G150" i="42"/>
  <c r="H150" i="42"/>
  <c r="I150" i="42"/>
  <c r="C170" i="42"/>
  <c r="D170" i="42"/>
  <c r="E170" i="42"/>
  <c r="F170" i="42"/>
  <c r="G170" i="42"/>
  <c r="H170" i="42"/>
  <c r="I170" i="42"/>
  <c r="C190" i="42"/>
  <c r="D190" i="42"/>
  <c r="E190" i="42"/>
  <c r="F190" i="42"/>
  <c r="G190" i="42"/>
  <c r="H190" i="42"/>
  <c r="I190" i="42"/>
  <c r="C210" i="42"/>
  <c r="D210" i="42"/>
  <c r="E210" i="42"/>
  <c r="F210" i="42"/>
  <c r="G210" i="42"/>
  <c r="H210" i="42"/>
  <c r="I210" i="42"/>
  <c r="C230" i="42"/>
  <c r="D230" i="42"/>
  <c r="E230" i="42"/>
  <c r="F230" i="42"/>
  <c r="G230" i="42"/>
  <c r="H230" i="42"/>
  <c r="I230" i="42"/>
  <c r="C250" i="42"/>
  <c r="D250" i="42"/>
  <c r="E250" i="42"/>
  <c r="F250" i="42"/>
  <c r="G250" i="42"/>
  <c r="H250" i="42"/>
  <c r="I250" i="42"/>
  <c r="C9" i="42"/>
  <c r="D9" i="42"/>
  <c r="E9" i="42"/>
  <c r="F9" i="42"/>
  <c r="G9" i="42"/>
  <c r="H9" i="42"/>
  <c r="I9" i="42"/>
  <c r="C29" i="42"/>
  <c r="D29" i="42"/>
  <c r="E29" i="42"/>
  <c r="F29" i="42"/>
  <c r="G29" i="42"/>
  <c r="H29" i="42"/>
  <c r="I29" i="42"/>
  <c r="C49" i="42"/>
  <c r="D49" i="42"/>
  <c r="E49" i="42"/>
  <c r="F49" i="42"/>
  <c r="G49" i="42"/>
  <c r="H49" i="42"/>
  <c r="I49" i="42"/>
  <c r="C69" i="42"/>
  <c r="D69" i="42"/>
  <c r="E69" i="42"/>
  <c r="F69" i="42"/>
  <c r="G69" i="42"/>
  <c r="H69" i="42"/>
  <c r="I69" i="42"/>
  <c r="C89" i="42"/>
  <c r="D89" i="42"/>
  <c r="E89" i="42"/>
  <c r="F89" i="42"/>
  <c r="G89" i="42"/>
  <c r="H89" i="42"/>
  <c r="I89" i="42"/>
  <c r="C129" i="42"/>
  <c r="D129" i="42"/>
  <c r="E129" i="42"/>
  <c r="F129" i="42"/>
  <c r="G129" i="42"/>
  <c r="H129" i="42"/>
  <c r="I129" i="42"/>
  <c r="C149" i="42"/>
  <c r="D149" i="42"/>
  <c r="E149" i="42"/>
  <c r="F149" i="42"/>
  <c r="G149" i="42"/>
  <c r="H149" i="42"/>
  <c r="I149" i="42"/>
  <c r="C189" i="42"/>
  <c r="D189" i="42"/>
  <c r="E189" i="42"/>
  <c r="F189" i="42"/>
  <c r="G189" i="42"/>
  <c r="H189" i="42"/>
  <c r="I189" i="42"/>
  <c r="C209" i="42"/>
  <c r="D209" i="42"/>
  <c r="E209" i="42"/>
  <c r="F209" i="42"/>
  <c r="G209" i="42"/>
  <c r="H209" i="42"/>
  <c r="I209" i="42"/>
  <c r="C229" i="42"/>
  <c r="D229" i="42"/>
  <c r="E229" i="42"/>
  <c r="F229" i="42"/>
  <c r="G229" i="42"/>
  <c r="H229" i="42"/>
  <c r="I229" i="42"/>
  <c r="C249" i="42"/>
  <c r="D249" i="42"/>
  <c r="E249" i="42"/>
  <c r="F249" i="42"/>
  <c r="G249" i="42"/>
  <c r="H249" i="42"/>
  <c r="I249" i="42"/>
  <c r="J247" i="42"/>
  <c r="K247" i="42"/>
  <c r="O9" i="64"/>
  <c r="O22" i="64"/>
  <c r="O49" i="64"/>
  <c r="L247" i="42"/>
  <c r="C7" i="42"/>
  <c r="D7" i="42"/>
  <c r="E7" i="42"/>
  <c r="F7" i="42"/>
  <c r="G7" i="42"/>
  <c r="H7" i="42"/>
  <c r="I7" i="42"/>
  <c r="J7" i="42"/>
  <c r="K7" i="42"/>
  <c r="L7" i="42"/>
  <c r="C27" i="42"/>
  <c r="D27" i="42"/>
  <c r="E27" i="42"/>
  <c r="F27" i="42"/>
  <c r="G27" i="42"/>
  <c r="H27" i="42"/>
  <c r="I27" i="42"/>
  <c r="J27" i="42"/>
  <c r="K27" i="42"/>
  <c r="L27" i="42"/>
  <c r="C47" i="42"/>
  <c r="D47" i="42"/>
  <c r="E47" i="42"/>
  <c r="F47" i="42"/>
  <c r="G47" i="42"/>
  <c r="H47" i="42"/>
  <c r="I47" i="42"/>
  <c r="J47" i="42"/>
  <c r="K47" i="42"/>
  <c r="L47" i="42"/>
  <c r="C67" i="42"/>
  <c r="D67" i="42"/>
  <c r="E67" i="42"/>
  <c r="F67" i="42"/>
  <c r="G67" i="42"/>
  <c r="H67" i="42"/>
  <c r="I67" i="42"/>
  <c r="J67" i="42"/>
  <c r="K67" i="42"/>
  <c r="L67" i="42"/>
  <c r="C87" i="42"/>
  <c r="D87" i="42"/>
  <c r="E87" i="42"/>
  <c r="F87" i="42"/>
  <c r="G87" i="42"/>
  <c r="H87" i="42"/>
  <c r="I87" i="42"/>
  <c r="J87" i="42"/>
  <c r="G9" i="47"/>
  <c r="G22" i="47"/>
  <c r="G49" i="47"/>
  <c r="K87" i="42"/>
  <c r="L87" i="42"/>
  <c r="C107" i="42"/>
  <c r="D107" i="42"/>
  <c r="E107" i="42"/>
  <c r="F107" i="42"/>
  <c r="G107" i="42"/>
  <c r="H107" i="42"/>
  <c r="I107" i="42"/>
  <c r="J107" i="42"/>
  <c r="K107" i="42"/>
  <c r="L107" i="42"/>
  <c r="C127" i="42"/>
  <c r="D127" i="42"/>
  <c r="E127" i="42"/>
  <c r="F127" i="42"/>
  <c r="G127" i="42"/>
  <c r="H127" i="42"/>
  <c r="I127" i="42"/>
  <c r="J127" i="42"/>
  <c r="K127" i="42"/>
  <c r="L127" i="42"/>
  <c r="C147" i="42"/>
  <c r="D147" i="42"/>
  <c r="E147" i="42"/>
  <c r="F147" i="42"/>
  <c r="G147" i="42"/>
  <c r="H147" i="42"/>
  <c r="I147" i="42"/>
  <c r="J147" i="42"/>
  <c r="K147" i="42"/>
  <c r="L147" i="42"/>
  <c r="C167" i="42"/>
  <c r="D167" i="42"/>
  <c r="E167" i="42"/>
  <c r="F167" i="42"/>
  <c r="G167" i="42"/>
  <c r="H167" i="42"/>
  <c r="I167" i="42"/>
  <c r="J167" i="42"/>
  <c r="K9" i="47"/>
  <c r="K167" i="42"/>
  <c r="L167" i="42"/>
  <c r="C187" i="42"/>
  <c r="D187" i="42"/>
  <c r="E187" i="42"/>
  <c r="F187" i="42"/>
  <c r="G187" i="42"/>
  <c r="H187" i="42"/>
  <c r="I187" i="42"/>
  <c r="J187" i="42"/>
  <c r="K187" i="42"/>
  <c r="L187" i="42"/>
  <c r="C207" i="42"/>
  <c r="D207" i="42"/>
  <c r="E207" i="42"/>
  <c r="F207" i="42"/>
  <c r="G207" i="42"/>
  <c r="H207" i="42"/>
  <c r="I207" i="42"/>
  <c r="J207" i="42"/>
  <c r="K207" i="42"/>
  <c r="M9" i="47"/>
  <c r="M22" i="47"/>
  <c r="L207" i="42"/>
  <c r="C227" i="42"/>
  <c r="D227" i="42"/>
  <c r="E227" i="42"/>
  <c r="F227" i="42"/>
  <c r="G227" i="42"/>
  <c r="H227" i="42"/>
  <c r="I227" i="42"/>
  <c r="J227" i="42"/>
  <c r="K227" i="42"/>
  <c r="L227" i="42"/>
  <c r="C247" i="42"/>
  <c r="D247" i="42"/>
  <c r="E247" i="42"/>
  <c r="F247" i="42"/>
  <c r="G247" i="42"/>
  <c r="H247" i="42"/>
  <c r="I247" i="42"/>
  <c r="J246" i="42"/>
  <c r="K246" i="42"/>
  <c r="L246" i="42"/>
  <c r="C6" i="42"/>
  <c r="D6" i="42"/>
  <c r="E6" i="42"/>
  <c r="F6" i="42"/>
  <c r="G6" i="42"/>
  <c r="H6" i="42"/>
  <c r="I6" i="42"/>
  <c r="J6" i="42"/>
  <c r="K6" i="42"/>
  <c r="L6" i="42"/>
  <c r="C26" i="42"/>
  <c r="D26" i="42"/>
  <c r="E26" i="42"/>
  <c r="F26" i="42"/>
  <c r="G26" i="42"/>
  <c r="H26" i="42"/>
  <c r="I26" i="42"/>
  <c r="J26" i="42"/>
  <c r="K26" i="42"/>
  <c r="L26" i="42"/>
  <c r="C46" i="42"/>
  <c r="D46" i="42"/>
  <c r="E46" i="42"/>
  <c r="F46" i="42"/>
  <c r="G46" i="42"/>
  <c r="H46" i="42"/>
  <c r="I46" i="42"/>
  <c r="J46" i="42"/>
  <c r="K46" i="42"/>
  <c r="L46" i="42"/>
  <c r="E8" i="64"/>
  <c r="E21" i="64"/>
  <c r="E48" i="64"/>
  <c r="C66" i="42"/>
  <c r="D66" i="42"/>
  <c r="E66" i="42"/>
  <c r="F66" i="42"/>
  <c r="G66" i="42"/>
  <c r="H66" i="42"/>
  <c r="I66" i="42"/>
  <c r="J66" i="42"/>
  <c r="K66" i="42"/>
  <c r="F8" i="64"/>
  <c r="F21" i="64"/>
  <c r="F48" i="64"/>
  <c r="L66" i="42"/>
  <c r="C86" i="42"/>
  <c r="D86" i="42"/>
  <c r="E86" i="42"/>
  <c r="F86" i="42"/>
  <c r="G86" i="42"/>
  <c r="H86" i="42"/>
  <c r="I86" i="42"/>
  <c r="J86" i="42"/>
  <c r="K86" i="42"/>
  <c r="G8" i="47"/>
  <c r="G21" i="47"/>
  <c r="G48" i="47"/>
  <c r="L86" i="42"/>
  <c r="C106" i="42"/>
  <c r="D106" i="42"/>
  <c r="E106" i="42"/>
  <c r="F106" i="42"/>
  <c r="G106" i="42"/>
  <c r="H106" i="42"/>
  <c r="I106" i="42"/>
  <c r="J106" i="42"/>
  <c r="K106" i="42"/>
  <c r="L106" i="42"/>
  <c r="C126" i="42"/>
  <c r="D126" i="42"/>
  <c r="E126" i="42"/>
  <c r="F126" i="42"/>
  <c r="G126" i="42"/>
  <c r="H126" i="42"/>
  <c r="I126" i="42"/>
  <c r="J126" i="42"/>
  <c r="K126" i="42"/>
  <c r="L126" i="42"/>
  <c r="C146" i="42"/>
  <c r="D146" i="42"/>
  <c r="E146" i="42"/>
  <c r="F146" i="42"/>
  <c r="G146" i="42"/>
  <c r="H146" i="42"/>
  <c r="I146" i="42"/>
  <c r="J146" i="42"/>
  <c r="K146" i="42"/>
  <c r="L146" i="42"/>
  <c r="C166" i="42"/>
  <c r="D166" i="42"/>
  <c r="E166" i="42"/>
  <c r="F166" i="42"/>
  <c r="G166" i="42"/>
  <c r="H166" i="42"/>
  <c r="I166" i="42"/>
  <c r="J166" i="42"/>
  <c r="K166" i="42"/>
  <c r="L166" i="42"/>
  <c r="C186" i="42"/>
  <c r="D186" i="42"/>
  <c r="E186" i="42"/>
  <c r="F186" i="42"/>
  <c r="G186" i="42"/>
  <c r="H186" i="42"/>
  <c r="I186" i="42"/>
  <c r="J186" i="42"/>
  <c r="L8" i="47"/>
  <c r="L21" i="47"/>
  <c r="L48" i="47"/>
  <c r="K186" i="42"/>
  <c r="L186" i="42"/>
  <c r="C206" i="42"/>
  <c r="D206" i="42"/>
  <c r="E206" i="42"/>
  <c r="F206" i="42"/>
  <c r="G206" i="42"/>
  <c r="H206" i="42"/>
  <c r="I206" i="42"/>
  <c r="J206" i="42"/>
  <c r="K206" i="42"/>
  <c r="L206" i="42"/>
  <c r="C226" i="42"/>
  <c r="D226" i="42"/>
  <c r="E226" i="42"/>
  <c r="F226" i="42"/>
  <c r="G226" i="42"/>
  <c r="H226" i="42"/>
  <c r="I226" i="42"/>
  <c r="J226" i="42"/>
  <c r="N8" i="47"/>
  <c r="N21" i="47"/>
  <c r="N48" i="47"/>
  <c r="K226" i="42"/>
  <c r="N8" i="64"/>
  <c r="N21" i="64"/>
  <c r="N48" i="64"/>
  <c r="L226" i="42"/>
  <c r="C246" i="42"/>
  <c r="D246" i="42"/>
  <c r="E246" i="42"/>
  <c r="F246" i="42"/>
  <c r="G246" i="42"/>
  <c r="H246" i="42"/>
  <c r="I246" i="42"/>
  <c r="J245" i="42"/>
  <c r="K245" i="42"/>
  <c r="L245" i="42"/>
  <c r="C5" i="42"/>
  <c r="D5" i="42"/>
  <c r="E5" i="42"/>
  <c r="F5" i="42"/>
  <c r="G5" i="42"/>
  <c r="H5" i="42"/>
  <c r="I5" i="42"/>
  <c r="K5" i="42"/>
  <c r="C7" i="47"/>
  <c r="C20" i="47"/>
  <c r="C47" i="47"/>
  <c r="L5" i="42"/>
  <c r="C25" i="42"/>
  <c r="D25" i="42"/>
  <c r="E25" i="42"/>
  <c r="F25" i="42"/>
  <c r="G25" i="42"/>
  <c r="H25" i="42"/>
  <c r="I25" i="42"/>
  <c r="J25" i="42"/>
  <c r="K25" i="42"/>
  <c r="D7" i="64"/>
  <c r="D20" i="64"/>
  <c r="D47" i="64"/>
  <c r="L25" i="42"/>
  <c r="C45" i="42"/>
  <c r="D45" i="42"/>
  <c r="E45" i="42"/>
  <c r="F45" i="42"/>
  <c r="G45" i="42"/>
  <c r="H45" i="42"/>
  <c r="I45" i="42"/>
  <c r="J45" i="42"/>
  <c r="K45" i="42"/>
  <c r="L45" i="42"/>
  <c r="C65" i="42"/>
  <c r="D65" i="42"/>
  <c r="E65" i="42"/>
  <c r="F65" i="42"/>
  <c r="G65" i="42"/>
  <c r="H65" i="42"/>
  <c r="I65" i="42"/>
  <c r="J65" i="42"/>
  <c r="K65" i="42"/>
  <c r="L65" i="42"/>
  <c r="C85" i="42"/>
  <c r="D85" i="42"/>
  <c r="E85" i="42"/>
  <c r="F85" i="42"/>
  <c r="G85" i="42"/>
  <c r="H85" i="42"/>
  <c r="I85" i="42"/>
  <c r="J85" i="42"/>
  <c r="K85" i="42"/>
  <c r="G7" i="47"/>
  <c r="G20" i="47"/>
  <c r="G47" i="47"/>
  <c r="L85" i="42"/>
  <c r="G7" i="64"/>
  <c r="G20" i="64"/>
  <c r="G47" i="64"/>
  <c r="C105" i="42"/>
  <c r="D105" i="42"/>
  <c r="E105" i="42"/>
  <c r="F105" i="42"/>
  <c r="G105" i="42"/>
  <c r="H105" i="42"/>
  <c r="I105" i="42"/>
  <c r="J105" i="42"/>
  <c r="K105" i="42"/>
  <c r="L105" i="42"/>
  <c r="C125" i="42"/>
  <c r="D125" i="42"/>
  <c r="E125" i="42"/>
  <c r="F125" i="42"/>
  <c r="G125" i="42"/>
  <c r="H125" i="42"/>
  <c r="I125" i="42"/>
  <c r="J125" i="42"/>
  <c r="K125" i="42"/>
  <c r="L125" i="42"/>
  <c r="C145" i="42"/>
  <c r="D145" i="42"/>
  <c r="E145" i="42"/>
  <c r="F145" i="42"/>
  <c r="G145" i="42"/>
  <c r="H145" i="42"/>
  <c r="I145" i="42"/>
  <c r="J145" i="42"/>
  <c r="J7" i="47"/>
  <c r="J20" i="47"/>
  <c r="J47" i="47"/>
  <c r="K145" i="42"/>
  <c r="L145" i="42"/>
  <c r="C165" i="42"/>
  <c r="D165" i="42"/>
  <c r="E165" i="42"/>
  <c r="F165" i="42"/>
  <c r="G165" i="42"/>
  <c r="H165" i="42"/>
  <c r="I165" i="42"/>
  <c r="J165" i="42"/>
  <c r="K165" i="42"/>
  <c r="L165" i="42"/>
  <c r="K7" i="47"/>
  <c r="K20" i="47"/>
  <c r="K47" i="47"/>
  <c r="C185" i="42"/>
  <c r="D185" i="42"/>
  <c r="E185" i="42"/>
  <c r="F185" i="42"/>
  <c r="G185" i="42"/>
  <c r="H185" i="42"/>
  <c r="I185" i="42"/>
  <c r="J185" i="42"/>
  <c r="K185" i="42"/>
  <c r="L7" i="64"/>
  <c r="L20" i="64"/>
  <c r="L47" i="64"/>
  <c r="L185" i="42"/>
  <c r="C205" i="42"/>
  <c r="D205" i="42"/>
  <c r="E205" i="42"/>
  <c r="F205" i="42"/>
  <c r="G205" i="42"/>
  <c r="H205" i="42"/>
  <c r="I205" i="42"/>
  <c r="J205" i="42"/>
  <c r="K205" i="42"/>
  <c r="L205" i="42"/>
  <c r="C225" i="42"/>
  <c r="D225" i="42"/>
  <c r="E225" i="42"/>
  <c r="F225" i="42"/>
  <c r="G225" i="42"/>
  <c r="H225" i="42"/>
  <c r="I225" i="42"/>
  <c r="J225" i="42"/>
  <c r="K225" i="42"/>
  <c r="L225" i="42"/>
  <c r="N7" i="64"/>
  <c r="N20" i="64"/>
  <c r="N47" i="64"/>
  <c r="C245" i="42"/>
  <c r="D245" i="42"/>
  <c r="E245" i="42"/>
  <c r="F245" i="42"/>
  <c r="G245" i="42"/>
  <c r="H245" i="42"/>
  <c r="I245" i="42"/>
  <c r="C4" i="42"/>
  <c r="D4" i="42"/>
  <c r="E4" i="42"/>
  <c r="F4" i="42"/>
  <c r="G4" i="42"/>
  <c r="H4" i="42"/>
  <c r="I4" i="42"/>
  <c r="C24" i="42"/>
  <c r="D24" i="42"/>
  <c r="E24" i="42"/>
  <c r="F24" i="42"/>
  <c r="G24" i="42"/>
  <c r="H24" i="42"/>
  <c r="I24" i="42"/>
  <c r="C44" i="42"/>
  <c r="D44" i="42"/>
  <c r="E44" i="42"/>
  <c r="F44" i="42"/>
  <c r="G44" i="42"/>
  <c r="H44" i="42"/>
  <c r="I44" i="42"/>
  <c r="C64" i="42"/>
  <c r="D64" i="42"/>
  <c r="E64" i="42"/>
  <c r="F64" i="42"/>
  <c r="G64" i="42"/>
  <c r="H64" i="42"/>
  <c r="I64" i="42"/>
  <c r="C84" i="42"/>
  <c r="D84" i="42"/>
  <c r="E84" i="42"/>
  <c r="F84" i="42"/>
  <c r="G84" i="42"/>
  <c r="H84" i="42"/>
  <c r="I84" i="42"/>
  <c r="C104" i="42"/>
  <c r="D104" i="42"/>
  <c r="E104" i="42"/>
  <c r="F104" i="42"/>
  <c r="G104" i="42"/>
  <c r="H104" i="42"/>
  <c r="I104" i="42"/>
  <c r="C124" i="42"/>
  <c r="D124" i="42"/>
  <c r="E124" i="42"/>
  <c r="F124" i="42"/>
  <c r="G124" i="42"/>
  <c r="H124" i="42"/>
  <c r="I124" i="42"/>
  <c r="C144" i="42"/>
  <c r="D144" i="42"/>
  <c r="E144" i="42"/>
  <c r="F144" i="42"/>
  <c r="G144" i="42"/>
  <c r="H144" i="42"/>
  <c r="I144" i="42"/>
  <c r="C164" i="42"/>
  <c r="D164" i="42"/>
  <c r="E164" i="42"/>
  <c r="F164" i="42"/>
  <c r="G164" i="42"/>
  <c r="H164" i="42"/>
  <c r="I164" i="42"/>
  <c r="C184" i="42"/>
  <c r="D184" i="42"/>
  <c r="E184" i="42"/>
  <c r="F184" i="42"/>
  <c r="G184" i="42"/>
  <c r="H184" i="42"/>
  <c r="I184" i="42"/>
  <c r="C204" i="42"/>
  <c r="D204" i="42"/>
  <c r="E204" i="42"/>
  <c r="F204" i="42"/>
  <c r="G204" i="42"/>
  <c r="H204" i="42"/>
  <c r="I204" i="42"/>
  <c r="C224" i="42"/>
  <c r="D224" i="42"/>
  <c r="E224" i="42"/>
  <c r="F224" i="42"/>
  <c r="G224" i="42"/>
  <c r="H224" i="42"/>
  <c r="I224" i="42"/>
  <c r="C244" i="42"/>
  <c r="D244" i="42"/>
  <c r="E244" i="42"/>
  <c r="F244" i="42"/>
  <c r="G244" i="42"/>
  <c r="H244" i="42"/>
  <c r="I244" i="42"/>
  <c r="P32" i="64"/>
  <c r="P33" i="64"/>
  <c r="P34" i="64"/>
  <c r="P35" i="64"/>
  <c r="P36" i="64"/>
  <c r="P39" i="64"/>
  <c r="P40" i="64"/>
  <c r="P41" i="64"/>
  <c r="P42" i="64"/>
  <c r="O43" i="64"/>
  <c r="N43" i="64"/>
  <c r="M43" i="64"/>
  <c r="L43" i="64"/>
  <c r="K43" i="64"/>
  <c r="J43" i="64"/>
  <c r="I43" i="64"/>
  <c r="H43" i="64"/>
  <c r="G43" i="64"/>
  <c r="F43" i="64"/>
  <c r="E43" i="64"/>
  <c r="D43" i="64"/>
  <c r="C43" i="64"/>
  <c r="CI13" i="43"/>
  <c r="CH13" i="43"/>
  <c r="CG13" i="43"/>
  <c r="CF13" i="43"/>
  <c r="CE13" i="43"/>
  <c r="CD13" i="43"/>
  <c r="CC13" i="43"/>
  <c r="CB13" i="43"/>
  <c r="CA13" i="43"/>
  <c r="BZ13" i="43"/>
  <c r="C136" i="43"/>
  <c r="D136" i="43"/>
  <c r="E136" i="43"/>
  <c r="C9" i="43"/>
  <c r="I23" i="43"/>
  <c r="H23" i="43"/>
  <c r="G23" i="43"/>
  <c r="F23" i="43"/>
  <c r="E23" i="43"/>
  <c r="D23" i="43"/>
  <c r="C23" i="43"/>
  <c r="E9" i="43"/>
  <c r="D9" i="43"/>
  <c r="AI132" i="43"/>
  <c r="AJ132" i="43"/>
  <c r="AK132" i="43"/>
  <c r="AL132" i="43"/>
  <c r="AM132" i="43"/>
  <c r="AN132" i="43"/>
  <c r="AI133" i="43"/>
  <c r="AJ133" i="43"/>
  <c r="AK133" i="43"/>
  <c r="AL133" i="43"/>
  <c r="AM133" i="43"/>
  <c r="AN133" i="43"/>
  <c r="AI134" i="43"/>
  <c r="AJ134" i="43"/>
  <c r="AK134" i="43"/>
  <c r="AL134" i="43"/>
  <c r="AM134" i="43"/>
  <c r="AN134" i="43"/>
  <c r="AI135" i="43"/>
  <c r="AJ135" i="43"/>
  <c r="AK135" i="43"/>
  <c r="AL135" i="43"/>
  <c r="AM135" i="43"/>
  <c r="AN135" i="43"/>
  <c r="AI136" i="43"/>
  <c r="AJ136" i="43"/>
  <c r="AK136" i="43"/>
  <c r="AL136" i="43"/>
  <c r="AM136" i="43"/>
  <c r="AN136" i="43"/>
  <c r="AH132" i="43"/>
  <c r="AH133" i="43"/>
  <c r="AH134" i="43"/>
  <c r="AH135" i="43"/>
  <c r="AH136" i="43"/>
  <c r="U174" i="43"/>
  <c r="T136" i="43"/>
  <c r="T135" i="43"/>
  <c r="T134" i="43"/>
  <c r="U136" i="43"/>
  <c r="U135" i="43"/>
  <c r="U134" i="43"/>
  <c r="V136" i="43"/>
  <c r="V135" i="43"/>
  <c r="V134" i="43"/>
  <c r="BK136" i="43"/>
  <c r="BL136" i="43"/>
  <c r="BM136" i="43"/>
  <c r="BK137" i="43"/>
  <c r="BL137" i="43"/>
  <c r="BM137" i="43"/>
  <c r="BK138" i="43"/>
  <c r="BL138" i="43"/>
  <c r="BM138" i="43"/>
  <c r="BK139" i="43"/>
  <c r="BL139" i="43"/>
  <c r="BM139" i="43"/>
  <c r="BK140" i="43"/>
  <c r="BL140" i="43"/>
  <c r="BM140" i="43"/>
  <c r="BK130" i="43"/>
  <c r="BL130" i="43"/>
  <c r="BM130" i="43"/>
  <c r="BK131" i="43"/>
  <c r="BL131" i="43"/>
  <c r="BM131" i="43"/>
  <c r="BK132" i="43"/>
  <c r="BL132" i="43"/>
  <c r="BM132" i="43"/>
  <c r="BK133" i="43"/>
  <c r="BL133" i="43"/>
  <c r="BM133" i="43"/>
  <c r="BK134" i="43"/>
  <c r="BL134" i="43"/>
  <c r="BM134" i="43"/>
  <c r="V173" i="43"/>
  <c r="BK135" i="43"/>
  <c r="BL135" i="43"/>
  <c r="BM135" i="43"/>
  <c r="BK141" i="43"/>
  <c r="BL141" i="43"/>
  <c r="BM141" i="43"/>
  <c r="I169" i="42"/>
  <c r="H169" i="42"/>
  <c r="G169" i="42"/>
  <c r="F169" i="42"/>
  <c r="E169" i="42"/>
  <c r="D169" i="42"/>
  <c r="C169" i="42"/>
  <c r="I109" i="42"/>
  <c r="H109" i="42"/>
  <c r="G109" i="42"/>
  <c r="F109" i="42"/>
  <c r="E109" i="42"/>
  <c r="D109" i="42"/>
  <c r="C109" i="42"/>
  <c r="AI264" i="42"/>
  <c r="T264" i="42"/>
  <c r="AJ264" i="42"/>
  <c r="AK264" i="42"/>
  <c r="AI265" i="42"/>
  <c r="AJ265" i="42"/>
  <c r="AK265" i="42"/>
  <c r="AI266" i="42"/>
  <c r="AJ266" i="42"/>
  <c r="AK266" i="42"/>
  <c r="AI267" i="42"/>
  <c r="AJ267" i="42"/>
  <c r="AK267" i="42"/>
  <c r="AI268" i="42"/>
  <c r="AJ268" i="42"/>
  <c r="AK268" i="42"/>
  <c r="AI269" i="42"/>
  <c r="AJ269" i="42"/>
  <c r="AK269" i="42"/>
  <c r="AI270" i="42"/>
  <c r="AJ270" i="42"/>
  <c r="AK270" i="42"/>
  <c r="AI271" i="42"/>
  <c r="AJ271" i="42"/>
  <c r="AK271" i="42"/>
  <c r="AI272" i="42"/>
  <c r="AJ272" i="42"/>
  <c r="AK272" i="42"/>
  <c r="AI273" i="42"/>
  <c r="AJ273" i="42"/>
  <c r="AK273" i="42"/>
  <c r="AI274" i="42"/>
  <c r="AJ274" i="42"/>
  <c r="AK274" i="42"/>
  <c r="AI275" i="42"/>
  <c r="AJ275" i="42"/>
  <c r="AK275" i="42"/>
  <c r="AI277" i="42"/>
  <c r="AJ277" i="42"/>
  <c r="AK277" i="42"/>
  <c r="AI278" i="42"/>
  <c r="AJ278" i="42"/>
  <c r="AK278" i="42"/>
  <c r="AI279" i="42"/>
  <c r="AJ279" i="42"/>
  <c r="AK279" i="42"/>
  <c r="AI280" i="42"/>
  <c r="AJ280" i="42"/>
  <c r="AK280" i="42"/>
  <c r="AI281" i="42"/>
  <c r="AJ281" i="42"/>
  <c r="AK281" i="42"/>
  <c r="AK276" i="42"/>
  <c r="AI276" i="42"/>
  <c r="AJ276" i="42"/>
  <c r="E253" i="42"/>
  <c r="D253" i="42"/>
  <c r="C253" i="42"/>
  <c r="E251" i="42"/>
  <c r="D251" i="42"/>
  <c r="C251" i="42"/>
  <c r="E233" i="42"/>
  <c r="D233" i="42"/>
  <c r="C233" i="42"/>
  <c r="E231" i="42"/>
  <c r="D231" i="42"/>
  <c r="C231" i="42"/>
  <c r="E213" i="42"/>
  <c r="D213" i="42"/>
  <c r="C213" i="42"/>
  <c r="E211" i="42"/>
  <c r="D211" i="42"/>
  <c r="C211" i="42"/>
  <c r="E193" i="42"/>
  <c r="D193" i="42"/>
  <c r="C193" i="42"/>
  <c r="E191" i="42"/>
  <c r="D191" i="42"/>
  <c r="C191" i="42"/>
  <c r="E173" i="42"/>
  <c r="D173" i="42"/>
  <c r="C173" i="42"/>
  <c r="E171" i="42"/>
  <c r="D171" i="42"/>
  <c r="C171" i="42"/>
  <c r="E153" i="42"/>
  <c r="D153" i="42"/>
  <c r="C153" i="42"/>
  <c r="E151" i="42"/>
  <c r="D151" i="42"/>
  <c r="C151" i="42"/>
  <c r="E133" i="42"/>
  <c r="D133" i="42"/>
  <c r="C133" i="42"/>
  <c r="E131" i="42"/>
  <c r="D131" i="42"/>
  <c r="C131" i="42"/>
  <c r="E113" i="42"/>
  <c r="D113" i="42"/>
  <c r="C113" i="42"/>
  <c r="E111" i="42"/>
  <c r="D111" i="42"/>
  <c r="C111" i="42"/>
  <c r="E93" i="42"/>
  <c r="D93" i="42"/>
  <c r="C93" i="42"/>
  <c r="E91" i="42"/>
  <c r="D91" i="42"/>
  <c r="C91" i="42"/>
  <c r="E73" i="42"/>
  <c r="D73" i="42"/>
  <c r="C73" i="42"/>
  <c r="E71" i="42"/>
  <c r="D71" i="42"/>
  <c r="C71" i="42"/>
  <c r="E53" i="42"/>
  <c r="D53" i="42"/>
  <c r="C53" i="42"/>
  <c r="E51" i="42"/>
  <c r="D51" i="42"/>
  <c r="C51" i="42"/>
  <c r="E33" i="42"/>
  <c r="D33" i="42"/>
  <c r="C33" i="42"/>
  <c r="E31" i="42"/>
  <c r="D31" i="42"/>
  <c r="C31" i="42"/>
  <c r="C11" i="42"/>
  <c r="D11" i="42"/>
  <c r="E11" i="42"/>
  <c r="C13" i="42"/>
  <c r="D13" i="42"/>
  <c r="E13" i="42"/>
  <c r="BA276" i="42"/>
  <c r="AY264" i="42"/>
  <c r="AZ264" i="42"/>
  <c r="BA264" i="42"/>
  <c r="AY265" i="42"/>
  <c r="AZ265" i="42"/>
  <c r="BA265" i="42"/>
  <c r="AY266" i="42"/>
  <c r="AZ266" i="42"/>
  <c r="BA266" i="42"/>
  <c r="AY267" i="42"/>
  <c r="AZ267" i="42"/>
  <c r="BA267" i="42"/>
  <c r="AY268" i="42"/>
  <c r="AZ268" i="42"/>
  <c r="BA268" i="42"/>
  <c r="AY269" i="42"/>
  <c r="AZ269" i="42"/>
  <c r="BA269" i="42"/>
  <c r="AY270" i="42"/>
  <c r="AZ270" i="42"/>
  <c r="BA270" i="42"/>
  <c r="AY271" i="42"/>
  <c r="AZ271" i="42"/>
  <c r="BA271" i="42"/>
  <c r="AY272" i="42"/>
  <c r="AZ272" i="42"/>
  <c r="BA272" i="42"/>
  <c r="AY273" i="42"/>
  <c r="AZ273" i="42"/>
  <c r="BA273" i="42"/>
  <c r="AY274" i="42"/>
  <c r="AZ274" i="42"/>
  <c r="BA274" i="42"/>
  <c r="AY275" i="42"/>
  <c r="AZ275" i="42"/>
  <c r="BA275" i="42"/>
  <c r="AY276" i="42"/>
  <c r="AZ276" i="42"/>
  <c r="AY277" i="42"/>
  <c r="AZ277" i="42"/>
  <c r="BA277" i="42"/>
  <c r="AY278" i="42"/>
  <c r="AZ278" i="42"/>
  <c r="BA278" i="42"/>
  <c r="AY279" i="42"/>
  <c r="AZ279" i="42"/>
  <c r="BA279" i="42"/>
  <c r="AY280" i="42"/>
  <c r="AZ280" i="42"/>
  <c r="BA280" i="42"/>
  <c r="AY281" i="42"/>
  <c r="AZ281" i="42"/>
  <c r="BA281" i="42"/>
  <c r="T273" i="42"/>
  <c r="T272" i="42"/>
  <c r="T271" i="42"/>
  <c r="T270" i="42"/>
  <c r="T269" i="42"/>
  <c r="T268" i="42"/>
  <c r="T267" i="42"/>
  <c r="T266" i="42"/>
  <c r="T265" i="42"/>
  <c r="U273" i="42"/>
  <c r="U272" i="42"/>
  <c r="U271" i="42"/>
  <c r="U270" i="42"/>
  <c r="U269" i="42"/>
  <c r="U268" i="42"/>
  <c r="U267" i="42"/>
  <c r="U266" i="42"/>
  <c r="U265" i="42"/>
  <c r="U264" i="42"/>
  <c r="V273" i="42"/>
  <c r="V272" i="42"/>
  <c r="V271" i="42"/>
  <c r="V270" i="42"/>
  <c r="V269" i="42"/>
  <c r="V268" i="42"/>
  <c r="V267" i="42"/>
  <c r="V266" i="42"/>
  <c r="V265" i="42"/>
  <c r="V264" i="42"/>
  <c r="N17" i="61"/>
  <c r="Q17" i="61"/>
  <c r="P17" i="61"/>
  <c r="O17" i="61"/>
  <c r="R17" i="61"/>
  <c r="I9" i="43"/>
  <c r="H9" i="43"/>
  <c r="G9" i="43"/>
  <c r="Y268" i="42"/>
  <c r="BD273" i="42"/>
  <c r="BD278" i="42"/>
  <c r="Y265" i="42"/>
  <c r="BD265" i="42"/>
  <c r="BD271" i="42"/>
  <c r="BD264" i="42"/>
  <c r="L27" i="53"/>
  <c r="L28" i="53"/>
  <c r="L29" i="53"/>
  <c r="L30" i="53"/>
  <c r="L31" i="53"/>
  <c r="L32" i="53"/>
  <c r="L33" i="53"/>
  <c r="L34" i="53"/>
  <c r="L35" i="53"/>
  <c r="C36" i="53"/>
  <c r="D36" i="53"/>
  <c r="E36" i="53"/>
  <c r="F36" i="53"/>
  <c r="G36" i="53"/>
  <c r="H36" i="53"/>
  <c r="I36" i="53"/>
  <c r="J36" i="53"/>
  <c r="K36" i="53"/>
  <c r="AL265" i="42"/>
  <c r="AM265" i="42"/>
  <c r="AN265" i="42"/>
  <c r="AO265" i="42"/>
  <c r="AL266" i="42"/>
  <c r="AM266" i="42"/>
  <c r="AN266" i="42"/>
  <c r="AO266" i="42"/>
  <c r="AL267" i="42"/>
  <c r="AM267" i="42"/>
  <c r="AN267" i="42"/>
  <c r="AO267" i="42"/>
  <c r="AL268" i="42"/>
  <c r="AM268" i="42"/>
  <c r="AN268" i="42"/>
  <c r="AO268" i="42"/>
  <c r="AL269" i="42"/>
  <c r="AM269" i="42"/>
  <c r="AN269" i="42"/>
  <c r="AO269" i="42"/>
  <c r="AL270" i="42"/>
  <c r="AM270" i="42"/>
  <c r="AN270" i="42"/>
  <c r="AO270" i="42"/>
  <c r="AL271" i="42"/>
  <c r="AM271" i="42"/>
  <c r="AN271" i="42"/>
  <c r="AO271" i="42"/>
  <c r="AL272" i="42"/>
  <c r="AM272" i="42"/>
  <c r="AN272" i="42"/>
  <c r="AO272" i="42"/>
  <c r="AL273" i="42"/>
  <c r="AM273" i="42"/>
  <c r="AN273" i="42"/>
  <c r="AO273" i="42"/>
  <c r="AL274" i="42"/>
  <c r="AM274" i="42"/>
  <c r="AN274" i="42"/>
  <c r="AO274" i="42"/>
  <c r="AL275" i="42"/>
  <c r="AM275" i="42"/>
  <c r="AN275" i="42"/>
  <c r="AO275" i="42"/>
  <c r="AL276" i="42"/>
  <c r="AM276" i="42"/>
  <c r="AN276" i="42"/>
  <c r="AO276" i="42"/>
  <c r="AL277" i="42"/>
  <c r="AM277" i="42"/>
  <c r="AN277" i="42"/>
  <c r="AO277" i="42"/>
  <c r="AL278" i="42"/>
  <c r="AM278" i="42"/>
  <c r="AN278" i="42"/>
  <c r="AO278" i="42"/>
  <c r="AL279" i="42"/>
  <c r="AM279" i="42"/>
  <c r="AN279" i="42"/>
  <c r="AO279" i="42"/>
  <c r="AL280" i="42"/>
  <c r="AM280" i="42"/>
  <c r="AN280" i="42"/>
  <c r="AO280" i="42"/>
  <c r="AL281" i="42"/>
  <c r="AM281" i="42"/>
  <c r="AN281" i="42"/>
  <c r="AO281" i="42"/>
  <c r="AM264" i="42"/>
  <c r="AN264" i="42"/>
  <c r="AO264" i="42"/>
  <c r="AL264" i="42"/>
  <c r="P32" i="47"/>
  <c r="P33" i="47"/>
  <c r="P34" i="47"/>
  <c r="P35" i="47"/>
  <c r="P36" i="47"/>
  <c r="P39" i="47"/>
  <c r="P40" i="47"/>
  <c r="P41" i="47"/>
  <c r="P42" i="47"/>
  <c r="O43" i="47"/>
  <c r="N43" i="47"/>
  <c r="M43" i="47"/>
  <c r="L43" i="47"/>
  <c r="K43" i="47"/>
  <c r="J43" i="47"/>
  <c r="I43" i="47"/>
  <c r="H43" i="47"/>
  <c r="G43" i="47"/>
  <c r="F43" i="47"/>
  <c r="E43" i="47"/>
  <c r="D43" i="47"/>
  <c r="C43" i="47"/>
  <c r="BO137" i="43"/>
  <c r="BD281" i="42"/>
  <c r="BD274" i="42"/>
  <c r="BD270" i="42"/>
  <c r="Y269" i="42"/>
  <c r="BD279" i="42"/>
  <c r="BD272" i="42"/>
  <c r="Y264" i="42"/>
  <c r="BD267" i="42"/>
  <c r="BC277" i="42"/>
  <c r="BC273" i="42"/>
  <c r="BC274" i="42"/>
  <c r="BC275" i="42"/>
  <c r="BE271" i="42"/>
  <c r="Z265" i="42"/>
  <c r="BE265" i="42"/>
  <c r="BB265" i="42"/>
  <c r="BE269" i="42"/>
  <c r="BE274" i="42"/>
  <c r="BE278" i="42"/>
  <c r="BC265" i="42"/>
  <c r="BC266" i="42"/>
  <c r="BO138" i="43"/>
  <c r="W264" i="42"/>
  <c r="BB275" i="42"/>
  <c r="X265" i="42"/>
  <c r="BC279" i="42"/>
  <c r="BC280" i="42"/>
  <c r="BC281" i="42"/>
  <c r="BD276" i="42"/>
  <c r="BC270" i="42"/>
  <c r="BC272" i="42"/>
  <c r="BC278" i="42"/>
  <c r="BC267" i="42"/>
  <c r="BC268" i="42"/>
  <c r="BC269" i="42"/>
  <c r="BE280" i="42"/>
  <c r="Z268" i="42"/>
  <c r="BP132" i="43"/>
  <c r="BE272" i="42"/>
  <c r="BO132" i="43"/>
  <c r="BO139" i="43"/>
  <c r="BP133" i="43"/>
  <c r="BP140" i="43"/>
  <c r="BP130" i="43"/>
  <c r="BE266" i="42"/>
  <c r="BO133" i="43"/>
  <c r="BP138" i="43"/>
  <c r="BE270" i="42"/>
  <c r="BN140" i="43"/>
  <c r="BB266" i="42"/>
  <c r="BP136" i="43"/>
  <c r="BP131" i="43"/>
  <c r="Y267" i="42"/>
  <c r="BQ138" i="43"/>
  <c r="W135" i="43"/>
  <c r="X266" i="42"/>
  <c r="BO136" i="43"/>
  <c r="Y134" i="43"/>
  <c r="BP137" i="43"/>
  <c r="BQ134" i="43"/>
  <c r="Y135" i="43"/>
  <c r="W266" i="42"/>
  <c r="BE279" i="42"/>
  <c r="Z266" i="42"/>
  <c r="Z264" i="42"/>
  <c r="BQ137" i="43"/>
  <c r="BE277" i="42"/>
  <c r="BE268" i="42"/>
  <c r="BD269" i="42"/>
  <c r="BD275" i="42"/>
  <c r="BO130" i="43"/>
  <c r="BO131" i="43"/>
  <c r="X268" i="42"/>
  <c r="X274" i="42"/>
  <c r="X269" i="42"/>
  <c r="X270" i="42"/>
  <c r="BE281" i="42"/>
  <c r="BO140" i="43"/>
  <c r="X134" i="43"/>
  <c r="BQ133" i="43"/>
  <c r="BD280" i="42"/>
  <c r="Y270" i="42"/>
  <c r="W268" i="42"/>
  <c r="X135" i="43"/>
  <c r="Z269" i="42"/>
  <c r="BQ132" i="43"/>
  <c r="X271" i="42"/>
  <c r="Z267" i="42"/>
  <c r="BO134" i="43"/>
  <c r="BD268" i="42"/>
  <c r="BE275" i="42"/>
  <c r="BE273" i="42"/>
  <c r="BQ136" i="43"/>
  <c r="BE267" i="42"/>
  <c r="BQ131" i="43"/>
  <c r="W134" i="43"/>
  <c r="BE264" i="42"/>
  <c r="BN137" i="43"/>
  <c r="F9" i="43"/>
  <c r="BQ139" i="43"/>
  <c r="X267" i="42"/>
  <c r="Z270" i="42"/>
  <c r="BB273" i="42"/>
  <c r="BN138" i="43"/>
  <c r="BN131" i="43"/>
  <c r="BB278" i="42"/>
  <c r="BB272" i="42"/>
  <c r="W267" i="42"/>
  <c r="BD266" i="42"/>
  <c r="BN134" i="43"/>
  <c r="BN136" i="43"/>
  <c r="BC264" i="42"/>
  <c r="BE276" i="42"/>
  <c r="BD277" i="42"/>
  <c r="BB269" i="42"/>
  <c r="BN132" i="43"/>
  <c r="BC276" i="42"/>
  <c r="W270" i="42"/>
  <c r="BQ140" i="43"/>
  <c r="BQ130" i="43"/>
  <c r="BP134" i="43"/>
  <c r="BC271" i="42"/>
  <c r="BN139" i="43"/>
  <c r="Z272" i="42"/>
  <c r="Y266" i="42"/>
  <c r="Y272" i="42"/>
  <c r="X272" i="42"/>
  <c r="BP139" i="43"/>
  <c r="BB270" i="42"/>
  <c r="W265" i="42"/>
  <c r="BB277" i="42"/>
  <c r="BB281" i="42"/>
  <c r="BB264" i="42"/>
  <c r="X264" i="42"/>
  <c r="Y273" i="42"/>
  <c r="Z134" i="43"/>
  <c r="W272" i="42"/>
  <c r="Z135" i="43"/>
  <c r="W136" i="43"/>
  <c r="BN130" i="43"/>
  <c r="BB268" i="42"/>
  <c r="BB271" i="42"/>
  <c r="BB274" i="42"/>
  <c r="BB280" i="42"/>
  <c r="BB279" i="42"/>
  <c r="W269" i="42"/>
  <c r="W306" i="42"/>
  <c r="BB276" i="42"/>
  <c r="W273" i="42"/>
  <c r="BB267" i="42"/>
  <c r="BN133" i="43"/>
  <c r="BP135" i="43"/>
  <c r="BQ135" i="43"/>
  <c r="BP141" i="43"/>
  <c r="BO135" i="43"/>
  <c r="BN135" i="43"/>
  <c r="BO141" i="43"/>
  <c r="BN141" i="43"/>
  <c r="BQ141" i="43"/>
  <c r="BO17" i="42"/>
  <c r="BU17" i="42"/>
  <c r="BS17" i="42"/>
  <c r="BW17" i="42"/>
  <c r="BV17" i="42"/>
  <c r="BQ17" i="42"/>
  <c r="BP17" i="42"/>
  <c r="BT17" i="42"/>
  <c r="BR17" i="42"/>
  <c r="BN17" i="42"/>
  <c r="E15" i="64"/>
  <c r="H15" i="47"/>
  <c r="H28" i="47"/>
  <c r="H55" i="47"/>
  <c r="V274" i="42"/>
  <c r="V307" i="42"/>
  <c r="U274" i="42"/>
  <c r="L15" i="47"/>
  <c r="E15" i="47"/>
  <c r="D15" i="47"/>
  <c r="D28" i="47"/>
  <c r="D55" i="47"/>
  <c r="W274" i="42"/>
  <c r="Y274" i="42"/>
  <c r="T274" i="42"/>
  <c r="M15" i="47"/>
  <c r="Z274" i="42"/>
  <c r="N15" i="47"/>
  <c r="N28" i="47"/>
  <c r="N55" i="47"/>
  <c r="N53" i="47"/>
  <c r="G13" i="47"/>
  <c r="G26" i="47"/>
  <c r="G53" i="47"/>
  <c r="F13" i="47"/>
  <c r="F26" i="47"/>
  <c r="F53" i="47"/>
  <c r="AA175" i="43"/>
  <c r="AA184" i="43"/>
  <c r="L13" i="47"/>
  <c r="L26" i="47"/>
  <c r="L53" i="47"/>
  <c r="K26" i="64"/>
  <c r="K53" i="64"/>
  <c r="K13" i="47"/>
  <c r="K26" i="47"/>
  <c r="K53" i="47"/>
  <c r="J13" i="47"/>
  <c r="J26" i="47"/>
  <c r="J53" i="47"/>
  <c r="D10" i="53"/>
  <c r="D21" i="53"/>
  <c r="D44" i="53"/>
  <c r="J10" i="53"/>
  <c r="J21" i="53"/>
  <c r="J44" i="53"/>
  <c r="I10" i="53"/>
  <c r="I21" i="53"/>
  <c r="I44" i="53"/>
  <c r="I9" i="53"/>
  <c r="I20" i="53"/>
  <c r="I43" i="53"/>
  <c r="G10" i="53"/>
  <c r="G21" i="53"/>
  <c r="G44" i="53"/>
  <c r="F10" i="53"/>
  <c r="F21" i="53"/>
  <c r="F44" i="53"/>
  <c r="E9" i="53"/>
  <c r="E20" i="53"/>
  <c r="E43" i="53"/>
  <c r="O9" i="47"/>
  <c r="O22" i="47"/>
  <c r="O49" i="47"/>
  <c r="C14" i="47"/>
  <c r="C27" i="47"/>
  <c r="C54" i="47"/>
  <c r="K12" i="53"/>
  <c r="K23" i="53"/>
  <c r="K46" i="53"/>
  <c r="K22" i="47"/>
  <c r="K49" i="47"/>
  <c r="C9" i="47"/>
  <c r="H14" i="47"/>
  <c r="H27" i="47"/>
  <c r="H54" i="47"/>
  <c r="L16" i="47"/>
  <c r="L29" i="47"/>
  <c r="L56" i="47"/>
  <c r="K6" i="53"/>
  <c r="K17" i="53"/>
  <c r="K40" i="53"/>
  <c r="H12" i="53"/>
  <c r="H23" i="53"/>
  <c r="H46" i="53"/>
  <c r="D12" i="53"/>
  <c r="D23" i="53"/>
  <c r="D46" i="53"/>
  <c r="O16" i="47"/>
  <c r="O29" i="47"/>
  <c r="O56" i="47"/>
  <c r="M16" i="47"/>
  <c r="M29" i="47"/>
  <c r="M56" i="47"/>
  <c r="I16" i="47"/>
  <c r="I29" i="47"/>
  <c r="I56" i="47"/>
  <c r="E16" i="47"/>
  <c r="E29" i="47"/>
  <c r="E56" i="47"/>
  <c r="D16" i="47"/>
  <c r="D29" i="47"/>
  <c r="D56" i="47"/>
  <c r="M7" i="47"/>
  <c r="M20" i="47"/>
  <c r="M47" i="47"/>
  <c r="H11" i="53"/>
  <c r="H22" i="53"/>
  <c r="H45" i="53"/>
  <c r="G11" i="53"/>
  <c r="G22" i="53"/>
  <c r="G45" i="53"/>
  <c r="I9" i="47"/>
  <c r="I22" i="47"/>
  <c r="I49" i="47"/>
  <c r="O14" i="47"/>
  <c r="O27" i="47"/>
  <c r="O54" i="47"/>
  <c r="L9" i="47"/>
  <c r="L22" i="47"/>
  <c r="L49" i="47"/>
  <c r="H9" i="47"/>
  <c r="H22" i="47"/>
  <c r="H49" i="47"/>
  <c r="D9" i="47"/>
  <c r="D22" i="47"/>
  <c r="D49" i="47"/>
  <c r="M14" i="47"/>
  <c r="M27" i="47"/>
  <c r="M54" i="47"/>
  <c r="I14" i="47"/>
  <c r="I27" i="47"/>
  <c r="I54" i="47"/>
  <c r="E14" i="47"/>
  <c r="E27" i="47"/>
  <c r="E54" i="47"/>
  <c r="M8" i="47"/>
  <c r="M21" i="47"/>
  <c r="M48" i="47"/>
  <c r="F14" i="47"/>
  <c r="N7" i="47"/>
  <c r="N20" i="47"/>
  <c r="N47" i="47"/>
  <c r="F7" i="47"/>
  <c r="F20" i="47"/>
  <c r="F47" i="47"/>
  <c r="O7" i="47"/>
  <c r="O20" i="47"/>
  <c r="O47" i="47"/>
  <c r="K8" i="47"/>
  <c r="K21" i="47"/>
  <c r="K48" i="47"/>
  <c r="M49" i="47"/>
  <c r="N14" i="47"/>
  <c r="N27" i="47"/>
  <c r="N54" i="47"/>
  <c r="C22" i="53"/>
  <c r="I11" i="53"/>
  <c r="I22" i="53"/>
  <c r="I45" i="53"/>
  <c r="J54" i="47"/>
  <c r="I7" i="53"/>
  <c r="I18" i="53"/>
  <c r="I41" i="53"/>
  <c r="J5" i="53"/>
  <c r="J16" i="53"/>
  <c r="J39" i="53"/>
  <c r="D131" i="43"/>
  <c r="T306" i="42"/>
  <c r="V175" i="43"/>
  <c r="X157" i="43"/>
  <c r="Z289" i="42"/>
  <c r="W174" i="43"/>
  <c r="U17" i="66"/>
  <c r="N7" i="66"/>
  <c r="Z304" i="42"/>
  <c r="V312" i="42"/>
  <c r="L16" i="64"/>
  <c r="L29" i="64"/>
  <c r="L56" i="64"/>
  <c r="V172" i="43"/>
  <c r="AA153" i="43"/>
  <c r="AB174" i="43"/>
  <c r="AA171" i="43"/>
  <c r="T314" i="42"/>
  <c r="V293" i="42"/>
  <c r="X174" i="43"/>
  <c r="W166" i="43"/>
  <c r="X164" i="43"/>
  <c r="C135" i="43"/>
  <c r="Y155" i="43"/>
  <c r="W286" i="42"/>
  <c r="Z312" i="42"/>
  <c r="P43" i="47"/>
  <c r="C15" i="64"/>
  <c r="Y156" i="43"/>
  <c r="AA312" i="42"/>
  <c r="J44" i="65"/>
  <c r="F10" i="65"/>
  <c r="F21" i="65"/>
  <c r="F44" i="65"/>
  <c r="G8" i="65"/>
  <c r="G19" i="65"/>
  <c r="G42" i="65"/>
  <c r="U156" i="43"/>
  <c r="V155" i="43"/>
  <c r="V296" i="42"/>
  <c r="C12" i="65"/>
  <c r="Y157" i="43"/>
  <c r="E35" i="61"/>
  <c r="X155" i="43"/>
  <c r="Y154" i="43"/>
  <c r="L36" i="53"/>
  <c r="F8" i="65"/>
  <c r="F19" i="65"/>
  <c r="F42" i="65"/>
  <c r="T164" i="43"/>
  <c r="V166" i="43"/>
  <c r="V184" i="43"/>
  <c r="V165" i="43"/>
  <c r="AA164" i="43"/>
  <c r="W155" i="43"/>
  <c r="U153" i="43"/>
  <c r="N13" i="64"/>
  <c r="N26" i="64"/>
  <c r="N53" i="64"/>
  <c r="G53" i="64"/>
  <c r="X167" i="43"/>
  <c r="Y165" i="43"/>
  <c r="Y183" i="43"/>
  <c r="X162" i="43"/>
  <c r="L36" i="65"/>
  <c r="F9" i="65"/>
  <c r="F20" i="65"/>
  <c r="F43" i="65"/>
  <c r="X156" i="43"/>
  <c r="T166" i="43"/>
  <c r="X165" i="43"/>
  <c r="X183" i="43"/>
  <c r="Y164" i="43"/>
  <c r="K20" i="65"/>
  <c r="K43" i="65"/>
  <c r="T154" i="43"/>
  <c r="U285" i="42"/>
  <c r="D16" i="64"/>
  <c r="D29" i="64"/>
  <c r="D56" i="64"/>
  <c r="V297" i="42"/>
  <c r="U313" i="42"/>
  <c r="W158" i="43"/>
  <c r="U166" i="43"/>
  <c r="U184" i="43"/>
  <c r="Z157" i="43"/>
  <c r="D28" i="64"/>
  <c r="D55" i="64"/>
  <c r="H44" i="65"/>
  <c r="Y286" i="42"/>
  <c r="Y288" i="42"/>
  <c r="M16" i="64"/>
  <c r="M29" i="64"/>
  <c r="M56" i="64"/>
  <c r="E16" i="64"/>
  <c r="E29" i="64"/>
  <c r="E56" i="64"/>
  <c r="H23" i="65"/>
  <c r="H46" i="65"/>
  <c r="W157" i="43"/>
  <c r="Y172" i="43"/>
  <c r="T173" i="43"/>
  <c r="T182" i="43"/>
  <c r="K56" i="64"/>
  <c r="V174" i="43"/>
  <c r="W311" i="42"/>
  <c r="X172" i="43"/>
  <c r="Z172" i="43"/>
  <c r="V163" i="43"/>
  <c r="AA162" i="43"/>
  <c r="P43" i="64"/>
  <c r="G12" i="65"/>
  <c r="G23" i="65"/>
  <c r="G46" i="65"/>
  <c r="F136" i="43"/>
  <c r="V157" i="43"/>
  <c r="W175" i="43"/>
  <c r="F17" i="65"/>
  <c r="F40" i="65"/>
  <c r="L15" i="64"/>
  <c r="L28" i="64"/>
  <c r="L55" i="64"/>
  <c r="J28" i="64"/>
  <c r="J55" i="64"/>
  <c r="I15" i="64"/>
  <c r="I28" i="64"/>
  <c r="I55" i="64"/>
  <c r="I17" i="65"/>
  <c r="I40" i="65"/>
  <c r="J14" i="64"/>
  <c r="J27" i="64"/>
  <c r="J54" i="64"/>
  <c r="C11" i="65"/>
  <c r="D14" i="64"/>
  <c r="D27" i="64"/>
  <c r="D54" i="64"/>
  <c r="K5" i="65"/>
  <c r="K16" i="65"/>
  <c r="K39" i="65"/>
  <c r="AB173" i="43"/>
  <c r="AB182" i="43"/>
  <c r="O14" i="64"/>
  <c r="O27" i="64"/>
  <c r="O54" i="64"/>
  <c r="I14" i="64"/>
  <c r="I27" i="64"/>
  <c r="I54" i="64"/>
  <c r="C14" i="64"/>
  <c r="M9" i="64"/>
  <c r="M22" i="64"/>
  <c r="M49" i="64"/>
  <c r="J9" i="64"/>
  <c r="J22" i="64"/>
  <c r="J49" i="64"/>
  <c r="I9" i="64"/>
  <c r="I22" i="64"/>
  <c r="I49" i="64"/>
  <c r="H9" i="64"/>
  <c r="H22" i="64"/>
  <c r="H49" i="64"/>
  <c r="G9" i="64"/>
  <c r="G22" i="64"/>
  <c r="G49" i="64"/>
  <c r="C9" i="64"/>
  <c r="C22" i="64"/>
  <c r="F7" i="64"/>
  <c r="F20" i="64"/>
  <c r="F47" i="64"/>
  <c r="O7" i="64"/>
  <c r="O20" i="64"/>
  <c r="O47" i="64"/>
  <c r="O8" i="64"/>
  <c r="O21" i="64"/>
  <c r="O48" i="64"/>
  <c r="G8" i="64"/>
  <c r="G21" i="64"/>
  <c r="G48" i="64"/>
  <c r="AC304" i="42"/>
  <c r="U289" i="42"/>
  <c r="V286" i="42"/>
  <c r="T307" i="42"/>
  <c r="X297" i="42"/>
  <c r="AB154" i="43"/>
  <c r="AC163" i="43"/>
  <c r="AC175" i="43"/>
  <c r="AC174" i="43"/>
  <c r="AC183" i="43"/>
  <c r="AB175" i="43"/>
  <c r="AC165" i="43"/>
  <c r="AC166" i="43"/>
  <c r="Y166" i="43"/>
  <c r="Y184" i="43"/>
  <c r="V156" i="43"/>
  <c r="AB166" i="43"/>
  <c r="U165" i="43"/>
  <c r="U183" i="43"/>
  <c r="Y153" i="43"/>
  <c r="T155" i="43"/>
  <c r="T165" i="43"/>
  <c r="AA157" i="43"/>
  <c r="Z163" i="43"/>
  <c r="Z181" i="43"/>
  <c r="AB162" i="43"/>
  <c r="W165" i="43"/>
  <c r="AB157" i="43"/>
  <c r="AB164" i="43"/>
  <c r="AB167" i="43"/>
  <c r="AB163" i="43"/>
  <c r="AC156" i="43"/>
  <c r="AC173" i="43"/>
  <c r="AB171" i="43"/>
  <c r="AC176" i="43"/>
  <c r="AB156" i="43"/>
  <c r="AC172" i="43"/>
  <c r="D134" i="43"/>
  <c r="I131" i="43"/>
  <c r="E135" i="43"/>
  <c r="U157" i="43"/>
  <c r="AA154" i="43"/>
  <c r="Y162" i="43"/>
  <c r="H132" i="43"/>
  <c r="G131" i="43"/>
  <c r="AC157" i="43"/>
  <c r="T158" i="43"/>
  <c r="Y158" i="43"/>
  <c r="U176" i="43"/>
  <c r="AA166" i="43"/>
  <c r="X166" i="43"/>
  <c r="AA156" i="43"/>
  <c r="W156" i="43"/>
  <c r="U164" i="43"/>
  <c r="W163" i="43"/>
  <c r="Y171" i="43"/>
  <c r="U162" i="43"/>
  <c r="O132" i="43"/>
  <c r="AA158" i="43"/>
  <c r="W167" i="43"/>
  <c r="W185" i="43"/>
  <c r="W173" i="43"/>
  <c r="Y163" i="43"/>
  <c r="U163" i="43"/>
  <c r="W171" i="43"/>
  <c r="Z156" i="43"/>
  <c r="L130" i="43"/>
  <c r="O133" i="43"/>
  <c r="G132" i="43"/>
  <c r="E130" i="43"/>
  <c r="T156" i="43"/>
  <c r="AB165" i="43"/>
  <c r="AB183" i="43"/>
  <c r="Z155" i="43"/>
  <c r="Z171" i="43"/>
  <c r="H133" i="43"/>
  <c r="D130" i="43"/>
  <c r="T174" i="43"/>
  <c r="Z167" i="43"/>
  <c r="V167" i="43"/>
  <c r="V185" i="43"/>
  <c r="V164" i="43"/>
  <c r="V182" i="43"/>
  <c r="X154" i="43"/>
  <c r="AC162" i="43"/>
  <c r="V171" i="43"/>
  <c r="T153" i="43"/>
  <c r="Z174" i="43"/>
  <c r="X175" i="43"/>
  <c r="Z166" i="43"/>
  <c r="AA165" i="43"/>
  <c r="AA183" i="43"/>
  <c r="Z165" i="43"/>
  <c r="T157" i="43"/>
  <c r="AA174" i="43"/>
  <c r="Z175" i="43"/>
  <c r="T175" i="43"/>
  <c r="T184" i="43"/>
  <c r="X176" i="43"/>
  <c r="F132" i="43"/>
  <c r="O137" i="43"/>
  <c r="O135" i="43"/>
  <c r="I130" i="43"/>
  <c r="C130" i="43"/>
  <c r="V162" i="43"/>
  <c r="F130" i="43"/>
  <c r="I135" i="43"/>
  <c r="I132" i="43"/>
  <c r="Y173" i="43"/>
  <c r="G134" i="43"/>
  <c r="E131" i="43"/>
  <c r="C133" i="43"/>
  <c r="I133" i="43"/>
  <c r="G130" i="43"/>
  <c r="E134" i="43"/>
  <c r="L133" i="43"/>
  <c r="Z176" i="43"/>
  <c r="C134" i="43"/>
  <c r="AB155" i="43"/>
  <c r="V153" i="43"/>
  <c r="X158" i="43"/>
  <c r="H130" i="43"/>
  <c r="H135" i="43"/>
  <c r="I134" i="43"/>
  <c r="D133" i="43"/>
  <c r="J134" i="43"/>
  <c r="C132" i="43"/>
  <c r="X173" i="43"/>
  <c r="F134" i="43"/>
  <c r="H134" i="43"/>
  <c r="X163" i="43"/>
  <c r="Z162" i="43"/>
  <c r="H131" i="43"/>
  <c r="E133" i="43"/>
  <c r="Z153" i="43"/>
  <c r="Y167" i="43"/>
  <c r="Z164" i="43"/>
  <c r="W164" i="43"/>
  <c r="G135" i="43"/>
  <c r="F131" i="43"/>
  <c r="D132" i="43"/>
  <c r="C131" i="43"/>
  <c r="Z154" i="43"/>
  <c r="U154" i="43"/>
  <c r="Z158" i="43"/>
  <c r="W154" i="43"/>
  <c r="AA155" i="43"/>
  <c r="AB158" i="43"/>
  <c r="V158" i="43"/>
  <c r="T167" i="43"/>
  <c r="AC167" i="43"/>
  <c r="AB176" i="43"/>
  <c r="F135" i="43"/>
  <c r="D135" i="43"/>
  <c r="O138" i="43"/>
  <c r="AC154" i="43"/>
  <c r="AC153" i="43"/>
  <c r="U167" i="43"/>
  <c r="AC171" i="43"/>
  <c r="W172" i="43"/>
  <c r="X153" i="43"/>
  <c r="AA167" i="43"/>
  <c r="O134" i="43"/>
  <c r="G133" i="43"/>
  <c r="AA173" i="43"/>
  <c r="U172" i="43"/>
  <c r="X171" i="43"/>
  <c r="AA163" i="43"/>
  <c r="AA172" i="43"/>
  <c r="Y176" i="43"/>
  <c r="T176" i="43"/>
  <c r="AC155" i="43"/>
  <c r="U155" i="43"/>
  <c r="V154" i="43"/>
  <c r="W153" i="43"/>
  <c r="Z173" i="43"/>
  <c r="U173" i="43"/>
  <c r="AC158" i="43"/>
  <c r="U158" i="43"/>
  <c r="T163" i="43"/>
  <c r="AC164" i="43"/>
  <c r="W162" i="43"/>
  <c r="T171" i="43"/>
  <c r="T172" i="43"/>
  <c r="E132" i="43"/>
  <c r="T162" i="43"/>
  <c r="F133" i="43"/>
  <c r="AA176" i="43"/>
  <c r="AA185" i="43"/>
  <c r="AB172" i="43"/>
  <c r="AB181" i="43"/>
  <c r="U171" i="43"/>
  <c r="AB153" i="43"/>
  <c r="Y294" i="42"/>
  <c r="X304" i="42"/>
  <c r="X285" i="42"/>
  <c r="O264" i="42"/>
  <c r="O266" i="42"/>
  <c r="Y289" i="42"/>
  <c r="Z293" i="42"/>
  <c r="U284" i="42"/>
  <c r="O268" i="42"/>
  <c r="P268" i="42"/>
  <c r="Z315" i="42"/>
  <c r="W298" i="42"/>
  <c r="X316" i="42"/>
  <c r="AC285" i="42"/>
  <c r="Z296" i="42"/>
  <c r="Y293" i="42"/>
  <c r="Y287" i="42"/>
  <c r="U305" i="42"/>
  <c r="T313" i="42"/>
  <c r="X284" i="42"/>
  <c r="U297" i="42"/>
  <c r="O269" i="42"/>
  <c r="W303" i="42"/>
  <c r="T303" i="42"/>
  <c r="W314" i="42"/>
  <c r="X287" i="42"/>
  <c r="AB313" i="42"/>
  <c r="T293" i="42"/>
  <c r="G272" i="42"/>
  <c r="M28" i="47"/>
  <c r="M55" i="47"/>
  <c r="X306" i="42"/>
  <c r="G264" i="42"/>
  <c r="D266" i="42"/>
  <c r="G267" i="42"/>
  <c r="I270" i="42"/>
  <c r="E266" i="42"/>
  <c r="G269" i="42"/>
  <c r="T295" i="42"/>
  <c r="E273" i="42"/>
  <c r="Z316" i="42"/>
  <c r="E269" i="42"/>
  <c r="J272" i="42"/>
  <c r="U287" i="42"/>
  <c r="X294" i="42"/>
  <c r="E265" i="42"/>
  <c r="I265" i="42"/>
  <c r="H267" i="42"/>
  <c r="H266" i="42"/>
  <c r="I264" i="42"/>
  <c r="F265" i="42"/>
  <c r="I55" i="47"/>
  <c r="W295" i="42"/>
  <c r="F266" i="42"/>
  <c r="H269" i="42"/>
  <c r="Y316" i="42"/>
  <c r="W287" i="42"/>
  <c r="D272" i="42"/>
  <c r="G268" i="42"/>
  <c r="D273" i="42"/>
  <c r="C270" i="42"/>
  <c r="F268" i="42"/>
  <c r="X312" i="42"/>
  <c r="W294" i="42"/>
  <c r="L273" i="42"/>
  <c r="W304" i="42"/>
  <c r="X303" i="42"/>
  <c r="Z284" i="42"/>
  <c r="X286" i="42"/>
  <c r="C273" i="42"/>
  <c r="I268" i="42"/>
  <c r="Y314" i="42"/>
  <c r="U312" i="42"/>
  <c r="H268" i="42"/>
  <c r="Z294" i="42"/>
  <c r="X311" i="42"/>
  <c r="I267" i="42"/>
  <c r="G270" i="42"/>
  <c r="U303" i="42"/>
  <c r="V314" i="42"/>
  <c r="W313" i="42"/>
  <c r="C268" i="42"/>
  <c r="F272" i="42"/>
  <c r="W288" i="42"/>
  <c r="H270" i="42"/>
  <c r="U298" i="42"/>
  <c r="X296" i="42"/>
  <c r="U316" i="42"/>
  <c r="H272" i="42"/>
  <c r="X289" i="42"/>
  <c r="E272" i="42"/>
  <c r="W293" i="42"/>
  <c r="W302" i="42"/>
  <c r="AB304" i="42"/>
  <c r="X314" i="42"/>
  <c r="U296" i="42"/>
  <c r="C265" i="42"/>
  <c r="X295" i="42"/>
  <c r="W285" i="42"/>
  <c r="W284" i="42"/>
  <c r="V285" i="42"/>
  <c r="U314" i="42"/>
  <c r="E271" i="42"/>
  <c r="AC313" i="42"/>
  <c r="V294" i="42"/>
  <c r="U306" i="42"/>
  <c r="T305" i="42"/>
  <c r="D269" i="42"/>
  <c r="X313" i="42"/>
  <c r="Z297" i="42"/>
  <c r="Z288" i="42"/>
  <c r="V303" i="42"/>
  <c r="T302" i="42"/>
  <c r="U288" i="42"/>
  <c r="T287" i="42"/>
  <c r="I269" i="42"/>
  <c r="U307" i="42"/>
  <c r="H264" i="42"/>
  <c r="F269" i="42"/>
  <c r="X302" i="42"/>
  <c r="V302" i="42"/>
  <c r="C271" i="42"/>
  <c r="E264" i="42"/>
  <c r="F270" i="42"/>
  <c r="D268" i="42"/>
  <c r="Z307" i="42"/>
  <c r="W312" i="42"/>
  <c r="AA294" i="42"/>
  <c r="X293" i="42"/>
  <c r="Z298" i="42"/>
  <c r="Z306" i="42"/>
  <c r="V311" i="42"/>
  <c r="V284" i="42"/>
  <c r="U315" i="42"/>
  <c r="T296" i="42"/>
  <c r="H265" i="42"/>
  <c r="F267" i="42"/>
  <c r="I272" i="42"/>
  <c r="E268" i="42"/>
  <c r="W315" i="42"/>
  <c r="W289" i="42"/>
  <c r="Z285" i="42"/>
  <c r="Y284" i="42"/>
  <c r="C267" i="42"/>
  <c r="U286" i="42"/>
  <c r="V288" i="42"/>
  <c r="O272" i="42"/>
  <c r="F264" i="42"/>
  <c r="Z311" i="42"/>
  <c r="T286" i="42"/>
  <c r="T285" i="42"/>
  <c r="G265" i="42"/>
  <c r="Y315" i="42"/>
  <c r="Y305" i="42"/>
  <c r="Y298" i="42"/>
  <c r="C272" i="42"/>
  <c r="U311" i="42"/>
  <c r="U295" i="42"/>
  <c r="V298" i="42"/>
  <c r="V315" i="42"/>
  <c r="D267" i="42"/>
  <c r="E270" i="42"/>
  <c r="X305" i="42"/>
  <c r="D265" i="42"/>
  <c r="Z287" i="42"/>
  <c r="AC286" i="42"/>
  <c r="T304" i="42"/>
  <c r="U304" i="42"/>
  <c r="T298" i="42"/>
  <c r="V306" i="42"/>
  <c r="D264" i="42"/>
  <c r="G266" i="42"/>
  <c r="D270" i="42"/>
  <c r="H271" i="42"/>
  <c r="I266" i="42"/>
  <c r="E267" i="42"/>
  <c r="Y307" i="42"/>
  <c r="Y296" i="42"/>
  <c r="T289" i="42"/>
  <c r="D271" i="42"/>
  <c r="C269" i="42"/>
  <c r="Z313" i="42"/>
  <c r="Z302" i="42"/>
  <c r="Z295" i="42"/>
  <c r="W316" i="42"/>
  <c r="X315" i="42"/>
  <c r="Z305" i="42"/>
  <c r="W307" i="42"/>
  <c r="X288" i="42"/>
  <c r="Z286" i="42"/>
  <c r="AB286" i="42"/>
  <c r="Y285" i="42"/>
  <c r="C266" i="42"/>
  <c r="U294" i="42"/>
  <c r="V316" i="42"/>
  <c r="V305" i="42"/>
  <c r="Y312" i="42"/>
  <c r="T297" i="42"/>
  <c r="Y313" i="42"/>
  <c r="T288" i="42"/>
  <c r="Y302" i="42"/>
  <c r="Y297" i="42"/>
  <c r="Z314" i="42"/>
  <c r="Z303" i="42"/>
  <c r="AC294" i="42"/>
  <c r="X307" i="42"/>
  <c r="V313" i="42"/>
  <c r="T312" i="42"/>
  <c r="U302" i="42"/>
  <c r="V289" i="42"/>
  <c r="V287" i="42"/>
  <c r="O267" i="42"/>
  <c r="Y295" i="42"/>
  <c r="Y311" i="42"/>
  <c r="AC312" i="42"/>
  <c r="Y303" i="42"/>
  <c r="C264" i="42"/>
  <c r="O274" i="42"/>
  <c r="AC295" i="42"/>
  <c r="W305" i="42"/>
  <c r="W296" i="42"/>
  <c r="Y306" i="42"/>
  <c r="X298" i="42"/>
  <c r="V295" i="42"/>
  <c r="T294" i="42"/>
  <c r="U293" i="42"/>
  <c r="T316" i="42"/>
  <c r="T315" i="42"/>
  <c r="T284" i="42"/>
  <c r="Y304" i="42"/>
  <c r="AC303" i="42"/>
  <c r="V304" i="42"/>
  <c r="T311" i="42"/>
  <c r="W297" i="42"/>
  <c r="J13" i="42"/>
  <c r="C15" i="47"/>
  <c r="I11" i="42"/>
  <c r="I271" i="42"/>
  <c r="Z271" i="42"/>
  <c r="G136" i="43"/>
  <c r="W271" i="42"/>
  <c r="F151" i="42"/>
  <c r="G53" i="42"/>
  <c r="G273" i="42"/>
  <c r="X273" i="42"/>
  <c r="F273" i="42"/>
  <c r="H273" i="42"/>
  <c r="I136" i="43"/>
  <c r="G271" i="42"/>
  <c r="K51" i="42"/>
  <c r="L28" i="47"/>
  <c r="L55" i="47"/>
  <c r="K93" i="42"/>
  <c r="I13" i="42"/>
  <c r="I273" i="42"/>
  <c r="Z273" i="42"/>
  <c r="J51" i="42"/>
  <c r="H52" i="43"/>
  <c r="H136" i="43"/>
  <c r="Y136" i="43"/>
  <c r="X136" i="43"/>
  <c r="Y271" i="42"/>
  <c r="E28" i="47"/>
  <c r="E55" i="47"/>
  <c r="E28" i="64"/>
  <c r="E55" i="64"/>
  <c r="L52" i="43"/>
  <c r="E10" i="61"/>
  <c r="X185" i="43"/>
  <c r="U181" i="43"/>
  <c r="W183" i="43"/>
  <c r="E19" i="61"/>
  <c r="V183" i="43"/>
  <c r="X184" i="43"/>
  <c r="AA180" i="43"/>
  <c r="E33" i="61"/>
  <c r="X180" i="43"/>
  <c r="Y181" i="43"/>
  <c r="W184" i="43"/>
  <c r="Z185" i="43"/>
  <c r="Y182" i="43"/>
  <c r="U180" i="43"/>
  <c r="V181" i="43"/>
  <c r="W180" i="43"/>
  <c r="X182" i="43"/>
  <c r="U185" i="43"/>
  <c r="Z184" i="43"/>
  <c r="Z183" i="43"/>
  <c r="Y185" i="43"/>
  <c r="T183" i="43"/>
  <c r="X181" i="43"/>
  <c r="U182" i="43"/>
  <c r="X322" i="42"/>
  <c r="AB185" i="43"/>
  <c r="V180" i="43"/>
  <c r="P135" i="43"/>
  <c r="P133" i="43"/>
  <c r="W181" i="43"/>
  <c r="Z180" i="43"/>
  <c r="O130" i="43"/>
  <c r="P130" i="43"/>
  <c r="W182" i="43"/>
  <c r="O131" i="43"/>
  <c r="P131" i="43"/>
  <c r="Y180" i="43"/>
  <c r="P134" i="43"/>
  <c r="P138" i="43"/>
  <c r="AA181" i="43"/>
  <c r="P132" i="43"/>
  <c r="Z182" i="43"/>
  <c r="P137" i="43"/>
  <c r="T185" i="43"/>
  <c r="T180" i="43"/>
  <c r="T181" i="43"/>
  <c r="O265" i="42"/>
  <c r="P265" i="42"/>
  <c r="W322" i="42"/>
  <c r="X324" i="42"/>
  <c r="V323" i="42"/>
  <c r="P264" i="42"/>
  <c r="X323" i="42"/>
  <c r="T322" i="42"/>
  <c r="X321" i="42"/>
  <c r="W321" i="42"/>
  <c r="P274" i="42"/>
  <c r="W320" i="42"/>
  <c r="Z321" i="42"/>
  <c r="Z320" i="42"/>
  <c r="U323" i="42"/>
  <c r="U324" i="42"/>
  <c r="P272" i="42"/>
  <c r="T320" i="42"/>
  <c r="T321" i="42"/>
  <c r="U321" i="42"/>
  <c r="P266" i="42"/>
  <c r="U325" i="42"/>
  <c r="V320" i="42"/>
  <c r="W324" i="42"/>
  <c r="Y320" i="42"/>
  <c r="Y321" i="42"/>
  <c r="Z324" i="42"/>
  <c r="Z325" i="42"/>
  <c r="T323" i="42"/>
  <c r="T325" i="42"/>
  <c r="W325" i="42"/>
  <c r="X320" i="42"/>
  <c r="V321" i="42"/>
  <c r="Y325" i="42"/>
  <c r="O270" i="42"/>
  <c r="P270" i="42"/>
  <c r="P269" i="42"/>
  <c r="P267" i="42"/>
  <c r="V325" i="42"/>
  <c r="V324" i="42"/>
  <c r="Z323" i="42"/>
  <c r="U322" i="42"/>
  <c r="U320" i="42"/>
  <c r="Y323" i="42"/>
  <c r="Y324" i="42"/>
  <c r="W323" i="42"/>
  <c r="Y322" i="42"/>
  <c r="T324" i="42"/>
  <c r="V322" i="42"/>
  <c r="Z322" i="42"/>
  <c r="X325" i="42"/>
  <c r="O273" i="42"/>
  <c r="P273" i="42"/>
  <c r="O136" i="43"/>
  <c r="P136" i="43"/>
  <c r="F271" i="42"/>
  <c r="E43" i="65"/>
  <c r="O271" i="42"/>
  <c r="P271" i="42"/>
  <c r="C28" i="47"/>
  <c r="C55" i="47"/>
  <c r="C28" i="64"/>
  <c r="C55" i="64"/>
  <c r="M109" i="42"/>
  <c r="L109" i="42"/>
  <c r="J169" i="42"/>
  <c r="K169" i="42"/>
  <c r="L169" i="42"/>
  <c r="J109" i="42"/>
  <c r="J274" i="42"/>
  <c r="J128" i="42"/>
  <c r="AA314" i="42"/>
  <c r="J88" i="42"/>
  <c r="K230" i="42"/>
  <c r="J29" i="42"/>
  <c r="AD316" i="42"/>
  <c r="K109" i="42"/>
  <c r="M29" i="42"/>
  <c r="M249" i="42"/>
  <c r="L49" i="42"/>
  <c r="K28" i="42"/>
  <c r="K210" i="42"/>
  <c r="AD314" i="42"/>
  <c r="L90" i="42"/>
  <c r="AB316" i="42"/>
  <c r="J110" i="42"/>
  <c r="J149" i="42"/>
  <c r="J11" i="47"/>
  <c r="J24" i="47"/>
  <c r="J51" i="47"/>
  <c r="AA315" i="42"/>
  <c r="AA316" i="42"/>
  <c r="AA325" i="42"/>
  <c r="AB315" i="42"/>
  <c r="J129" i="42"/>
  <c r="I11" i="47"/>
  <c r="I24" i="47"/>
  <c r="I51" i="47"/>
  <c r="AB314" i="42"/>
  <c r="K168" i="42"/>
  <c r="M189" i="42"/>
  <c r="J190" i="42"/>
  <c r="L70" i="42"/>
  <c r="J89" i="42"/>
  <c r="J108" i="42"/>
  <c r="K108" i="42"/>
  <c r="H10" i="47"/>
  <c r="H23" i="47"/>
  <c r="H50" i="47"/>
  <c r="K90" i="42"/>
  <c r="M168" i="42"/>
  <c r="J249" i="42"/>
  <c r="AC314" i="42"/>
  <c r="M169" i="42"/>
  <c r="K11" i="64"/>
  <c r="K24" i="64"/>
  <c r="K51" i="64"/>
  <c r="K250" i="42"/>
  <c r="J90" i="42"/>
  <c r="L209" i="42"/>
  <c r="M209" i="42"/>
  <c r="L110" i="42"/>
  <c r="L150" i="42"/>
  <c r="K249" i="42"/>
  <c r="L30" i="42"/>
  <c r="M110" i="42"/>
  <c r="K128" i="42"/>
  <c r="K209" i="42"/>
  <c r="K49" i="42"/>
  <c r="K29" i="42"/>
  <c r="L129" i="42"/>
  <c r="K89" i="42"/>
  <c r="L108" i="42"/>
  <c r="J150" i="42"/>
  <c r="L170" i="42"/>
  <c r="L248" i="42"/>
  <c r="L189" i="42"/>
  <c r="L11" i="64"/>
  <c r="L24" i="64"/>
  <c r="L51" i="64"/>
  <c r="M49" i="42"/>
  <c r="M148" i="42"/>
  <c r="L148" i="42"/>
  <c r="K248" i="42"/>
  <c r="M130" i="42"/>
  <c r="L208" i="42"/>
  <c r="J168" i="42"/>
  <c r="M250" i="42"/>
  <c r="K149" i="42"/>
  <c r="J11" i="64"/>
  <c r="J24" i="64"/>
  <c r="J51" i="64"/>
  <c r="L168" i="42"/>
  <c r="M229" i="42"/>
  <c r="J49" i="42"/>
  <c r="E11" i="47"/>
  <c r="E24" i="47"/>
  <c r="E51" i="47"/>
  <c r="K190" i="42"/>
  <c r="M50" i="42"/>
  <c r="K50" i="42"/>
  <c r="J229" i="42"/>
  <c r="L230" i="42"/>
  <c r="M230" i="42"/>
  <c r="L128" i="42"/>
  <c r="J248" i="42"/>
  <c r="K70" i="42"/>
  <c r="M210" i="42"/>
  <c r="K68" i="42"/>
  <c r="J188" i="42"/>
  <c r="J28" i="42"/>
  <c r="M188" i="42"/>
  <c r="G12" i="47"/>
  <c r="G25" i="47"/>
  <c r="G52" i="47"/>
  <c r="J50" i="42"/>
  <c r="M248" i="42"/>
  <c r="L28" i="42"/>
  <c r="K188" i="42"/>
  <c r="K150" i="42"/>
  <c r="L249" i="42"/>
  <c r="M190" i="42"/>
  <c r="L188" i="42"/>
  <c r="AB307" i="42"/>
  <c r="M150" i="42"/>
  <c r="M128" i="42"/>
  <c r="J69" i="42"/>
  <c r="K130" i="42"/>
  <c r="I12" i="47"/>
  <c r="I25" i="47"/>
  <c r="I52" i="47"/>
  <c r="K189" i="42"/>
  <c r="M108" i="42"/>
  <c r="L68" i="42"/>
  <c r="AB305" i="42"/>
  <c r="K30" i="42"/>
  <c r="M70" i="42"/>
  <c r="L149" i="42"/>
  <c r="M48" i="42"/>
  <c r="L228" i="42"/>
  <c r="L88" i="42"/>
  <c r="J189" i="42"/>
  <c r="L11" i="47"/>
  <c r="L24" i="47"/>
  <c r="L51" i="47"/>
  <c r="M129" i="42"/>
  <c r="J170" i="42"/>
  <c r="J48" i="42"/>
  <c r="AD307" i="42"/>
  <c r="J250" i="42"/>
  <c r="AD305" i="42"/>
  <c r="M69" i="42"/>
  <c r="J30" i="42"/>
  <c r="M28" i="42"/>
  <c r="L48" i="42"/>
  <c r="AC305" i="42"/>
  <c r="J208" i="42"/>
  <c r="M10" i="47"/>
  <c r="M23" i="47"/>
  <c r="M50" i="47"/>
  <c r="J230" i="42"/>
  <c r="M30" i="42"/>
  <c r="J130" i="42"/>
  <c r="K208" i="42"/>
  <c r="M10" i="64"/>
  <c r="K229" i="42"/>
  <c r="K88" i="42"/>
  <c r="L250" i="42"/>
  <c r="M228" i="42"/>
  <c r="J148" i="42"/>
  <c r="K48" i="42"/>
  <c r="M149" i="42"/>
  <c r="J70" i="42"/>
  <c r="F12" i="47"/>
  <c r="F25" i="47"/>
  <c r="F52" i="47"/>
  <c r="AC307" i="42"/>
  <c r="L89" i="42"/>
  <c r="L50" i="42"/>
  <c r="K170" i="42"/>
  <c r="K12" i="47"/>
  <c r="K25" i="47"/>
  <c r="K52" i="47"/>
  <c r="L29" i="42"/>
  <c r="D11" i="64"/>
  <c r="D24" i="64"/>
  <c r="D51" i="64"/>
  <c r="M208" i="42"/>
  <c r="K110" i="42"/>
  <c r="H12" i="64"/>
  <c r="H25" i="64"/>
  <c r="H52" i="64"/>
  <c r="AA305" i="42"/>
  <c r="AA323" i="42"/>
  <c r="J68" i="42"/>
  <c r="K148" i="42"/>
  <c r="J10" i="64"/>
  <c r="J23" i="64"/>
  <c r="J50" i="64"/>
  <c r="M88" i="42"/>
  <c r="G10" i="64"/>
  <c r="G23" i="64"/>
  <c r="G50" i="64"/>
  <c r="J228" i="42"/>
  <c r="L190" i="42"/>
  <c r="L12" i="64"/>
  <c r="L25" i="64"/>
  <c r="L52" i="64"/>
  <c r="M68" i="42"/>
  <c r="K129" i="42"/>
  <c r="M90" i="42"/>
  <c r="AA306" i="42"/>
  <c r="J209" i="42"/>
  <c r="J210" i="42"/>
  <c r="M12" i="47"/>
  <c r="M25" i="47"/>
  <c r="M52" i="47"/>
  <c r="L69" i="42"/>
  <c r="AC306" i="42"/>
  <c r="AA307" i="42"/>
  <c r="M170" i="42"/>
  <c r="K69" i="42"/>
  <c r="L130" i="42"/>
  <c r="M89" i="42"/>
  <c r="L210" i="42"/>
  <c r="M12" i="64"/>
  <c r="M25" i="64"/>
  <c r="M52" i="64"/>
  <c r="L229" i="42"/>
  <c r="N11" i="64"/>
  <c r="N24" i="64"/>
  <c r="N51" i="64"/>
  <c r="G11" i="47"/>
  <c r="G24" i="47"/>
  <c r="G51" i="47"/>
  <c r="O10" i="64"/>
  <c r="O23" i="64"/>
  <c r="O50" i="64"/>
  <c r="L8" i="42"/>
  <c r="E10" i="64"/>
  <c r="E23" i="64"/>
  <c r="E50" i="64"/>
  <c r="L12" i="47"/>
  <c r="L25" i="47"/>
  <c r="L52" i="47"/>
  <c r="E10" i="47"/>
  <c r="E23" i="47"/>
  <c r="E50" i="47"/>
  <c r="G11" i="64"/>
  <c r="G24" i="64"/>
  <c r="G51" i="64"/>
  <c r="K9" i="42"/>
  <c r="K269" i="42"/>
  <c r="K8" i="42"/>
  <c r="M9" i="42"/>
  <c r="J10" i="42"/>
  <c r="M8" i="42"/>
  <c r="K10" i="42"/>
  <c r="J8" i="42"/>
  <c r="L9" i="42"/>
  <c r="M10" i="42"/>
  <c r="L10" i="42"/>
  <c r="AC296" i="42"/>
  <c r="AC287" i="42"/>
  <c r="J9" i="42"/>
  <c r="M23" i="64"/>
  <c r="M50" i="64"/>
  <c r="AB289" i="42"/>
  <c r="AB298" i="42"/>
  <c r="AB296" i="42"/>
  <c r="AB287" i="42"/>
  <c r="AA297" i="42"/>
  <c r="AA288" i="42"/>
  <c r="AA289" i="42"/>
  <c r="AA298" i="42"/>
  <c r="AD296" i="42"/>
  <c r="AD323" i="42"/>
  <c r="AD287" i="42"/>
  <c r="AB297" i="42"/>
  <c r="AD289" i="42"/>
  <c r="AD298" i="42"/>
  <c r="AA296" i="42"/>
  <c r="AA287" i="42"/>
  <c r="J12" i="43"/>
  <c r="J138" i="43"/>
  <c r="K12" i="43"/>
  <c r="L12" i="43"/>
  <c r="M12" i="43"/>
  <c r="M26" i="43"/>
  <c r="M40" i="43"/>
  <c r="M54" i="43"/>
  <c r="M68" i="43"/>
  <c r="G13" i="65"/>
  <c r="G24" i="65"/>
  <c r="G47" i="65"/>
  <c r="M82" i="43"/>
  <c r="M96" i="43"/>
  <c r="M110" i="43"/>
  <c r="M124" i="43"/>
  <c r="K96" i="43"/>
  <c r="I13" i="53"/>
  <c r="I24" i="53"/>
  <c r="I47" i="53"/>
  <c r="L82" i="43"/>
  <c r="L54" i="43"/>
  <c r="L26" i="43"/>
  <c r="L40" i="43"/>
  <c r="L110" i="43"/>
  <c r="K110" i="43"/>
  <c r="J13" i="65"/>
  <c r="J24" i="65"/>
  <c r="J47" i="65"/>
  <c r="K82" i="43"/>
  <c r="K54" i="43"/>
  <c r="F13" i="65"/>
  <c r="F24" i="65"/>
  <c r="F47" i="65"/>
  <c r="K26" i="43"/>
  <c r="J26" i="43"/>
  <c r="J82" i="43"/>
  <c r="J110" i="43"/>
  <c r="J54" i="43"/>
  <c r="L96" i="43"/>
  <c r="K40" i="43"/>
  <c r="C13" i="65"/>
  <c r="C24" i="65"/>
  <c r="C47" i="65"/>
  <c r="L68" i="43"/>
  <c r="K68" i="43"/>
  <c r="J96" i="43"/>
  <c r="J68" i="43"/>
  <c r="J40" i="43"/>
  <c r="E13" i="53"/>
  <c r="E24" i="53"/>
  <c r="E47" i="53"/>
  <c r="C13" i="53"/>
  <c r="J13" i="53"/>
  <c r="J24" i="53"/>
  <c r="J47" i="53"/>
  <c r="G13" i="53"/>
  <c r="G24" i="53"/>
  <c r="G47" i="53"/>
  <c r="J124" i="43"/>
  <c r="K13" i="53"/>
  <c r="K24" i="53"/>
  <c r="K47" i="53"/>
  <c r="C24" i="53"/>
  <c r="K124" i="43"/>
  <c r="L124" i="43"/>
  <c r="K13" i="65"/>
  <c r="K24" i="65"/>
  <c r="K47" i="65"/>
  <c r="C47" i="53"/>
  <c r="J24" i="42"/>
  <c r="J44" i="42"/>
  <c r="J64" i="42"/>
  <c r="J84" i="42"/>
  <c r="J104" i="42"/>
  <c r="J124" i="42"/>
  <c r="J144" i="42"/>
  <c r="J164" i="42"/>
  <c r="J184" i="42"/>
  <c r="L6" i="47"/>
  <c r="L19" i="47"/>
  <c r="L46" i="47"/>
  <c r="J204" i="42"/>
  <c r="J224" i="42"/>
  <c r="J244" i="42"/>
  <c r="AA311" i="42"/>
  <c r="AA284" i="42"/>
  <c r="J4" i="42"/>
  <c r="AA293" i="42"/>
  <c r="AA320" i="42"/>
  <c r="AA302" i="42"/>
  <c r="AB302" i="42"/>
  <c r="AC293" i="42"/>
  <c r="AC311" i="42"/>
  <c r="AB311" i="42"/>
  <c r="AD311" i="42"/>
  <c r="M84" i="42"/>
  <c r="L224" i="42"/>
  <c r="L44" i="42"/>
  <c r="E6" i="64"/>
  <c r="E19" i="64"/>
  <c r="E46" i="64"/>
  <c r="L144" i="42"/>
  <c r="M44" i="42"/>
  <c r="L204" i="42"/>
  <c r="K164" i="42"/>
  <c r="K6" i="47"/>
  <c r="K19" i="47"/>
  <c r="K46" i="47"/>
  <c r="AD302" i="42"/>
  <c r="L124" i="42"/>
  <c r="L64" i="42"/>
  <c r="K24" i="42"/>
  <c r="L24" i="42"/>
  <c r="M124" i="42"/>
  <c r="L184" i="42"/>
  <c r="M164" i="42"/>
  <c r="M184" i="42"/>
  <c r="M244" i="42"/>
  <c r="K224" i="42"/>
  <c r="K44" i="42"/>
  <c r="AC302" i="42"/>
  <c r="K204" i="42"/>
  <c r="L104" i="42"/>
  <c r="H6" i="64"/>
  <c r="H19" i="64"/>
  <c r="H46" i="64"/>
  <c r="M224" i="42"/>
  <c r="K104" i="42"/>
  <c r="K144" i="42"/>
  <c r="M204" i="42"/>
  <c r="K4" i="42"/>
  <c r="L164" i="42"/>
  <c r="M64" i="42"/>
  <c r="M144" i="42"/>
  <c r="L244" i="42"/>
  <c r="O6" i="64"/>
  <c r="O19" i="64"/>
  <c r="O46" i="64"/>
  <c r="M4" i="42"/>
  <c r="M104" i="42"/>
  <c r="K64" i="42"/>
  <c r="F6" i="47"/>
  <c r="F19" i="47"/>
  <c r="F46" i="47"/>
  <c r="K84" i="42"/>
  <c r="L84" i="42"/>
  <c r="K244" i="42"/>
  <c r="L4" i="42"/>
  <c r="C6" i="47"/>
  <c r="C19" i="47"/>
  <c r="C46" i="47"/>
  <c r="K124" i="42"/>
  <c r="M24" i="42"/>
  <c r="K184" i="42"/>
  <c r="L6" i="64"/>
  <c r="L19" i="64"/>
  <c r="L46" i="64"/>
  <c r="G6" i="64"/>
  <c r="G19" i="64"/>
  <c r="G46" i="64"/>
  <c r="G6" i="47"/>
  <c r="G19" i="47"/>
  <c r="G46" i="47"/>
  <c r="AC284" i="42"/>
  <c r="AD293" i="42"/>
  <c r="AD284" i="42"/>
  <c r="AB293" i="42"/>
  <c r="E14" i="66"/>
  <c r="E36" i="66"/>
  <c r="E38" i="66"/>
  <c r="F27" i="66"/>
  <c r="E30" i="66"/>
  <c r="E11" i="61"/>
  <c r="E25" i="61"/>
  <c r="E28" i="61"/>
  <c r="E34" i="61"/>
  <c r="E36" i="61"/>
  <c r="E17" i="61"/>
  <c r="E29" i="61"/>
  <c r="E21" i="61"/>
  <c r="E22" i="61"/>
  <c r="E13" i="61"/>
  <c r="E8" i="61"/>
  <c r="E24" i="61"/>
  <c r="E26" i="61"/>
  <c r="E18" i="61"/>
  <c r="E20" i="61"/>
  <c r="E12" i="61"/>
  <c r="E23" i="61"/>
  <c r="E9" i="61"/>
  <c r="E27" i="61"/>
  <c r="F9" i="66"/>
  <c r="F18" i="66"/>
  <c r="F23" i="66"/>
  <c r="F25" i="66"/>
  <c r="F24" i="66"/>
  <c r="F8" i="66"/>
  <c r="F20" i="66"/>
  <c r="F29" i="66"/>
  <c r="F12" i="66"/>
  <c r="F35" i="66"/>
  <c r="F11" i="66"/>
  <c r="F19" i="66"/>
  <c r="F33" i="66"/>
  <c r="F36" i="66"/>
  <c r="F10" i="66"/>
  <c r="F34" i="66"/>
  <c r="F26" i="66"/>
  <c r="F22" i="66"/>
  <c r="F13" i="66"/>
  <c r="F28" i="66"/>
  <c r="F21" i="66"/>
  <c r="F17" i="66"/>
  <c r="F30" i="66"/>
  <c r="G5" i="65"/>
  <c r="G16" i="65"/>
  <c r="G39" i="65"/>
  <c r="G6" i="53"/>
  <c r="G17" i="53"/>
  <c r="G40" i="53"/>
  <c r="H7" i="65"/>
  <c r="H18" i="65"/>
  <c r="H41" i="65"/>
  <c r="AC182" i="43"/>
  <c r="K7" i="65"/>
  <c r="K18" i="65"/>
  <c r="K41" i="65"/>
  <c r="K48" i="65"/>
  <c r="H6" i="65"/>
  <c r="H17" i="65"/>
  <c r="H40" i="65"/>
  <c r="AB180" i="43"/>
  <c r="K8" i="65"/>
  <c r="K19" i="65"/>
  <c r="K42" i="65"/>
  <c r="D5" i="53"/>
  <c r="D16" i="53"/>
  <c r="D39" i="53"/>
  <c r="AC184" i="43"/>
  <c r="AD180" i="43"/>
  <c r="AC181" i="43"/>
  <c r="K5" i="53"/>
  <c r="K16" i="53"/>
  <c r="K39" i="53"/>
  <c r="AD181" i="43"/>
  <c r="I7" i="65"/>
  <c r="I18" i="65"/>
  <c r="I41" i="65"/>
  <c r="J8" i="53"/>
  <c r="J19" i="53"/>
  <c r="J42" i="53"/>
  <c r="F8" i="53"/>
  <c r="F19" i="53"/>
  <c r="F42" i="53"/>
  <c r="F5" i="65"/>
  <c r="F16" i="65"/>
  <c r="F39" i="65"/>
  <c r="C8" i="65"/>
  <c r="AC185" i="43"/>
  <c r="AD184" i="43"/>
  <c r="AB184" i="43"/>
  <c r="D45" i="53"/>
  <c r="K136" i="43"/>
  <c r="K7" i="53"/>
  <c r="K18" i="53"/>
  <c r="K41" i="53"/>
  <c r="C8" i="53"/>
  <c r="J133" i="43"/>
  <c r="F12" i="53"/>
  <c r="F23" i="53"/>
  <c r="F46" i="53"/>
  <c r="J137" i="43"/>
  <c r="L137" i="43"/>
  <c r="C10" i="53"/>
  <c r="J135" i="43"/>
  <c r="K134" i="43"/>
  <c r="C9" i="65"/>
  <c r="K132" i="43"/>
  <c r="D7" i="65"/>
  <c r="D18" i="65"/>
  <c r="D41" i="65"/>
  <c r="F11" i="65"/>
  <c r="F22" i="65"/>
  <c r="F45" i="65"/>
  <c r="H8" i="65"/>
  <c r="H19" i="65"/>
  <c r="H42" i="65"/>
  <c r="H8" i="53"/>
  <c r="H19" i="53"/>
  <c r="H42" i="53"/>
  <c r="D8" i="65"/>
  <c r="D8" i="53"/>
  <c r="D19" i="53"/>
  <c r="D42" i="53"/>
  <c r="I5" i="65"/>
  <c r="I16" i="65"/>
  <c r="I39" i="65"/>
  <c r="I5" i="53"/>
  <c r="I16" i="53"/>
  <c r="I39" i="53"/>
  <c r="K130" i="43"/>
  <c r="E5" i="65"/>
  <c r="E16" i="65"/>
  <c r="E39" i="65"/>
  <c r="E5" i="53"/>
  <c r="E16" i="53"/>
  <c r="E39" i="53"/>
  <c r="C6" i="65"/>
  <c r="M131" i="43"/>
  <c r="D12" i="65"/>
  <c r="M137" i="43"/>
  <c r="D13" i="53"/>
  <c r="D24" i="53"/>
  <c r="D47" i="53"/>
  <c r="D13" i="65"/>
  <c r="L138" i="43"/>
  <c r="L13" i="53"/>
  <c r="H13" i="53"/>
  <c r="H24" i="53"/>
  <c r="H47" i="53"/>
  <c r="H13" i="65"/>
  <c r="H24" i="65"/>
  <c r="H47" i="65"/>
  <c r="M138" i="43"/>
  <c r="C22" i="65"/>
  <c r="I12" i="53"/>
  <c r="I23" i="53"/>
  <c r="I46" i="53"/>
  <c r="E12" i="53"/>
  <c r="E12" i="65"/>
  <c r="E23" i="65"/>
  <c r="E46" i="65"/>
  <c r="K137" i="43"/>
  <c r="K10" i="65"/>
  <c r="K21" i="65"/>
  <c r="K44" i="65"/>
  <c r="K10" i="53"/>
  <c r="K21" i="53"/>
  <c r="K44" i="53"/>
  <c r="H10" i="53"/>
  <c r="H21" i="53"/>
  <c r="H44" i="53"/>
  <c r="K9" i="53"/>
  <c r="K20" i="53"/>
  <c r="K43" i="53"/>
  <c r="J9" i="53"/>
  <c r="J20" i="53"/>
  <c r="J43" i="53"/>
  <c r="J9" i="65"/>
  <c r="J20" i="65"/>
  <c r="J43" i="65"/>
  <c r="G9" i="53"/>
  <c r="G20" i="53"/>
  <c r="G43" i="53"/>
  <c r="F9" i="53"/>
  <c r="F20" i="53"/>
  <c r="F43" i="53"/>
  <c r="L134" i="43"/>
  <c r="C9" i="53"/>
  <c r="H7" i="53"/>
  <c r="H18" i="53"/>
  <c r="H41" i="53"/>
  <c r="H48" i="53"/>
  <c r="G7" i="65"/>
  <c r="G18" i="65"/>
  <c r="G41" i="65"/>
  <c r="G48" i="65"/>
  <c r="G7" i="53"/>
  <c r="G18" i="53"/>
  <c r="G41" i="53"/>
  <c r="G48" i="53"/>
  <c r="C10" i="61"/>
  <c r="J132" i="43"/>
  <c r="D7" i="53"/>
  <c r="D18" i="53"/>
  <c r="D41" i="53"/>
  <c r="C7" i="65"/>
  <c r="C7" i="53"/>
  <c r="L132" i="43"/>
  <c r="I6" i="53"/>
  <c r="I17" i="53"/>
  <c r="I40" i="53"/>
  <c r="J131" i="43"/>
  <c r="E6" i="53"/>
  <c r="E17" i="53"/>
  <c r="E40" i="53"/>
  <c r="D6" i="53"/>
  <c r="L131" i="43"/>
  <c r="D6" i="65"/>
  <c r="D17" i="65"/>
  <c r="D40" i="65"/>
  <c r="M136" i="43"/>
  <c r="M130" i="43"/>
  <c r="C5" i="65"/>
  <c r="L47" i="53"/>
  <c r="F13" i="53"/>
  <c r="F24" i="53"/>
  <c r="F47" i="53"/>
  <c r="I13" i="65"/>
  <c r="I24" i="65"/>
  <c r="I47" i="65"/>
  <c r="C45" i="53"/>
  <c r="C23" i="53"/>
  <c r="L135" i="43"/>
  <c r="E13" i="65"/>
  <c r="E24" i="65"/>
  <c r="E47" i="65"/>
  <c r="K138" i="43"/>
  <c r="J136" i="43"/>
  <c r="AC180" i="43"/>
  <c r="C19" i="65"/>
  <c r="C16" i="53"/>
  <c r="D9" i="53"/>
  <c r="D20" i="53"/>
  <c r="D43" i="53"/>
  <c r="J12" i="65"/>
  <c r="J23" i="65"/>
  <c r="J46" i="65"/>
  <c r="K135" i="43"/>
  <c r="H9" i="53"/>
  <c r="H20" i="53"/>
  <c r="H43" i="53"/>
  <c r="E7" i="53"/>
  <c r="E18" i="53"/>
  <c r="E41" i="53"/>
  <c r="J6" i="53"/>
  <c r="J17" i="53"/>
  <c r="J40" i="53"/>
  <c r="E11" i="53"/>
  <c r="E22" i="53"/>
  <c r="E45" i="53"/>
  <c r="L136" i="43"/>
  <c r="E8" i="65"/>
  <c r="E19" i="65"/>
  <c r="E42" i="65"/>
  <c r="K133" i="43"/>
  <c r="F5" i="53"/>
  <c r="F16" i="53"/>
  <c r="F39" i="53"/>
  <c r="AD185" i="43"/>
  <c r="D10" i="65"/>
  <c r="D21" i="65"/>
  <c r="D44" i="65"/>
  <c r="M135" i="43"/>
  <c r="M12" i="65"/>
  <c r="C23" i="65"/>
  <c r="E10" i="65"/>
  <c r="E21" i="65"/>
  <c r="E44" i="65"/>
  <c r="C40" i="53"/>
  <c r="C10" i="65"/>
  <c r="F6" i="53"/>
  <c r="F17" i="53"/>
  <c r="F40" i="53"/>
  <c r="AA182" i="43"/>
  <c r="D11" i="65"/>
  <c r="D22" i="65"/>
  <c r="D45" i="65"/>
  <c r="I6" i="47"/>
  <c r="I19" i="47"/>
  <c r="I46" i="47"/>
  <c r="L10" i="47"/>
  <c r="L23" i="47"/>
  <c r="L50" i="47"/>
  <c r="D8" i="64"/>
  <c r="D21" i="64"/>
  <c r="D48" i="64"/>
  <c r="C12" i="64"/>
  <c r="C25" i="64"/>
  <c r="C52" i="64"/>
  <c r="L8" i="64"/>
  <c r="L21" i="64"/>
  <c r="L48" i="64"/>
  <c r="L57" i="64"/>
  <c r="N10" i="64"/>
  <c r="N23" i="64"/>
  <c r="N50" i="64"/>
  <c r="AD325" i="42"/>
  <c r="D11" i="47"/>
  <c r="D24" i="47"/>
  <c r="D51" i="47"/>
  <c r="D12" i="47"/>
  <c r="D25" i="47"/>
  <c r="D52" i="47"/>
  <c r="J12" i="47"/>
  <c r="J25" i="47"/>
  <c r="J52" i="47"/>
  <c r="J6" i="64"/>
  <c r="J19" i="64"/>
  <c r="J46" i="64"/>
  <c r="AD320" i="42"/>
  <c r="C10" i="64"/>
  <c r="C23" i="64"/>
  <c r="C50" i="64"/>
  <c r="K12" i="64"/>
  <c r="K25" i="64"/>
  <c r="K52" i="64"/>
  <c r="K265" i="42"/>
  <c r="M7" i="64"/>
  <c r="M20" i="64"/>
  <c r="M47" i="64"/>
  <c r="E7" i="64"/>
  <c r="E20" i="64"/>
  <c r="E47" i="64"/>
  <c r="J8" i="47"/>
  <c r="J21" i="47"/>
  <c r="J48" i="47"/>
  <c r="F8" i="47"/>
  <c r="F21" i="47"/>
  <c r="F48" i="47"/>
  <c r="O8" i="47"/>
  <c r="O21" i="47"/>
  <c r="O48" i="47"/>
  <c r="AB322" i="42"/>
  <c r="D6" i="64"/>
  <c r="D19" i="64"/>
  <c r="D46" i="64"/>
  <c r="F6" i="64"/>
  <c r="F19" i="64"/>
  <c r="F46" i="64"/>
  <c r="AA324" i="42"/>
  <c r="I12" i="64"/>
  <c r="I25" i="64"/>
  <c r="I52" i="64"/>
  <c r="H10" i="64"/>
  <c r="H23" i="64"/>
  <c r="H50" i="64"/>
  <c r="D10" i="47"/>
  <c r="D23" i="47"/>
  <c r="D50" i="47"/>
  <c r="I7" i="47"/>
  <c r="I20" i="47"/>
  <c r="I47" i="47"/>
  <c r="H7" i="64"/>
  <c r="H20" i="64"/>
  <c r="H47" i="64"/>
  <c r="H57" i="64"/>
  <c r="H60" i="64"/>
  <c r="E7" i="47"/>
  <c r="E20" i="47"/>
  <c r="E47" i="47"/>
  <c r="D7" i="47"/>
  <c r="M8" i="64"/>
  <c r="M21" i="64"/>
  <c r="M48" i="64"/>
  <c r="H6" i="47"/>
  <c r="H19" i="47"/>
  <c r="H46" i="47"/>
  <c r="D8" i="47"/>
  <c r="D21" i="47"/>
  <c r="D48" i="47"/>
  <c r="O6" i="47"/>
  <c r="O19" i="47"/>
  <c r="O46" i="47"/>
  <c r="M6" i="64"/>
  <c r="M19" i="64"/>
  <c r="M46" i="64"/>
  <c r="K6" i="64"/>
  <c r="K19" i="64"/>
  <c r="K46" i="64"/>
  <c r="AC320" i="42"/>
  <c r="E12" i="47"/>
  <c r="E25" i="47"/>
  <c r="E52" i="47"/>
  <c r="O12" i="47"/>
  <c r="O25" i="47"/>
  <c r="O52" i="47"/>
  <c r="J8" i="64"/>
  <c r="J21" i="64"/>
  <c r="J48" i="64"/>
  <c r="C11" i="64"/>
  <c r="G10" i="47"/>
  <c r="G23" i="47"/>
  <c r="G50" i="47"/>
  <c r="D12" i="64"/>
  <c r="D25" i="64"/>
  <c r="D52" i="64"/>
  <c r="J12" i="64"/>
  <c r="J25" i="64"/>
  <c r="J52" i="64"/>
  <c r="J57" i="64"/>
  <c r="J62" i="64"/>
  <c r="I6" i="64"/>
  <c r="I19" i="64"/>
  <c r="I46" i="64"/>
  <c r="N6" i="64"/>
  <c r="N19" i="64"/>
  <c r="N46" i="64"/>
  <c r="E6" i="47"/>
  <c r="E19" i="47"/>
  <c r="E46" i="47"/>
  <c r="I11" i="64"/>
  <c r="I24" i="64"/>
  <c r="I51" i="64"/>
  <c r="O10" i="47"/>
  <c r="O23" i="47"/>
  <c r="O50" i="47"/>
  <c r="E11" i="64"/>
  <c r="E24" i="64"/>
  <c r="E51" i="64"/>
  <c r="F11" i="47"/>
  <c r="F24" i="47"/>
  <c r="F51" i="47"/>
  <c r="F11" i="64"/>
  <c r="F24" i="64"/>
  <c r="F51" i="64"/>
  <c r="I7" i="64"/>
  <c r="I20" i="64"/>
  <c r="I47" i="64"/>
  <c r="M272" i="42"/>
  <c r="J10" i="47"/>
  <c r="J23" i="47"/>
  <c r="J50" i="47"/>
  <c r="E12" i="64"/>
  <c r="E25" i="64"/>
  <c r="E52" i="64"/>
  <c r="M6" i="47"/>
  <c r="M19" i="47"/>
  <c r="M46" i="47"/>
  <c r="M267" i="42"/>
  <c r="D9" i="64"/>
  <c r="D22" i="64"/>
  <c r="D49" i="64"/>
  <c r="M264" i="42"/>
  <c r="L270" i="42"/>
  <c r="N11" i="47"/>
  <c r="N24" i="47"/>
  <c r="N51" i="47"/>
  <c r="K10" i="64"/>
  <c r="K23" i="64"/>
  <c r="K50" i="64"/>
  <c r="H11" i="47"/>
  <c r="H24" i="47"/>
  <c r="H51" i="47"/>
  <c r="H11" i="64"/>
  <c r="H24" i="64"/>
  <c r="H51" i="64"/>
  <c r="O11" i="64"/>
  <c r="O24" i="64"/>
  <c r="O51" i="64"/>
  <c r="O11" i="47"/>
  <c r="O24" i="47"/>
  <c r="O51" i="47"/>
  <c r="M271" i="42"/>
  <c r="M273" i="42"/>
  <c r="F15" i="64"/>
  <c r="F28" i="64"/>
  <c r="F55" i="64"/>
  <c r="L269" i="42"/>
  <c r="Q14" i="64"/>
  <c r="E13" i="64"/>
  <c r="E26" i="64"/>
  <c r="E53" i="64"/>
  <c r="D6" i="47"/>
  <c r="K264" i="42"/>
  <c r="N10" i="47"/>
  <c r="N23" i="47"/>
  <c r="N50" i="47"/>
  <c r="F12" i="64"/>
  <c r="F25" i="64"/>
  <c r="F52" i="64"/>
  <c r="M270" i="42"/>
  <c r="D20" i="47"/>
  <c r="D47" i="47"/>
  <c r="I8" i="64"/>
  <c r="I21" i="64"/>
  <c r="I48" i="64"/>
  <c r="I8" i="47"/>
  <c r="I21" i="47"/>
  <c r="I48" i="47"/>
  <c r="N9" i="64"/>
  <c r="N22" i="64"/>
  <c r="N49" i="64"/>
  <c r="N9" i="47"/>
  <c r="N22" i="47"/>
  <c r="N49" i="47"/>
  <c r="F9" i="64"/>
  <c r="F22" i="64"/>
  <c r="F49" i="64"/>
  <c r="F9" i="47"/>
  <c r="F22" i="47"/>
  <c r="F49" i="47"/>
  <c r="H13" i="64"/>
  <c r="H26" i="64"/>
  <c r="H53" i="64"/>
  <c r="H13" i="47"/>
  <c r="H26" i="47"/>
  <c r="H53" i="47"/>
  <c r="K14" i="64"/>
  <c r="K27" i="64"/>
  <c r="K54" i="64"/>
  <c r="K14" i="47"/>
  <c r="K27" i="47"/>
  <c r="K54" i="47"/>
  <c r="K272" i="42"/>
  <c r="J16" i="47"/>
  <c r="J29" i="47"/>
  <c r="J56" i="47"/>
  <c r="J16" i="64"/>
  <c r="J29" i="64"/>
  <c r="J56" i="64"/>
  <c r="F16" i="64"/>
  <c r="F29" i="64"/>
  <c r="F56" i="64"/>
  <c r="F16" i="47"/>
  <c r="F29" i="47"/>
  <c r="F56" i="47"/>
  <c r="O16" i="64"/>
  <c r="O29" i="64"/>
  <c r="O56" i="64"/>
  <c r="L271" i="42"/>
  <c r="L264" i="42"/>
  <c r="J264" i="42"/>
  <c r="J6" i="47"/>
  <c r="J19" i="47"/>
  <c r="J46" i="47"/>
  <c r="J270" i="42"/>
  <c r="M269" i="42"/>
  <c r="K11" i="47"/>
  <c r="K24" i="47"/>
  <c r="K51" i="47"/>
  <c r="K57" i="47"/>
  <c r="J269" i="42"/>
  <c r="J265" i="42"/>
  <c r="N6" i="47"/>
  <c r="N19" i="47"/>
  <c r="N46" i="47"/>
  <c r="D10" i="64"/>
  <c r="M268" i="42"/>
  <c r="AB325" i="42"/>
  <c r="M11" i="64"/>
  <c r="M24" i="64"/>
  <c r="M51" i="64"/>
  <c r="G12" i="64"/>
  <c r="G25" i="64"/>
  <c r="G52" i="64"/>
  <c r="G57" i="64"/>
  <c r="K270" i="42"/>
  <c r="F27" i="47"/>
  <c r="F54" i="47"/>
  <c r="G16" i="64"/>
  <c r="G29" i="64"/>
  <c r="G56" i="64"/>
  <c r="O15" i="64"/>
  <c r="O28" i="64"/>
  <c r="O55" i="64"/>
  <c r="J273" i="42"/>
  <c r="AC323" i="42"/>
  <c r="F10" i="64"/>
  <c r="F23" i="64"/>
  <c r="F50" i="64"/>
  <c r="F10" i="47"/>
  <c r="F23" i="47"/>
  <c r="F50" i="47"/>
  <c r="I10" i="64"/>
  <c r="I23" i="64"/>
  <c r="I50" i="64"/>
  <c r="E13" i="47"/>
  <c r="E26" i="47"/>
  <c r="E53" i="47"/>
  <c r="K268" i="42"/>
  <c r="L268" i="42"/>
  <c r="N12" i="64"/>
  <c r="N25" i="64"/>
  <c r="N52" i="64"/>
  <c r="N12" i="47"/>
  <c r="N25" i="47"/>
  <c r="N52" i="47"/>
  <c r="I10" i="47"/>
  <c r="I23" i="47"/>
  <c r="I50" i="47"/>
  <c r="E8" i="47"/>
  <c r="E21" i="47"/>
  <c r="E48" i="47"/>
  <c r="L266" i="42"/>
  <c r="J9" i="47"/>
  <c r="J22" i="47"/>
  <c r="J49" i="47"/>
  <c r="J267" i="42"/>
  <c r="I13" i="64"/>
  <c r="I26" i="64"/>
  <c r="I53" i="64"/>
  <c r="K271" i="42"/>
  <c r="D13" i="64"/>
  <c r="D26" i="64"/>
  <c r="D53" i="64"/>
  <c r="O13" i="47"/>
  <c r="O26" i="47"/>
  <c r="O53" i="47"/>
  <c r="G14" i="47"/>
  <c r="G27" i="47"/>
  <c r="G54" i="47"/>
  <c r="L272" i="42"/>
  <c r="K15" i="47"/>
  <c r="K28" i="47"/>
  <c r="K55" i="47"/>
  <c r="P55" i="47"/>
  <c r="K15" i="64"/>
  <c r="K28" i="64"/>
  <c r="K55" i="64"/>
  <c r="J15" i="47"/>
  <c r="J28" i="47"/>
  <c r="J55" i="47"/>
  <c r="M11" i="47"/>
  <c r="M24" i="47"/>
  <c r="M51" i="47"/>
  <c r="L10" i="64"/>
  <c r="L23" i="64"/>
  <c r="L50" i="64"/>
  <c r="H12" i="47"/>
  <c r="H25" i="47"/>
  <c r="H52" i="47"/>
  <c r="AC322" i="42"/>
  <c r="L7" i="47"/>
  <c r="L20" i="47"/>
  <c r="L47" i="47"/>
  <c r="H7" i="47"/>
  <c r="H20" i="47"/>
  <c r="H47" i="47"/>
  <c r="L265" i="42"/>
  <c r="H8" i="64"/>
  <c r="H21" i="64"/>
  <c r="H48" i="64"/>
  <c r="H8" i="47"/>
  <c r="H21" i="47"/>
  <c r="H48" i="47"/>
  <c r="E9" i="47"/>
  <c r="E9" i="64"/>
  <c r="E22" i="64"/>
  <c r="E49" i="64"/>
  <c r="I13" i="47"/>
  <c r="I26" i="47"/>
  <c r="I53" i="47"/>
  <c r="D13" i="47"/>
  <c r="D26" i="47"/>
  <c r="D53" i="47"/>
  <c r="N14" i="64"/>
  <c r="N27" i="64"/>
  <c r="N54" i="64"/>
  <c r="M265" i="42"/>
  <c r="K10" i="47"/>
  <c r="K23" i="47"/>
  <c r="K50" i="47"/>
  <c r="O12" i="64"/>
  <c r="O25" i="64"/>
  <c r="O52" i="64"/>
  <c r="J266" i="42"/>
  <c r="O15" i="47"/>
  <c r="O28" i="47"/>
  <c r="O55" i="47"/>
  <c r="H15" i="64"/>
  <c r="H28" i="64"/>
  <c r="H55" i="64"/>
  <c r="P55" i="64"/>
  <c r="K273" i="42"/>
  <c r="G16" i="47"/>
  <c r="G29" i="47"/>
  <c r="G56" i="47"/>
  <c r="L267" i="42"/>
  <c r="AC321" i="42"/>
  <c r="K267" i="42"/>
  <c r="AD322" i="42"/>
  <c r="P14" i="47"/>
  <c r="K266" i="42"/>
  <c r="M274" i="42"/>
  <c r="AD288" i="42"/>
  <c r="AD297" i="42"/>
  <c r="AD315" i="42"/>
  <c r="AD306" i="42"/>
  <c r="C24" i="64"/>
  <c r="M266" i="42"/>
  <c r="C8" i="64"/>
  <c r="AA304" i="42"/>
  <c r="AA313" i="42"/>
  <c r="AA295" i="42"/>
  <c r="AA322" i="42"/>
  <c r="AA286" i="42"/>
  <c r="AC315" i="42"/>
  <c r="AC297" i="42"/>
  <c r="AC324" i="42"/>
  <c r="L274" i="42"/>
  <c r="AC288" i="42"/>
  <c r="C27" i="64"/>
  <c r="C11" i="47"/>
  <c r="AB294" i="42"/>
  <c r="AB312" i="42"/>
  <c r="AB285" i="42"/>
  <c r="AC289" i="42"/>
  <c r="AC316" i="42"/>
  <c r="AC298" i="42"/>
  <c r="C49" i="64"/>
  <c r="P22" i="64"/>
  <c r="C6" i="64"/>
  <c r="Q9" i="64"/>
  <c r="P9" i="64"/>
  <c r="C26" i="64"/>
  <c r="Q13" i="64"/>
  <c r="J268" i="42"/>
  <c r="C10" i="47"/>
  <c r="P54" i="47"/>
  <c r="C22" i="47"/>
  <c r="AB284" i="42"/>
  <c r="C12" i="47"/>
  <c r="C8" i="47"/>
  <c r="J271" i="42"/>
  <c r="C13" i="47"/>
  <c r="C16" i="47"/>
  <c r="C16" i="64"/>
  <c r="AB320" i="42"/>
  <c r="AA285" i="42"/>
  <c r="AA303" i="42"/>
  <c r="AA321" i="42"/>
  <c r="AB306" i="42"/>
  <c r="AB324" i="42"/>
  <c r="AB288" i="42"/>
  <c r="K274" i="42"/>
  <c r="AB323" i="42"/>
  <c r="C7" i="64"/>
  <c r="AD285" i="42"/>
  <c r="AD312" i="42"/>
  <c r="AD321" i="42"/>
  <c r="E14" i="61"/>
  <c r="E38" i="61"/>
  <c r="E30" i="61"/>
  <c r="F14" i="66"/>
  <c r="F38" i="66"/>
  <c r="H52" i="53"/>
  <c r="H58" i="53"/>
  <c r="L8" i="65"/>
  <c r="G49" i="65"/>
  <c r="G59" i="65"/>
  <c r="D10" i="66"/>
  <c r="G55" i="65"/>
  <c r="G57" i="65"/>
  <c r="G52" i="65"/>
  <c r="G58" i="65"/>
  <c r="G56" i="65"/>
  <c r="G54" i="65"/>
  <c r="G51" i="65"/>
  <c r="E59" i="65"/>
  <c r="G54" i="53"/>
  <c r="D34" i="66"/>
  <c r="K54" i="65"/>
  <c r="H53" i="53"/>
  <c r="I58" i="53"/>
  <c r="M47" i="53"/>
  <c r="E48" i="65"/>
  <c r="E51" i="65"/>
  <c r="M13" i="65"/>
  <c r="K57" i="65"/>
  <c r="E56" i="65"/>
  <c r="E54" i="65"/>
  <c r="L45" i="53"/>
  <c r="M45" i="53"/>
  <c r="K52" i="65"/>
  <c r="K53" i="65"/>
  <c r="M11" i="53"/>
  <c r="G51" i="53"/>
  <c r="H48" i="65"/>
  <c r="H59" i="65"/>
  <c r="M23" i="65"/>
  <c r="C46" i="65"/>
  <c r="M5" i="53"/>
  <c r="L22" i="53"/>
  <c r="L24" i="53"/>
  <c r="M7" i="53"/>
  <c r="C18" i="53"/>
  <c r="L7" i="53"/>
  <c r="C20" i="53"/>
  <c r="L9" i="53"/>
  <c r="M9" i="53"/>
  <c r="H56" i="53"/>
  <c r="H59" i="53"/>
  <c r="I48" i="53"/>
  <c r="I52" i="53"/>
  <c r="I51" i="53"/>
  <c r="L11" i="53"/>
  <c r="C21" i="53"/>
  <c r="M10" i="53"/>
  <c r="L10" i="53"/>
  <c r="K58" i="65"/>
  <c r="L5" i="53"/>
  <c r="G59" i="53"/>
  <c r="M22" i="53"/>
  <c r="C46" i="53"/>
  <c r="K55" i="65"/>
  <c r="L5" i="65"/>
  <c r="C16" i="65"/>
  <c r="M5" i="65"/>
  <c r="K56" i="65"/>
  <c r="M13" i="53"/>
  <c r="C17" i="65"/>
  <c r="L6" i="65"/>
  <c r="M6" i="65"/>
  <c r="C21" i="65"/>
  <c r="L10" i="65"/>
  <c r="M10" i="65"/>
  <c r="M12" i="53"/>
  <c r="F48" i="65"/>
  <c r="D17" i="53"/>
  <c r="L6" i="53"/>
  <c r="M6" i="53"/>
  <c r="G55" i="53"/>
  <c r="M11" i="65"/>
  <c r="G57" i="53"/>
  <c r="D23" i="65"/>
  <c r="D46" i="65"/>
  <c r="L12" i="65"/>
  <c r="J48" i="53"/>
  <c r="J52" i="53"/>
  <c r="D19" i="65"/>
  <c r="D42" i="65"/>
  <c r="M8" i="65"/>
  <c r="L8" i="53"/>
  <c r="C19" i="53"/>
  <c r="M8" i="53"/>
  <c r="C39" i="53"/>
  <c r="L16" i="53"/>
  <c r="M16" i="53"/>
  <c r="C18" i="65"/>
  <c r="L7" i="65"/>
  <c r="M7" i="65"/>
  <c r="I48" i="65"/>
  <c r="I51" i="65"/>
  <c r="M22" i="65"/>
  <c r="C45" i="65"/>
  <c r="L22" i="65"/>
  <c r="H55" i="53"/>
  <c r="G53" i="53"/>
  <c r="E58" i="65"/>
  <c r="L11" i="65"/>
  <c r="J48" i="65"/>
  <c r="J55" i="65"/>
  <c r="G58" i="53"/>
  <c r="C9" i="61"/>
  <c r="H57" i="53"/>
  <c r="H51" i="53"/>
  <c r="C42" i="65"/>
  <c r="F48" i="53"/>
  <c r="F58" i="53"/>
  <c r="G56" i="53"/>
  <c r="K51" i="65"/>
  <c r="M24" i="53"/>
  <c r="G53" i="65"/>
  <c r="E23" i="53"/>
  <c r="E46" i="53"/>
  <c r="L12" i="53"/>
  <c r="D24" i="65"/>
  <c r="L13" i="65"/>
  <c r="H54" i="53"/>
  <c r="M9" i="65"/>
  <c r="C20" i="65"/>
  <c r="L9" i="65"/>
  <c r="K48" i="53"/>
  <c r="K49" i="65"/>
  <c r="G52" i="53"/>
  <c r="K59" i="65"/>
  <c r="L67" i="64"/>
  <c r="L63" i="64"/>
  <c r="F57" i="47"/>
  <c r="F64" i="47"/>
  <c r="O57" i="64"/>
  <c r="O64" i="64"/>
  <c r="AC325" i="42"/>
  <c r="G57" i="47"/>
  <c r="P11" i="64"/>
  <c r="G61" i="64"/>
  <c r="G60" i="64"/>
  <c r="G62" i="64"/>
  <c r="G58" i="64"/>
  <c r="G67" i="64"/>
  <c r="G68" i="64"/>
  <c r="G64" i="64"/>
  <c r="G65" i="64"/>
  <c r="G63" i="64"/>
  <c r="G69" i="64"/>
  <c r="G67" i="47"/>
  <c r="G63" i="47"/>
  <c r="G69" i="47"/>
  <c r="G61" i="47"/>
  <c r="G65" i="47"/>
  <c r="G66" i="47"/>
  <c r="G64" i="47"/>
  <c r="G62" i="47"/>
  <c r="G60" i="47"/>
  <c r="K67" i="47"/>
  <c r="K63" i="47"/>
  <c r="K60" i="47"/>
  <c r="K66" i="47"/>
  <c r="K61" i="47"/>
  <c r="K70" i="47"/>
  <c r="K62" i="47"/>
  <c r="F69" i="47"/>
  <c r="F60" i="47"/>
  <c r="O62" i="64"/>
  <c r="O61" i="64"/>
  <c r="J64" i="64"/>
  <c r="Q15" i="64"/>
  <c r="F70" i="47"/>
  <c r="H68" i="64"/>
  <c r="H61" i="64"/>
  <c r="P14" i="64"/>
  <c r="P28" i="64"/>
  <c r="K64" i="47"/>
  <c r="F64" i="64"/>
  <c r="Q14" i="47"/>
  <c r="P15" i="64"/>
  <c r="H63" i="64"/>
  <c r="H71" i="64"/>
  <c r="F57" i="64"/>
  <c r="F66" i="64"/>
  <c r="P13" i="64"/>
  <c r="Q11" i="64"/>
  <c r="P20" i="47"/>
  <c r="P10" i="64"/>
  <c r="H62" i="64"/>
  <c r="P15" i="47"/>
  <c r="N63" i="64"/>
  <c r="D19" i="47"/>
  <c r="P6" i="47"/>
  <c r="J60" i="64"/>
  <c r="G66" i="64"/>
  <c r="K68" i="47"/>
  <c r="J61" i="64"/>
  <c r="P25" i="64"/>
  <c r="K69" i="47"/>
  <c r="P27" i="47"/>
  <c r="L57" i="47"/>
  <c r="M57" i="47"/>
  <c r="M60" i="47"/>
  <c r="P12" i="64"/>
  <c r="G68" i="47"/>
  <c r="J70" i="64"/>
  <c r="P47" i="47"/>
  <c r="H57" i="47"/>
  <c r="Q12" i="64"/>
  <c r="P28" i="47"/>
  <c r="H66" i="47"/>
  <c r="Q15" i="47"/>
  <c r="G70" i="64"/>
  <c r="D23" i="64"/>
  <c r="Q10" i="64"/>
  <c r="J57" i="47"/>
  <c r="J63" i="47"/>
  <c r="Q7" i="47"/>
  <c r="F65" i="64"/>
  <c r="I57" i="64"/>
  <c r="I64" i="64"/>
  <c r="M57" i="64"/>
  <c r="M65" i="64"/>
  <c r="G70" i="47"/>
  <c r="J66" i="64"/>
  <c r="J67" i="64"/>
  <c r="J68" i="64"/>
  <c r="J65" i="64"/>
  <c r="J58" i="64"/>
  <c r="J63" i="64"/>
  <c r="K65" i="47"/>
  <c r="H69" i="64"/>
  <c r="F70" i="64"/>
  <c r="P7" i="47"/>
  <c r="L70" i="64"/>
  <c r="L60" i="64"/>
  <c r="L69" i="64"/>
  <c r="L65" i="64"/>
  <c r="L62" i="64"/>
  <c r="L61" i="64"/>
  <c r="L66" i="64"/>
  <c r="H64" i="64"/>
  <c r="L68" i="64"/>
  <c r="O69" i="47"/>
  <c r="O69" i="64"/>
  <c r="H67" i="64"/>
  <c r="H65" i="64"/>
  <c r="E57" i="64"/>
  <c r="E67" i="64"/>
  <c r="O57" i="47"/>
  <c r="O65" i="47"/>
  <c r="H66" i="64"/>
  <c r="Q9" i="47"/>
  <c r="Q6" i="47"/>
  <c r="O66" i="64"/>
  <c r="P9" i="47"/>
  <c r="E22" i="47"/>
  <c r="E49" i="47"/>
  <c r="L64" i="64"/>
  <c r="N57" i="47"/>
  <c r="F63" i="64"/>
  <c r="I57" i="47"/>
  <c r="J69" i="64"/>
  <c r="H70" i="64"/>
  <c r="K57" i="64"/>
  <c r="K69" i="64"/>
  <c r="N57" i="64"/>
  <c r="N66" i="64"/>
  <c r="E57" i="47"/>
  <c r="E62" i="47"/>
  <c r="C29" i="64"/>
  <c r="Q16" i="64"/>
  <c r="P16" i="64"/>
  <c r="AD324" i="42"/>
  <c r="Q13" i="47"/>
  <c r="P13" i="47"/>
  <c r="C26" i="47"/>
  <c r="Q6" i="64"/>
  <c r="P6" i="64"/>
  <c r="C19" i="64"/>
  <c r="C24" i="47"/>
  <c r="Q11" i="47"/>
  <c r="P11" i="47"/>
  <c r="C21" i="47"/>
  <c r="Q8" i="47"/>
  <c r="P8" i="47"/>
  <c r="P12" i="47"/>
  <c r="C25" i="47"/>
  <c r="Q12" i="47"/>
  <c r="C53" i="64"/>
  <c r="P26" i="64"/>
  <c r="P49" i="64"/>
  <c r="C20" i="64"/>
  <c r="P7" i="64"/>
  <c r="Q7" i="64"/>
  <c r="Q8" i="64"/>
  <c r="C21" i="64"/>
  <c r="P8" i="64"/>
  <c r="C51" i="64"/>
  <c r="P24" i="64"/>
  <c r="P52" i="64"/>
  <c r="C23" i="47"/>
  <c r="P10" i="47"/>
  <c r="Q10" i="47"/>
  <c r="C54" i="64"/>
  <c r="P27" i="64"/>
  <c r="C49" i="47"/>
  <c r="C29" i="47"/>
  <c r="Q16" i="47"/>
  <c r="P16" i="47"/>
  <c r="AB321" i="42"/>
  <c r="J55" i="53"/>
  <c r="L19" i="65"/>
  <c r="M19" i="65"/>
  <c r="L46" i="53"/>
  <c r="M46" i="53"/>
  <c r="K58" i="53"/>
  <c r="C34" i="61"/>
  <c r="K51" i="53"/>
  <c r="K54" i="53"/>
  <c r="K57" i="53"/>
  <c r="K59" i="53"/>
  <c r="K52" i="53"/>
  <c r="D47" i="65"/>
  <c r="M24" i="65"/>
  <c r="L24" i="65"/>
  <c r="C33" i="61"/>
  <c r="F53" i="53"/>
  <c r="F57" i="53"/>
  <c r="F54" i="53"/>
  <c r="F56" i="53"/>
  <c r="D13" i="66"/>
  <c r="J59" i="65"/>
  <c r="J49" i="65"/>
  <c r="J56" i="65"/>
  <c r="J52" i="65"/>
  <c r="J53" i="65"/>
  <c r="J54" i="65"/>
  <c r="J51" i="65"/>
  <c r="J57" i="65"/>
  <c r="D33" i="66"/>
  <c r="F49" i="65"/>
  <c r="F54" i="65"/>
  <c r="F53" i="65"/>
  <c r="F55" i="65"/>
  <c r="F58" i="65"/>
  <c r="F51" i="65"/>
  <c r="F52" i="65"/>
  <c r="F59" i="65"/>
  <c r="F56" i="65"/>
  <c r="L23" i="53"/>
  <c r="L18" i="53"/>
  <c r="C41" i="53"/>
  <c r="M18" i="53"/>
  <c r="D9" i="66"/>
  <c r="H49" i="65"/>
  <c r="H51" i="65"/>
  <c r="H60" i="65"/>
  <c r="H53" i="65"/>
  <c r="H56" i="65"/>
  <c r="H52" i="65"/>
  <c r="H55" i="65"/>
  <c r="H57" i="65"/>
  <c r="H58" i="65"/>
  <c r="F51" i="53"/>
  <c r="L42" i="65"/>
  <c r="M42" i="65"/>
  <c r="L45" i="65"/>
  <c r="M45" i="65"/>
  <c r="L19" i="53"/>
  <c r="C42" i="53"/>
  <c r="M19" i="53"/>
  <c r="C40" i="65"/>
  <c r="M17" i="65"/>
  <c r="L17" i="65"/>
  <c r="M23" i="53"/>
  <c r="C11" i="61"/>
  <c r="I57" i="53"/>
  <c r="I55" i="53"/>
  <c r="I59" i="53"/>
  <c r="I54" i="53"/>
  <c r="I53" i="53"/>
  <c r="I56" i="53"/>
  <c r="G60" i="53"/>
  <c r="D12" i="66"/>
  <c r="E52" i="65"/>
  <c r="E53" i="65"/>
  <c r="E55" i="65"/>
  <c r="E60" i="65"/>
  <c r="E57" i="65"/>
  <c r="F59" i="53"/>
  <c r="K53" i="53"/>
  <c r="F52" i="53"/>
  <c r="L16" i="65"/>
  <c r="M16" i="65"/>
  <c r="C39" i="65"/>
  <c r="F57" i="65"/>
  <c r="M46" i="65"/>
  <c r="L46" i="65"/>
  <c r="K55" i="53"/>
  <c r="J58" i="65"/>
  <c r="H60" i="53"/>
  <c r="E48" i="53"/>
  <c r="E49" i="65"/>
  <c r="K60" i="65"/>
  <c r="I59" i="65"/>
  <c r="L39" i="53"/>
  <c r="M39" i="53"/>
  <c r="C44" i="65"/>
  <c r="L21" i="65"/>
  <c r="M21" i="65"/>
  <c r="C44" i="53"/>
  <c r="L21" i="53"/>
  <c r="M21" i="53"/>
  <c r="L20" i="53"/>
  <c r="C43" i="53"/>
  <c r="M20" i="53"/>
  <c r="L23" i="65"/>
  <c r="G60" i="65"/>
  <c r="C43" i="65"/>
  <c r="M20" i="65"/>
  <c r="L20" i="65"/>
  <c r="L18" i="65"/>
  <c r="C41" i="65"/>
  <c r="M18" i="65"/>
  <c r="F55" i="53"/>
  <c r="D11" i="66"/>
  <c r="I53" i="65"/>
  <c r="I49" i="65"/>
  <c r="I56" i="65"/>
  <c r="I54" i="65"/>
  <c r="I55" i="65"/>
  <c r="I58" i="65"/>
  <c r="I52" i="65"/>
  <c r="I57" i="65"/>
  <c r="C13" i="61"/>
  <c r="J56" i="53"/>
  <c r="J53" i="53"/>
  <c r="J57" i="53"/>
  <c r="J58" i="53"/>
  <c r="J51" i="53"/>
  <c r="J54" i="53"/>
  <c r="J59" i="53"/>
  <c r="D40" i="53"/>
  <c r="L17" i="53"/>
  <c r="M17" i="53"/>
  <c r="K56" i="53"/>
  <c r="H54" i="65"/>
  <c r="O67" i="64"/>
  <c r="F61" i="47"/>
  <c r="F71" i="47"/>
  <c r="F65" i="47"/>
  <c r="F63" i="47"/>
  <c r="O58" i="64"/>
  <c r="K64" i="64"/>
  <c r="O65" i="64"/>
  <c r="O63" i="64"/>
  <c r="O60" i="64"/>
  <c r="F67" i="47"/>
  <c r="F68" i="47"/>
  <c r="F62" i="47"/>
  <c r="O68" i="64"/>
  <c r="O71" i="64"/>
  <c r="F66" i="47"/>
  <c r="J60" i="47"/>
  <c r="O70" i="64"/>
  <c r="L69" i="47"/>
  <c r="L67" i="47"/>
  <c r="L63" i="47"/>
  <c r="L66" i="47"/>
  <c r="L64" i="47"/>
  <c r="L62" i="47"/>
  <c r="L65" i="47"/>
  <c r="L70" i="47"/>
  <c r="L60" i="47"/>
  <c r="L68" i="47"/>
  <c r="E63" i="47"/>
  <c r="E63" i="64"/>
  <c r="I61" i="64"/>
  <c r="N67" i="47"/>
  <c r="N61" i="47"/>
  <c r="N69" i="47"/>
  <c r="N68" i="47"/>
  <c r="N62" i="47"/>
  <c r="N70" i="47"/>
  <c r="N64" i="47"/>
  <c r="H64" i="47"/>
  <c r="H70" i="47"/>
  <c r="H68" i="47"/>
  <c r="H60" i="47"/>
  <c r="H69" i="47"/>
  <c r="H63" i="47"/>
  <c r="J69" i="47"/>
  <c r="N65" i="47"/>
  <c r="H62" i="47"/>
  <c r="L58" i="64"/>
  <c r="E66" i="64"/>
  <c r="I65" i="47"/>
  <c r="I63" i="47"/>
  <c r="I60" i="47"/>
  <c r="I70" i="47"/>
  <c r="I61" i="47"/>
  <c r="I66" i="47"/>
  <c r="I68" i="47"/>
  <c r="I69" i="47"/>
  <c r="E58" i="64"/>
  <c r="E69" i="64"/>
  <c r="E65" i="64"/>
  <c r="E62" i="64"/>
  <c r="E64" i="64"/>
  <c r="E60" i="64"/>
  <c r="E61" i="64"/>
  <c r="E68" i="64"/>
  <c r="E70" i="64"/>
  <c r="I63" i="64"/>
  <c r="I58" i="64"/>
  <c r="I69" i="64"/>
  <c r="I65" i="64"/>
  <c r="I66" i="64"/>
  <c r="I68" i="64"/>
  <c r="I60" i="64"/>
  <c r="I70" i="64"/>
  <c r="N62" i="64"/>
  <c r="N58" i="64"/>
  <c r="N67" i="64"/>
  <c r="N70" i="64"/>
  <c r="N69" i="64"/>
  <c r="N64" i="64"/>
  <c r="N65" i="64"/>
  <c r="N60" i="64"/>
  <c r="N61" i="64"/>
  <c r="J62" i="47"/>
  <c r="J61" i="47"/>
  <c r="J68" i="47"/>
  <c r="J67" i="47"/>
  <c r="J65" i="47"/>
  <c r="J66" i="47"/>
  <c r="L61" i="47"/>
  <c r="J64" i="47"/>
  <c r="F58" i="64"/>
  <c r="F62" i="64"/>
  <c r="F61" i="64"/>
  <c r="F60" i="64"/>
  <c r="F68" i="64"/>
  <c r="F67" i="64"/>
  <c r="N66" i="47"/>
  <c r="F69" i="64"/>
  <c r="I64" i="47"/>
  <c r="L71" i="64"/>
  <c r="N68" i="64"/>
  <c r="M63" i="47"/>
  <c r="M68" i="47"/>
  <c r="M67" i="47"/>
  <c r="M70" i="47"/>
  <c r="M62" i="47"/>
  <c r="M66" i="47"/>
  <c r="M69" i="47"/>
  <c r="M64" i="47"/>
  <c r="M61" i="47"/>
  <c r="N63" i="47"/>
  <c r="H61" i="47"/>
  <c r="O70" i="47"/>
  <c r="O64" i="47"/>
  <c r="O62" i="47"/>
  <c r="O66" i="47"/>
  <c r="O61" i="47"/>
  <c r="O68" i="47"/>
  <c r="O60" i="47"/>
  <c r="O63" i="47"/>
  <c r="M58" i="64"/>
  <c r="M70" i="64"/>
  <c r="M62" i="64"/>
  <c r="M64" i="64"/>
  <c r="M60" i="64"/>
  <c r="M69" i="64"/>
  <c r="M66" i="64"/>
  <c r="M61" i="64"/>
  <c r="M68" i="64"/>
  <c r="M67" i="64"/>
  <c r="M63" i="64"/>
  <c r="J70" i="47"/>
  <c r="O67" i="47"/>
  <c r="H67" i="47"/>
  <c r="D46" i="47"/>
  <c r="P19" i="47"/>
  <c r="K71" i="47"/>
  <c r="G71" i="47"/>
  <c r="P22" i="47"/>
  <c r="K58" i="64"/>
  <c r="K67" i="64"/>
  <c r="K70" i="64"/>
  <c r="K65" i="64"/>
  <c r="K62" i="64"/>
  <c r="K60" i="64"/>
  <c r="K61" i="64"/>
  <c r="K63" i="64"/>
  <c r="K66" i="64"/>
  <c r="N60" i="47"/>
  <c r="I62" i="64"/>
  <c r="H65" i="47"/>
  <c r="D50" i="64"/>
  <c r="P23" i="64"/>
  <c r="I67" i="47"/>
  <c r="K68" i="64"/>
  <c r="J71" i="64"/>
  <c r="I67" i="64"/>
  <c r="M65" i="47"/>
  <c r="H58" i="64"/>
  <c r="G71" i="64"/>
  <c r="E69" i="47"/>
  <c r="E65" i="47"/>
  <c r="E68" i="47"/>
  <c r="E64" i="47"/>
  <c r="E61" i="47"/>
  <c r="E60" i="47"/>
  <c r="E66" i="47"/>
  <c r="E70" i="47"/>
  <c r="E67" i="47"/>
  <c r="I62" i="47"/>
  <c r="C50" i="47"/>
  <c r="P23" i="47"/>
  <c r="P29" i="47"/>
  <c r="C56" i="47"/>
  <c r="C53" i="47"/>
  <c r="P26" i="47"/>
  <c r="P21" i="64"/>
  <c r="C48" i="64"/>
  <c r="C51" i="47"/>
  <c r="P24" i="47"/>
  <c r="C46" i="64"/>
  <c r="P19" i="64"/>
  <c r="P54" i="64"/>
  <c r="P21" i="47"/>
  <c r="C48" i="47"/>
  <c r="P53" i="64"/>
  <c r="P49" i="47"/>
  <c r="P20" i="64"/>
  <c r="C47" i="64"/>
  <c r="C52" i="47"/>
  <c r="P25" i="47"/>
  <c r="P51" i="64"/>
  <c r="C56" i="64"/>
  <c r="P29" i="64"/>
  <c r="C48" i="53"/>
  <c r="C52" i="53"/>
  <c r="I60" i="65"/>
  <c r="I60" i="53"/>
  <c r="C35" i="61"/>
  <c r="C36" i="61"/>
  <c r="C59" i="53"/>
  <c r="C57" i="53"/>
  <c r="C51" i="53"/>
  <c r="M43" i="65"/>
  <c r="L43" i="65"/>
  <c r="L42" i="53"/>
  <c r="C54" i="53"/>
  <c r="M42" i="53"/>
  <c r="F60" i="53"/>
  <c r="K60" i="53"/>
  <c r="J60" i="53"/>
  <c r="C12" i="61"/>
  <c r="E56" i="53"/>
  <c r="E55" i="53"/>
  <c r="E59" i="53"/>
  <c r="E54" i="53"/>
  <c r="E52" i="53"/>
  <c r="E51" i="53"/>
  <c r="E57" i="53"/>
  <c r="E53" i="53"/>
  <c r="F60" i="65"/>
  <c r="J60" i="65"/>
  <c r="M44" i="53"/>
  <c r="L44" i="53"/>
  <c r="L43" i="53"/>
  <c r="M43" i="53"/>
  <c r="C55" i="53"/>
  <c r="D48" i="53"/>
  <c r="L40" i="53"/>
  <c r="M40" i="53"/>
  <c r="L47" i="65"/>
  <c r="M47" i="65"/>
  <c r="D48" i="65"/>
  <c r="L44" i="65"/>
  <c r="M44" i="65"/>
  <c r="M41" i="65"/>
  <c r="L41" i="65"/>
  <c r="M39" i="65"/>
  <c r="L39" i="65"/>
  <c r="C48" i="65"/>
  <c r="C53" i="65"/>
  <c r="C51" i="65"/>
  <c r="M40" i="65"/>
  <c r="L40" i="65"/>
  <c r="L41" i="53"/>
  <c r="M41" i="53"/>
  <c r="C53" i="53"/>
  <c r="E58" i="53"/>
  <c r="M71" i="47"/>
  <c r="J71" i="47"/>
  <c r="N71" i="47"/>
  <c r="F71" i="64"/>
  <c r="E71" i="64"/>
  <c r="D64" i="64"/>
  <c r="P50" i="64"/>
  <c r="D57" i="64"/>
  <c r="L71" i="47"/>
  <c r="M71" i="64"/>
  <c r="I71" i="47"/>
  <c r="K71" i="64"/>
  <c r="N71" i="64"/>
  <c r="I71" i="64"/>
  <c r="H71" i="47"/>
  <c r="E71" i="47"/>
  <c r="D57" i="47"/>
  <c r="D60" i="47"/>
  <c r="P46" i="47"/>
  <c r="O71" i="47"/>
  <c r="P56" i="64"/>
  <c r="P56" i="47"/>
  <c r="C70" i="47"/>
  <c r="P51" i="47"/>
  <c r="P52" i="47"/>
  <c r="P48" i="47"/>
  <c r="C57" i="47"/>
  <c r="C65" i="47"/>
  <c r="C62" i="64"/>
  <c r="P48" i="64"/>
  <c r="C61" i="64"/>
  <c r="P47" i="64"/>
  <c r="P53" i="47"/>
  <c r="C57" i="64"/>
  <c r="C60" i="64"/>
  <c r="P46" i="64"/>
  <c r="P50" i="47"/>
  <c r="C64" i="47"/>
  <c r="C58" i="53"/>
  <c r="C56" i="65"/>
  <c r="L48" i="53"/>
  <c r="L53" i="53"/>
  <c r="C56" i="53"/>
  <c r="C60" i="53"/>
  <c r="L59" i="53"/>
  <c r="L57" i="53"/>
  <c r="L48" i="65"/>
  <c r="L52" i="65"/>
  <c r="M48" i="65"/>
  <c r="D35" i="66"/>
  <c r="C49" i="65"/>
  <c r="C59" i="65"/>
  <c r="C54" i="65"/>
  <c r="C57" i="65"/>
  <c r="C58" i="65"/>
  <c r="L56" i="53"/>
  <c r="C55" i="65"/>
  <c r="L52" i="53"/>
  <c r="C8" i="61"/>
  <c r="C14" i="61"/>
  <c r="D56" i="53"/>
  <c r="D58" i="53"/>
  <c r="D51" i="53"/>
  <c r="D57" i="53"/>
  <c r="D53" i="53"/>
  <c r="D54" i="53"/>
  <c r="D59" i="53"/>
  <c r="D55" i="53"/>
  <c r="D8" i="66"/>
  <c r="D49" i="65"/>
  <c r="D55" i="65"/>
  <c r="D51" i="65"/>
  <c r="D53" i="65"/>
  <c r="D57" i="65"/>
  <c r="D56" i="65"/>
  <c r="D52" i="65"/>
  <c r="D58" i="65"/>
  <c r="D54" i="65"/>
  <c r="D59" i="65"/>
  <c r="L54" i="53"/>
  <c r="L56" i="65"/>
  <c r="E60" i="53"/>
  <c r="L51" i="65"/>
  <c r="D52" i="53"/>
  <c r="C52" i="65"/>
  <c r="M48" i="53"/>
  <c r="C67" i="47"/>
  <c r="C66" i="47"/>
  <c r="D70" i="47"/>
  <c r="D63" i="47"/>
  <c r="D62" i="47"/>
  <c r="D66" i="47"/>
  <c r="D65" i="47"/>
  <c r="D69" i="47"/>
  <c r="D68" i="47"/>
  <c r="D64" i="47"/>
  <c r="D67" i="47"/>
  <c r="D61" i="47"/>
  <c r="D65" i="64"/>
  <c r="D58" i="64"/>
  <c r="D62" i="64"/>
  <c r="D66" i="64"/>
  <c r="D69" i="64"/>
  <c r="D70" i="64"/>
  <c r="D61" i="64"/>
  <c r="D60" i="64"/>
  <c r="D68" i="64"/>
  <c r="D63" i="64"/>
  <c r="D67" i="64"/>
  <c r="P57" i="64"/>
  <c r="P70" i="64"/>
  <c r="D17" i="66" a="1"/>
  <c r="C64" i="64"/>
  <c r="C71" i="64"/>
  <c r="C69" i="64"/>
  <c r="C63" i="64"/>
  <c r="C66" i="64"/>
  <c r="C67" i="64"/>
  <c r="C65" i="64"/>
  <c r="C68" i="64"/>
  <c r="C17" i="61" a="1"/>
  <c r="C61" i="47"/>
  <c r="C60" i="47"/>
  <c r="C68" i="47"/>
  <c r="C69" i="47"/>
  <c r="C63" i="47"/>
  <c r="C62" i="47"/>
  <c r="C70" i="64"/>
  <c r="P61" i="64"/>
  <c r="P57" i="47"/>
  <c r="P64" i="47"/>
  <c r="L58" i="53"/>
  <c r="L51" i="53"/>
  <c r="L55" i="53"/>
  <c r="L59" i="65"/>
  <c r="C60" i="65"/>
  <c r="D60" i="53"/>
  <c r="L58" i="65"/>
  <c r="L57" i="65"/>
  <c r="L54" i="65"/>
  <c r="L53" i="65"/>
  <c r="D60" i="65"/>
  <c r="L60" i="53"/>
  <c r="D14" i="66"/>
  <c r="D36" i="66"/>
  <c r="L55" i="65"/>
  <c r="D71" i="47"/>
  <c r="P60" i="64"/>
  <c r="D71" i="64"/>
  <c r="D27" i="66"/>
  <c r="D22" i="66"/>
  <c r="D26" i="66"/>
  <c r="D20" i="66"/>
  <c r="D24" i="66"/>
  <c r="D28" i="66"/>
  <c r="D18" i="66"/>
  <c r="D17" i="66"/>
  <c r="D25" i="66"/>
  <c r="D23" i="66"/>
  <c r="D21" i="66"/>
  <c r="D29" i="66"/>
  <c r="D19" i="66"/>
  <c r="P70" i="47"/>
  <c r="P62" i="64"/>
  <c r="C71" i="47"/>
  <c r="P60" i="47"/>
  <c r="P61" i="47"/>
  <c r="P68" i="47"/>
  <c r="P69" i="47"/>
  <c r="P63" i="47"/>
  <c r="P65" i="47"/>
  <c r="P67" i="47"/>
  <c r="C21" i="61"/>
  <c r="C29" i="61"/>
  <c r="C18" i="61"/>
  <c r="C19" i="61"/>
  <c r="C27" i="61"/>
  <c r="C17" i="61"/>
  <c r="C23" i="61"/>
  <c r="C24" i="61"/>
  <c r="C26" i="61"/>
  <c r="C25" i="61"/>
  <c r="C22" i="61"/>
  <c r="C20" i="61"/>
  <c r="C28" i="61"/>
  <c r="P62" i="47"/>
  <c r="P66" i="47"/>
  <c r="P69" i="64"/>
  <c r="P64" i="64"/>
  <c r="P66" i="64"/>
  <c r="P63" i="64"/>
  <c r="P68" i="64"/>
  <c r="P67" i="64"/>
  <c r="P65" i="64"/>
  <c r="L60" i="65"/>
  <c r="P71" i="64"/>
  <c r="D30" i="66"/>
  <c r="D38" i="66"/>
  <c r="P71" i="47"/>
  <c r="C30" i="61"/>
  <c r="C38" i="61"/>
  <c r="G23" i="66"/>
  <c r="H23" i="66"/>
  <c r="G28" i="66"/>
  <c r="H28" i="66"/>
  <c r="G18" i="66"/>
  <c r="H18" i="66"/>
  <c r="G25" i="66"/>
  <c r="H25" i="66"/>
  <c r="G35" i="66"/>
  <c r="H35" i="66"/>
  <c r="G17" i="66"/>
  <c r="G27" i="66"/>
  <c r="H27" i="66"/>
  <c r="G11" i="66"/>
  <c r="H11" i="66"/>
  <c r="G10" i="66"/>
  <c r="H10" i="66"/>
  <c r="G33" i="66"/>
  <c r="G19" i="66"/>
  <c r="H19" i="66"/>
  <c r="G13" i="66"/>
  <c r="H13" i="66"/>
  <c r="G24" i="66"/>
  <c r="H24" i="66"/>
  <c r="G8" i="66"/>
  <c r="G29" i="66"/>
  <c r="H29" i="66"/>
  <c r="G12" i="66"/>
  <c r="H12" i="66"/>
  <c r="G21" i="66"/>
  <c r="H21" i="66"/>
  <c r="G34" i="66"/>
  <c r="H34" i="66"/>
  <c r="G22" i="66"/>
  <c r="H22" i="66"/>
  <c r="G9" i="66"/>
  <c r="H9" i="66"/>
  <c r="G26" i="66"/>
  <c r="H26" i="66"/>
  <c r="G20" i="66"/>
  <c r="H20" i="66"/>
  <c r="F11" i="61"/>
  <c r="G11" i="61"/>
  <c r="F23" i="61"/>
  <c r="G23" i="61"/>
  <c r="F19" i="61"/>
  <c r="G19" i="61"/>
  <c r="F22" i="61"/>
  <c r="G22" i="61"/>
  <c r="F27" i="61"/>
  <c r="G27" i="61"/>
  <c r="F20" i="61"/>
  <c r="G20" i="61"/>
  <c r="F35" i="61"/>
  <c r="G35" i="61"/>
  <c r="F8" i="61"/>
  <c r="F12" i="61"/>
  <c r="G12" i="61"/>
  <c r="F24" i="61"/>
  <c r="G24" i="61"/>
  <c r="F26" i="61"/>
  <c r="G26" i="61"/>
  <c r="F10" i="61"/>
  <c r="G10" i="61"/>
  <c r="F17" i="61"/>
  <c r="F33" i="61"/>
  <c r="F18" i="61"/>
  <c r="G18" i="61"/>
  <c r="F13" i="61"/>
  <c r="G13" i="61"/>
  <c r="F21" i="61"/>
  <c r="G21" i="61"/>
  <c r="F29" i="61"/>
  <c r="G29" i="61"/>
  <c r="F34" i="61"/>
  <c r="G34" i="61"/>
  <c r="F28" i="61"/>
  <c r="G28" i="61"/>
  <c r="F25" i="61"/>
  <c r="G25" i="61"/>
  <c r="F9" i="61"/>
  <c r="G9" i="61"/>
  <c r="I28" i="61"/>
  <c r="J28" i="61"/>
  <c r="C28" i="66"/>
  <c r="J35" i="66"/>
  <c r="K35" i="66"/>
  <c r="I19" i="61"/>
  <c r="J19" i="61"/>
  <c r="C19" i="66"/>
  <c r="J9" i="66"/>
  <c r="K9" i="66"/>
  <c r="I29" i="61"/>
  <c r="J29" i="61"/>
  <c r="C29" i="66"/>
  <c r="J18" i="66"/>
  <c r="K18" i="66"/>
  <c r="I11" i="61"/>
  <c r="J11" i="61"/>
  <c r="C11" i="66"/>
  <c r="J34" i="66"/>
  <c r="K34" i="66"/>
  <c r="J23" i="66"/>
  <c r="K23" i="66"/>
  <c r="I9" i="61"/>
  <c r="J9" i="61"/>
  <c r="C9" i="66"/>
  <c r="I20" i="61"/>
  <c r="J20" i="61"/>
  <c r="C20" i="66"/>
  <c r="J29" i="66"/>
  <c r="K29" i="66"/>
  <c r="J27" i="66"/>
  <c r="K27" i="66"/>
  <c r="I10" i="61"/>
  <c r="J10" i="61"/>
  <c r="C10" i="66"/>
  <c r="I22" i="61"/>
  <c r="J22" i="61"/>
  <c r="C22" i="66"/>
  <c r="J26" i="66"/>
  <c r="K26" i="66"/>
  <c r="I34" i="61"/>
  <c r="J34" i="61"/>
  <c r="C34" i="66"/>
  <c r="J25" i="66"/>
  <c r="K25" i="66"/>
  <c r="I24" i="61"/>
  <c r="J24" i="61"/>
  <c r="C24" i="66"/>
  <c r="I23" i="61"/>
  <c r="J23" i="61"/>
  <c r="C23" i="66"/>
  <c r="J22" i="66"/>
  <c r="K22" i="66"/>
  <c r="I21" i="61"/>
  <c r="J21" i="61"/>
  <c r="C21" i="66"/>
  <c r="J28" i="66"/>
  <c r="K28" i="66"/>
  <c r="G8" i="61"/>
  <c r="F14" i="61"/>
  <c r="J10" i="66"/>
  <c r="K10" i="66"/>
  <c r="F36" i="61"/>
  <c r="G33" i="61"/>
  <c r="I25" i="61"/>
  <c r="J25" i="61"/>
  <c r="C25" i="66"/>
  <c r="F30" i="61"/>
  <c r="G17" i="61"/>
  <c r="I27" i="61"/>
  <c r="J27" i="61"/>
  <c r="C27" i="66"/>
  <c r="J20" i="66"/>
  <c r="K20" i="66"/>
  <c r="G14" i="66"/>
  <c r="H8" i="66"/>
  <c r="G30" i="66"/>
  <c r="H17" i="66"/>
  <c r="J24" i="66"/>
  <c r="K24" i="66"/>
  <c r="I26" i="61"/>
  <c r="J26" i="61"/>
  <c r="C26" i="66"/>
  <c r="J13" i="66"/>
  <c r="K13" i="66"/>
  <c r="J19" i="66"/>
  <c r="K19" i="66"/>
  <c r="I12" i="61"/>
  <c r="J12" i="61"/>
  <c r="C12" i="66"/>
  <c r="G36" i="66"/>
  <c r="H33" i="66"/>
  <c r="I13" i="61"/>
  <c r="J13" i="61"/>
  <c r="C13" i="66"/>
  <c r="J21" i="66"/>
  <c r="K21" i="66"/>
  <c r="I18" i="61"/>
  <c r="J18" i="61"/>
  <c r="C18" i="66"/>
  <c r="I35" i="61"/>
  <c r="J35" i="61"/>
  <c r="C35" i="66"/>
  <c r="J12" i="66"/>
  <c r="K12" i="66"/>
  <c r="J11" i="66"/>
  <c r="K11" i="66"/>
  <c r="L22" i="66"/>
  <c r="L19" i="66"/>
  <c r="L26" i="66"/>
  <c r="L18" i="66"/>
  <c r="L24" i="66"/>
  <c r="L28" i="66"/>
  <c r="L29" i="66"/>
  <c r="L23" i="66"/>
  <c r="L27" i="66"/>
  <c r="L35" i="66"/>
  <c r="L10" i="66"/>
  <c r="L9" i="66"/>
  <c r="L20" i="66"/>
  <c r="J17" i="66"/>
  <c r="J30" i="66"/>
  <c r="H30" i="66"/>
  <c r="L12" i="66"/>
  <c r="L25" i="66"/>
  <c r="F38" i="61"/>
  <c r="G14" i="61"/>
  <c r="I8" i="61"/>
  <c r="I14" i="61"/>
  <c r="H36" i="66"/>
  <c r="J33" i="66"/>
  <c r="J36" i="66"/>
  <c r="I33" i="61"/>
  <c r="I36" i="61"/>
  <c r="J33" i="61"/>
  <c r="G36" i="61"/>
  <c r="L11" i="66"/>
  <c r="L13" i="66"/>
  <c r="L21" i="66"/>
  <c r="J8" i="66"/>
  <c r="J14" i="66"/>
  <c r="H14" i="66"/>
  <c r="G38" i="66"/>
  <c r="L34" i="66"/>
  <c r="G30" i="61"/>
  <c r="I17" i="61"/>
  <c r="I30" i="61"/>
  <c r="J8" i="61"/>
  <c r="G38" i="61"/>
  <c r="I38" i="61"/>
  <c r="K8" i="66"/>
  <c r="K33" i="66"/>
  <c r="K36" i="66"/>
  <c r="K14" i="66"/>
  <c r="J17" i="61"/>
  <c r="H38" i="66"/>
  <c r="J14" i="61"/>
  <c r="C8" i="66"/>
  <c r="C14" i="66"/>
  <c r="C33" i="66"/>
  <c r="C36" i="66"/>
  <c r="J36" i="61"/>
  <c r="J38" i="66"/>
  <c r="K17" i="66"/>
  <c r="L8" i="66"/>
  <c r="L33" i="66"/>
  <c r="K30" i="66"/>
  <c r="C17" i="66"/>
  <c r="C30" i="66"/>
  <c r="C38" i="66"/>
  <c r="J30" i="61"/>
  <c r="J38" i="61"/>
  <c r="L36" i="66"/>
  <c r="L14" i="66"/>
  <c r="L17" i="66"/>
  <c r="L30" i="66"/>
  <c r="K38" i="66"/>
  <c r="L38" i="66"/>
</calcChain>
</file>

<file path=xl/comments1.xml><?xml version="1.0" encoding="utf-8"?>
<comments xmlns="http://schemas.openxmlformats.org/spreadsheetml/2006/main">
  <authors>
    <author>Crystal Collins</author>
  </authors>
  <commentList>
    <comment ref="K13" authorId="0">
      <text>
        <r>
          <rPr>
            <b/>
            <sz val="9"/>
            <color indexed="81"/>
            <rFont val="Tahoma"/>
            <family val="2"/>
          </rPr>
          <t>Crystal Collins:</t>
        </r>
        <r>
          <rPr>
            <sz val="9"/>
            <color indexed="81"/>
            <rFont val="Tahoma"/>
            <family val="2"/>
          </rPr>
          <t xml:space="preserve">
In the spring 2015, PSCC reported to Academic Affairs that were not collecting the propoer cohorts for the appropriate survey years. Because of this, PSCC funded in FY16 based on FY17 data. To address this inconsistency, PSCC will be funded this year using the cohorts that should have been reported and used in the FY16 model (Cohorts 2012, 2011, and 2010). This is similar to how the same issue was handled  in FY16 with Nashville, Roane, Southwest and Walters.</t>
        </r>
      </text>
    </comment>
  </commentList>
</comments>
</file>

<file path=xl/comments2.xml><?xml version="1.0" encoding="utf-8"?>
<comments xmlns="http://schemas.openxmlformats.org/spreadsheetml/2006/main">
  <authors>
    <author>Steven Gentile</author>
  </authors>
  <commentList>
    <comment ref="N6" authorId="0">
      <text>
        <r>
          <rPr>
            <b/>
            <sz val="9"/>
            <color indexed="81"/>
            <rFont val="Tahoma"/>
            <family val="2"/>
          </rPr>
          <t>Steven Gentile:</t>
        </r>
        <r>
          <rPr>
            <sz val="9"/>
            <color indexed="81"/>
            <rFont val="Tahoma"/>
            <family val="2"/>
          </rPr>
          <t xml:space="preserve">
Ratio of Fixed Costs to Weighted Outcomes. A constant to be determined by historic ratios. Notice that total summation of Fixed Cost Points equals this percentage of Weighted Outcomes.</t>
        </r>
      </text>
    </comment>
  </commentList>
</comments>
</file>

<file path=xl/comments3.xml><?xml version="1.0" encoding="utf-8"?>
<comments xmlns="http://schemas.openxmlformats.org/spreadsheetml/2006/main">
  <authors>
    <author>Steven Gentile</author>
    <author>Crystal Collins</author>
  </authors>
  <commentList>
    <comment ref="O109" authorId="0">
      <text>
        <r>
          <rPr>
            <b/>
            <sz val="9"/>
            <color indexed="81"/>
            <rFont val="Tahoma"/>
            <family val="2"/>
          </rPr>
          <t>Steven Gentile:</t>
        </r>
        <r>
          <rPr>
            <sz val="9"/>
            <color indexed="81"/>
            <rFont val="Tahoma"/>
            <family val="2"/>
          </rPr>
          <t xml:space="preserve">
Not included in scale calculation since Motlow effectively does not offer long-term certificates.</t>
        </r>
      </text>
    </comment>
    <comment ref="AD131" authorId="1">
      <text>
        <r>
          <rPr>
            <b/>
            <sz val="9"/>
            <color indexed="81"/>
            <rFont val="Tahoma"/>
            <family val="2"/>
          </rPr>
          <t>Crystal Collins:</t>
        </r>
        <r>
          <rPr>
            <sz val="9"/>
            <color indexed="81"/>
            <rFont val="Tahoma"/>
            <family val="2"/>
          </rPr>
          <t xml:space="preserve">
NaSCC, RSCC, STCC, and WSCC were identified last year as being off cycle. Because of this, these instiutions did not submit new data for 2014-15 (the 2013 cohort was already survey last year). By including FY12, FY13 and FY14 this year, the institutions are back on the correct survey schedule.</t>
        </r>
      </text>
    </comment>
    <comment ref="O169" authorId="0">
      <text>
        <r>
          <rPr>
            <b/>
            <sz val="9"/>
            <color indexed="81"/>
            <rFont val="Tahoma"/>
            <family val="2"/>
          </rPr>
          <t>Steven Gentile:</t>
        </r>
        <r>
          <rPr>
            <sz val="9"/>
            <color indexed="81"/>
            <rFont val="Tahoma"/>
            <family val="2"/>
          </rPr>
          <t xml:space="preserve">
Not included in scale calculation since Pellissippi effectively does not offer long-term certificates.
</t>
        </r>
      </text>
    </comment>
    <comment ref="M171" authorId="1">
      <text>
        <r>
          <rPr>
            <b/>
            <sz val="9"/>
            <color indexed="81"/>
            <rFont val="Tahoma"/>
            <family val="2"/>
          </rPr>
          <t>Crystal Collins:</t>
        </r>
        <r>
          <rPr>
            <sz val="9"/>
            <color indexed="81"/>
            <rFont val="Tahoma"/>
            <family val="2"/>
          </rPr>
          <t xml:space="preserve">
In the spring 2015, PSCC reported to Academic Affairs that were not collecting the propoer cohorts for the appropriate survey years. Because of this, PSCC funded in FY16 based on FY17 data. To address this inconsistency, PSCC will be funded this year using the cohorts that should have been reported and used in the FY16 model (Cohorts 2012, 2011, and 2010). This is similar to how the same issue was handled in FY15 with Chattanooga State and in FY16 with Nashville, Roane, Southwest and Walters.</t>
        </r>
      </text>
    </comment>
    <comment ref="AD171" authorId="1">
      <text>
        <r>
          <rPr>
            <b/>
            <sz val="9"/>
            <color indexed="81"/>
            <rFont val="Tahoma"/>
            <family val="2"/>
          </rPr>
          <t xml:space="preserve">Crystal Collins:
</t>
        </r>
        <r>
          <rPr>
            <sz val="9"/>
            <color indexed="81"/>
            <rFont val="Tahoma"/>
            <family val="2"/>
          </rPr>
          <t xml:space="preserve">
In the spring 2015, PSCC reported to Academic Affairs that were not collecting the propoer cohorts for the appropriate survey years. Because of this, PSCC funded in FY16 based on FY17 data. To address this inconsistency, PSCC will be funded this year using the cohorts that should have been reported and used in the FY16 model (Cohorts 2012, 2011, and 2010). This is similar to how the same issue was handled in FY15 with Chattanooga State and in FY16 with Nashville, Roane, Southwest and Walters.</t>
        </r>
      </text>
    </comment>
    <comment ref="AD191" authorId="1">
      <text>
        <r>
          <rPr>
            <b/>
            <sz val="9"/>
            <color indexed="81"/>
            <rFont val="Tahoma"/>
            <family val="2"/>
          </rPr>
          <t>Crystal Collins:</t>
        </r>
        <r>
          <rPr>
            <sz val="9"/>
            <color indexed="81"/>
            <rFont val="Tahoma"/>
            <family val="2"/>
          </rPr>
          <t xml:space="preserve">
NaSCC, RSCC, STCC, and WSCC were identified last year as being off cycle. Because of this, these instiutions did not submit new data for 2014-15 (the 2013 cohort was already survey last year). By including FY12, FY13 and FY14 this year, the institutions are back on the correct survey schedule.</t>
        </r>
      </text>
    </comment>
    <comment ref="AD211" authorId="1">
      <text>
        <r>
          <rPr>
            <b/>
            <sz val="9"/>
            <color indexed="81"/>
            <rFont val="Tahoma"/>
            <family val="2"/>
          </rPr>
          <t>Crystal Collins:</t>
        </r>
        <r>
          <rPr>
            <sz val="9"/>
            <color indexed="81"/>
            <rFont val="Tahoma"/>
            <family val="2"/>
          </rPr>
          <t xml:space="preserve">
NaSCC, RSCC, STCC, and WSCC were identified last year as being off cycle. Because of this, these instiutions did not submit new data for 2014-15 (the 2013 cohort was already survey last year). By including FY12, FY13 and FY14 this year, the institutions are back on the correct survey schedule.</t>
        </r>
      </text>
    </comment>
    <comment ref="AD251" authorId="1">
      <text>
        <r>
          <rPr>
            <b/>
            <sz val="9"/>
            <color indexed="81"/>
            <rFont val="Tahoma"/>
            <family val="2"/>
          </rPr>
          <t>Crystal Collins:</t>
        </r>
        <r>
          <rPr>
            <sz val="9"/>
            <color indexed="81"/>
            <rFont val="Tahoma"/>
            <family val="2"/>
          </rPr>
          <t xml:space="preserve">
NaSCC, RSCC, STCC, and WSCC were identified last year as being off cycle. Because of this, these instiutions did not submit new data for 2014-15 (the 2013 cohort was already survey last year). By including FY12, FY13 and FY14 this year, the institutions are back on the correct survey schedule.</t>
        </r>
      </text>
    </comment>
    <comment ref="P262" authorId="0">
      <text>
        <r>
          <rPr>
            <b/>
            <sz val="9"/>
            <color indexed="81"/>
            <rFont val="Tahoma"/>
            <family val="2"/>
          </rPr>
          <t>Steven Gentile:</t>
        </r>
        <r>
          <rPr>
            <sz val="9"/>
            <color indexed="81"/>
            <rFont val="Tahoma"/>
            <family val="2"/>
          </rPr>
          <t xml:space="preserve">
Scale for Associates set to 1.5, to reflect 2010-15's Associates scale. All other scales are change to reflect same relative proportion as shown in the "Average" column.
</t>
        </r>
      </text>
    </comment>
    <comment ref="O269" authorId="0">
      <text>
        <r>
          <rPr>
            <b/>
            <sz val="9"/>
            <color indexed="81"/>
            <rFont val="Tahoma"/>
            <family val="2"/>
          </rPr>
          <t>Steven Gentile:</t>
        </r>
        <r>
          <rPr>
            <sz val="9"/>
            <color indexed="81"/>
            <rFont val="Tahoma"/>
            <family val="2"/>
          </rPr>
          <t xml:space="preserve">
Does not include Motlow or Pellissippi since they effectively to not offer long-term certificates.</t>
        </r>
      </text>
    </comment>
  </commentList>
</comments>
</file>

<file path=xl/comments4.xml><?xml version="1.0" encoding="utf-8"?>
<comments xmlns="http://schemas.openxmlformats.org/spreadsheetml/2006/main">
  <authors>
    <author>Steven Gentile</author>
  </authors>
  <commentList>
    <comment ref="O9" authorId="0">
      <text>
        <r>
          <rPr>
            <b/>
            <sz val="9"/>
            <color indexed="81"/>
            <rFont val="Tahoma"/>
            <family val="2"/>
          </rPr>
          <t>Steven Gentile:</t>
        </r>
        <r>
          <rPr>
            <sz val="9"/>
            <color indexed="81"/>
            <rFont val="Tahoma"/>
            <family val="2"/>
          </rPr>
          <t xml:space="preserve">
Not included in scale calculation since UTM does not offer doctoral/law degrees.</t>
        </r>
      </text>
    </comment>
    <comment ref="O23" authorId="0">
      <text>
        <r>
          <rPr>
            <b/>
            <sz val="9"/>
            <color indexed="81"/>
            <rFont val="Tahoma"/>
            <family val="2"/>
          </rPr>
          <t>Steven Gentile:</t>
        </r>
        <r>
          <rPr>
            <sz val="9"/>
            <color indexed="81"/>
            <rFont val="Tahoma"/>
            <family val="2"/>
          </rPr>
          <t xml:space="preserve">
Not included in scale calculation since APSU does not offer doctoral/law degrees.</t>
        </r>
      </text>
    </comment>
    <comment ref="AI120" authorId="0">
      <text>
        <r>
          <rPr>
            <b/>
            <sz val="9"/>
            <color indexed="81"/>
            <rFont val="Tahoma"/>
            <family val="2"/>
          </rPr>
          <t>Steven Gentile:</t>
        </r>
        <r>
          <rPr>
            <sz val="9"/>
            <color indexed="81"/>
            <rFont val="Tahoma"/>
            <family val="2"/>
          </rPr>
          <t xml:space="preserve">
Includes DVM. Data did not differentiate in this year. -7/7/2015</t>
        </r>
      </text>
    </comment>
    <comment ref="AJ120" authorId="0">
      <text>
        <r>
          <rPr>
            <b/>
            <sz val="9"/>
            <color indexed="81"/>
            <rFont val="Tahoma"/>
            <family val="2"/>
          </rPr>
          <t>Steven Gentile:</t>
        </r>
        <r>
          <rPr>
            <sz val="9"/>
            <color indexed="81"/>
            <rFont val="Tahoma"/>
            <family val="2"/>
          </rPr>
          <t xml:space="preserve">
Includes DVM. Data did not differentiate in this year. -7/7/2015</t>
        </r>
      </text>
    </comment>
    <comment ref="AK120" authorId="0">
      <text>
        <r>
          <rPr>
            <b/>
            <sz val="9"/>
            <color indexed="81"/>
            <rFont val="Tahoma"/>
            <family val="2"/>
          </rPr>
          <t>Steven Gentile:</t>
        </r>
        <r>
          <rPr>
            <sz val="9"/>
            <color indexed="81"/>
            <rFont val="Tahoma"/>
            <family val="2"/>
          </rPr>
          <t xml:space="preserve">
Includes DVM. Data did not differentiate in this year. -7/7/2015</t>
        </r>
      </text>
    </comment>
    <comment ref="O135" authorId="0">
      <text>
        <r>
          <rPr>
            <b/>
            <sz val="9"/>
            <color indexed="81"/>
            <rFont val="Tahoma"/>
            <family val="2"/>
          </rPr>
          <t>Steven Gentile:</t>
        </r>
        <r>
          <rPr>
            <sz val="9"/>
            <color indexed="81"/>
            <rFont val="Tahoma"/>
            <family val="2"/>
          </rPr>
          <t xml:space="preserve">
Does not include APSU and UTM since they do not provide doctorates.</t>
        </r>
      </text>
    </comment>
  </commentList>
</comments>
</file>

<file path=xl/comments5.xml><?xml version="1.0" encoding="utf-8"?>
<comments xmlns="http://schemas.openxmlformats.org/spreadsheetml/2006/main">
  <authors>
    <author>Steven Gentile</author>
  </authors>
  <commentList>
    <comment ref="L6" authorId="0">
      <text>
        <r>
          <rPr>
            <b/>
            <sz val="9"/>
            <color indexed="81"/>
            <rFont val="Tahoma"/>
            <family val="2"/>
          </rPr>
          <t>Steven Gentile:</t>
        </r>
        <r>
          <rPr>
            <sz val="9"/>
            <color indexed="81"/>
            <rFont val="Tahoma"/>
            <family val="2"/>
          </rPr>
          <t xml:space="preserve">
Ratio of Fixed Costs to Weighted Outcomes. A constant to be determined by historic ratios. Notice that total summation of Fixed Cost Points equals this percentage of Weighted Outcomes.</t>
        </r>
      </text>
    </comment>
  </commentList>
</comments>
</file>

<file path=xl/comments6.xml><?xml version="1.0" encoding="utf-8"?>
<comments xmlns="http://schemas.openxmlformats.org/spreadsheetml/2006/main">
  <authors>
    <author>Crystal Collins</author>
  </authors>
  <commentList>
    <comment ref="M5" authorId="0">
      <text>
        <r>
          <rPr>
            <b/>
            <sz val="9"/>
            <color indexed="81"/>
            <rFont val="Tahoma"/>
            <family val="2"/>
          </rPr>
          <t>Crystal Collins:</t>
        </r>
        <r>
          <rPr>
            <sz val="9"/>
            <color indexed="81"/>
            <rFont val="Tahoma"/>
            <family val="2"/>
          </rPr>
          <t xml:space="preserve">
Items identified by F&amp;A or statute that are not to be distributed through the formula.</t>
        </r>
      </text>
    </comment>
    <comment ref="C8" authorId="0">
      <text>
        <r>
          <rPr>
            <b/>
            <sz val="9"/>
            <color indexed="81"/>
            <rFont val="Tahoma"/>
            <family val="2"/>
          </rPr>
          <t>Crystal Collins:</t>
        </r>
        <r>
          <rPr>
            <sz val="9"/>
            <color indexed="81"/>
            <rFont val="Tahoma"/>
            <family val="2"/>
          </rPr>
          <t xml:space="preserve">
Final Work Program found here: H:\Fiscal\Fiscal Policy\STAY_OUT\FY2015-16\Reports\Legislative Action\Work Program\Final</t>
        </r>
      </text>
    </comment>
    <comment ref="C11" authorId="0">
      <text>
        <r>
          <rPr>
            <b/>
            <sz val="9"/>
            <color indexed="81"/>
            <rFont val="Tahoma"/>
            <family val="2"/>
          </rPr>
          <t>Crystal Collins:</t>
        </r>
        <r>
          <rPr>
            <sz val="9"/>
            <color indexed="81"/>
            <rFont val="Tahoma"/>
            <family val="2"/>
          </rPr>
          <t xml:space="preserve">
Backs out $350,000 in recurring funding for the operations of the Gray Fossil Site (FY16 approp).</t>
        </r>
      </text>
    </comment>
    <comment ref="J11" authorId="0">
      <text>
        <r>
          <rPr>
            <b/>
            <sz val="9"/>
            <color indexed="81"/>
            <rFont val="Tahoma"/>
            <family val="2"/>
          </rPr>
          <t>Crystal Collins:</t>
        </r>
        <r>
          <rPr>
            <sz val="9"/>
            <color indexed="81"/>
            <rFont val="Tahoma"/>
            <family val="2"/>
          </rPr>
          <t xml:space="preserve">
Does not include the $350K for the Gray Fossil Site. This line-item appropriation can be found on the Non-Formula distribution sheet as it is distributed outside the funding formula.</t>
        </r>
      </text>
    </comment>
    <comment ref="B18" authorId="0">
      <text>
        <r>
          <rPr>
            <b/>
            <sz val="9"/>
            <color indexed="81"/>
            <rFont val="Tahoma"/>
            <family val="2"/>
          </rPr>
          <t>Crystal Collins:</t>
        </r>
        <r>
          <rPr>
            <sz val="9"/>
            <color indexed="81"/>
            <rFont val="Tahoma"/>
            <family val="2"/>
          </rPr>
          <t xml:space="preserve">
From this file:
H:\Fiscal\Fiscal Policy\STAY_OUT\FY2015-16\Reports\Legislative Action\Work Program\Final\[Community College Appropriation - Recurring and Nonrecurring for THEC.xlsx]
</t>
        </r>
      </text>
    </comment>
    <comment ref="N28" authorId="0">
      <text>
        <r>
          <rPr>
            <b/>
            <sz val="9"/>
            <color indexed="81"/>
            <rFont val="Tahoma"/>
            <family val="2"/>
          </rPr>
          <t>Crystal Collins:</t>
        </r>
        <r>
          <rPr>
            <sz val="9"/>
            <color indexed="81"/>
            <rFont val="Tahoma"/>
            <family val="2"/>
          </rPr>
          <t xml:space="preserve">
This is the funding necessary to get every institution to break even. Coupled with a  zero to three percent tuition recommendation.</t>
        </r>
      </text>
    </comment>
    <comment ref="G31" authorId="0">
      <text>
        <r>
          <rPr>
            <b/>
            <sz val="9"/>
            <color indexed="81"/>
            <rFont val="Tahoma"/>
            <family val="2"/>
          </rPr>
          <t>Crystal Collins:</t>
        </r>
        <r>
          <rPr>
            <sz val="9"/>
            <color indexed="81"/>
            <rFont val="Tahoma"/>
            <family val="2"/>
          </rPr>
          <t xml:space="preserve">
Added $100 to defeat rounding error.</t>
        </r>
      </text>
    </comment>
    <comment ref="H35" authorId="0">
      <text>
        <r>
          <rPr>
            <b/>
            <sz val="9"/>
            <color indexed="81"/>
            <rFont val="Tahoma"/>
            <family val="2"/>
          </rPr>
          <t>Crystal Collins:</t>
        </r>
        <r>
          <rPr>
            <sz val="9"/>
            <color indexed="81"/>
            <rFont val="Tahoma"/>
            <family val="2"/>
          </rPr>
          <t xml:space="preserve">
Subtracted $100 to defeat rounding error.</t>
        </r>
      </text>
    </comment>
    <comment ref="C36" authorId="0">
      <text>
        <r>
          <rPr>
            <b/>
            <sz val="9"/>
            <color indexed="81"/>
            <rFont val="Tahoma"/>
            <family val="2"/>
          </rPr>
          <t>Crystal Collins:</t>
        </r>
        <r>
          <rPr>
            <sz val="9"/>
            <color indexed="81"/>
            <rFont val="Tahoma"/>
            <family val="2"/>
          </rPr>
          <t xml:space="preserve">
Backs out the $3M in recurring approp for the engineering school.</t>
        </r>
      </text>
    </comment>
    <comment ref="J36" authorId="0">
      <text>
        <r>
          <rPr>
            <b/>
            <sz val="9"/>
            <color indexed="81"/>
            <rFont val="Tahoma"/>
            <family val="2"/>
          </rPr>
          <t>Crystal Collins:</t>
        </r>
        <r>
          <rPr>
            <sz val="9"/>
            <color indexed="81"/>
            <rFont val="Tahoma"/>
            <family val="2"/>
          </rPr>
          <t xml:space="preserve">
Does not include the $3M for the engineering program. This line-item appropriation can be found at the bottom of the Non-Formula distribution sheet as it is being distributed outside the funding formula.</t>
        </r>
      </text>
    </comment>
    <comment ref="C37" authorId="0">
      <text>
        <r>
          <rPr>
            <b/>
            <sz val="9"/>
            <color indexed="81"/>
            <rFont val="Tahoma"/>
            <family val="2"/>
          </rPr>
          <t>Crystal Collins:</t>
        </r>
        <r>
          <rPr>
            <sz val="9"/>
            <color indexed="81"/>
            <rFont val="Tahoma"/>
            <family val="2"/>
          </rPr>
          <t xml:space="preserve">
Backs out the $200K appropriated to the Parsons Center.</t>
        </r>
      </text>
    </comment>
    <comment ref="J37" authorId="0">
      <text>
        <r>
          <rPr>
            <b/>
            <sz val="9"/>
            <color indexed="81"/>
            <rFont val="Tahoma"/>
            <family val="2"/>
          </rPr>
          <t>Crystal Collins:</t>
        </r>
        <r>
          <rPr>
            <sz val="9"/>
            <color indexed="81"/>
            <rFont val="Tahoma"/>
            <family val="2"/>
          </rPr>
          <t xml:space="preserve">
Does not include the $200K for the Parsons Center. This line-item appropriation can be found on the Non-Formula distribution sheet as it is distributed outside the funding formula.</t>
        </r>
      </text>
    </comment>
    <comment ref="M39" authorId="0">
      <text>
        <r>
          <rPr>
            <b/>
            <sz val="9"/>
            <color indexed="81"/>
            <rFont val="Tahoma"/>
            <family val="2"/>
          </rPr>
          <t>Crystal Collins:</t>
        </r>
        <r>
          <rPr>
            <sz val="9"/>
            <color indexed="81"/>
            <rFont val="Tahoma"/>
            <family val="2"/>
          </rPr>
          <t xml:space="preserve">
Matches Final WP recurring number.</t>
        </r>
      </text>
    </comment>
  </commentList>
</comments>
</file>

<file path=xl/sharedStrings.xml><?xml version="1.0" encoding="utf-8"?>
<sst xmlns="http://schemas.openxmlformats.org/spreadsheetml/2006/main" count="3777" uniqueCount="205">
  <si>
    <t>UTM</t>
  </si>
  <si>
    <t>APSU</t>
  </si>
  <si>
    <t>TTU</t>
  </si>
  <si>
    <t>UTC</t>
  </si>
  <si>
    <t>MTSU</t>
  </si>
  <si>
    <t>ETSU</t>
  </si>
  <si>
    <t>TSU</t>
  </si>
  <si>
    <t>UM</t>
  </si>
  <si>
    <t>UTK</t>
  </si>
  <si>
    <t>Students Accumulating 24 hrs</t>
  </si>
  <si>
    <t>Bachelors and Associates</t>
  </si>
  <si>
    <t>Masters/Ed Specialist Degrees</t>
  </si>
  <si>
    <t>Doctoral / Law Degrees</t>
  </si>
  <si>
    <t>Research and Service</t>
  </si>
  <si>
    <t xml:space="preserve"> </t>
  </si>
  <si>
    <t>Transfers Out with 12 hrs</t>
  </si>
  <si>
    <t>Degrees per 100 FTE</t>
  </si>
  <si>
    <t>Six-Year Graduation Rate</t>
  </si>
  <si>
    <t>Weights Based on Institutional Mission</t>
  </si>
  <si>
    <t>A</t>
  </si>
  <si>
    <t>Chattanooga</t>
  </si>
  <si>
    <t>Cleveland</t>
  </si>
  <si>
    <t>Columbia</t>
  </si>
  <si>
    <t>Dyersburg</t>
  </si>
  <si>
    <t>Jackson</t>
  </si>
  <si>
    <t>Motlow</t>
  </si>
  <si>
    <t>Nashville</t>
  </si>
  <si>
    <t>Northeast</t>
  </si>
  <si>
    <t>Pellissippi</t>
  </si>
  <si>
    <t>Roane</t>
  </si>
  <si>
    <t>Southwest</t>
  </si>
  <si>
    <t>Volunteer</t>
  </si>
  <si>
    <t>Walters</t>
  </si>
  <si>
    <t>Students Accumulating 12 hrs</t>
  </si>
  <si>
    <t>Students Accumulating 36 hrs</t>
  </si>
  <si>
    <t>Dual Enrollment</t>
  </si>
  <si>
    <t>Associates</t>
  </si>
  <si>
    <t>1-2 Year Certificates</t>
  </si>
  <si>
    <t>&lt;1yr Certificates</t>
  </si>
  <si>
    <t>Job Placements</t>
  </si>
  <si>
    <t>Workforce Training (Contact Hours)</t>
  </si>
  <si>
    <t>Awards per 100 FTE</t>
  </si>
  <si>
    <t>Community Colleges</t>
  </si>
  <si>
    <t>2013-14</t>
  </si>
  <si>
    <t>2012-13</t>
  </si>
  <si>
    <t>2011-12</t>
  </si>
  <si>
    <t>2010-11</t>
  </si>
  <si>
    <t>2009-10</t>
  </si>
  <si>
    <t>2008-09</t>
  </si>
  <si>
    <t>2007-08</t>
  </si>
  <si>
    <t>TOTAL</t>
  </si>
  <si>
    <t>Adults</t>
  </si>
  <si>
    <t>Low-Income</t>
  </si>
  <si>
    <t>Bach &amp; Assoc</t>
  </si>
  <si>
    <t>TBR Universities</t>
  </si>
  <si>
    <t>Austin Peay</t>
  </si>
  <si>
    <t>East Tennessee</t>
  </si>
  <si>
    <t>Middle Tennessee</t>
  </si>
  <si>
    <t>Tennessee State</t>
  </si>
  <si>
    <t>Tennessee Tech</t>
  </si>
  <si>
    <t>University of Memphis</t>
  </si>
  <si>
    <t xml:space="preserve">Northeast </t>
  </si>
  <si>
    <t>UT Universities</t>
  </si>
  <si>
    <t>UT Chattanooga</t>
  </si>
  <si>
    <t>UT Knoxville</t>
  </si>
  <si>
    <t>Total</t>
  </si>
  <si>
    <t>Academic Formula Units</t>
  </si>
  <si>
    <t>UT Martin</t>
  </si>
  <si>
    <t>2015-16</t>
  </si>
  <si>
    <t>Academically Underprepared</t>
  </si>
  <si>
    <t>Bachelors</t>
  </si>
  <si>
    <t>Students Accumulating 30 hrs</t>
  </si>
  <si>
    <t>Students Accumulating 60 hrs</t>
  </si>
  <si>
    <t>Students Accumulating 90 hrs</t>
  </si>
  <si>
    <t>Combined Outcomes</t>
  </si>
  <si>
    <t>Changes</t>
  </si>
  <si>
    <t>2016-17</t>
  </si>
  <si>
    <t>For Reference</t>
  </si>
  <si>
    <t>Total Appropriation Request</t>
  </si>
  <si>
    <t>Appropriation Share</t>
  </si>
  <si>
    <t>Change</t>
  </si>
  <si>
    <t>All CC</t>
  </si>
  <si>
    <t>Avg All CC</t>
  </si>
  <si>
    <t>Average</t>
  </si>
  <si>
    <t>Weighted Outcomes</t>
  </si>
  <si>
    <t>Fixed Costs</t>
  </si>
  <si>
    <t>Subtotal</t>
  </si>
  <si>
    <t>Weighted Outcomes Breakdown</t>
  </si>
  <si>
    <t>All Univ</t>
  </si>
  <si>
    <t>Avg All Univ</t>
  </si>
  <si>
    <t>Students Accumulating 48 hrs</t>
  </si>
  <si>
    <t>Students Accumulating 72 hrs</t>
  </si>
  <si>
    <t>Masters / Ed Specialists</t>
  </si>
  <si>
    <t>Doctoral / Law Degree</t>
  </si>
  <si>
    <t>All Univs</t>
  </si>
  <si>
    <t>Scaled Outcomes (11-12 to 13-14 Data)</t>
  </si>
  <si>
    <t>Quality Assurance</t>
  </si>
  <si>
    <t>2014-15</t>
  </si>
  <si>
    <t>Focus Population Overlap</t>
  </si>
  <si>
    <t>Focus Premium</t>
  </si>
  <si>
    <t>One Focus Pop Only</t>
  </si>
  <si>
    <t>Two Focus Pops Only</t>
  </si>
  <si>
    <t>All Three Focus Pops</t>
  </si>
  <si>
    <t>Monetized Outcomes</t>
  </si>
  <si>
    <t>Community College Subtotal</t>
  </si>
  <si>
    <t>Fixed Cost Points</t>
  </si>
  <si>
    <t>Point Subtotal</t>
  </si>
  <si>
    <t>Quality Assurance Points</t>
  </si>
  <si>
    <t>Point Total</t>
  </si>
  <si>
    <t>2015-16 Total Point Calculation</t>
  </si>
  <si>
    <t>Fixed  Cost Constant</t>
  </si>
  <si>
    <t>Quality Assurance Constant</t>
  </si>
  <si>
    <t>Colleges and Universities Total</t>
  </si>
  <si>
    <t>Combined Outcomes (11-12 to 13-14 Data)</t>
  </si>
  <si>
    <t>Ratio</t>
  </si>
  <si>
    <t>Standard Dev.</t>
  </si>
  <si>
    <t>Scale Calculation</t>
  </si>
  <si>
    <t>2010-15 Scale Comparison</t>
  </si>
  <si>
    <t>2015-16 Fixed Costs</t>
  </si>
  <si>
    <t>2015-16 Quality Assurance</t>
  </si>
  <si>
    <t xml:space="preserve">2015-16 </t>
  </si>
  <si>
    <t>Fixed Cost Constant Rationalization</t>
  </si>
  <si>
    <t>Fixed Cost Share</t>
  </si>
  <si>
    <t>2015-16 Formula Weighted Outcomes Calculation</t>
  </si>
  <si>
    <t>2006-07</t>
  </si>
  <si>
    <t>2005-06</t>
  </si>
  <si>
    <t>2004-05</t>
  </si>
  <si>
    <t>General Count</t>
  </si>
  <si>
    <t>Percent that Meet Just Two Focus Criteria</t>
  </si>
  <si>
    <t>Percent that Meet Any Focus Criteria</t>
  </si>
  <si>
    <t>Full-time Enrollment for Formula</t>
  </si>
  <si>
    <t>FOR REFERENCE</t>
  </si>
  <si>
    <t>Associate</t>
  </si>
  <si>
    <t>Masters</t>
  </si>
  <si>
    <t>Education Specialist</t>
  </si>
  <si>
    <t>Law Degrees</t>
  </si>
  <si>
    <t>Doctoral</t>
  </si>
  <si>
    <t>Percent that Meet No Focus Criteria</t>
  </si>
  <si>
    <t>Percent that Meet All Three Focus Criteria</t>
  </si>
  <si>
    <t>2016-17 Total Point Calculation</t>
  </si>
  <si>
    <t>2016-17 Fixed Costs</t>
  </si>
  <si>
    <t>2016-17 Quality Assurance</t>
  </si>
  <si>
    <t xml:space="preserve">2016-17 </t>
  </si>
  <si>
    <t>Scales</t>
  </si>
  <si>
    <t>2016-17 Formula Weighted Outcomes Calculation</t>
  </si>
  <si>
    <t>Combined Outcomes (12-13 to 14-15 Data)</t>
  </si>
  <si>
    <t>Scaled Outcomes (12-13 to 14-15 Data)</t>
  </si>
  <si>
    <t>2016-17 New Funding Rec</t>
  </si>
  <si>
    <t>Mathematically Derived Scales</t>
  </si>
  <si>
    <t>2016-17 Formula Calculation</t>
  </si>
  <si>
    <t>Percent that Meet Just One Focus Criterion</t>
  </si>
  <si>
    <t>Total Points</t>
  </si>
  <si>
    <t>2015-2020 Outcomes-based Funding Formula Tabs Flow Chart</t>
  </si>
  <si>
    <t>Degrees of Veterinarian Medicine</t>
  </si>
  <si>
    <t xml:space="preserve">Subtotal  </t>
  </si>
  <si>
    <t xml:space="preserve">Total  </t>
  </si>
  <si>
    <t>NA</t>
  </si>
  <si>
    <t>Percent Change</t>
  </si>
  <si>
    <t>2015-16 Formula Rec</t>
  </si>
  <si>
    <t>2016-17 State Appropriations Share of Total Calculation</t>
  </si>
  <si>
    <t>2015-16 OBF Information</t>
  </si>
  <si>
    <t>B</t>
  </si>
  <si>
    <t>To Be Hidden</t>
  </si>
  <si>
    <t>C</t>
  </si>
  <si>
    <t>D</t>
  </si>
  <si>
    <t>E</t>
  </si>
  <si>
    <r>
      <t xml:space="preserve">F </t>
    </r>
    <r>
      <rPr>
        <sz val="14"/>
        <rFont val="Open Sans"/>
        <family val="2"/>
      </rPr>
      <t>= D + E</t>
    </r>
  </si>
  <si>
    <r>
      <rPr>
        <b/>
        <sz val="14"/>
        <rFont val="Open Sans"/>
        <family val="2"/>
      </rPr>
      <t>G</t>
    </r>
    <r>
      <rPr>
        <sz val="14"/>
        <rFont val="Open Sans"/>
        <family val="2"/>
      </rPr>
      <t xml:space="preserve"> = F + A</t>
    </r>
  </si>
  <si>
    <r>
      <rPr>
        <b/>
        <sz val="14"/>
        <rFont val="Open Sans"/>
        <family val="2"/>
      </rPr>
      <t xml:space="preserve">H </t>
    </r>
    <r>
      <rPr>
        <sz val="14"/>
        <rFont val="Open Sans"/>
        <family val="2"/>
      </rPr>
      <t>= F / A</t>
    </r>
  </si>
  <si>
    <t>State Approp from F&amp;A</t>
  </si>
  <si>
    <t>Line Items to be backed out</t>
  </si>
  <si>
    <t>Breakdown of 2016-17 Changes</t>
  </si>
  <si>
    <t xml:space="preserve">       UT Martin Parsons Center</t>
  </si>
  <si>
    <t>Outcomes Formula</t>
  </si>
  <si>
    <t>Share of New</t>
  </si>
  <si>
    <t xml:space="preserve">Percent </t>
  </si>
  <si>
    <t xml:space="preserve">       UT Knoxville College of Engineering</t>
  </si>
  <si>
    <r>
      <t>Appropriation</t>
    </r>
    <r>
      <rPr>
        <vertAlign val="superscript"/>
        <sz val="12"/>
        <rFont val="Open Sans"/>
        <family val="2"/>
      </rPr>
      <t>1</t>
    </r>
  </si>
  <si>
    <t>Approp Share Growth</t>
  </si>
  <si>
    <t>Adjustments</t>
  </si>
  <si>
    <t>Funding</t>
  </si>
  <si>
    <t>Recommendation</t>
  </si>
  <si>
    <t xml:space="preserve">       ETSU Gray Fossil Site</t>
  </si>
  <si>
    <t>Percent Funded</t>
  </si>
  <si>
    <t>State Approp Less Line Items</t>
  </si>
  <si>
    <r>
      <t>East Tennessee</t>
    </r>
    <r>
      <rPr>
        <vertAlign val="superscript"/>
        <sz val="12"/>
        <rFont val="Open Sans"/>
        <family val="2"/>
      </rPr>
      <t>2</t>
    </r>
  </si>
  <si>
    <t>2016-17 OBF Information</t>
  </si>
  <si>
    <t xml:space="preserve">      2016-17 Point Growth</t>
  </si>
  <si>
    <t xml:space="preserve">Subtotal </t>
  </si>
  <si>
    <t xml:space="preserve">      2016-17 COLA Growth</t>
  </si>
  <si>
    <t xml:space="preserve">      2016-17 Fixed Cost Growth</t>
  </si>
  <si>
    <r>
      <t>Community Colleges</t>
    </r>
    <r>
      <rPr>
        <b/>
        <vertAlign val="superscript"/>
        <sz val="12"/>
        <rFont val="Open Sans"/>
        <family val="2"/>
      </rPr>
      <t>3</t>
    </r>
  </si>
  <si>
    <t>2016-17 Funding Options</t>
  </si>
  <si>
    <t>% Funded Rec Amount</t>
  </si>
  <si>
    <t>Fund Formula Growth Rec</t>
  </si>
  <si>
    <t>Absolute Value Funding</t>
  </si>
  <si>
    <r>
      <t>UT Knoxville</t>
    </r>
    <r>
      <rPr>
        <vertAlign val="superscript"/>
        <sz val="12"/>
        <rFont val="Open Sans"/>
        <family val="2"/>
      </rPr>
      <t>2</t>
    </r>
  </si>
  <si>
    <r>
      <t>UT Martin</t>
    </r>
    <r>
      <rPr>
        <vertAlign val="superscript"/>
        <sz val="12"/>
        <rFont val="Open Sans"/>
        <family val="2"/>
      </rPr>
      <t>2</t>
    </r>
  </si>
  <si>
    <t>Total Recurr w/ Gray Fossil, Parsons and UTK Engineering</t>
  </si>
  <si>
    <t>Total Colleges and Universities</t>
  </si>
  <si>
    <t>1 - Recurring funding. Includes historical funding of $2.81M for legislative initiatives. A breakdown of these initiatives by campus is included in Appendix C.</t>
  </si>
  <si>
    <t>2 - Does not include recurring funds appropriated to the ETSU Gray Fossil Site ($350K), UT Martin Parsons Center ($200K) or to UT Knoxville for the engineering college ($3M). These appropriations are included as Program Initiatives.</t>
  </si>
  <si>
    <t>3 - THEC's Community College recommendation is only for the sector as a whole. Institutional detail displayed here is for informational purposes only.</t>
  </si>
  <si>
    <t>Weighted Outcomes 1-Year % Change</t>
  </si>
  <si>
    <t>Preliminary Recommendation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</si>
</sst>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0_);_(* \(#,##0.000\);_(* &quot;-&quot;??_);_(@_)"/>
    <numFmt numFmtId="165" formatCode="0.0%"/>
    <numFmt numFmtId="166" formatCode="_(* #,##0_);_(* \(#,##0\);_(* &quot;-&quot;??_);_(@_)"/>
    <numFmt numFmtId="167" formatCode="#,##0.0"/>
    <numFmt numFmtId="168" formatCode="_(&quot;$&quot;* #,##0_);_(&quot;$&quot;* \(#,##0\);_(&quot;$&quot;* &quot;-&quot;??_);_(@_)"/>
    <numFmt numFmtId="169" formatCode="_(* #,##0.0_);_(* \(#,##0.0\);_(* &quot;-&quot;??_);_(@_)"/>
    <numFmt numFmtId="170" formatCode="_(* #,##0.0_);_(* \(#,##0.0\);_(* &quot;-&quot;?_);_(@_)"/>
    <numFmt numFmtId="171" formatCode="0.000000"/>
    <numFmt numFmtId="172" formatCode="0.0"/>
    <numFmt numFmtId="173" formatCode="General_)"/>
    <numFmt numFmtId="174" formatCode="&quot;$&quot;\ \ \ \ \ \ \ #,##0_);\(&quot;$&quot;#,##0\)"/>
    <numFmt numFmtId="175" formatCode="&quot;$&quot;* #,##0;&quot;$&quot;* \-#,##0"/>
    <numFmt numFmtId="176" formatCode="0.0000000%"/>
    <numFmt numFmtId="177" formatCode="_(* #,##0.0000_);_(* \(#,##0.0000\);_(* &quot;-&quot;??_);_(@_)"/>
    <numFmt numFmtId="178" formatCode="&quot;$&quot;#,##0"/>
    <numFmt numFmtId="179" formatCode="0.000%"/>
    <numFmt numFmtId="180" formatCode="0.000000%"/>
    <numFmt numFmtId="181" formatCode="0.00000%"/>
  </numFmts>
  <fonts count="64">
    <font>
      <sz val="11"/>
      <color theme="1"/>
      <name val="Calibri"/>
      <family val="2"/>
      <scheme val="minor"/>
    </font>
    <font>
      <sz val="11"/>
      <color theme="1"/>
      <name val="Calibri"/>
      <family val="2"/>
      <scheme val="minor"/>
    </font>
    <font>
      <b/>
      <sz val="9"/>
      <color indexed="81"/>
      <name val="Tahoma"/>
      <family val="2"/>
    </font>
    <font>
      <sz val="9"/>
      <color indexed="81"/>
      <name val="Tahoma"/>
      <family val="2"/>
    </font>
    <font>
      <sz val="11"/>
      <color indexed="8"/>
      <name val="Calibri"/>
      <family val="2"/>
    </font>
    <font>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font>
    <font>
      <sz val="10"/>
      <color theme="1"/>
      <name val="Arial"/>
      <family val="2"/>
    </font>
    <font>
      <sz val="10"/>
      <name val="Helv"/>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2"/>
      <name val="Arial MT"/>
    </font>
    <font>
      <sz val="8"/>
      <name val="Arial"/>
      <family val="2"/>
    </font>
    <font>
      <sz val="8"/>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2"/>
      <name val="Open Sans"/>
      <family val="2"/>
    </font>
    <font>
      <b/>
      <sz val="22"/>
      <name val="Open Sans"/>
      <family val="2"/>
    </font>
    <font>
      <sz val="22"/>
      <name val="Open Sans"/>
      <family val="2"/>
    </font>
    <font>
      <b/>
      <sz val="12"/>
      <name val="Open Sans"/>
      <family val="2"/>
    </font>
    <font>
      <sz val="12"/>
      <color rgb="FFFF0000"/>
      <name val="Open Sans"/>
      <family val="2"/>
    </font>
    <font>
      <b/>
      <sz val="12"/>
      <color rgb="FFFF0000"/>
      <name val="Open Sans"/>
      <family val="2"/>
    </font>
    <font>
      <sz val="10"/>
      <color rgb="FFFF0000"/>
      <name val="Open Sans"/>
      <family val="2"/>
    </font>
    <font>
      <sz val="12"/>
      <color rgb="FF0000FF"/>
      <name val="Open Sans"/>
      <family val="2"/>
    </font>
    <font>
      <b/>
      <sz val="22"/>
      <color theme="1"/>
      <name val="Open Sans"/>
      <family val="2"/>
    </font>
    <font>
      <sz val="11"/>
      <color theme="1"/>
      <name val="Open Sans"/>
      <family val="2"/>
    </font>
    <font>
      <b/>
      <sz val="16"/>
      <color theme="1"/>
      <name val="Open Sans"/>
      <family val="2"/>
    </font>
    <font>
      <b/>
      <sz val="12"/>
      <color theme="1"/>
      <name val="Open Sans"/>
      <family val="2"/>
    </font>
    <font>
      <b/>
      <sz val="11"/>
      <color theme="1"/>
      <name val="Open Sans"/>
      <family val="2"/>
    </font>
    <font>
      <sz val="12"/>
      <color theme="1"/>
      <name val="Open Sans"/>
      <family val="2"/>
    </font>
    <font>
      <b/>
      <sz val="12"/>
      <color rgb="FF0000FF"/>
      <name val="Open Sans"/>
      <family val="2"/>
    </font>
    <font>
      <b/>
      <sz val="18"/>
      <color theme="1"/>
      <name val="Open Sans"/>
      <family val="2"/>
    </font>
    <font>
      <sz val="11"/>
      <color rgb="FFFF0000"/>
      <name val="Open Sans"/>
      <family val="2"/>
    </font>
    <font>
      <sz val="12"/>
      <color rgb="FF000000"/>
      <name val="Open Sans"/>
      <family val="2"/>
    </font>
    <font>
      <b/>
      <sz val="11"/>
      <name val="Open Sans"/>
      <family val="2"/>
    </font>
    <font>
      <sz val="10"/>
      <name val="Open Sans"/>
      <family val="2"/>
    </font>
    <font>
      <b/>
      <sz val="20"/>
      <color theme="1"/>
      <name val="Open Sans"/>
      <family val="2"/>
    </font>
    <font>
      <sz val="11"/>
      <name val="Open Sans"/>
      <family val="2"/>
    </font>
    <font>
      <b/>
      <sz val="16"/>
      <name val="Open Sans"/>
      <family val="2"/>
    </font>
    <font>
      <b/>
      <sz val="14"/>
      <color rgb="FFFF0000"/>
      <name val="Open Sans"/>
      <family val="2"/>
    </font>
    <font>
      <b/>
      <sz val="14"/>
      <name val="Open Sans"/>
      <family val="2"/>
    </font>
    <font>
      <sz val="14"/>
      <name val="Open Sans"/>
      <family val="2"/>
    </font>
    <font>
      <b/>
      <sz val="10"/>
      <color rgb="FF0000FF"/>
      <name val="Open Sans"/>
      <family val="2"/>
    </font>
    <font>
      <i/>
      <sz val="9"/>
      <name val="Open Sans"/>
      <family val="2"/>
    </font>
    <font>
      <vertAlign val="superscript"/>
      <sz val="12"/>
      <name val="Open Sans"/>
      <family val="2"/>
    </font>
    <font>
      <sz val="12"/>
      <color indexed="10"/>
      <name val="Open Sans"/>
      <family val="2"/>
    </font>
    <font>
      <b/>
      <vertAlign val="superscript"/>
      <sz val="12"/>
      <name val="Open Sans"/>
      <family val="2"/>
    </font>
    <font>
      <b/>
      <i/>
      <sz val="12"/>
      <name val="Open Sans"/>
      <family val="2"/>
    </font>
    <font>
      <b/>
      <i/>
      <sz val="12"/>
      <color rgb="FF0000FF"/>
      <name val="Open Sans"/>
      <family val="2"/>
    </font>
    <font>
      <b/>
      <sz val="10"/>
      <name val="Open Sans"/>
      <family val="2"/>
    </font>
    <font>
      <sz val="10"/>
      <name val="Arial Narrow"/>
      <family val="2"/>
    </font>
    <font>
      <b/>
      <sz val="22"/>
      <color rgb="FFFF0000"/>
      <name val="Open Sans"/>
      <family val="2"/>
    </font>
  </fonts>
  <fills count="30">
    <fill>
      <patternFill patternType="none"/>
    </fill>
    <fill>
      <patternFill patternType="gray125"/>
    </fill>
    <fill>
      <patternFill patternType="solid">
        <fgColor indexed="1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0" tint="-0.14999847407452621"/>
        <bgColor indexed="64"/>
      </patternFill>
    </fill>
    <fill>
      <patternFill patternType="solid">
        <fgColor rgb="FF8DB4E2"/>
        <bgColor rgb="FF000000"/>
      </patternFill>
    </fill>
    <fill>
      <patternFill patternType="solid">
        <fgColor theme="7" tint="0.79998168889431442"/>
        <bgColor indexed="64"/>
      </patternFill>
    </fill>
    <fill>
      <patternFill patternType="solid">
        <fgColor theme="0"/>
        <bgColor indexed="64"/>
      </patternFill>
    </fill>
  </fills>
  <borders count="73">
    <border>
      <left/>
      <right/>
      <top/>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thin">
        <color indexed="64"/>
      </left>
      <right style="medium">
        <color indexed="64"/>
      </right>
      <top/>
      <bottom/>
      <diagonal/>
    </border>
    <border>
      <left/>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dashDotDot">
        <color indexed="64"/>
      </left>
      <right style="medium">
        <color indexed="64"/>
      </right>
      <top style="medium">
        <color indexed="64"/>
      </top>
      <bottom/>
      <diagonal/>
    </border>
    <border>
      <left style="dashDotDot">
        <color indexed="64"/>
      </left>
      <right style="medium">
        <color indexed="64"/>
      </right>
      <top/>
      <bottom style="thin">
        <color indexed="64"/>
      </bottom>
      <diagonal/>
    </border>
    <border>
      <left style="dashDotDot">
        <color indexed="64"/>
      </left>
      <right style="medium">
        <color indexed="64"/>
      </right>
      <top/>
      <bottom/>
      <diagonal/>
    </border>
    <border>
      <left style="dashDotDot">
        <color indexed="64"/>
      </left>
      <right style="medium">
        <color indexed="64"/>
      </right>
      <top/>
      <bottom style="medium">
        <color indexed="64"/>
      </bottom>
      <diagonal/>
    </border>
    <border>
      <left/>
      <right style="dashDotDot">
        <color indexed="64"/>
      </right>
      <top/>
      <bottom style="thin">
        <color indexed="64"/>
      </bottom>
      <diagonal/>
    </border>
    <border>
      <left/>
      <right style="dashDotDot">
        <color indexed="64"/>
      </right>
      <top style="thin">
        <color indexed="64"/>
      </top>
      <bottom/>
      <diagonal/>
    </border>
    <border>
      <left/>
      <right style="dashDotDot">
        <color indexed="64"/>
      </right>
      <top/>
      <bottom/>
      <diagonal/>
    </border>
    <border>
      <left/>
      <right style="dashDotDot">
        <color indexed="64"/>
      </right>
      <top/>
      <bottom style="medium">
        <color indexed="64"/>
      </bottom>
      <diagonal/>
    </border>
    <border>
      <left style="dashDotDot">
        <color indexed="64"/>
      </left>
      <right style="medium">
        <color indexed="64"/>
      </right>
      <top style="thin">
        <color indexed="64"/>
      </top>
      <bottom/>
      <diagonal/>
    </border>
    <border>
      <left/>
      <right style="dashDotDot">
        <color indexed="64"/>
      </right>
      <top style="medium">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s>
  <cellStyleXfs count="1487">
    <xf numFmtId="0" fontId="0" fillId="0" borderId="0"/>
    <xf numFmtId="43"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5" fillId="0" borderId="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8" fillId="21" borderId="38"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0" fontId="9" fillId="22" borderId="39" applyNumberFormat="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0" fontId="10"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0" fontId="10" fillId="0" borderId="0" applyFont="0" applyFill="0" applyBorder="0" applyAlignment="0" applyProtection="0"/>
    <xf numFmtId="43" fontId="1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8" fontId="10" fillId="0" borderId="0" applyFont="0" applyFill="0" applyBorder="0" applyAlignment="0" applyProtection="0"/>
    <xf numFmtId="44" fontId="12" fillId="0" borderId="0" applyFont="0" applyFill="0" applyBorder="0" applyAlignment="0" applyProtection="0"/>
    <xf numFmtId="44" fontId="5" fillId="0" borderId="0" applyFont="0" applyFill="0" applyBorder="0" applyAlignment="0" applyProtection="0"/>
    <xf numFmtId="8" fontId="10" fillId="0" borderId="0" applyFont="0" applyFill="0" applyBorder="0" applyAlignment="0" applyProtection="0"/>
    <xf numFmtId="44" fontId="4" fillId="0" borderId="0" applyFont="0" applyFill="0" applyBorder="0" applyAlignment="0" applyProtection="0"/>
    <xf numFmtId="44" fontId="5" fillId="0" borderId="0" applyFont="0" applyFill="0" applyBorder="0" applyAlignment="0" applyProtection="0"/>
    <xf numFmtId="173" fontId="10" fillId="0" borderId="0" applyFont="0" applyFill="0" applyBorder="0" applyAlignment="0" applyProtection="0"/>
    <xf numFmtId="174"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5"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5" fillId="0" borderId="40"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6" fillId="0" borderId="41"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42"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8" fillId="8" borderId="38" applyNumberFormat="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19" fillId="0" borderId="43" applyNumberFormat="0" applyFill="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1" fillId="0" borderId="0"/>
    <xf numFmtId="0" fontId="2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21" fillId="0" borderId="0"/>
    <xf numFmtId="0" fontId="5" fillId="0" borderId="0"/>
    <xf numFmtId="0" fontId="10"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173" fontId="12" fillId="0" borderId="0"/>
    <xf numFmtId="0" fontId="5" fillId="0" borderId="0"/>
    <xf numFmtId="0" fontId="10" fillId="0" borderId="0"/>
    <xf numFmtId="0" fontId="10" fillId="0" borderId="0"/>
    <xf numFmtId="0" fontId="10" fillId="0" borderId="0"/>
    <xf numFmtId="0" fontId="10" fillId="0" borderId="0"/>
    <xf numFmtId="0" fontId="22" fillId="0" borderId="0"/>
    <xf numFmtId="0" fontId="5" fillId="0" borderId="0"/>
    <xf numFmtId="3" fontId="23" fillId="0" borderId="0"/>
    <xf numFmtId="0" fontId="22" fillId="0" borderId="0"/>
    <xf numFmtId="0" fontId="5" fillId="0" borderId="0"/>
    <xf numFmtId="0" fontId="5" fillId="0" borderId="0"/>
    <xf numFmtId="0" fontId="21" fillId="0" borderId="0"/>
    <xf numFmtId="0" fontId="5" fillId="0" borderId="0"/>
    <xf numFmtId="0" fontId="21" fillId="0" borderId="0"/>
    <xf numFmtId="0" fontId="1" fillId="0" borderId="0"/>
    <xf numFmtId="0" fontId="21" fillId="0" borderId="0"/>
    <xf numFmtId="0" fontId="1" fillId="0" borderId="0"/>
    <xf numFmtId="0" fontId="1" fillId="0" borderId="0"/>
    <xf numFmtId="0" fontId="21" fillId="0" borderId="0"/>
    <xf numFmtId="0" fontId="21" fillId="0" borderId="0"/>
    <xf numFmtId="0" fontId="21" fillId="0" borderId="0"/>
    <xf numFmtId="0" fontId="21" fillId="0" borderId="0"/>
    <xf numFmtId="0" fontId="10" fillId="0" borderId="0"/>
    <xf numFmtId="0" fontId="21"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3" fontId="23" fillId="0" borderId="0"/>
    <xf numFmtId="173" fontId="12" fillId="0" borderId="0"/>
    <xf numFmtId="0" fontId="5" fillId="0" borderId="0"/>
    <xf numFmtId="173" fontId="12" fillId="0" borderId="0"/>
    <xf numFmtId="37" fontId="12" fillId="0" borderId="0"/>
    <xf numFmtId="0" fontId="5" fillId="0" borderId="0"/>
    <xf numFmtId="173" fontId="12" fillId="0" borderId="0"/>
    <xf numFmtId="3" fontId="23" fillId="0" borderId="0"/>
    <xf numFmtId="37" fontId="12" fillId="0" borderId="0"/>
    <xf numFmtId="0" fontId="10" fillId="0" borderId="0"/>
    <xf numFmtId="173" fontId="12" fillId="0" borderId="0"/>
    <xf numFmtId="0" fontId="5" fillId="0" borderId="0"/>
    <xf numFmtId="0" fontId="21" fillId="0" borderId="0"/>
    <xf numFmtId="3" fontId="23" fillId="0" borderId="0"/>
    <xf numFmtId="0" fontId="10" fillId="0" borderId="0"/>
    <xf numFmtId="0" fontId="21" fillId="0" borderId="0"/>
    <xf numFmtId="0" fontId="5" fillId="0" borderId="0"/>
    <xf numFmtId="0" fontId="21" fillId="0" borderId="0"/>
    <xf numFmtId="0" fontId="5"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21" fillId="24" borderId="44" applyNumberFormat="0" applyFont="0" applyAlignment="0" applyProtection="0"/>
    <xf numFmtId="0" fontId="5" fillId="24" borderId="44" applyNumberFormat="0" applyFon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0" fontId="24" fillId="21" borderId="45" applyNumberFormat="0" applyAlignment="0" applyProtection="0"/>
    <xf numFmtId="9" fontId="5" fillId="0" borderId="0" applyFont="0" applyFill="0" applyBorder="0" applyAlignment="0" applyProtection="0"/>
    <xf numFmtId="9" fontId="22"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6" fillId="0" borderId="46"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44" fontId="1" fillId="0" borderId="0" applyFont="0" applyFill="0" applyBorder="0" applyAlignment="0" applyProtection="0"/>
    <xf numFmtId="41"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5" fillId="0" borderId="0" applyFont="0" applyFill="0" applyBorder="0" applyAlignment="0" applyProtection="0"/>
    <xf numFmtId="4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8" fontId="10"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5"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62" fillId="0" borderId="0"/>
    <xf numFmtId="0" fontId="5" fillId="0" borderId="0"/>
    <xf numFmtId="173" fontId="12" fillId="0" borderId="0"/>
    <xf numFmtId="0" fontId="10" fillId="0" borderId="0"/>
    <xf numFmtId="0" fontId="10" fillId="0" borderId="0"/>
    <xf numFmtId="0" fontId="5" fillId="0" borderId="0"/>
    <xf numFmtId="0" fontId="5" fillId="0" borderId="0"/>
    <xf numFmtId="173" fontId="12" fillId="0" borderId="0"/>
    <xf numFmtId="0" fontId="5" fillId="0" borderId="0"/>
    <xf numFmtId="0" fontId="5" fillId="0" borderId="0"/>
    <xf numFmtId="0" fontId="5" fillId="0" borderId="0"/>
    <xf numFmtId="0" fontId="5" fillId="0" borderId="0"/>
    <xf numFmtId="0" fontId="1" fillId="0" borderId="0"/>
    <xf numFmtId="37" fontId="12" fillId="0" borderId="0"/>
    <xf numFmtId="173" fontId="12" fillId="0" borderId="0"/>
    <xf numFmtId="0" fontId="5" fillId="0" borderId="0"/>
    <xf numFmtId="166" fontId="12" fillId="0" borderId="0"/>
    <xf numFmtId="0" fontId="10" fillId="0" borderId="0"/>
    <xf numFmtId="166"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cellStyleXfs>
  <cellXfs count="646">
    <xf numFmtId="0" fontId="0" fillId="0" borderId="0" xfId="0"/>
    <xf numFmtId="0" fontId="0" fillId="29" borderId="0" xfId="0" applyFill="1"/>
    <xf numFmtId="0" fontId="28" fillId="0" borderId="0" xfId="6" applyFont="1" applyFill="1"/>
    <xf numFmtId="0" fontId="30" fillId="25" borderId="0" xfId="6" applyFont="1" applyFill="1" applyAlignment="1"/>
    <xf numFmtId="0" fontId="28" fillId="0" borderId="0" xfId="6" applyFont="1"/>
    <xf numFmtId="0" fontId="28" fillId="0" borderId="0" xfId="6" applyFont="1" applyFill="1" applyAlignment="1">
      <alignment horizontal="right"/>
    </xf>
    <xf numFmtId="0" fontId="31" fillId="0" borderId="0" xfId="6" applyFont="1" applyBorder="1" applyAlignment="1">
      <alignment horizontal="center"/>
    </xf>
    <xf numFmtId="0" fontId="31" fillId="0" borderId="1" xfId="6" applyFont="1" applyFill="1" applyBorder="1" applyAlignment="1">
      <alignment horizontal="right"/>
    </xf>
    <xf numFmtId="0" fontId="31" fillId="0" borderId="1" xfId="6" applyFont="1" applyBorder="1" applyAlignment="1">
      <alignment horizontal="center"/>
    </xf>
    <xf numFmtId="3" fontId="28" fillId="0" borderId="0" xfId="6" applyNumberFormat="1" applyFont="1"/>
    <xf numFmtId="167" fontId="28" fillId="0" borderId="0" xfId="6" applyNumberFormat="1" applyFont="1" applyFill="1"/>
    <xf numFmtId="0" fontId="28" fillId="0" borderId="0" xfId="6" applyFont="1" applyFill="1" applyBorder="1"/>
    <xf numFmtId="0" fontId="28" fillId="0" borderId="0" xfId="6" applyFont="1" applyFill="1" applyBorder="1" applyAlignment="1">
      <alignment horizontal="right"/>
    </xf>
    <xf numFmtId="0" fontId="28" fillId="0" borderId="0" xfId="6" applyFont="1" applyBorder="1"/>
    <xf numFmtId="9" fontId="28" fillId="0" borderId="0" xfId="7" applyFont="1"/>
    <xf numFmtId="0" fontId="28" fillId="2" borderId="0" xfId="6" applyFont="1" applyFill="1"/>
    <xf numFmtId="9" fontId="28" fillId="2" borderId="0" xfId="7" applyFont="1" applyFill="1"/>
    <xf numFmtId="3" fontId="28" fillId="0" borderId="0" xfId="6" applyNumberFormat="1" applyFont="1" applyFill="1"/>
    <xf numFmtId="0" fontId="28" fillId="0" borderId="1" xfId="6" applyFont="1" applyFill="1" applyBorder="1" applyAlignment="1">
      <alignment horizontal="right"/>
    </xf>
    <xf numFmtId="4" fontId="28" fillId="0" borderId="1" xfId="6" applyNumberFormat="1" applyFont="1" applyFill="1" applyBorder="1"/>
    <xf numFmtId="167" fontId="28" fillId="0" borderId="1" xfId="6" applyNumberFormat="1" applyFont="1" applyFill="1" applyBorder="1"/>
    <xf numFmtId="0" fontId="32" fillId="0" borderId="0" xfId="6" applyFont="1" applyFill="1" applyBorder="1" applyAlignment="1">
      <alignment horizontal="right"/>
    </xf>
    <xf numFmtId="3" fontId="32" fillId="0" borderId="0" xfId="6" applyNumberFormat="1" applyFont="1" applyFill="1" applyBorder="1"/>
    <xf numFmtId="0" fontId="32" fillId="0" borderId="0" xfId="6" applyFont="1" applyFill="1"/>
    <xf numFmtId="0" fontId="31" fillId="0" borderId="0" xfId="6" applyFont="1" applyFill="1" applyAlignment="1">
      <alignment horizontal="center"/>
    </xf>
    <xf numFmtId="0" fontId="31" fillId="0" borderId="1" xfId="6" applyFont="1" applyFill="1" applyBorder="1" applyAlignment="1">
      <alignment horizontal="center"/>
    </xf>
    <xf numFmtId="3" fontId="28" fillId="0" borderId="1" xfId="6" applyNumberFormat="1" applyFont="1" applyFill="1" applyBorder="1"/>
    <xf numFmtId="0" fontId="33" fillId="0" borderId="0" xfId="6" applyFont="1" applyFill="1" applyAlignment="1">
      <alignment horizontal="right"/>
    </xf>
    <xf numFmtId="9" fontId="33" fillId="0" borderId="0" xfId="7" applyFont="1" applyFill="1"/>
    <xf numFmtId="171" fontId="33" fillId="0" borderId="0" xfId="6" applyNumberFormat="1" applyFont="1" applyFill="1"/>
    <xf numFmtId="1" fontId="33" fillId="0" borderId="0" xfId="6" applyNumberFormat="1" applyFont="1" applyFill="1"/>
    <xf numFmtId="165" fontId="28" fillId="0" borderId="0" xfId="7" applyNumberFormat="1" applyFont="1" applyFill="1" applyBorder="1"/>
    <xf numFmtId="165" fontId="28" fillId="25" borderId="4" xfId="7" applyNumberFormat="1" applyFont="1" applyFill="1" applyBorder="1"/>
    <xf numFmtId="165" fontId="28" fillId="25" borderId="5" xfId="7" applyNumberFormat="1" applyFont="1" applyFill="1" applyBorder="1"/>
    <xf numFmtId="165" fontId="28" fillId="25" borderId="6" xfId="7" applyNumberFormat="1" applyFont="1" applyFill="1" applyBorder="1"/>
    <xf numFmtId="9" fontId="28" fillId="0" borderId="0" xfId="7" applyFont="1" applyFill="1" applyBorder="1"/>
    <xf numFmtId="165" fontId="28" fillId="25" borderId="2" xfId="7" applyNumberFormat="1" applyFont="1" applyFill="1" applyBorder="1"/>
    <xf numFmtId="165" fontId="28" fillId="25" borderId="0" xfId="7" applyNumberFormat="1" applyFont="1" applyFill="1" applyBorder="1"/>
    <xf numFmtId="165" fontId="28" fillId="25" borderId="12" xfId="7" applyNumberFormat="1" applyFont="1" applyFill="1" applyBorder="1"/>
    <xf numFmtId="165" fontId="28" fillId="25" borderId="7" xfId="7" applyNumberFormat="1" applyFont="1" applyFill="1" applyBorder="1"/>
    <xf numFmtId="165" fontId="28" fillId="25" borderId="1" xfId="7" applyNumberFormat="1" applyFont="1" applyFill="1" applyBorder="1"/>
    <xf numFmtId="165" fontId="28" fillId="25" borderId="8" xfId="7" applyNumberFormat="1" applyFont="1" applyFill="1" applyBorder="1"/>
    <xf numFmtId="165" fontId="28" fillId="0" borderId="0" xfId="7" applyNumberFormat="1" applyFont="1" applyFill="1"/>
    <xf numFmtId="165" fontId="28" fillId="25" borderId="13" xfId="7" applyNumberFormat="1" applyFont="1" applyFill="1" applyBorder="1"/>
    <xf numFmtId="165" fontId="28" fillId="25" borderId="29" xfId="7" applyNumberFormat="1" applyFont="1" applyFill="1" applyBorder="1"/>
    <xf numFmtId="165" fontId="28" fillId="25" borderId="14" xfId="7" applyNumberFormat="1" applyFont="1" applyFill="1" applyBorder="1"/>
    <xf numFmtId="9" fontId="28" fillId="0" borderId="0" xfId="7" applyFont="1" applyFill="1" applyBorder="1" applyAlignment="1">
      <alignment horizontal="right"/>
    </xf>
    <xf numFmtId="9" fontId="28" fillId="0" borderId="0" xfId="7" applyFont="1" applyFill="1"/>
    <xf numFmtId="165" fontId="28" fillId="0" borderId="1" xfId="7" applyNumberFormat="1" applyFont="1" applyFill="1" applyBorder="1"/>
    <xf numFmtId="9" fontId="28" fillId="0" borderId="1" xfId="7" applyFont="1" applyFill="1" applyBorder="1"/>
    <xf numFmtId="165" fontId="31" fillId="0" borderId="0" xfId="7" applyNumberFormat="1" applyFont="1" applyFill="1"/>
    <xf numFmtId="9" fontId="31" fillId="0" borderId="0" xfId="7" applyFont="1" applyFill="1" applyBorder="1"/>
    <xf numFmtId="0" fontId="32" fillId="0" borderId="0" xfId="6" applyFont="1" applyFill="1" applyAlignment="1">
      <alignment horizontal="right"/>
    </xf>
    <xf numFmtId="166" fontId="28" fillId="0" borderId="0" xfId="8" applyNumberFormat="1" applyFont="1" applyFill="1"/>
    <xf numFmtId="166" fontId="28" fillId="0" borderId="0" xfId="8" applyNumberFormat="1" applyFont="1"/>
    <xf numFmtId="166" fontId="28" fillId="0" borderId="1" xfId="8" applyNumberFormat="1" applyFont="1" applyBorder="1"/>
    <xf numFmtId="0" fontId="31" fillId="0" borderId="0" xfId="6" applyFont="1" applyFill="1" applyAlignment="1">
      <alignment horizontal="right"/>
    </xf>
    <xf numFmtId="166" fontId="31" fillId="0" borderId="0" xfId="8" applyNumberFormat="1" applyFont="1"/>
    <xf numFmtId="0" fontId="31" fillId="0" borderId="0" xfId="6" applyFont="1"/>
    <xf numFmtId="165" fontId="32" fillId="0" borderId="0" xfId="7" applyNumberFormat="1" applyFont="1"/>
    <xf numFmtId="165" fontId="28" fillId="0" borderId="0" xfId="2" applyNumberFormat="1" applyFont="1" applyBorder="1"/>
    <xf numFmtId="0" fontId="32" fillId="0" borderId="0" xfId="6" applyFont="1" applyAlignment="1"/>
    <xf numFmtId="0" fontId="34" fillId="0" borderId="0" xfId="6" applyFont="1" applyAlignment="1"/>
    <xf numFmtId="0" fontId="32" fillId="0" borderId="0" xfId="6" applyFont="1" applyAlignment="1">
      <alignment horizontal="center" vertical="center"/>
    </xf>
    <xf numFmtId="0" fontId="32" fillId="0" borderId="0" xfId="6" applyFont="1"/>
    <xf numFmtId="0" fontId="28" fillId="0" borderId="0" xfId="6" applyFont="1" applyFill="1" applyAlignment="1">
      <alignment horizontal="center"/>
    </xf>
    <xf numFmtId="0" fontId="28" fillId="0" borderId="0" xfId="6" applyFont="1" applyFill="1" applyAlignment="1"/>
    <xf numFmtId="164" fontId="32" fillId="0" borderId="0" xfId="686" applyNumberFormat="1" applyFont="1"/>
    <xf numFmtId="0" fontId="28" fillId="0" borderId="0" xfId="6" applyFont="1" applyAlignment="1">
      <alignment horizontal="right"/>
    </xf>
    <xf numFmtId="4" fontId="28" fillId="0" borderId="0" xfId="6" applyNumberFormat="1" applyFont="1"/>
    <xf numFmtId="0" fontId="28" fillId="0" borderId="1" xfId="6" applyFont="1" applyBorder="1" applyAlignment="1">
      <alignment horizontal="right"/>
    </xf>
    <xf numFmtId="0" fontId="33" fillId="0" borderId="0" xfId="6" applyFont="1" applyAlignment="1">
      <alignment horizontal="right"/>
    </xf>
    <xf numFmtId="3" fontId="32" fillId="0" borderId="0" xfId="6" applyNumberFormat="1" applyFont="1"/>
    <xf numFmtId="3" fontId="28" fillId="0" borderId="0" xfId="6" applyNumberFormat="1" applyFont="1" applyAlignment="1">
      <alignment horizontal="right"/>
    </xf>
    <xf numFmtId="3" fontId="28" fillId="0" borderId="1" xfId="6" applyNumberFormat="1" applyFont="1" applyBorder="1" applyAlignment="1">
      <alignment horizontal="right"/>
    </xf>
    <xf numFmtId="0" fontId="31" fillId="0" borderId="1" xfId="6" applyFont="1" applyBorder="1" applyAlignment="1">
      <alignment horizontal="right"/>
    </xf>
    <xf numFmtId="0" fontId="32" fillId="0" borderId="0" xfId="6" applyFont="1" applyBorder="1" applyAlignment="1">
      <alignment horizontal="center"/>
    </xf>
    <xf numFmtId="0" fontId="32" fillId="0" borderId="0" xfId="6" applyFont="1" applyFill="1" applyBorder="1" applyAlignment="1">
      <alignment horizontal="center"/>
    </xf>
    <xf numFmtId="0" fontId="32" fillId="0" borderId="0" xfId="6" applyFont="1" applyBorder="1"/>
    <xf numFmtId="165" fontId="28" fillId="0" borderId="0" xfId="1104" applyNumberFormat="1" applyFont="1" applyFill="1"/>
    <xf numFmtId="165" fontId="28" fillId="0" borderId="0" xfId="1104" applyNumberFormat="1" applyFont="1"/>
    <xf numFmtId="9" fontId="28" fillId="0" borderId="0" xfId="1104" applyFont="1" applyFill="1" applyBorder="1"/>
    <xf numFmtId="9" fontId="32" fillId="0" borderId="0" xfId="1104" applyNumberFormat="1" applyFont="1" applyBorder="1" applyAlignment="1">
      <alignment horizontal="center"/>
    </xf>
    <xf numFmtId="172" fontId="32" fillId="0" borderId="0" xfId="6" applyNumberFormat="1" applyFont="1" applyBorder="1"/>
    <xf numFmtId="165" fontId="28" fillId="0" borderId="1" xfId="1104" applyNumberFormat="1" applyFont="1" applyFill="1" applyBorder="1"/>
    <xf numFmtId="165" fontId="28" fillId="0" borderId="1" xfId="1104" applyNumberFormat="1" applyFont="1" applyBorder="1"/>
    <xf numFmtId="9" fontId="28" fillId="0" borderId="1" xfId="1104" applyFont="1" applyFill="1" applyBorder="1"/>
    <xf numFmtId="165" fontId="31" fillId="0" borderId="0" xfId="1104" applyNumberFormat="1" applyFont="1"/>
    <xf numFmtId="1" fontId="33" fillId="0" borderId="0" xfId="6" applyNumberFormat="1" applyFont="1"/>
    <xf numFmtId="0" fontId="32" fillId="0" borderId="0" xfId="6" applyFont="1" applyAlignment="1">
      <alignment horizontal="center"/>
    </xf>
    <xf numFmtId="172" fontId="32" fillId="0" borderId="0" xfId="6" applyNumberFormat="1" applyFont="1" applyAlignment="1">
      <alignment horizontal="center"/>
    </xf>
    <xf numFmtId="0" fontId="31" fillId="0" borderId="0" xfId="6" applyFont="1" applyAlignment="1">
      <alignment horizontal="right"/>
    </xf>
    <xf numFmtId="166" fontId="31" fillId="0" borderId="0" xfId="686" applyNumberFormat="1" applyFont="1"/>
    <xf numFmtId="0" fontId="33" fillId="0" borderId="0" xfId="6" applyFont="1"/>
    <xf numFmtId="0" fontId="32" fillId="0" borderId="0" xfId="6" applyFont="1" applyAlignment="1">
      <alignment horizontal="right"/>
    </xf>
    <xf numFmtId="9" fontId="28" fillId="0" borderId="0" xfId="2" applyFont="1" applyBorder="1"/>
    <xf numFmtId="0" fontId="28" fillId="0" borderId="0" xfId="6" applyFont="1" applyBorder="1" applyAlignment="1">
      <alignment horizontal="right"/>
    </xf>
    <xf numFmtId="0" fontId="32" fillId="0" borderId="0" xfId="6" applyFont="1" applyBorder="1" applyAlignment="1">
      <alignment horizontal="right"/>
    </xf>
    <xf numFmtId="0" fontId="34" fillId="0" borderId="0" xfId="6" applyFont="1"/>
    <xf numFmtId="0" fontId="37" fillId="0" borderId="0" xfId="0" applyFont="1" applyAlignment="1"/>
    <xf numFmtId="0" fontId="37" fillId="0" borderId="0" xfId="0" applyFont="1"/>
    <xf numFmtId="0" fontId="38" fillId="0" borderId="0" xfId="0" applyFont="1" applyAlignment="1">
      <alignment horizontal="center"/>
    </xf>
    <xf numFmtId="0" fontId="31" fillId="0" borderId="15" xfId="0" applyFont="1" applyFill="1" applyBorder="1" applyAlignment="1">
      <alignment horizontal="center"/>
    </xf>
    <xf numFmtId="0" fontId="31" fillId="0" borderId="50" xfId="0" applyFont="1" applyBorder="1" applyAlignment="1">
      <alignment horizontal="center"/>
    </xf>
    <xf numFmtId="0" fontId="40" fillId="0" borderId="15" xfId="0" applyFont="1" applyBorder="1" applyAlignment="1">
      <alignment horizontal="center"/>
    </xf>
    <xf numFmtId="0" fontId="31" fillId="0" borderId="36" xfId="0" applyFont="1" applyBorder="1"/>
    <xf numFmtId="0" fontId="31" fillId="0" borderId="36" xfId="0" applyFont="1" applyFill="1" applyBorder="1" applyAlignment="1">
      <alignment horizontal="center"/>
    </xf>
    <xf numFmtId="0" fontId="31" fillId="0" borderId="36" xfId="0" applyFont="1" applyBorder="1" applyAlignment="1">
      <alignment horizontal="center"/>
    </xf>
    <xf numFmtId="0" fontId="31" fillId="0" borderId="26" xfId="0" applyFont="1" applyBorder="1" applyAlignment="1">
      <alignment horizontal="center"/>
    </xf>
    <xf numFmtId="0" fontId="31" fillId="0" borderId="28" xfId="0" applyFont="1" applyFill="1" applyBorder="1" applyAlignment="1">
      <alignment horizontal="center"/>
    </xf>
    <xf numFmtId="0" fontId="31" fillId="0" borderId="12" xfId="0" applyFont="1" applyFill="1" applyBorder="1" applyAlignment="1">
      <alignment horizontal="center"/>
    </xf>
    <xf numFmtId="0" fontId="28" fillId="0" borderId="36" xfId="0" applyFont="1" applyBorder="1"/>
    <xf numFmtId="166" fontId="41" fillId="0" borderId="36" xfId="686" applyNumberFormat="1" applyFont="1" applyBorder="1"/>
    <xf numFmtId="10" fontId="41" fillId="0" borderId="2" xfId="1104" applyNumberFormat="1" applyFont="1" applyBorder="1"/>
    <xf numFmtId="166" fontId="41" fillId="0" borderId="2" xfId="686" applyNumberFormat="1" applyFont="1" applyBorder="1"/>
    <xf numFmtId="166" fontId="41" fillId="0" borderId="28" xfId="686" applyNumberFormat="1" applyFont="1" applyBorder="1"/>
    <xf numFmtId="10" fontId="41" fillId="0" borderId="36" xfId="1104" applyNumberFormat="1" applyFont="1" applyBorder="1"/>
    <xf numFmtId="0" fontId="28" fillId="0" borderId="50" xfId="0" applyFont="1" applyBorder="1"/>
    <xf numFmtId="0" fontId="31" fillId="26" borderId="51" xfId="0" applyFont="1" applyFill="1" applyBorder="1" applyAlignment="1">
      <alignment horizontal="right"/>
    </xf>
    <xf numFmtId="166" fontId="39" fillId="26" borderId="51" xfId="686" applyNumberFormat="1" applyFont="1" applyFill="1" applyBorder="1"/>
    <xf numFmtId="10" fontId="39" fillId="26" borderId="13" xfId="1104" applyNumberFormat="1" applyFont="1" applyFill="1" applyBorder="1"/>
    <xf numFmtId="166" fontId="39" fillId="26" borderId="13" xfId="686" applyNumberFormat="1" applyFont="1" applyFill="1" applyBorder="1"/>
    <xf numFmtId="166" fontId="39" fillId="26" borderId="18" xfId="686" applyNumberFormat="1" applyFont="1" applyFill="1" applyBorder="1"/>
    <xf numFmtId="10" fontId="39" fillId="26" borderId="51" xfId="1104" applyNumberFormat="1" applyFont="1" applyFill="1" applyBorder="1"/>
    <xf numFmtId="0" fontId="41" fillId="0" borderId="2" xfId="0" applyFont="1" applyBorder="1"/>
    <xf numFmtId="0" fontId="31" fillId="0" borderId="36" xfId="0" applyFont="1" applyFill="1" applyBorder="1" applyAlignment="1">
      <alignment horizontal="right"/>
    </xf>
    <xf numFmtId="166" fontId="37" fillId="0" borderId="36" xfId="686" applyNumberFormat="1" applyFont="1" applyBorder="1"/>
    <xf numFmtId="5" fontId="31" fillId="0" borderId="26" xfId="0" applyNumberFormat="1" applyFont="1" applyFill="1" applyBorder="1"/>
    <xf numFmtId="10" fontId="37" fillId="0" borderId="2" xfId="1104" applyNumberFormat="1" applyFont="1" applyBorder="1"/>
    <xf numFmtId="166" fontId="37" fillId="0" borderId="2" xfId="686" applyNumberFormat="1" applyFont="1" applyBorder="1"/>
    <xf numFmtId="166" fontId="37" fillId="0" borderId="28" xfId="686" applyNumberFormat="1" applyFont="1" applyBorder="1"/>
    <xf numFmtId="10" fontId="37" fillId="0" borderId="36" xfId="1104" applyNumberFormat="1" applyFont="1" applyBorder="1"/>
    <xf numFmtId="0" fontId="39" fillId="0" borderId="2" xfId="0" applyFont="1" applyBorder="1"/>
    <xf numFmtId="168" fontId="41" fillId="0" borderId="2" xfId="1185" applyNumberFormat="1" applyFont="1" applyBorder="1"/>
    <xf numFmtId="168" fontId="41" fillId="0" borderId="0" xfId="1185" applyNumberFormat="1" applyFont="1" applyBorder="1"/>
    <xf numFmtId="168" fontId="41" fillId="0" borderId="12" xfId="1185" applyNumberFormat="1" applyFont="1" applyBorder="1"/>
    <xf numFmtId="168" fontId="41" fillId="0" borderId="12" xfId="0" applyNumberFormat="1" applyFont="1" applyBorder="1"/>
    <xf numFmtId="5" fontId="28" fillId="0" borderId="26" xfId="0" applyNumberFormat="1" applyFont="1" applyBorder="1"/>
    <xf numFmtId="0" fontId="39" fillId="0" borderId="13" xfId="0" applyFont="1" applyBorder="1"/>
    <xf numFmtId="165" fontId="39" fillId="0" borderId="13" xfId="2" applyNumberFormat="1" applyFont="1" applyBorder="1" applyAlignment="1">
      <alignment horizontal="center"/>
    </xf>
    <xf numFmtId="165" fontId="39" fillId="0" borderId="29" xfId="2" applyNumberFormat="1" applyFont="1" applyBorder="1" applyAlignment="1">
      <alignment horizontal="center"/>
    </xf>
    <xf numFmtId="165" fontId="39" fillId="0" borderId="14" xfId="2" applyNumberFormat="1" applyFont="1" applyBorder="1" applyAlignment="1">
      <alignment horizontal="center"/>
    </xf>
    <xf numFmtId="166" fontId="41" fillId="0" borderId="36" xfId="686" applyNumberFormat="1" applyFont="1" applyFill="1" applyBorder="1"/>
    <xf numFmtId="0" fontId="37" fillId="0" borderId="36" xfId="0" applyFont="1" applyBorder="1"/>
    <xf numFmtId="10" fontId="41" fillId="0" borderId="26" xfId="1104" applyNumberFormat="1" applyFont="1" applyBorder="1"/>
    <xf numFmtId="0" fontId="31" fillId="26" borderId="52" xfId="0" applyFont="1" applyFill="1" applyBorder="1" applyAlignment="1">
      <alignment horizontal="right"/>
    </xf>
    <xf numFmtId="166" fontId="39" fillId="26" borderId="52" xfId="686" applyNumberFormat="1" applyFont="1" applyFill="1" applyBorder="1"/>
    <xf numFmtId="10" fontId="39" fillId="26" borderId="48" xfId="1104" applyNumberFormat="1" applyFont="1" applyFill="1" applyBorder="1"/>
    <xf numFmtId="166" fontId="39" fillId="26" borderId="48" xfId="686" applyNumberFormat="1" applyFont="1" applyFill="1" applyBorder="1"/>
    <xf numFmtId="166" fontId="39" fillId="26" borderId="23" xfId="686" applyNumberFormat="1" applyFont="1" applyFill="1" applyBorder="1"/>
    <xf numFmtId="10" fontId="39" fillId="26" borderId="52" xfId="1104" applyNumberFormat="1" applyFont="1" applyFill="1" applyBorder="1"/>
    <xf numFmtId="9" fontId="39" fillId="0" borderId="0" xfId="2" applyFont="1" applyBorder="1" applyAlignment="1">
      <alignment horizontal="center"/>
    </xf>
    <xf numFmtId="0" fontId="37" fillId="0" borderId="0" xfId="0" applyNumberFormat="1" applyFont="1"/>
    <xf numFmtId="178" fontId="31" fillId="26" borderId="17" xfId="1185" applyNumberFormat="1" applyFont="1" applyFill="1" applyBorder="1"/>
    <xf numFmtId="178" fontId="31" fillId="26" borderId="22" xfId="1185" applyNumberFormat="1" applyFont="1" applyFill="1" applyBorder="1"/>
    <xf numFmtId="178" fontId="28" fillId="0" borderId="0" xfId="1185" applyNumberFormat="1" applyFont="1"/>
    <xf numFmtId="0" fontId="41" fillId="0" borderId="0" xfId="0" applyFont="1"/>
    <xf numFmtId="0" fontId="43" fillId="0" borderId="0" xfId="0" applyFont="1" applyAlignment="1">
      <alignment horizontal="center"/>
    </xf>
    <xf numFmtId="0" fontId="39" fillId="0" borderId="0" xfId="0" applyFont="1" applyBorder="1" applyAlignment="1">
      <alignment horizontal="center"/>
    </xf>
    <xf numFmtId="0" fontId="41" fillId="0" borderId="0" xfId="0" applyFont="1" applyFill="1"/>
    <xf numFmtId="0" fontId="31" fillId="0" borderId="1" xfId="0" applyFont="1" applyBorder="1" applyAlignment="1">
      <alignment horizontal="right"/>
    </xf>
    <xf numFmtId="0" fontId="31" fillId="0" borderId="0" xfId="0" applyFont="1" applyFill="1" applyBorder="1" applyAlignment="1">
      <alignment horizontal="right"/>
    </xf>
    <xf numFmtId="0" fontId="31" fillId="0" borderId="0" xfId="0" applyFont="1" applyBorder="1" applyAlignment="1">
      <alignment horizontal="right"/>
    </xf>
    <xf numFmtId="0" fontId="31" fillId="0" borderId="0" xfId="0" applyFont="1" applyBorder="1" applyAlignment="1">
      <alignment horizontal="center"/>
    </xf>
    <xf numFmtId="0" fontId="31" fillId="0" borderId="1" xfId="0" applyFont="1" applyFill="1" applyBorder="1" applyAlignment="1">
      <alignment horizontal="right"/>
    </xf>
    <xf numFmtId="0" fontId="44" fillId="0" borderId="0" xfId="0" applyFont="1" applyFill="1"/>
    <xf numFmtId="0" fontId="41" fillId="0" borderId="1" xfId="0" applyFont="1" applyBorder="1"/>
    <xf numFmtId="0" fontId="39" fillId="0" borderId="1" xfId="0" applyFont="1" applyBorder="1"/>
    <xf numFmtId="0" fontId="28" fillId="0" borderId="0" xfId="0" applyFont="1" applyFill="1" applyBorder="1" applyAlignment="1">
      <alignment horizontal="right"/>
    </xf>
    <xf numFmtId="166" fontId="28" fillId="0" borderId="5" xfId="3" applyNumberFormat="1" applyFont="1" applyBorder="1" applyAlignment="1">
      <alignment horizontal="right"/>
    </xf>
    <xf numFmtId="166" fontId="28" fillId="0" borderId="0" xfId="3" applyNumberFormat="1" applyFont="1" applyBorder="1" applyAlignment="1">
      <alignment horizontal="right"/>
    </xf>
    <xf numFmtId="166" fontId="35" fillId="0" borderId="0" xfId="3" applyNumberFormat="1" applyFont="1" applyBorder="1" applyAlignment="1">
      <alignment horizontal="center"/>
    </xf>
    <xf numFmtId="0" fontId="39" fillId="0" borderId="35" xfId="0" applyFont="1" applyBorder="1" applyAlignment="1">
      <alignment horizontal="center"/>
    </xf>
    <xf numFmtId="166" fontId="28" fillId="0" borderId="0" xfId="3" applyNumberFormat="1" applyFont="1" applyFill="1" applyBorder="1" applyAlignment="1">
      <alignment horizontal="right"/>
    </xf>
    <xf numFmtId="0" fontId="28" fillId="0" borderId="4" xfId="0" applyFont="1" applyFill="1" applyBorder="1" applyAlignment="1">
      <alignment horizontal="right"/>
    </xf>
    <xf numFmtId="166" fontId="28" fillId="0" borderId="5" xfId="3" applyNumberFormat="1" applyFont="1" applyFill="1" applyBorder="1" applyAlignment="1">
      <alignment horizontal="center"/>
    </xf>
    <xf numFmtId="166" fontId="28" fillId="0" borderId="0" xfId="3" applyNumberFormat="1" applyFont="1" applyFill="1" applyBorder="1" applyAlignment="1">
      <alignment horizontal="center"/>
    </xf>
    <xf numFmtId="0" fontId="39" fillId="0" borderId="0" xfId="0" applyFont="1"/>
    <xf numFmtId="166" fontId="41" fillId="0" borderId="0" xfId="1" applyNumberFormat="1" applyFont="1"/>
    <xf numFmtId="0" fontId="41" fillId="0" borderId="49" xfId="0" applyFont="1" applyBorder="1" applyAlignment="1">
      <alignment horizontal="center"/>
    </xf>
    <xf numFmtId="0" fontId="28" fillId="0" borderId="2" xfId="0" applyFont="1" applyFill="1" applyBorder="1" applyAlignment="1">
      <alignment horizontal="right"/>
    </xf>
    <xf numFmtId="166" fontId="35" fillId="0" borderId="0" xfId="3" applyNumberFormat="1" applyFont="1" applyBorder="1" applyAlignment="1">
      <alignment horizontal="right"/>
    </xf>
    <xf numFmtId="0" fontId="28" fillId="0" borderId="7" xfId="0" applyFont="1" applyFill="1" applyBorder="1" applyAlignment="1">
      <alignment horizontal="right"/>
    </xf>
    <xf numFmtId="166" fontId="28" fillId="0" borderId="1" xfId="3" applyNumberFormat="1" applyFont="1" applyFill="1" applyBorder="1" applyAlignment="1">
      <alignment horizontal="right"/>
    </xf>
    <xf numFmtId="166" fontId="28" fillId="0" borderId="1" xfId="3" applyNumberFormat="1" applyFont="1" applyFill="1" applyBorder="1" applyAlignment="1">
      <alignment horizontal="center"/>
    </xf>
    <xf numFmtId="0" fontId="28" fillId="0" borderId="1" xfId="0" applyFont="1" applyFill="1" applyBorder="1" applyAlignment="1">
      <alignment horizontal="right"/>
    </xf>
    <xf numFmtId="43" fontId="28" fillId="0" borderId="1" xfId="3" applyNumberFormat="1" applyFont="1" applyBorder="1" applyAlignment="1">
      <alignment horizontal="right"/>
    </xf>
    <xf numFmtId="43" fontId="28" fillId="0" borderId="0" xfId="3" applyNumberFormat="1" applyFont="1" applyBorder="1" applyAlignment="1">
      <alignment horizontal="right"/>
    </xf>
    <xf numFmtId="43" fontId="28" fillId="0" borderId="1" xfId="3" applyNumberFormat="1" applyFont="1" applyFill="1" applyBorder="1" applyAlignment="1">
      <alignment horizontal="right"/>
    </xf>
    <xf numFmtId="0" fontId="41" fillId="0" borderId="0" xfId="0" applyFont="1" applyBorder="1"/>
    <xf numFmtId="43" fontId="31" fillId="0" borderId="0" xfId="0" applyNumberFormat="1" applyFont="1" applyBorder="1" applyAlignment="1"/>
    <xf numFmtId="0" fontId="31" fillId="0" borderId="0" xfId="0" applyFont="1" applyBorder="1" applyAlignment="1"/>
    <xf numFmtId="166" fontId="31" fillId="0" borderId="0" xfId="0" applyNumberFormat="1" applyFont="1" applyBorder="1" applyAlignment="1"/>
    <xf numFmtId="0" fontId="31" fillId="0" borderId="36" xfId="0" applyFont="1" applyBorder="1" applyAlignment="1"/>
    <xf numFmtId="0" fontId="41" fillId="0" borderId="0" xfId="0" applyFont="1" applyFill="1" applyBorder="1"/>
    <xf numFmtId="43" fontId="31" fillId="0" borderId="0" xfId="0" applyNumberFormat="1" applyFont="1" applyFill="1" applyBorder="1" applyAlignment="1"/>
    <xf numFmtId="0" fontId="31" fillId="0" borderId="0" xfId="0" applyFont="1" applyFill="1" applyBorder="1" applyAlignment="1"/>
    <xf numFmtId="166" fontId="31" fillId="0" borderId="0" xfId="0" applyNumberFormat="1" applyFont="1" applyFill="1" applyBorder="1" applyAlignment="1"/>
    <xf numFmtId="0" fontId="39" fillId="0" borderId="5" xfId="0" applyFont="1" applyBorder="1"/>
    <xf numFmtId="166" fontId="39" fillId="0" borderId="5" xfId="1" applyNumberFormat="1" applyFont="1" applyBorder="1"/>
    <xf numFmtId="170" fontId="41" fillId="0" borderId="0" xfId="0" applyNumberFormat="1" applyFont="1"/>
    <xf numFmtId="170" fontId="41" fillId="0" borderId="0" xfId="0" applyNumberFormat="1" applyFont="1" applyFill="1"/>
    <xf numFmtId="43" fontId="28" fillId="0" borderId="0" xfId="3" applyNumberFormat="1" applyFont="1" applyFill="1" applyBorder="1" applyAlignment="1">
      <alignment horizontal="right"/>
    </xf>
    <xf numFmtId="166" fontId="28" fillId="0" borderId="2" xfId="3" applyNumberFormat="1" applyFont="1" applyFill="1" applyBorder="1" applyAlignment="1">
      <alignment horizontal="center"/>
    </xf>
    <xf numFmtId="0" fontId="31" fillId="0" borderId="20" xfId="0" applyFont="1" applyBorder="1" applyAlignment="1">
      <alignment horizontal="center"/>
    </xf>
    <xf numFmtId="166" fontId="28" fillId="0" borderId="5" xfId="3" applyNumberFormat="1" applyFont="1" applyFill="1" applyBorder="1" applyAlignment="1">
      <alignment horizontal="right"/>
    </xf>
    <xf numFmtId="43" fontId="35" fillId="0" borderId="0" xfId="0" applyNumberFormat="1" applyFont="1" applyBorder="1"/>
    <xf numFmtId="166" fontId="28" fillId="0" borderId="6" xfId="3" applyNumberFormat="1" applyFont="1" applyFill="1" applyBorder="1" applyAlignment="1">
      <alignment horizontal="center"/>
    </xf>
    <xf numFmtId="166" fontId="28" fillId="0" borderId="12" xfId="3" applyNumberFormat="1" applyFont="1" applyFill="1" applyBorder="1" applyAlignment="1">
      <alignment horizontal="center"/>
    </xf>
    <xf numFmtId="43" fontId="42" fillId="0" borderId="0" xfId="0" applyNumberFormat="1" applyFont="1" applyBorder="1"/>
    <xf numFmtId="166" fontId="28" fillId="0" borderId="8" xfId="3" applyNumberFormat="1" applyFont="1" applyFill="1" applyBorder="1" applyAlignment="1">
      <alignment horizontal="center"/>
    </xf>
    <xf numFmtId="166" fontId="28" fillId="0" borderId="0" xfId="0" applyNumberFormat="1" applyFont="1" applyFill="1" applyBorder="1" applyAlignment="1">
      <alignment horizontal="right"/>
    </xf>
    <xf numFmtId="0" fontId="41" fillId="0" borderId="6" xfId="0" applyFont="1" applyFill="1" applyBorder="1"/>
    <xf numFmtId="0" fontId="41" fillId="0" borderId="12" xfId="0" applyFont="1" applyFill="1" applyBorder="1"/>
    <xf numFmtId="0" fontId="41" fillId="0" borderId="2" xfId="0" applyFont="1" applyFill="1" applyBorder="1"/>
    <xf numFmtId="0" fontId="31" fillId="0" borderId="8" xfId="0" applyFont="1" applyFill="1" applyBorder="1" applyAlignment="1">
      <alignment horizontal="right"/>
    </xf>
    <xf numFmtId="9" fontId="41" fillId="0" borderId="0" xfId="2" applyFont="1" applyBorder="1"/>
    <xf numFmtId="9" fontId="41" fillId="0" borderId="12" xfId="2" applyFont="1" applyBorder="1"/>
    <xf numFmtId="0" fontId="41" fillId="0" borderId="12" xfId="0" applyFont="1" applyBorder="1"/>
    <xf numFmtId="9" fontId="41" fillId="0" borderId="1" xfId="2" applyFont="1" applyBorder="1"/>
    <xf numFmtId="9" fontId="41" fillId="0" borderId="8" xfId="2" applyFont="1" applyBorder="1"/>
    <xf numFmtId="169" fontId="28" fillId="0" borderId="0" xfId="1" applyNumberFormat="1" applyFont="1" applyFill="1"/>
    <xf numFmtId="169" fontId="28" fillId="0" borderId="0" xfId="1" applyNumberFormat="1" applyFont="1"/>
    <xf numFmtId="169" fontId="28" fillId="0" borderId="1" xfId="1" applyNumberFormat="1" applyFont="1" applyBorder="1"/>
    <xf numFmtId="166" fontId="28" fillId="0" borderId="0" xfId="1" applyNumberFormat="1" applyFont="1"/>
    <xf numFmtId="166" fontId="28" fillId="0" borderId="1" xfId="1" applyNumberFormat="1" applyFont="1" applyBorder="1"/>
    <xf numFmtId="166" fontId="28" fillId="0" borderId="0" xfId="1" applyNumberFormat="1" applyFont="1" applyFill="1"/>
    <xf numFmtId="166" fontId="28" fillId="0" borderId="0" xfId="1" applyNumberFormat="1" applyFont="1" applyFill="1" applyBorder="1"/>
    <xf numFmtId="166" fontId="28" fillId="0" borderId="1" xfId="1" applyNumberFormat="1" applyFont="1" applyFill="1" applyBorder="1"/>
    <xf numFmtId="0" fontId="41" fillId="0" borderId="0" xfId="0" applyFont="1" applyAlignment="1">
      <alignment horizontal="right"/>
    </xf>
    <xf numFmtId="0" fontId="41" fillId="0" borderId="0" xfId="0" applyFont="1" applyBorder="1" applyAlignment="1">
      <alignment horizontal="right"/>
    </xf>
    <xf numFmtId="0" fontId="43" fillId="0" borderId="0" xfId="0" applyFont="1" applyBorder="1" applyAlignment="1">
      <alignment horizontal="center"/>
    </xf>
    <xf numFmtId="0" fontId="41" fillId="0" borderId="0" xfId="0" applyFont="1" applyBorder="1" applyAlignment="1">
      <alignment horizontal="center"/>
    </xf>
    <xf numFmtId="0" fontId="32" fillId="0" borderId="0" xfId="0" applyFont="1" applyBorder="1"/>
    <xf numFmtId="0" fontId="28" fillId="0" borderId="0" xfId="0" applyFont="1" applyBorder="1" applyAlignment="1">
      <alignment horizontal="right"/>
    </xf>
    <xf numFmtId="1" fontId="28" fillId="0" borderId="0" xfId="3" applyNumberFormat="1" applyFont="1" applyBorder="1" applyAlignment="1">
      <alignment horizontal="right"/>
    </xf>
    <xf numFmtId="9" fontId="35" fillId="0" borderId="0" xfId="0" applyNumberFormat="1" applyFont="1" applyBorder="1" applyAlignment="1">
      <alignment horizontal="center"/>
    </xf>
    <xf numFmtId="0" fontId="28" fillId="0" borderId="5" xfId="0" applyFont="1" applyBorder="1" applyAlignment="1">
      <alignment horizontal="right"/>
    </xf>
    <xf numFmtId="0" fontId="31" fillId="0" borderId="0" xfId="0" applyFont="1" applyAlignment="1">
      <alignment horizontal="center"/>
    </xf>
    <xf numFmtId="0" fontId="31" fillId="0" borderId="7" xfId="0" applyFont="1" applyBorder="1" applyAlignment="1">
      <alignment horizontal="right"/>
    </xf>
    <xf numFmtId="166" fontId="31" fillId="0" borderId="1" xfId="3" applyNumberFormat="1" applyFont="1" applyBorder="1" applyAlignment="1">
      <alignment horizontal="center"/>
    </xf>
    <xf numFmtId="166" fontId="31" fillId="0" borderId="1" xfId="3" applyNumberFormat="1" applyFont="1" applyFill="1" applyBorder="1" applyAlignment="1">
      <alignment horizontal="center"/>
    </xf>
    <xf numFmtId="166" fontId="31" fillId="0" borderId="1" xfId="3" applyNumberFormat="1" applyFont="1" applyBorder="1"/>
    <xf numFmtId="166" fontId="31" fillId="0" borderId="8" xfId="3" applyNumberFormat="1" applyFont="1" applyFill="1" applyBorder="1" applyAlignment="1">
      <alignment horizontal="center"/>
    </xf>
    <xf numFmtId="168" fontId="28" fillId="0" borderId="0" xfId="4" applyNumberFormat="1" applyFont="1" applyBorder="1" applyAlignment="1">
      <alignment horizontal="right"/>
    </xf>
    <xf numFmtId="0" fontId="28" fillId="0" borderId="1" xfId="0" applyFont="1" applyBorder="1" applyAlignment="1">
      <alignment horizontal="right"/>
    </xf>
    <xf numFmtId="166" fontId="28" fillId="0" borderId="1" xfId="3" applyNumberFormat="1" applyFont="1" applyBorder="1" applyAlignment="1">
      <alignment horizontal="right"/>
    </xf>
    <xf numFmtId="169" fontId="28" fillId="0" borderId="0" xfId="3" applyNumberFormat="1" applyFont="1" applyBorder="1" applyAlignment="1">
      <alignment horizontal="right"/>
    </xf>
    <xf numFmtId="0" fontId="41" fillId="0" borderId="1" xfId="0" applyFont="1" applyBorder="1" applyAlignment="1">
      <alignment horizontal="right"/>
    </xf>
    <xf numFmtId="165" fontId="28" fillId="0" borderId="1" xfId="5" applyNumberFormat="1" applyFont="1" applyBorder="1" applyAlignment="1">
      <alignment horizontal="right"/>
    </xf>
    <xf numFmtId="165" fontId="28" fillId="0" borderId="0" xfId="5" applyNumberFormat="1" applyFont="1" applyBorder="1" applyAlignment="1">
      <alignment horizontal="right"/>
    </xf>
    <xf numFmtId="2" fontId="28" fillId="0" borderId="0" xfId="2" applyNumberFormat="1" applyFont="1" applyBorder="1" applyAlignment="1">
      <alignment horizontal="right"/>
    </xf>
    <xf numFmtId="166" fontId="28" fillId="0" borderId="36" xfId="3" applyNumberFormat="1" applyFont="1" applyBorder="1" applyAlignment="1">
      <alignment horizontal="right"/>
    </xf>
    <xf numFmtId="166" fontId="41" fillId="0" borderId="0" xfId="0" applyNumberFormat="1" applyFont="1"/>
    <xf numFmtId="166" fontId="41" fillId="0" borderId="0" xfId="0" applyNumberFormat="1" applyFont="1" applyBorder="1"/>
    <xf numFmtId="0" fontId="31" fillId="0" borderId="2" xfId="0" applyFont="1" applyBorder="1" applyAlignment="1">
      <alignment horizontal="right"/>
    </xf>
    <xf numFmtId="0" fontId="41" fillId="0" borderId="5" xfId="0" applyFont="1" applyBorder="1"/>
    <xf numFmtId="166" fontId="45" fillId="0" borderId="0" xfId="1" applyNumberFormat="1" applyFont="1" applyFill="1" applyBorder="1"/>
    <xf numFmtId="43" fontId="41" fillId="0" borderId="0" xfId="0" applyNumberFormat="1" applyFont="1"/>
    <xf numFmtId="43" fontId="41" fillId="0" borderId="0" xfId="0" applyNumberFormat="1" applyFont="1" applyBorder="1"/>
    <xf numFmtId="166" fontId="31" fillId="0" borderId="0" xfId="3" applyNumberFormat="1" applyFont="1" applyBorder="1" applyAlignment="1">
      <alignment horizontal="center"/>
    </xf>
    <xf numFmtId="166" fontId="31" fillId="0" borderId="0" xfId="3" applyNumberFormat="1" applyFont="1" applyFill="1" applyBorder="1" applyAlignment="1">
      <alignment horizontal="center"/>
    </xf>
    <xf numFmtId="168" fontId="28" fillId="0" borderId="36" xfId="4" applyNumberFormat="1" applyFont="1" applyBorder="1" applyAlignment="1">
      <alignment horizontal="right"/>
    </xf>
    <xf numFmtId="0" fontId="32" fillId="0" borderId="1" xfId="0" applyFont="1" applyBorder="1"/>
    <xf numFmtId="166" fontId="45" fillId="27" borderId="0" xfId="1" applyNumberFormat="1" applyFont="1" applyFill="1" applyBorder="1"/>
    <xf numFmtId="168" fontId="28" fillId="0" borderId="19" xfId="4" applyNumberFormat="1" applyFont="1" applyBorder="1" applyAlignment="1">
      <alignment horizontal="right"/>
    </xf>
    <xf numFmtId="166" fontId="28" fillId="0" borderId="6" xfId="3" applyNumberFormat="1" applyFont="1" applyFill="1" applyBorder="1" applyAlignment="1">
      <alignment horizontal="right"/>
    </xf>
    <xf numFmtId="166" fontId="28" fillId="0" borderId="6" xfId="3" applyNumberFormat="1" applyFont="1" applyBorder="1" applyAlignment="1">
      <alignment horizontal="right"/>
    </xf>
    <xf numFmtId="166" fontId="28" fillId="0" borderId="12" xfId="3" applyNumberFormat="1" applyFont="1" applyFill="1" applyBorder="1" applyAlignment="1">
      <alignment horizontal="right"/>
    </xf>
    <xf numFmtId="166" fontId="28" fillId="0" borderId="12" xfId="3" applyNumberFormat="1" applyFont="1" applyBorder="1" applyAlignment="1">
      <alignment horizontal="right"/>
    </xf>
    <xf numFmtId="165" fontId="28" fillId="0" borderId="1" xfId="2" applyNumberFormat="1" applyFont="1" applyBorder="1" applyAlignment="1">
      <alignment horizontal="right"/>
    </xf>
    <xf numFmtId="0" fontId="28" fillId="0" borderId="0" xfId="0" applyFont="1" applyFill="1" applyBorder="1" applyAlignment="1">
      <alignment vertical="center" textRotation="90" wrapText="1"/>
    </xf>
    <xf numFmtId="0" fontId="41" fillId="0" borderId="6" xfId="0" applyFont="1" applyBorder="1"/>
    <xf numFmtId="0" fontId="39" fillId="0" borderId="0" xfId="0" applyFont="1" applyBorder="1" applyAlignment="1"/>
    <xf numFmtId="0" fontId="31" fillId="0" borderId="8" xfId="0" applyFont="1" applyBorder="1" applyAlignment="1">
      <alignment horizontal="right"/>
    </xf>
    <xf numFmtId="0" fontId="28" fillId="0" borderId="4" xfId="0" applyFont="1" applyBorder="1" applyAlignment="1">
      <alignment horizontal="right"/>
    </xf>
    <xf numFmtId="9" fontId="28" fillId="0" borderId="5" xfId="2" applyFont="1" applyBorder="1" applyAlignment="1">
      <alignment horizontal="right"/>
    </xf>
    <xf numFmtId="9" fontId="28" fillId="0" borderId="6" xfId="2" applyFont="1" applyBorder="1" applyAlignment="1">
      <alignment horizontal="right"/>
    </xf>
    <xf numFmtId="0" fontId="28" fillId="0" borderId="2" xfId="0" applyFont="1" applyBorder="1" applyAlignment="1">
      <alignment horizontal="right"/>
    </xf>
    <xf numFmtId="9" fontId="28" fillId="0" borderId="0" xfId="2" applyFont="1" applyBorder="1" applyAlignment="1">
      <alignment horizontal="right"/>
    </xf>
    <xf numFmtId="9" fontId="28" fillId="0" borderId="12" xfId="2" applyFont="1" applyBorder="1" applyAlignment="1">
      <alignment horizontal="right"/>
    </xf>
    <xf numFmtId="9" fontId="45" fillId="0" borderId="0" xfId="2" applyFont="1" applyFill="1" applyBorder="1"/>
    <xf numFmtId="9" fontId="45" fillId="0" borderId="12" xfId="2" applyFont="1" applyFill="1" applyBorder="1"/>
    <xf numFmtId="9" fontId="31" fillId="0" borderId="0" xfId="2" applyFont="1" applyBorder="1" applyAlignment="1">
      <alignment horizontal="right"/>
    </xf>
    <xf numFmtId="9" fontId="31" fillId="0" borderId="12" xfId="2" applyFont="1" applyBorder="1" applyAlignment="1">
      <alignment horizontal="right"/>
    </xf>
    <xf numFmtId="166" fontId="31" fillId="0" borderId="0" xfId="3" applyNumberFormat="1" applyFont="1" applyBorder="1"/>
    <xf numFmtId="166" fontId="31" fillId="0" borderId="12" xfId="3" applyNumberFormat="1" applyFont="1" applyFill="1" applyBorder="1" applyAlignment="1">
      <alignment horizontal="center"/>
    </xf>
    <xf numFmtId="9" fontId="31" fillId="0" borderId="1" xfId="2" applyFont="1" applyBorder="1" applyAlignment="1">
      <alignment horizontal="right"/>
    </xf>
    <xf numFmtId="9" fontId="31" fillId="0" borderId="8" xfId="2" applyFont="1" applyBorder="1" applyAlignment="1">
      <alignment horizontal="right"/>
    </xf>
    <xf numFmtId="9" fontId="41" fillId="0" borderId="0" xfId="0" applyNumberFormat="1" applyFont="1"/>
    <xf numFmtId="0" fontId="37" fillId="0" borderId="0" xfId="0" applyFont="1" applyBorder="1"/>
    <xf numFmtId="176" fontId="37" fillId="0" borderId="0" xfId="2" applyNumberFormat="1" applyFont="1" applyBorder="1"/>
    <xf numFmtId="178" fontId="35" fillId="0" borderId="0" xfId="1185" applyNumberFormat="1" applyFont="1" applyBorder="1"/>
    <xf numFmtId="178" fontId="37" fillId="0" borderId="0" xfId="0" applyNumberFormat="1" applyFont="1" applyBorder="1"/>
    <xf numFmtId="0" fontId="39" fillId="0" borderId="15" xfId="0" applyFont="1" applyBorder="1" applyAlignment="1">
      <alignment horizontal="center"/>
    </xf>
    <xf numFmtId="0" fontId="39" fillId="0" borderId="13" xfId="0" applyFont="1" applyBorder="1" applyAlignment="1">
      <alignment horizontal="center"/>
    </xf>
    <xf numFmtId="0" fontId="39" fillId="0" borderId="29" xfId="0" applyFont="1" applyBorder="1" applyAlignment="1">
      <alignment horizontal="center"/>
    </xf>
    <xf numFmtId="0" fontId="39" fillId="0" borderId="14" xfId="0" applyFont="1" applyBorder="1" applyAlignment="1">
      <alignment horizontal="center"/>
    </xf>
    <xf numFmtId="0" fontId="31" fillId="0" borderId="2" xfId="0" applyFont="1" applyFill="1" applyBorder="1" applyAlignment="1">
      <alignment horizontal="center"/>
    </xf>
    <xf numFmtId="165" fontId="35" fillId="0" borderId="0" xfId="7" applyNumberFormat="1" applyFont="1"/>
    <xf numFmtId="167" fontId="28" fillId="0" borderId="1" xfId="6" applyNumberFormat="1" applyFont="1" applyBorder="1"/>
    <xf numFmtId="165" fontId="35" fillId="0" borderId="0" xfId="2" applyNumberFormat="1" applyFont="1"/>
    <xf numFmtId="166" fontId="39" fillId="0" borderId="0" xfId="1" applyNumberFormat="1" applyFont="1" applyBorder="1" applyAlignment="1">
      <alignment horizontal="center"/>
    </xf>
    <xf numFmtId="43" fontId="37" fillId="0" borderId="0" xfId="0" applyNumberFormat="1" applyFont="1"/>
    <xf numFmtId="169" fontId="31" fillId="26" borderId="14" xfId="686" applyNumberFormat="1" applyFont="1" applyFill="1" applyBorder="1" applyAlignment="1">
      <alignment horizontal="right"/>
    </xf>
    <xf numFmtId="169" fontId="31" fillId="26" borderId="53" xfId="686" applyNumberFormat="1" applyFont="1" applyFill="1" applyBorder="1" applyAlignment="1">
      <alignment horizontal="right"/>
    </xf>
    <xf numFmtId="166" fontId="28" fillId="0" borderId="26" xfId="1" applyNumberFormat="1" applyFont="1" applyBorder="1"/>
    <xf numFmtId="5" fontId="31" fillId="26" borderId="17" xfId="0" applyNumberFormat="1" applyFont="1" applyFill="1" applyBorder="1"/>
    <xf numFmtId="169" fontId="28" fillId="0" borderId="12" xfId="686" applyNumberFormat="1" applyFont="1" applyBorder="1" applyAlignment="1">
      <alignment horizontal="right"/>
    </xf>
    <xf numFmtId="5" fontId="31" fillId="26" borderId="22" xfId="0" applyNumberFormat="1" applyFont="1" applyFill="1" applyBorder="1"/>
    <xf numFmtId="0" fontId="39" fillId="0" borderId="15" xfId="0" applyFont="1" applyBorder="1" applyAlignment="1">
      <alignment horizontal="center" vertical="center"/>
    </xf>
    <xf numFmtId="166" fontId="28" fillId="0" borderId="10" xfId="686" applyNumberFormat="1" applyFont="1" applyBorder="1"/>
    <xf numFmtId="166" fontId="28" fillId="0" borderId="11" xfId="686" applyNumberFormat="1" applyFont="1" applyBorder="1"/>
    <xf numFmtId="166" fontId="28" fillId="0" borderId="10" xfId="686" applyNumberFormat="1" applyFont="1" applyFill="1" applyBorder="1"/>
    <xf numFmtId="43" fontId="28" fillId="0" borderId="1" xfId="0" applyNumberFormat="1" applyFont="1" applyFill="1" applyBorder="1" applyAlignment="1">
      <alignment horizontal="right"/>
    </xf>
    <xf numFmtId="0" fontId="30" fillId="28" borderId="0" xfId="6" applyFont="1" applyFill="1" applyAlignment="1"/>
    <xf numFmtId="3" fontId="28" fillId="0" borderId="0" xfId="6" applyNumberFormat="1" applyFont="1" applyFill="1" applyBorder="1"/>
    <xf numFmtId="165" fontId="28" fillId="28" borderId="4" xfId="7" applyNumberFormat="1" applyFont="1" applyFill="1" applyBorder="1"/>
    <xf numFmtId="165" fontId="28" fillId="28" borderId="5" xfId="7" applyNumberFormat="1" applyFont="1" applyFill="1" applyBorder="1"/>
    <xf numFmtId="165" fontId="28" fillId="28" borderId="6" xfId="7" applyNumberFormat="1" applyFont="1" applyFill="1" applyBorder="1"/>
    <xf numFmtId="165" fontId="28" fillId="28" borderId="2" xfId="7" applyNumberFormat="1" applyFont="1" applyFill="1" applyBorder="1"/>
    <xf numFmtId="165" fontId="28" fillId="28" borderId="0" xfId="7" applyNumberFormat="1" applyFont="1" applyFill="1" applyBorder="1"/>
    <xf numFmtId="165" fontId="28" fillId="28" borderId="12" xfId="7" applyNumberFormat="1" applyFont="1" applyFill="1" applyBorder="1"/>
    <xf numFmtId="165" fontId="28" fillId="28" borderId="7" xfId="7" applyNumberFormat="1" applyFont="1" applyFill="1" applyBorder="1"/>
    <xf numFmtId="165" fontId="28" fillId="28" borderId="1" xfId="7" applyNumberFormat="1" applyFont="1" applyFill="1" applyBorder="1"/>
    <xf numFmtId="165" fontId="28" fillId="28" borderId="8" xfId="7" applyNumberFormat="1" applyFont="1" applyFill="1" applyBorder="1"/>
    <xf numFmtId="165" fontId="28" fillId="28" borderId="13" xfId="7" applyNumberFormat="1" applyFont="1" applyFill="1" applyBorder="1"/>
    <xf numFmtId="165" fontId="28" fillId="28" borderId="29" xfId="7" applyNumberFormat="1" applyFont="1" applyFill="1" applyBorder="1"/>
    <xf numFmtId="165" fontId="28" fillId="28" borderId="14" xfId="7" applyNumberFormat="1" applyFont="1" applyFill="1" applyBorder="1"/>
    <xf numFmtId="169" fontId="28" fillId="0" borderId="0" xfId="8" applyNumberFormat="1" applyFont="1" applyFill="1"/>
    <xf numFmtId="169" fontId="28" fillId="0" borderId="0" xfId="8" applyNumberFormat="1" applyFont="1"/>
    <xf numFmtId="169" fontId="28" fillId="0" borderId="1" xfId="8" applyNumberFormat="1" applyFont="1" applyBorder="1"/>
    <xf numFmtId="165" fontId="28" fillId="0" borderId="0" xfId="7" applyNumberFormat="1" applyFont="1" applyBorder="1"/>
    <xf numFmtId="165" fontId="28" fillId="0" borderId="1" xfId="7" applyNumberFormat="1" applyFont="1" applyBorder="1"/>
    <xf numFmtId="165" fontId="31" fillId="0" borderId="0" xfId="7" applyNumberFormat="1" applyFont="1"/>
    <xf numFmtId="3" fontId="28" fillId="0" borderId="1" xfId="6" applyNumberFormat="1" applyFont="1" applyBorder="1"/>
    <xf numFmtId="169" fontId="28" fillId="0" borderId="0" xfId="686" applyNumberFormat="1" applyFont="1"/>
    <xf numFmtId="169" fontId="28" fillId="0" borderId="1" xfId="686" applyNumberFormat="1" applyFont="1" applyBorder="1"/>
    <xf numFmtId="0" fontId="32" fillId="0" borderId="0" xfId="6" applyFont="1" applyBorder="1" applyAlignment="1">
      <alignment horizontal="center" vertical="center"/>
    </xf>
    <xf numFmtId="0" fontId="47" fillId="0" borderId="0" xfId="6" applyFont="1" applyBorder="1"/>
    <xf numFmtId="0" fontId="34" fillId="0" borderId="0" xfId="6" applyFont="1" applyBorder="1"/>
    <xf numFmtId="166" fontId="28" fillId="0" borderId="0" xfId="686" applyNumberFormat="1" applyFont="1" applyFill="1" applyBorder="1"/>
    <xf numFmtId="0" fontId="28" fillId="0" borderId="0" xfId="0" applyFont="1" applyFill="1" applyBorder="1"/>
    <xf numFmtId="0" fontId="28" fillId="0" borderId="0" xfId="0" applyFont="1" applyBorder="1"/>
    <xf numFmtId="166" fontId="28" fillId="0" borderId="11" xfId="686" applyNumberFormat="1" applyFont="1" applyFill="1" applyBorder="1"/>
    <xf numFmtId="2" fontId="28" fillId="0" borderId="0" xfId="6" applyNumberFormat="1" applyFont="1" applyFill="1"/>
    <xf numFmtId="0" fontId="28" fillId="0" borderId="0" xfId="0" applyFont="1" applyFill="1"/>
    <xf numFmtId="0" fontId="28" fillId="0" borderId="0" xfId="0" applyFont="1"/>
    <xf numFmtId="9" fontId="28" fillId="0" borderId="50" xfId="0" applyNumberFormat="1" applyFont="1" applyBorder="1" applyAlignment="1">
      <alignment horizontal="center"/>
    </xf>
    <xf numFmtId="0" fontId="28" fillId="0" borderId="49" xfId="0" applyFont="1" applyBorder="1" applyAlignment="1">
      <alignment horizontal="center"/>
    </xf>
    <xf numFmtId="9" fontId="28" fillId="0" borderId="16" xfId="0" applyNumberFormat="1" applyFont="1" applyBorder="1" applyAlignment="1">
      <alignment horizontal="center"/>
    </xf>
    <xf numFmtId="0" fontId="31" fillId="0" borderId="15" xfId="0" applyFont="1" applyBorder="1" applyAlignment="1">
      <alignment horizontal="center"/>
    </xf>
    <xf numFmtId="166" fontId="28" fillId="0" borderId="36" xfId="3" applyNumberFormat="1" applyFont="1" applyBorder="1" applyAlignment="1"/>
    <xf numFmtId="43" fontId="28" fillId="0" borderId="36" xfId="3" applyNumberFormat="1" applyFont="1" applyBorder="1" applyAlignment="1"/>
    <xf numFmtId="166" fontId="28" fillId="0" borderId="36" xfId="3" applyNumberFormat="1" applyFont="1" applyBorder="1" applyAlignment="1">
      <alignment horizontal="center"/>
    </xf>
    <xf numFmtId="0" fontId="28" fillId="0" borderId="19" xfId="0" applyFont="1" applyBorder="1"/>
    <xf numFmtId="166" fontId="28" fillId="0" borderId="19" xfId="3" applyNumberFormat="1" applyFont="1" applyBorder="1" applyAlignment="1">
      <alignment horizontal="center"/>
    </xf>
    <xf numFmtId="166" fontId="28" fillId="0" borderId="19" xfId="3" applyNumberFormat="1" applyFont="1" applyBorder="1" applyAlignment="1">
      <alignment horizontal="right"/>
    </xf>
    <xf numFmtId="43" fontId="28" fillId="0" borderId="31" xfId="3" applyNumberFormat="1" applyFont="1" applyBorder="1" applyAlignment="1">
      <alignment horizontal="center"/>
    </xf>
    <xf numFmtId="0" fontId="28" fillId="0" borderId="0" xfId="0" applyFont="1" applyAlignment="1">
      <alignment horizontal="right"/>
    </xf>
    <xf numFmtId="43" fontId="28" fillId="0" borderId="36" xfId="3" applyNumberFormat="1" applyFont="1" applyBorder="1" applyAlignment="1">
      <alignment horizontal="right"/>
    </xf>
    <xf numFmtId="43" fontId="28" fillId="0" borderId="50" xfId="3" applyNumberFormat="1" applyFont="1" applyBorder="1" applyAlignment="1">
      <alignment horizontal="right"/>
    </xf>
    <xf numFmtId="0" fontId="28" fillId="0" borderId="36" xfId="0" applyFont="1" applyBorder="1" applyAlignment="1">
      <alignment horizontal="right"/>
    </xf>
    <xf numFmtId="43" fontId="28" fillId="0" borderId="19" xfId="3" applyNumberFormat="1" applyFont="1" applyBorder="1" applyAlignment="1">
      <alignment horizontal="right"/>
    </xf>
    <xf numFmtId="43" fontId="28" fillId="0" borderId="31" xfId="3" applyNumberFormat="1" applyFont="1" applyBorder="1" applyAlignment="1">
      <alignment horizontal="right"/>
    </xf>
    <xf numFmtId="0" fontId="31" fillId="0" borderId="37" xfId="0" applyFont="1" applyBorder="1" applyAlignment="1">
      <alignment horizontal="center"/>
    </xf>
    <xf numFmtId="0" fontId="31" fillId="0" borderId="35" xfId="0" applyFont="1" applyBorder="1" applyAlignment="1">
      <alignment horizontal="center"/>
    </xf>
    <xf numFmtId="9" fontId="28" fillId="0" borderId="0" xfId="0" applyNumberFormat="1" applyFont="1" applyBorder="1" applyAlignment="1">
      <alignment horizontal="center"/>
    </xf>
    <xf numFmtId="43" fontId="28" fillId="0" borderId="62" xfId="3" applyNumberFormat="1" applyFont="1" applyBorder="1" applyAlignment="1">
      <alignment horizontal="right"/>
    </xf>
    <xf numFmtId="43" fontId="28" fillId="0" borderId="56" xfId="3" applyNumberFormat="1" applyFont="1" applyBorder="1" applyAlignment="1">
      <alignment horizontal="right"/>
    </xf>
    <xf numFmtId="43" fontId="28" fillId="0" borderId="57" xfId="2" applyNumberFormat="1" applyFont="1" applyBorder="1" applyAlignment="1">
      <alignment horizontal="right"/>
    </xf>
    <xf numFmtId="0" fontId="28" fillId="0" borderId="5" xfId="0" applyFont="1" applyBorder="1"/>
    <xf numFmtId="43" fontId="28" fillId="0" borderId="59" xfId="3" applyNumberFormat="1" applyFont="1" applyBorder="1" applyAlignment="1">
      <alignment horizontal="right"/>
    </xf>
    <xf numFmtId="43" fontId="28" fillId="0" borderId="60" xfId="3" applyNumberFormat="1" applyFont="1" applyBorder="1" applyAlignment="1">
      <alignment horizontal="right"/>
    </xf>
    <xf numFmtId="177" fontId="28" fillId="0" borderId="60" xfId="3" applyNumberFormat="1" applyFont="1" applyBorder="1" applyAlignment="1">
      <alignment horizontal="right"/>
    </xf>
    <xf numFmtId="43" fontId="28" fillId="0" borderId="61" xfId="2" applyNumberFormat="1" applyFont="1" applyBorder="1" applyAlignment="1">
      <alignment horizontal="right"/>
    </xf>
    <xf numFmtId="43" fontId="28" fillId="0" borderId="0" xfId="0" applyNumberFormat="1" applyFont="1" applyBorder="1"/>
    <xf numFmtId="43" fontId="28" fillId="0" borderId="56" xfId="0" applyNumberFormat="1" applyFont="1" applyBorder="1"/>
    <xf numFmtId="43" fontId="28" fillId="0" borderId="37" xfId="0" applyNumberFormat="1" applyFont="1" applyBorder="1"/>
    <xf numFmtId="43" fontId="28" fillId="0" borderId="57" xfId="0" applyNumberFormat="1" applyFont="1" applyBorder="1"/>
    <xf numFmtId="0" fontId="28" fillId="0" borderId="0" xfId="6" applyFont="1" applyAlignment="1"/>
    <xf numFmtId="43" fontId="28" fillId="0" borderId="0" xfId="1" applyFont="1" applyFill="1"/>
    <xf numFmtId="0" fontId="28" fillId="0" borderId="0" xfId="6" applyFont="1" applyAlignment="1">
      <alignment horizontal="center" vertical="center"/>
    </xf>
    <xf numFmtId="178" fontId="28" fillId="0" borderId="26" xfId="1185" applyNumberFormat="1" applyFont="1" applyBorder="1"/>
    <xf numFmtId="169" fontId="28" fillId="0" borderId="12" xfId="686" applyNumberFormat="1" applyFont="1" applyBorder="1"/>
    <xf numFmtId="169" fontId="49" fillId="0" borderId="12" xfId="686" applyNumberFormat="1" applyFont="1" applyBorder="1"/>
    <xf numFmtId="165" fontId="46" fillId="0" borderId="36" xfId="0" applyNumberFormat="1" applyFont="1" applyBorder="1" applyAlignment="1">
      <alignment horizontal="center"/>
    </xf>
    <xf numFmtId="0" fontId="46" fillId="0" borderId="15" xfId="0" applyFont="1" applyBorder="1" applyAlignment="1">
      <alignment horizontal="center"/>
    </xf>
    <xf numFmtId="10" fontId="46" fillId="0" borderId="16" xfId="0" applyNumberFormat="1" applyFont="1" applyBorder="1" applyAlignment="1">
      <alignment horizontal="center"/>
    </xf>
    <xf numFmtId="0" fontId="47" fillId="0" borderId="0" xfId="987" applyFont="1" applyAlignment="1"/>
    <xf numFmtId="0" fontId="50" fillId="0" borderId="0" xfId="987" applyFont="1" applyAlignment="1">
      <alignment horizontal="center"/>
    </xf>
    <xf numFmtId="0" fontId="28" fillId="0" borderId="0" xfId="987" applyFont="1"/>
    <xf numFmtId="6" fontId="31" fillId="0" borderId="67" xfId="987" applyNumberFormat="1" applyFont="1" applyBorder="1"/>
    <xf numFmtId="6" fontId="28" fillId="0" borderId="68" xfId="987" applyNumberFormat="1" applyFont="1" applyBorder="1"/>
    <xf numFmtId="0" fontId="51" fillId="0" borderId="0" xfId="987" applyFont="1" applyFill="1" applyAlignment="1">
      <alignment horizontal="left"/>
    </xf>
    <xf numFmtId="6" fontId="52" fillId="0" borderId="1" xfId="6" applyNumberFormat="1" applyFont="1" applyBorder="1" applyAlignment="1" applyProtection="1">
      <alignment horizontal="center" vertical="center" wrapText="1"/>
    </xf>
    <xf numFmtId="6" fontId="53" fillId="0" borderId="1" xfId="6" applyNumberFormat="1" applyFont="1" applyBorder="1" applyAlignment="1" applyProtection="1">
      <alignment horizontal="center" vertical="center" wrapText="1"/>
    </xf>
    <xf numFmtId="0" fontId="31" fillId="0" borderId="65" xfId="987" applyFont="1" applyBorder="1" applyAlignment="1">
      <alignment vertical="center"/>
    </xf>
    <xf numFmtId="168" fontId="31" fillId="0" borderId="66" xfId="9" applyNumberFormat="1" applyFont="1" applyBorder="1" applyAlignment="1">
      <alignment vertical="center"/>
    </xf>
    <xf numFmtId="6" fontId="47" fillId="0" borderId="0" xfId="987" applyNumberFormat="1" applyFont="1"/>
    <xf numFmtId="0" fontId="28" fillId="0" borderId="0" xfId="987" applyFont="1" applyFill="1"/>
    <xf numFmtId="6" fontId="54" fillId="0" borderId="0" xfId="6" applyNumberFormat="1" applyFont="1" applyBorder="1" applyAlignment="1" applyProtection="1">
      <alignment horizontal="center" wrapText="1"/>
    </xf>
    <xf numFmtId="0" fontId="31" fillId="0" borderId="19" xfId="987" applyFont="1" applyBorder="1" applyAlignment="1">
      <alignment horizontal="left" vertical="center"/>
    </xf>
    <xf numFmtId="0" fontId="31" fillId="0" borderId="30" xfId="987" applyFont="1" applyBorder="1" applyAlignment="1">
      <alignment vertical="center"/>
    </xf>
    <xf numFmtId="0" fontId="47" fillId="0" borderId="0" xfId="987" applyFont="1"/>
    <xf numFmtId="0" fontId="55" fillId="0" borderId="0" xfId="987" applyFont="1" applyFill="1" applyBorder="1" applyAlignment="1">
      <alignment horizontal="center"/>
    </xf>
    <xf numFmtId="0" fontId="28" fillId="0" borderId="27" xfId="987" applyFont="1" applyBorder="1" applyAlignment="1">
      <alignment horizontal="left" vertical="center"/>
    </xf>
    <xf numFmtId="168" fontId="28" fillId="0" borderId="34" xfId="9" applyNumberFormat="1" applyFont="1" applyBorder="1" applyAlignment="1">
      <alignment vertical="center"/>
    </xf>
    <xf numFmtId="0" fontId="28" fillId="0" borderId="4" xfId="987" applyFont="1" applyBorder="1"/>
    <xf numFmtId="0" fontId="28" fillId="0" borderId="9" xfId="987" applyFont="1" applyBorder="1" applyAlignment="1">
      <alignment horizontal="center" vertical="center"/>
    </xf>
    <xf numFmtId="0" fontId="28" fillId="0" borderId="4" xfId="987" applyFont="1" applyBorder="1" applyAlignment="1">
      <alignment horizontal="center" vertical="center"/>
    </xf>
    <xf numFmtId="0" fontId="28" fillId="0" borderId="69" xfId="987" applyFont="1" applyBorder="1" applyAlignment="1">
      <alignment horizontal="center" vertical="center"/>
    </xf>
    <xf numFmtId="0" fontId="28" fillId="0" borderId="64" xfId="987" applyFont="1" applyBorder="1" applyAlignment="1">
      <alignment horizontal="center" vertical="center"/>
    </xf>
    <xf numFmtId="0" fontId="28" fillId="0" borderId="6" xfId="987" applyFont="1" applyBorder="1" applyAlignment="1">
      <alignment horizontal="center" vertical="center"/>
    </xf>
    <xf numFmtId="165" fontId="28" fillId="0" borderId="9" xfId="1104" applyNumberFormat="1" applyFont="1" applyBorder="1" applyAlignment="1">
      <alignment horizontal="center" vertical="center"/>
    </xf>
    <xf numFmtId="0" fontId="28" fillId="0" borderId="19" xfId="987" applyFont="1" applyBorder="1" applyAlignment="1">
      <alignment vertical="center"/>
    </xf>
    <xf numFmtId="168" fontId="28" fillId="0" borderId="30" xfId="9" applyNumberFormat="1" applyFont="1" applyBorder="1" applyAlignment="1">
      <alignment vertical="center"/>
    </xf>
    <xf numFmtId="0" fontId="28" fillId="0" borderId="7" xfId="987" applyFont="1" applyBorder="1"/>
    <xf numFmtId="0" fontId="28" fillId="0" borderId="11" xfId="987" applyFont="1" applyBorder="1" applyAlignment="1">
      <alignment horizontal="center" vertical="center"/>
    </xf>
    <xf numFmtId="0" fontId="28" fillId="0" borderId="7" xfId="987" applyFont="1" applyBorder="1" applyAlignment="1">
      <alignment horizontal="center" vertical="center"/>
    </xf>
    <xf numFmtId="0" fontId="28" fillId="0" borderId="21" xfId="987" applyFont="1" applyBorder="1" applyAlignment="1">
      <alignment horizontal="center" vertical="center"/>
    </xf>
    <xf numFmtId="0" fontId="28" fillId="0" borderId="70" xfId="987" applyFont="1" applyBorder="1" applyAlignment="1">
      <alignment horizontal="center" vertical="center"/>
    </xf>
    <xf numFmtId="0" fontId="28" fillId="0" borderId="8" xfId="987" applyFont="1" applyBorder="1" applyAlignment="1">
      <alignment horizontal="center" vertical="center"/>
    </xf>
    <xf numFmtId="165" fontId="28" fillId="0" borderId="11" xfId="1104" applyNumberFormat="1" applyFont="1" applyBorder="1" applyAlignment="1">
      <alignment horizontal="center" vertical="center"/>
    </xf>
    <xf numFmtId="0" fontId="28" fillId="0" borderId="31" xfId="987" applyFont="1" applyBorder="1"/>
    <xf numFmtId="168" fontId="28" fillId="0" borderId="32" xfId="9" applyNumberFormat="1" applyFont="1" applyBorder="1" applyAlignment="1">
      <alignment vertical="center"/>
    </xf>
    <xf numFmtId="0" fontId="31" fillId="0" borderId="2" xfId="987" applyFont="1" applyBorder="1" applyAlignment="1">
      <alignment vertical="center"/>
    </xf>
    <xf numFmtId="9" fontId="28" fillId="0" borderId="10" xfId="987" applyNumberFormat="1" applyFont="1" applyBorder="1"/>
    <xf numFmtId="9" fontId="28" fillId="0" borderId="2" xfId="987" applyNumberFormat="1" applyFont="1" applyBorder="1"/>
    <xf numFmtId="9" fontId="57" fillId="0" borderId="26" xfId="987" applyNumberFormat="1" applyFont="1" applyBorder="1"/>
    <xf numFmtId="9" fontId="57" fillId="0" borderId="28" xfId="987" applyNumberFormat="1" applyFont="1" applyBorder="1"/>
    <xf numFmtId="9" fontId="28" fillId="0" borderId="12" xfId="987" applyNumberFormat="1" applyFont="1" applyBorder="1"/>
    <xf numFmtId="165" fontId="28" fillId="0" borderId="10" xfId="1104" applyNumberFormat="1" applyFont="1" applyBorder="1"/>
    <xf numFmtId="168" fontId="31" fillId="0" borderId="66" xfId="987" applyNumberFormat="1" applyFont="1" applyBorder="1" applyAlignment="1">
      <alignment vertical="center"/>
    </xf>
    <xf numFmtId="0" fontId="28" fillId="0" borderId="2" xfId="987" applyFont="1" applyBorder="1" applyAlignment="1">
      <alignment vertical="top"/>
    </xf>
    <xf numFmtId="5" fontId="28" fillId="0" borderId="10" xfId="987" applyNumberFormat="1" applyFont="1" applyBorder="1" applyAlignment="1">
      <alignment vertical="top"/>
    </xf>
    <xf numFmtId="10" fontId="28" fillId="0" borderId="2" xfId="1104" applyNumberFormat="1" applyFont="1" applyBorder="1" applyAlignment="1">
      <alignment vertical="top"/>
    </xf>
    <xf numFmtId="5" fontId="28" fillId="0" borderId="19" xfId="987" applyNumberFormat="1" applyFont="1" applyBorder="1" applyAlignment="1">
      <alignment vertical="top"/>
    </xf>
    <xf numFmtId="5" fontId="28" fillId="0" borderId="28" xfId="987" applyNumberFormat="1" applyFont="1" applyBorder="1" applyAlignment="1">
      <alignment vertical="top"/>
    </xf>
    <xf numFmtId="5" fontId="28" fillId="0" borderId="12" xfId="987" applyNumberFormat="1" applyFont="1" applyBorder="1" applyAlignment="1">
      <alignment vertical="top"/>
    </xf>
    <xf numFmtId="5" fontId="28" fillId="0" borderId="2" xfId="987" applyNumberFormat="1" applyFont="1" applyBorder="1" applyAlignment="1">
      <alignment vertical="top"/>
    </xf>
    <xf numFmtId="165" fontId="28" fillId="0" borderId="10" xfId="1104" applyNumberFormat="1" applyFont="1" applyBorder="1" applyAlignment="1">
      <alignment vertical="top"/>
    </xf>
    <xf numFmtId="0" fontId="28" fillId="0" borderId="0" xfId="987" applyFont="1" applyAlignment="1">
      <alignment vertical="top"/>
    </xf>
    <xf numFmtId="0" fontId="28" fillId="0" borderId="2" xfId="987" applyFont="1" applyBorder="1" applyAlignment="1">
      <alignment vertical="center"/>
    </xf>
    <xf numFmtId="166" fontId="28" fillId="0" borderId="10" xfId="686" applyNumberFormat="1" applyFont="1" applyBorder="1" applyAlignment="1">
      <alignment vertical="center"/>
    </xf>
    <xf numFmtId="10" fontId="28" fillId="0" borderId="2" xfId="1104" applyNumberFormat="1" applyFont="1" applyBorder="1" applyAlignment="1">
      <alignment vertical="center"/>
    </xf>
    <xf numFmtId="166" fontId="28" fillId="0" borderId="19" xfId="686" applyNumberFormat="1" applyFont="1" applyBorder="1" applyAlignment="1">
      <alignment vertical="center"/>
    </xf>
    <xf numFmtId="166" fontId="28" fillId="0" borderId="28" xfId="686" applyNumberFormat="1" applyFont="1" applyBorder="1" applyAlignment="1">
      <alignment vertical="center"/>
    </xf>
    <xf numFmtId="166" fontId="28" fillId="0" borderId="12" xfId="686" applyNumberFormat="1" applyFont="1" applyBorder="1" applyAlignment="1">
      <alignment vertical="center"/>
    </xf>
    <xf numFmtId="166" fontId="28" fillId="0" borderId="2" xfId="686" applyNumberFormat="1" applyFont="1" applyBorder="1" applyAlignment="1">
      <alignment vertical="center"/>
    </xf>
    <xf numFmtId="165" fontId="28" fillId="0" borderId="10" xfId="1104" applyNumberFormat="1" applyFont="1" applyBorder="1" applyAlignment="1">
      <alignment vertical="center"/>
    </xf>
    <xf numFmtId="0" fontId="28" fillId="0" borderId="0" xfId="987" applyFont="1" applyAlignment="1">
      <alignment vertical="center"/>
    </xf>
    <xf numFmtId="0" fontId="28" fillId="0" borderId="2" xfId="987" applyFont="1" applyBorder="1"/>
    <xf numFmtId="10" fontId="28" fillId="0" borderId="2" xfId="1104" applyNumberFormat="1" applyFont="1" applyBorder="1"/>
    <xf numFmtId="166" fontId="28" fillId="0" borderId="19" xfId="686" applyNumberFormat="1" applyFont="1" applyBorder="1"/>
    <xf numFmtId="166" fontId="28" fillId="0" borderId="28" xfId="686" applyNumberFormat="1" applyFont="1" applyBorder="1"/>
    <xf numFmtId="166" fontId="28" fillId="0" borderId="12" xfId="686" applyNumberFormat="1" applyFont="1" applyBorder="1"/>
    <xf numFmtId="166" fontId="28" fillId="0" borderId="2" xfId="686" applyNumberFormat="1" applyFont="1" applyBorder="1"/>
    <xf numFmtId="0" fontId="28" fillId="0" borderId="11" xfId="987" applyFont="1" applyFill="1" applyBorder="1"/>
    <xf numFmtId="10" fontId="28" fillId="0" borderId="7" xfId="1104" applyNumberFormat="1" applyFont="1" applyBorder="1"/>
    <xf numFmtId="166" fontId="28" fillId="0" borderId="20" xfId="686" applyNumberFormat="1" applyFont="1" applyBorder="1"/>
    <xf numFmtId="166" fontId="28" fillId="0" borderId="21" xfId="686" applyNumberFormat="1" applyFont="1" applyBorder="1"/>
    <xf numFmtId="166" fontId="28" fillId="0" borderId="7" xfId="686" applyNumberFormat="1" applyFont="1" applyBorder="1"/>
    <xf numFmtId="165" fontId="28" fillId="0" borderId="11" xfId="1104" applyNumberFormat="1" applyFont="1" applyBorder="1"/>
    <xf numFmtId="0" fontId="28" fillId="0" borderId="67" xfId="987" applyFont="1" applyBorder="1"/>
    <xf numFmtId="10" fontId="28" fillId="0" borderId="68" xfId="987" applyNumberFormat="1" applyFont="1" applyBorder="1"/>
    <xf numFmtId="0" fontId="31" fillId="26" borderId="13" xfId="987" applyFont="1" applyFill="1" applyBorder="1" applyAlignment="1">
      <alignment horizontal="right"/>
    </xf>
    <xf numFmtId="5" fontId="31" fillId="26" borderId="3" xfId="987" applyNumberFormat="1" applyFont="1" applyFill="1" applyBorder="1"/>
    <xf numFmtId="10" fontId="31" fillId="26" borderId="13" xfId="1104" applyNumberFormat="1" applyFont="1" applyFill="1" applyBorder="1"/>
    <xf numFmtId="5" fontId="31" fillId="26" borderId="17" xfId="987" applyNumberFormat="1" applyFont="1" applyFill="1" applyBorder="1"/>
    <xf numFmtId="5" fontId="31" fillId="26" borderId="18" xfId="987" applyNumberFormat="1" applyFont="1" applyFill="1" applyBorder="1"/>
    <xf numFmtId="5" fontId="31" fillId="26" borderId="14" xfId="987" applyNumberFormat="1" applyFont="1" applyFill="1" applyBorder="1"/>
    <xf numFmtId="5" fontId="31" fillId="26" borderId="13" xfId="987" applyNumberFormat="1" applyFont="1" applyFill="1" applyBorder="1"/>
    <xf numFmtId="165" fontId="31" fillId="26" borderId="3" xfId="1104" applyNumberFormat="1" applyFont="1" applyFill="1" applyBorder="1"/>
    <xf numFmtId="0" fontId="28" fillId="0" borderId="19" xfId="987" applyFont="1" applyBorder="1"/>
    <xf numFmtId="10" fontId="28" fillId="0" borderId="30" xfId="987" applyNumberFormat="1" applyFont="1" applyBorder="1"/>
    <xf numFmtId="0" fontId="31" fillId="0" borderId="0" xfId="987" applyFont="1"/>
    <xf numFmtId="0" fontId="31" fillId="0" borderId="2" xfId="987" applyFont="1" applyBorder="1" applyAlignment="1">
      <alignment horizontal="right"/>
    </xf>
    <xf numFmtId="5" fontId="31" fillId="0" borderId="10" xfId="987" applyNumberFormat="1" applyFont="1" applyBorder="1"/>
    <xf numFmtId="10" fontId="31" fillId="0" borderId="2" xfId="1104" applyNumberFormat="1" applyFont="1" applyBorder="1"/>
    <xf numFmtId="5" fontId="31" fillId="0" borderId="26" xfId="987" applyNumberFormat="1" applyFont="1" applyBorder="1"/>
    <xf numFmtId="5" fontId="31" fillId="0" borderId="28" xfId="987" applyNumberFormat="1" applyFont="1" applyBorder="1"/>
    <xf numFmtId="5" fontId="31" fillId="0" borderId="12" xfId="987" applyNumberFormat="1" applyFont="1" applyBorder="1"/>
    <xf numFmtId="5" fontId="31" fillId="0" borderId="2" xfId="987" applyNumberFormat="1" applyFont="1" applyBorder="1"/>
    <xf numFmtId="165" fontId="31" fillId="0" borderId="10" xfId="1104" applyNumberFormat="1" applyFont="1" applyBorder="1"/>
    <xf numFmtId="168" fontId="28" fillId="0" borderId="32" xfId="9" applyNumberFormat="1" applyFont="1" applyBorder="1"/>
    <xf numFmtId="5" fontId="28" fillId="0" borderId="10" xfId="987" applyNumberFormat="1" applyFont="1" applyBorder="1"/>
    <xf numFmtId="10" fontId="28" fillId="0" borderId="12" xfId="1104" applyNumberFormat="1" applyFont="1" applyBorder="1"/>
    <xf numFmtId="179" fontId="28" fillId="0" borderId="26" xfId="1104" applyNumberFormat="1" applyFont="1" applyBorder="1"/>
    <xf numFmtId="0" fontId="28" fillId="0" borderId="28" xfId="987" applyFont="1" applyBorder="1"/>
    <xf numFmtId="5" fontId="28" fillId="0" borderId="12" xfId="987" applyNumberFormat="1" applyFont="1" applyBorder="1"/>
    <xf numFmtId="165" fontId="28" fillId="0" borderId="2" xfId="1104" applyNumberFormat="1" applyFont="1" applyBorder="1"/>
    <xf numFmtId="0" fontId="31" fillId="0" borderId="65" xfId="987" applyFont="1" applyBorder="1"/>
    <xf numFmtId="6" fontId="31" fillId="0" borderId="66" xfId="987" applyNumberFormat="1" applyFont="1" applyBorder="1"/>
    <xf numFmtId="0" fontId="28" fillId="0" borderId="71" xfId="987" applyFont="1" applyBorder="1"/>
    <xf numFmtId="0" fontId="28" fillId="0" borderId="0" xfId="987" applyFont="1" applyAlignment="1">
      <alignment horizontal="right"/>
    </xf>
    <xf numFmtId="5" fontId="28" fillId="0" borderId="26" xfId="987" applyNumberFormat="1" applyFont="1" applyFill="1" applyBorder="1"/>
    <xf numFmtId="5" fontId="28" fillId="0" borderId="28" xfId="987" applyNumberFormat="1" applyFont="1" applyFill="1" applyBorder="1"/>
    <xf numFmtId="5" fontId="28" fillId="0" borderId="12" xfId="987" applyNumberFormat="1" applyFont="1" applyFill="1" applyBorder="1"/>
    <xf numFmtId="5" fontId="28" fillId="0" borderId="2" xfId="987" applyNumberFormat="1" applyFont="1" applyFill="1" applyBorder="1"/>
    <xf numFmtId="165" fontId="28" fillId="0" borderId="10" xfId="1104" applyNumberFormat="1" applyFont="1" applyFill="1" applyBorder="1"/>
    <xf numFmtId="0" fontId="59" fillId="0" borderId="65" xfId="987" applyFont="1" applyBorder="1" applyAlignment="1">
      <alignment vertical="center"/>
    </xf>
    <xf numFmtId="168" fontId="60" fillId="0" borderId="66" xfId="9" applyNumberFormat="1" applyFont="1" applyBorder="1" applyAlignment="1">
      <alignment vertical="center"/>
    </xf>
    <xf numFmtId="165" fontId="28" fillId="0" borderId="16" xfId="1104" applyNumberFormat="1" applyFont="1" applyBorder="1"/>
    <xf numFmtId="5" fontId="28" fillId="0" borderId="0" xfId="6" applyNumberFormat="1" applyFont="1" applyFill="1" applyBorder="1"/>
    <xf numFmtId="7" fontId="28" fillId="0" borderId="0" xfId="987" applyNumberFormat="1" applyFont="1"/>
    <xf numFmtId="168" fontId="31" fillId="0" borderId="66" xfId="987" applyNumberFormat="1" applyFont="1" applyBorder="1"/>
    <xf numFmtId="168" fontId="28" fillId="0" borderId="71" xfId="987" applyNumberFormat="1" applyFont="1" applyBorder="1"/>
    <xf numFmtId="5" fontId="28" fillId="0" borderId="0" xfId="987" applyNumberFormat="1" applyFont="1"/>
    <xf numFmtId="8" fontId="28" fillId="0" borderId="0" xfId="987" applyNumberFormat="1" applyFont="1"/>
    <xf numFmtId="0" fontId="28" fillId="0" borderId="2" xfId="987" applyFont="1" applyFill="1" applyBorder="1"/>
    <xf numFmtId="10" fontId="28" fillId="0" borderId="2" xfId="1104" applyNumberFormat="1" applyFont="1" applyFill="1" applyBorder="1"/>
    <xf numFmtId="166" fontId="28" fillId="0" borderId="19" xfId="686" applyNumberFormat="1" applyFont="1" applyFill="1" applyBorder="1"/>
    <xf numFmtId="166" fontId="28" fillId="0" borderId="28" xfId="686" applyNumberFormat="1" applyFont="1" applyFill="1" applyBorder="1"/>
    <xf numFmtId="166" fontId="28" fillId="0" borderId="12" xfId="686" applyNumberFormat="1" applyFont="1" applyFill="1" applyBorder="1"/>
    <xf numFmtId="166" fontId="28" fillId="0" borderId="2" xfId="686" applyNumberFormat="1" applyFont="1" applyFill="1" applyBorder="1"/>
    <xf numFmtId="0" fontId="31" fillId="0" borderId="71" xfId="987" applyFont="1" applyBorder="1" applyAlignment="1">
      <alignment horizontal="center"/>
    </xf>
    <xf numFmtId="5" fontId="28" fillId="0" borderId="0" xfId="987" applyNumberFormat="1" applyFont="1" applyFill="1"/>
    <xf numFmtId="165" fontId="28" fillId="0" borderId="16" xfId="987" applyNumberFormat="1" applyFont="1" applyBorder="1"/>
    <xf numFmtId="10" fontId="28" fillId="0" borderId="71" xfId="1104" applyNumberFormat="1" applyFont="1" applyBorder="1"/>
    <xf numFmtId="168" fontId="28" fillId="0" borderId="66" xfId="9" applyNumberFormat="1" applyFont="1" applyBorder="1" applyAlignment="1">
      <alignment vertical="center"/>
    </xf>
    <xf numFmtId="0" fontId="28" fillId="0" borderId="0" xfId="987" applyFont="1" applyFill="1" applyBorder="1"/>
    <xf numFmtId="5" fontId="28" fillId="0" borderId="0" xfId="987" applyNumberFormat="1" applyFont="1" applyFill="1" applyBorder="1"/>
    <xf numFmtId="166" fontId="28" fillId="0" borderId="21" xfId="686" applyNumberFormat="1" applyFont="1" applyFill="1" applyBorder="1"/>
    <xf numFmtId="166" fontId="28" fillId="0" borderId="7" xfId="686" applyNumberFormat="1" applyFont="1" applyFill="1" applyBorder="1"/>
    <xf numFmtId="165" fontId="28" fillId="0" borderId="11" xfId="1104" applyNumberFormat="1" applyFont="1" applyFill="1" applyBorder="1"/>
    <xf numFmtId="7" fontId="28" fillId="0" borderId="0" xfId="987" applyNumberFormat="1" applyFont="1" applyFill="1" applyBorder="1"/>
    <xf numFmtId="5" fontId="31" fillId="0" borderId="10" xfId="987" applyNumberFormat="1" applyFont="1" applyFill="1" applyBorder="1"/>
    <xf numFmtId="10" fontId="31" fillId="0" borderId="2" xfId="1104" applyNumberFormat="1" applyFont="1" applyFill="1" applyBorder="1"/>
    <xf numFmtId="0" fontId="28" fillId="0" borderId="0" xfId="987" applyFont="1" applyBorder="1"/>
    <xf numFmtId="0" fontId="28" fillId="0" borderId="0" xfId="987" applyFont="1" applyBorder="1" applyAlignment="1">
      <alignment horizontal="right"/>
    </xf>
    <xf numFmtId="0" fontId="28" fillId="0" borderId="10" xfId="987" applyFont="1" applyBorder="1"/>
    <xf numFmtId="0" fontId="28" fillId="0" borderId="26" xfId="987" applyFont="1" applyBorder="1"/>
    <xf numFmtId="0" fontId="28" fillId="0" borderId="12" xfId="987" applyFont="1" applyBorder="1"/>
    <xf numFmtId="5" fontId="28" fillId="0" borderId="0" xfId="987" applyNumberFormat="1" applyFont="1" applyBorder="1"/>
    <xf numFmtId="5" fontId="28" fillId="0" borderId="26" xfId="987" applyNumberFormat="1" applyFont="1" applyBorder="1"/>
    <xf numFmtId="5" fontId="28" fillId="0" borderId="28" xfId="987" applyNumberFormat="1" applyFont="1" applyBorder="1"/>
    <xf numFmtId="5" fontId="28" fillId="0" borderId="2" xfId="987" applyNumberFormat="1" applyFont="1" applyBorder="1"/>
    <xf numFmtId="5" fontId="31" fillId="0" borderId="0" xfId="6" applyNumberFormat="1" applyFont="1" applyFill="1" applyBorder="1"/>
    <xf numFmtId="10" fontId="28" fillId="0" borderId="7" xfId="1104" applyNumberFormat="1" applyFont="1" applyFill="1" applyBorder="1"/>
    <xf numFmtId="166" fontId="28" fillId="0" borderId="8" xfId="686" applyNumberFormat="1" applyFont="1" applyFill="1" applyBorder="1"/>
    <xf numFmtId="0" fontId="52" fillId="26" borderId="13" xfId="987" applyFont="1" applyFill="1" applyBorder="1" applyAlignment="1">
      <alignment horizontal="right"/>
    </xf>
    <xf numFmtId="5" fontId="52" fillId="26" borderId="3" xfId="987" applyNumberFormat="1" applyFont="1" applyFill="1" applyBorder="1"/>
    <xf numFmtId="10" fontId="52" fillId="26" borderId="13" xfId="1104" applyNumberFormat="1" applyFont="1" applyFill="1" applyBorder="1"/>
    <xf numFmtId="5" fontId="52" fillId="26" borderId="22" xfId="987" applyNumberFormat="1" applyFont="1" applyFill="1" applyBorder="1"/>
    <xf numFmtId="5" fontId="52" fillId="26" borderId="23" xfId="987" applyNumberFormat="1" applyFont="1" applyFill="1" applyBorder="1"/>
    <xf numFmtId="5" fontId="52" fillId="26" borderId="14" xfId="987" applyNumberFormat="1" applyFont="1" applyFill="1" applyBorder="1"/>
    <xf numFmtId="5" fontId="52" fillId="26" borderId="13" xfId="987" applyNumberFormat="1" applyFont="1" applyFill="1" applyBorder="1"/>
    <xf numFmtId="165" fontId="52" fillId="26" borderId="3" xfId="1104" applyNumberFormat="1" applyFont="1" applyFill="1" applyBorder="1"/>
    <xf numFmtId="0" fontId="53" fillId="0" borderId="0" xfId="987" applyFont="1"/>
    <xf numFmtId="0" fontId="61" fillId="0" borderId="0" xfId="987" applyFont="1" applyBorder="1"/>
    <xf numFmtId="6" fontId="61" fillId="0" borderId="0" xfId="987" applyNumberFormat="1" applyFont="1" applyBorder="1"/>
    <xf numFmtId="6" fontId="61" fillId="0" borderId="0" xfId="987" applyNumberFormat="1" applyFont="1" applyFill="1" applyBorder="1"/>
    <xf numFmtId="165" fontId="61" fillId="0" borderId="0" xfId="1104" applyNumberFormat="1" applyFont="1" applyBorder="1"/>
    <xf numFmtId="0" fontId="47" fillId="0" borderId="0" xfId="987" applyFont="1" applyBorder="1" applyAlignment="1"/>
    <xf numFmtId="0" fontId="34" fillId="0" borderId="0" xfId="987" applyFont="1" applyAlignment="1"/>
    <xf numFmtId="0" fontId="47" fillId="0" borderId="0" xfId="987" applyFont="1" applyAlignment="1">
      <alignment wrapText="1"/>
    </xf>
    <xf numFmtId="6" fontId="28" fillId="0" borderId="0" xfId="987" applyNumberFormat="1" applyFont="1"/>
    <xf numFmtId="166" fontId="47" fillId="0" borderId="0" xfId="987" applyNumberFormat="1" applyFont="1" applyAlignment="1">
      <alignment horizontal="left"/>
    </xf>
    <xf numFmtId="10" fontId="47" fillId="0" borderId="0" xfId="987" applyNumberFormat="1" applyFont="1"/>
    <xf numFmtId="180" fontId="47" fillId="0" borderId="0" xfId="1104" applyNumberFormat="1" applyFont="1"/>
    <xf numFmtId="181" fontId="47" fillId="0" borderId="0" xfId="1104" applyNumberFormat="1" applyFont="1"/>
    <xf numFmtId="7" fontId="47" fillId="0" borderId="0" xfId="987" applyNumberFormat="1" applyFont="1"/>
    <xf numFmtId="0" fontId="47" fillId="0" borderId="19" xfId="987" applyFont="1" applyBorder="1"/>
    <xf numFmtId="10" fontId="28" fillId="0" borderId="19" xfId="1104" applyNumberFormat="1" applyFont="1" applyBorder="1"/>
    <xf numFmtId="0" fontId="28" fillId="0" borderId="0" xfId="987" applyFont="1" applyBorder="1" applyAlignment="1">
      <alignment vertical="top"/>
    </xf>
    <xf numFmtId="0" fontId="31" fillId="0" borderId="72" xfId="987" applyFont="1" applyBorder="1" applyAlignment="1">
      <alignment vertical="top"/>
    </xf>
    <xf numFmtId="168" fontId="31" fillId="0" borderId="72" xfId="9" applyNumberFormat="1" applyFont="1" applyBorder="1" applyAlignment="1">
      <alignment vertical="top"/>
    </xf>
    <xf numFmtId="0" fontId="48" fillId="25" borderId="0" xfId="0" applyFont="1" applyFill="1" applyAlignment="1">
      <alignment horizontal="center"/>
    </xf>
    <xf numFmtId="0" fontId="28" fillId="0" borderId="0" xfId="6" applyFont="1" applyFill="1" applyAlignment="1">
      <alignment horizontal="center"/>
    </xf>
    <xf numFmtId="0" fontId="29" fillId="25" borderId="0" xfId="6" applyFont="1" applyFill="1" applyAlignment="1">
      <alignment horizontal="center"/>
    </xf>
    <xf numFmtId="0" fontId="39" fillId="0" borderId="13" xfId="0" applyFont="1" applyBorder="1" applyAlignment="1">
      <alignment horizontal="center"/>
    </xf>
    <xf numFmtId="0" fontId="39" fillId="0" borderId="29" xfId="0" applyFont="1" applyBorder="1" applyAlignment="1">
      <alignment horizontal="center"/>
    </xf>
    <xf numFmtId="0" fontId="39" fillId="0" borderId="14" xfId="0" applyFont="1" applyBorder="1" applyAlignment="1">
      <alignment horizontal="center"/>
    </xf>
    <xf numFmtId="0" fontId="31" fillId="0" borderId="36" xfId="0" applyFont="1" applyFill="1" applyBorder="1" applyAlignment="1">
      <alignment horizontal="center" wrapText="1"/>
    </xf>
    <xf numFmtId="0" fontId="31" fillId="0" borderId="50" xfId="0" applyFont="1" applyFill="1" applyBorder="1" applyAlignment="1">
      <alignment horizontal="center" wrapText="1"/>
    </xf>
    <xf numFmtId="0" fontId="31" fillId="0" borderId="36" xfId="0" applyFont="1" applyBorder="1" applyAlignment="1">
      <alignment horizontal="center" wrapText="1"/>
    </xf>
    <xf numFmtId="0" fontId="31" fillId="0" borderId="50" xfId="0" applyFont="1" applyBorder="1" applyAlignment="1">
      <alignment horizontal="center" wrapText="1"/>
    </xf>
    <xf numFmtId="0" fontId="31" fillId="0" borderId="27" xfId="0" applyFont="1" applyBorder="1" applyAlignment="1">
      <alignment horizontal="center" wrapText="1"/>
    </xf>
    <xf numFmtId="0" fontId="31" fillId="0" borderId="20" xfId="0" applyFont="1" applyBorder="1" applyAlignment="1">
      <alignment horizontal="center" wrapText="1"/>
    </xf>
    <xf numFmtId="0" fontId="31" fillId="0" borderId="9" xfId="0" applyFont="1" applyFill="1" applyBorder="1" applyAlignment="1">
      <alignment horizontal="center" wrapText="1"/>
    </xf>
    <xf numFmtId="0" fontId="31" fillId="0" borderId="11" xfId="0" applyFont="1" applyFill="1" applyBorder="1" applyAlignment="1">
      <alignment horizontal="center" wrapText="1"/>
    </xf>
    <xf numFmtId="0" fontId="31" fillId="0" borderId="34" xfId="0" applyFont="1" applyFill="1" applyBorder="1" applyAlignment="1">
      <alignment horizontal="center" wrapText="1"/>
    </xf>
    <xf numFmtId="0" fontId="31" fillId="0" borderId="33" xfId="0" applyFont="1" applyFill="1" applyBorder="1" applyAlignment="1">
      <alignment horizontal="center" wrapText="1"/>
    </xf>
    <xf numFmtId="0" fontId="39" fillId="0" borderId="27" xfId="0" applyFont="1" applyBorder="1" applyAlignment="1">
      <alignment horizontal="center" wrapText="1"/>
    </xf>
    <xf numFmtId="0" fontId="39" fillId="0" borderId="20" xfId="0" applyFont="1" applyBorder="1" applyAlignment="1">
      <alignment horizontal="center" wrapText="1"/>
    </xf>
    <xf numFmtId="0" fontId="31" fillId="0" borderId="64" xfId="0" applyFont="1" applyFill="1" applyBorder="1" applyAlignment="1">
      <alignment horizontal="center" wrapText="1"/>
    </xf>
    <xf numFmtId="0" fontId="31" fillId="0" borderId="21" xfId="0" applyFont="1" applyFill="1" applyBorder="1" applyAlignment="1">
      <alignment horizontal="center" wrapText="1"/>
    </xf>
    <xf numFmtId="0" fontId="31" fillId="0" borderId="36" xfId="0" applyFont="1" applyFill="1" applyBorder="1" applyAlignment="1">
      <alignment horizontal="center" vertical="center" wrapText="1"/>
    </xf>
    <xf numFmtId="0" fontId="31" fillId="0" borderId="50" xfId="0" applyFont="1" applyFill="1" applyBorder="1" applyAlignment="1">
      <alignment horizontal="center" vertical="center" wrapText="1"/>
    </xf>
    <xf numFmtId="0" fontId="31" fillId="0" borderId="65" xfId="0" applyFont="1" applyFill="1" applyBorder="1" applyAlignment="1">
      <alignment horizontal="center"/>
    </xf>
    <xf numFmtId="0" fontId="31" fillId="0" borderId="66" xfId="0" applyFont="1" applyFill="1" applyBorder="1" applyAlignment="1">
      <alignment horizontal="center"/>
    </xf>
    <xf numFmtId="0" fontId="36" fillId="25" borderId="0" xfId="0" applyFont="1" applyFill="1" applyAlignment="1">
      <alignment horizontal="center"/>
    </xf>
    <xf numFmtId="0" fontId="41" fillId="0" borderId="15" xfId="0" applyFont="1" applyBorder="1" applyAlignment="1">
      <alignment horizontal="center"/>
    </xf>
    <xf numFmtId="0" fontId="41" fillId="0" borderId="36" xfId="0" applyFont="1" applyBorder="1" applyAlignment="1">
      <alignment horizontal="center"/>
    </xf>
    <xf numFmtId="0" fontId="41" fillId="0" borderId="50" xfId="0" applyFont="1" applyBorder="1" applyAlignment="1">
      <alignment horizontal="center"/>
    </xf>
    <xf numFmtId="0" fontId="39" fillId="0" borderId="24" xfId="0" applyFont="1" applyBorder="1" applyAlignment="1">
      <alignment horizontal="center"/>
    </xf>
    <xf numFmtId="0" fontId="39" fillId="0" borderId="47" xfId="0" applyFont="1" applyBorder="1" applyAlignment="1">
      <alignment horizontal="center"/>
    </xf>
    <xf numFmtId="0" fontId="39" fillId="0" borderId="25" xfId="0" applyFont="1" applyBorder="1" applyAlignment="1">
      <alignment horizontal="center"/>
    </xf>
    <xf numFmtId="0" fontId="39" fillId="0" borderId="0" xfId="0" applyFont="1" applyFill="1" applyBorder="1" applyAlignment="1">
      <alignment horizontal="center"/>
    </xf>
    <xf numFmtId="0" fontId="31" fillId="0" borderId="2" xfId="0" applyFont="1" applyFill="1" applyBorder="1" applyAlignment="1">
      <alignment horizontal="center"/>
    </xf>
    <xf numFmtId="0" fontId="31" fillId="0" borderId="0" xfId="0" applyFont="1" applyFill="1" applyBorder="1" applyAlignment="1">
      <alignment horizontal="center"/>
    </xf>
    <xf numFmtId="0" fontId="28" fillId="0" borderId="9" xfId="0" applyFont="1" applyFill="1" applyBorder="1" applyAlignment="1">
      <alignment horizontal="center" vertical="center" textRotation="90" wrapText="1"/>
    </xf>
    <xf numFmtId="0" fontId="28" fillId="0" borderId="10" xfId="0" applyFont="1" applyFill="1" applyBorder="1" applyAlignment="1">
      <alignment horizontal="center" vertical="center" textRotation="90" wrapText="1"/>
    </xf>
    <xf numFmtId="0" fontId="28" fillId="0" borderId="11" xfId="0" applyFont="1" applyFill="1" applyBorder="1" applyAlignment="1">
      <alignment horizontal="center" vertical="center" textRotation="90" wrapText="1"/>
    </xf>
    <xf numFmtId="0" fontId="31" fillId="0" borderId="63" xfId="0" applyFont="1" applyBorder="1" applyAlignment="1">
      <alignment horizontal="center" wrapText="1"/>
    </xf>
    <xf numFmtId="0" fontId="31" fillId="0" borderId="58" xfId="0" applyFont="1" applyBorder="1" applyAlignment="1">
      <alignment horizontal="center" wrapText="1"/>
    </xf>
    <xf numFmtId="0" fontId="39" fillId="0" borderId="54" xfId="0" applyFont="1" applyBorder="1" applyAlignment="1">
      <alignment horizontal="center" wrapText="1"/>
    </xf>
    <xf numFmtId="0" fontId="39" fillId="0" borderId="55" xfId="0" applyFont="1" applyBorder="1" applyAlignment="1">
      <alignment horizontal="center" wrapText="1"/>
    </xf>
    <xf numFmtId="0" fontId="28" fillId="0" borderId="9" xfId="0" applyFont="1" applyFill="1" applyBorder="1" applyAlignment="1">
      <alignment horizontal="center" vertical="center" textRotation="90"/>
    </xf>
    <xf numFmtId="0" fontId="28" fillId="0" borderId="10" xfId="0" applyFont="1" applyFill="1" applyBorder="1" applyAlignment="1">
      <alignment horizontal="center" vertical="center" textRotation="90"/>
    </xf>
    <xf numFmtId="0" fontId="28" fillId="0" borderId="11" xfId="0" applyFont="1" applyFill="1" applyBorder="1" applyAlignment="1">
      <alignment horizontal="center" vertical="center" textRotation="90"/>
    </xf>
    <xf numFmtId="0" fontId="39" fillId="0" borderId="0" xfId="0" applyFont="1" applyAlignment="1">
      <alignment horizontal="center"/>
    </xf>
    <xf numFmtId="0" fontId="39" fillId="0" borderId="0" xfId="0" applyFont="1" applyFill="1" applyAlignment="1">
      <alignment horizontal="center"/>
    </xf>
    <xf numFmtId="0" fontId="43" fillId="25" borderId="0" xfId="0" applyFont="1" applyFill="1" applyAlignment="1">
      <alignment horizontal="center"/>
    </xf>
    <xf numFmtId="0" fontId="38" fillId="0" borderId="4" xfId="0" applyFont="1" applyFill="1" applyBorder="1" applyAlignment="1">
      <alignment horizontal="center"/>
    </xf>
    <xf numFmtId="0" fontId="38" fillId="0" borderId="5" xfId="0" applyFont="1" applyFill="1" applyBorder="1" applyAlignment="1">
      <alignment horizontal="center"/>
    </xf>
    <xf numFmtId="0" fontId="28" fillId="0" borderId="9" xfId="0" applyFont="1" applyBorder="1" applyAlignment="1">
      <alignment horizontal="center" vertical="center" textRotation="90"/>
    </xf>
    <xf numFmtId="0" fontId="28" fillId="0" borderId="10" xfId="0" applyFont="1" applyBorder="1" applyAlignment="1">
      <alignment horizontal="center" vertical="center" textRotation="90"/>
    </xf>
    <xf numFmtId="0" fontId="28" fillId="0" borderId="11" xfId="0" applyFont="1" applyBorder="1" applyAlignment="1">
      <alignment horizontal="center" vertical="center" textRotation="90"/>
    </xf>
    <xf numFmtId="0" fontId="28" fillId="0" borderId="9" xfId="0" applyFont="1" applyBorder="1" applyAlignment="1">
      <alignment horizontal="center" vertical="center" textRotation="90" wrapText="1"/>
    </xf>
    <xf numFmtId="0" fontId="28" fillId="0" borderId="10" xfId="0" applyFont="1" applyBorder="1" applyAlignment="1">
      <alignment horizontal="center" vertical="center" textRotation="90" wrapText="1"/>
    </xf>
    <xf numFmtId="0" fontId="28" fillId="0" borderId="7" xfId="0" applyFont="1" applyBorder="1" applyAlignment="1">
      <alignment horizontal="center" vertical="center" textRotation="90" wrapText="1"/>
    </xf>
    <xf numFmtId="0" fontId="28" fillId="0" borderId="0" xfId="0" applyFont="1" applyFill="1" applyBorder="1" applyAlignment="1">
      <alignment horizontal="center" vertical="center" textRotation="90" wrapText="1"/>
    </xf>
    <xf numFmtId="0" fontId="39" fillId="0" borderId="4" xfId="0" applyFont="1" applyBorder="1" applyAlignment="1">
      <alignment horizontal="center"/>
    </xf>
    <xf numFmtId="0" fontId="39" fillId="0" borderId="5" xfId="0" applyFont="1" applyBorder="1" applyAlignment="1">
      <alignment horizontal="center"/>
    </xf>
    <xf numFmtId="0" fontId="31" fillId="0" borderId="54" xfId="0" applyFont="1" applyBorder="1" applyAlignment="1">
      <alignment horizontal="center" wrapText="1"/>
    </xf>
    <xf numFmtId="0" fontId="31" fillId="0" borderId="55" xfId="0" applyFont="1" applyBorder="1" applyAlignment="1">
      <alignment horizontal="center" wrapText="1"/>
    </xf>
    <xf numFmtId="0" fontId="29" fillId="28" borderId="0" xfId="6" applyFont="1" applyFill="1" applyAlignment="1">
      <alignment horizontal="center"/>
    </xf>
    <xf numFmtId="0" fontId="39" fillId="0" borderId="24" xfId="0" applyFont="1" applyBorder="1" applyAlignment="1">
      <alignment horizontal="center" vertical="center"/>
    </xf>
    <xf numFmtId="0" fontId="39" fillId="0" borderId="47" xfId="0" applyFont="1" applyBorder="1" applyAlignment="1">
      <alignment horizontal="center" vertical="center"/>
    </xf>
    <xf numFmtId="0" fontId="39" fillId="0" borderId="25" xfId="0" applyFont="1" applyBorder="1" applyAlignment="1">
      <alignment horizontal="center" vertical="center"/>
    </xf>
    <xf numFmtId="0" fontId="36" fillId="28" borderId="0" xfId="0" applyFont="1" applyFill="1" applyAlignment="1">
      <alignment horizontal="center"/>
    </xf>
    <xf numFmtId="0" fontId="31" fillId="0" borderId="27" xfId="0" applyFont="1" applyBorder="1" applyAlignment="1">
      <alignment horizontal="center" vertical="center" wrapText="1"/>
    </xf>
    <xf numFmtId="0" fontId="31" fillId="0" borderId="20" xfId="0" applyFont="1" applyBorder="1" applyAlignment="1">
      <alignment horizontal="center" vertical="center" wrapText="1"/>
    </xf>
    <xf numFmtId="0" fontId="31" fillId="0" borderId="4" xfId="0" applyFont="1" applyFill="1" applyBorder="1" applyAlignment="1">
      <alignment horizontal="center" wrapText="1"/>
    </xf>
    <xf numFmtId="0" fontId="31" fillId="0" borderId="7" xfId="0" applyFont="1" applyFill="1" applyBorder="1" applyAlignment="1">
      <alignment horizontal="center" wrapText="1"/>
    </xf>
    <xf numFmtId="0" fontId="31" fillId="0" borderId="27" xfId="0" applyFont="1" applyFill="1" applyBorder="1" applyAlignment="1">
      <alignment horizontal="center" wrapText="1"/>
    </xf>
    <xf numFmtId="0" fontId="31" fillId="0" borderId="20" xfId="0" applyFont="1" applyFill="1" applyBorder="1" applyAlignment="1">
      <alignment horizontal="center" wrapText="1"/>
    </xf>
    <xf numFmtId="0" fontId="47" fillId="0" borderId="0" xfId="987" applyFont="1" applyBorder="1" applyAlignment="1">
      <alignment horizontal="left" wrapText="1"/>
    </xf>
    <xf numFmtId="0" fontId="29" fillId="0" borderId="0" xfId="987" applyFont="1" applyAlignment="1">
      <alignment horizontal="center"/>
    </xf>
    <xf numFmtId="0" fontId="31" fillId="0" borderId="65" xfId="987" applyFont="1" applyBorder="1" applyAlignment="1">
      <alignment horizontal="center"/>
    </xf>
    <xf numFmtId="0" fontId="31" fillId="0" borderId="66" xfId="987" applyFont="1" applyBorder="1" applyAlignment="1">
      <alignment horizontal="center"/>
    </xf>
    <xf numFmtId="0" fontId="31" fillId="0" borderId="24" xfId="987" applyFont="1" applyFill="1" applyBorder="1" applyAlignment="1">
      <alignment horizontal="center" vertical="center"/>
    </xf>
    <xf numFmtId="0" fontId="31" fillId="0" borderId="25" xfId="987" applyFont="1" applyFill="1" applyBorder="1" applyAlignment="1">
      <alignment horizontal="center" vertical="center"/>
    </xf>
    <xf numFmtId="0" fontId="63" fillId="0" borderId="0" xfId="987" applyFont="1" applyAlignment="1">
      <alignment horizontal="center"/>
    </xf>
  </cellXfs>
  <cellStyles count="1487">
    <cellStyle name="20% - Accent1 2" xfId="10"/>
    <cellStyle name="20% - Accent1 2 2" xfId="11"/>
    <cellStyle name="20% - Accent1 2 3" xfId="12"/>
    <cellStyle name="20% - Accent1 2 4" xfId="13"/>
    <cellStyle name="20% - Accent1 3" xfId="14"/>
    <cellStyle name="20% - Accent1 3 2" xfId="15"/>
    <cellStyle name="20% - Accent1 3 3" xfId="16"/>
    <cellStyle name="20% - Accent1 3 4" xfId="17"/>
    <cellStyle name="20% - Accent1 4" xfId="18"/>
    <cellStyle name="20% - Accent1 4 2" xfId="19"/>
    <cellStyle name="20% - Accent1 4 3" xfId="20"/>
    <cellStyle name="20% - Accent1 4 4" xfId="21"/>
    <cellStyle name="20% - Accent1 5" xfId="22"/>
    <cellStyle name="20% - Accent1 5 2" xfId="23"/>
    <cellStyle name="20% - Accent1 5 3" xfId="24"/>
    <cellStyle name="20% - Accent1 5 4" xfId="25"/>
    <cellStyle name="20% - Accent1 6" xfId="26"/>
    <cellStyle name="20% - Accent1 6 2" xfId="27"/>
    <cellStyle name="20% - Accent1 6 3" xfId="28"/>
    <cellStyle name="20% - Accent1 6 4" xfId="29"/>
    <cellStyle name="20% - Accent1 7" xfId="30"/>
    <cellStyle name="20% - Accent1 7 2" xfId="31"/>
    <cellStyle name="20% - Accent1 7 3" xfId="32"/>
    <cellStyle name="20% - Accent1 7 4" xfId="33"/>
    <cellStyle name="20% - Accent1 8" xfId="34"/>
    <cellStyle name="20% - Accent2 2" xfId="35"/>
    <cellStyle name="20% - Accent2 2 2" xfId="36"/>
    <cellStyle name="20% - Accent2 2 3" xfId="37"/>
    <cellStyle name="20% - Accent2 2 4" xfId="38"/>
    <cellStyle name="20% - Accent2 3" xfId="39"/>
    <cellStyle name="20% - Accent2 3 2" xfId="40"/>
    <cellStyle name="20% - Accent2 3 3" xfId="41"/>
    <cellStyle name="20% - Accent2 3 4" xfId="42"/>
    <cellStyle name="20% - Accent2 4" xfId="43"/>
    <cellStyle name="20% - Accent2 4 2" xfId="44"/>
    <cellStyle name="20% - Accent2 4 3" xfId="45"/>
    <cellStyle name="20% - Accent2 4 4" xfId="46"/>
    <cellStyle name="20% - Accent2 5" xfId="47"/>
    <cellStyle name="20% - Accent2 5 2" xfId="48"/>
    <cellStyle name="20% - Accent2 5 3" xfId="49"/>
    <cellStyle name="20% - Accent2 5 4" xfId="50"/>
    <cellStyle name="20% - Accent2 6" xfId="51"/>
    <cellStyle name="20% - Accent2 6 2" xfId="52"/>
    <cellStyle name="20% - Accent2 6 3" xfId="53"/>
    <cellStyle name="20% - Accent2 6 4" xfId="54"/>
    <cellStyle name="20% - Accent2 7" xfId="55"/>
    <cellStyle name="20% - Accent2 7 2" xfId="56"/>
    <cellStyle name="20% - Accent2 7 3" xfId="57"/>
    <cellStyle name="20% - Accent2 7 4" xfId="58"/>
    <cellStyle name="20% - Accent2 8" xfId="59"/>
    <cellStyle name="20% - Accent3 2" xfId="60"/>
    <cellStyle name="20% - Accent3 2 2" xfId="61"/>
    <cellStyle name="20% - Accent3 2 3" xfId="62"/>
    <cellStyle name="20% - Accent3 2 4" xfId="63"/>
    <cellStyle name="20% - Accent3 3" xfId="64"/>
    <cellStyle name="20% - Accent3 3 2" xfId="65"/>
    <cellStyle name="20% - Accent3 3 3" xfId="66"/>
    <cellStyle name="20% - Accent3 3 4" xfId="67"/>
    <cellStyle name="20% - Accent3 4" xfId="68"/>
    <cellStyle name="20% - Accent3 4 2" xfId="69"/>
    <cellStyle name="20% - Accent3 4 3" xfId="70"/>
    <cellStyle name="20% - Accent3 4 4" xfId="71"/>
    <cellStyle name="20% - Accent3 5" xfId="72"/>
    <cellStyle name="20% - Accent3 5 2" xfId="73"/>
    <cellStyle name="20% - Accent3 5 3" xfId="74"/>
    <cellStyle name="20% - Accent3 5 4" xfId="75"/>
    <cellStyle name="20% - Accent3 6" xfId="76"/>
    <cellStyle name="20% - Accent3 6 2" xfId="77"/>
    <cellStyle name="20% - Accent3 6 3" xfId="78"/>
    <cellStyle name="20% - Accent3 6 4" xfId="79"/>
    <cellStyle name="20% - Accent3 7" xfId="80"/>
    <cellStyle name="20% - Accent3 7 2" xfId="81"/>
    <cellStyle name="20% - Accent3 7 3" xfId="82"/>
    <cellStyle name="20% - Accent3 7 4" xfId="83"/>
    <cellStyle name="20% - Accent3 8" xfId="84"/>
    <cellStyle name="20% - Accent4 2" xfId="85"/>
    <cellStyle name="20% - Accent4 2 2" xfId="86"/>
    <cellStyle name="20% - Accent4 2 3" xfId="87"/>
    <cellStyle name="20% - Accent4 2 4" xfId="88"/>
    <cellStyle name="20% - Accent4 3" xfId="89"/>
    <cellStyle name="20% - Accent4 3 2" xfId="90"/>
    <cellStyle name="20% - Accent4 3 3" xfId="91"/>
    <cellStyle name="20% - Accent4 3 4" xfId="92"/>
    <cellStyle name="20% - Accent4 4" xfId="93"/>
    <cellStyle name="20% - Accent4 4 2" xfId="94"/>
    <cellStyle name="20% - Accent4 4 3" xfId="95"/>
    <cellStyle name="20% - Accent4 4 4" xfId="96"/>
    <cellStyle name="20% - Accent4 5" xfId="97"/>
    <cellStyle name="20% - Accent4 5 2" xfId="98"/>
    <cellStyle name="20% - Accent4 5 3" xfId="99"/>
    <cellStyle name="20% - Accent4 5 4" xfId="100"/>
    <cellStyle name="20% - Accent4 6" xfId="101"/>
    <cellStyle name="20% - Accent4 6 2" xfId="102"/>
    <cellStyle name="20% - Accent4 6 3" xfId="103"/>
    <cellStyle name="20% - Accent4 6 4" xfId="104"/>
    <cellStyle name="20% - Accent4 7" xfId="105"/>
    <cellStyle name="20% - Accent4 7 2" xfId="106"/>
    <cellStyle name="20% - Accent4 7 3" xfId="107"/>
    <cellStyle name="20% - Accent4 7 4" xfId="108"/>
    <cellStyle name="20% - Accent4 8" xfId="109"/>
    <cellStyle name="20% - Accent5 2" xfId="110"/>
    <cellStyle name="20% - Accent5 2 2" xfId="111"/>
    <cellStyle name="20% - Accent5 2 3" xfId="112"/>
    <cellStyle name="20% - Accent5 2 4" xfId="113"/>
    <cellStyle name="20% - Accent5 3" xfId="114"/>
    <cellStyle name="20% - Accent5 3 2" xfId="115"/>
    <cellStyle name="20% - Accent5 3 3" xfId="116"/>
    <cellStyle name="20% - Accent5 3 4" xfId="117"/>
    <cellStyle name="20% - Accent5 4" xfId="118"/>
    <cellStyle name="20% - Accent5 4 2" xfId="119"/>
    <cellStyle name="20% - Accent5 4 3" xfId="120"/>
    <cellStyle name="20% - Accent5 4 4" xfId="121"/>
    <cellStyle name="20% - Accent5 5" xfId="122"/>
    <cellStyle name="20% - Accent5 5 2" xfId="123"/>
    <cellStyle name="20% - Accent5 5 3" xfId="124"/>
    <cellStyle name="20% - Accent5 5 4" xfId="125"/>
    <cellStyle name="20% - Accent5 6" xfId="126"/>
    <cellStyle name="20% - Accent5 6 2" xfId="127"/>
    <cellStyle name="20% - Accent5 6 3" xfId="128"/>
    <cellStyle name="20% - Accent5 6 4" xfId="129"/>
    <cellStyle name="20% - Accent5 7" xfId="130"/>
    <cellStyle name="20% - Accent5 7 2" xfId="131"/>
    <cellStyle name="20% - Accent5 7 3" xfId="132"/>
    <cellStyle name="20% - Accent5 7 4" xfId="133"/>
    <cellStyle name="20% - Accent5 8" xfId="134"/>
    <cellStyle name="20% - Accent6 2" xfId="135"/>
    <cellStyle name="20% - Accent6 2 2" xfId="136"/>
    <cellStyle name="20% - Accent6 2 3" xfId="137"/>
    <cellStyle name="20% - Accent6 2 4" xfId="138"/>
    <cellStyle name="20% - Accent6 3" xfId="139"/>
    <cellStyle name="20% - Accent6 3 2" xfId="140"/>
    <cellStyle name="20% - Accent6 3 3" xfId="141"/>
    <cellStyle name="20% - Accent6 3 4" xfId="142"/>
    <cellStyle name="20% - Accent6 4" xfId="143"/>
    <cellStyle name="20% - Accent6 4 2" xfId="144"/>
    <cellStyle name="20% - Accent6 4 3" xfId="145"/>
    <cellStyle name="20% - Accent6 4 4" xfId="146"/>
    <cellStyle name="20% - Accent6 5" xfId="147"/>
    <cellStyle name="20% - Accent6 5 2" xfId="148"/>
    <cellStyle name="20% - Accent6 5 3" xfId="149"/>
    <cellStyle name="20% - Accent6 5 4" xfId="150"/>
    <cellStyle name="20% - Accent6 6" xfId="151"/>
    <cellStyle name="20% - Accent6 6 2" xfId="152"/>
    <cellStyle name="20% - Accent6 6 3" xfId="153"/>
    <cellStyle name="20% - Accent6 6 4" xfId="154"/>
    <cellStyle name="20% - Accent6 7" xfId="155"/>
    <cellStyle name="20% - Accent6 7 2" xfId="156"/>
    <cellStyle name="20% - Accent6 7 3" xfId="157"/>
    <cellStyle name="20% - Accent6 7 4" xfId="158"/>
    <cellStyle name="20% - Accent6 8" xfId="159"/>
    <cellStyle name="40% - Accent1 2" xfId="160"/>
    <cellStyle name="40% - Accent1 2 2" xfId="161"/>
    <cellStyle name="40% - Accent1 2 3" xfId="162"/>
    <cellStyle name="40% - Accent1 2 4" xfId="163"/>
    <cellStyle name="40% - Accent1 3" xfId="164"/>
    <cellStyle name="40% - Accent1 3 2" xfId="165"/>
    <cellStyle name="40% - Accent1 3 3" xfId="166"/>
    <cellStyle name="40% - Accent1 3 4" xfId="167"/>
    <cellStyle name="40% - Accent1 4" xfId="168"/>
    <cellStyle name="40% - Accent1 4 2" xfId="169"/>
    <cellStyle name="40% - Accent1 4 3" xfId="170"/>
    <cellStyle name="40% - Accent1 4 4" xfId="171"/>
    <cellStyle name="40% - Accent1 5" xfId="172"/>
    <cellStyle name="40% - Accent1 5 2" xfId="173"/>
    <cellStyle name="40% - Accent1 5 3" xfId="174"/>
    <cellStyle name="40% - Accent1 5 4" xfId="175"/>
    <cellStyle name="40% - Accent1 6" xfId="176"/>
    <cellStyle name="40% - Accent1 6 2" xfId="177"/>
    <cellStyle name="40% - Accent1 6 3" xfId="178"/>
    <cellStyle name="40% - Accent1 6 4" xfId="179"/>
    <cellStyle name="40% - Accent1 7" xfId="180"/>
    <cellStyle name="40% - Accent1 7 2" xfId="181"/>
    <cellStyle name="40% - Accent1 7 3" xfId="182"/>
    <cellStyle name="40% - Accent1 7 4" xfId="183"/>
    <cellStyle name="40% - Accent1 8" xfId="184"/>
    <cellStyle name="40% - Accent2 2" xfId="185"/>
    <cellStyle name="40% - Accent2 2 2" xfId="186"/>
    <cellStyle name="40% - Accent2 2 3" xfId="187"/>
    <cellStyle name="40% - Accent2 2 4" xfId="188"/>
    <cellStyle name="40% - Accent2 3" xfId="189"/>
    <cellStyle name="40% - Accent2 3 2" xfId="190"/>
    <cellStyle name="40% - Accent2 3 3" xfId="191"/>
    <cellStyle name="40% - Accent2 3 4" xfId="192"/>
    <cellStyle name="40% - Accent2 4" xfId="193"/>
    <cellStyle name="40% - Accent2 4 2" xfId="194"/>
    <cellStyle name="40% - Accent2 4 3" xfId="195"/>
    <cellStyle name="40% - Accent2 4 4" xfId="196"/>
    <cellStyle name="40% - Accent2 5" xfId="197"/>
    <cellStyle name="40% - Accent2 5 2" xfId="198"/>
    <cellStyle name="40% - Accent2 5 3" xfId="199"/>
    <cellStyle name="40% - Accent2 5 4" xfId="200"/>
    <cellStyle name="40% - Accent2 6" xfId="201"/>
    <cellStyle name="40% - Accent2 6 2" xfId="202"/>
    <cellStyle name="40% - Accent2 6 3" xfId="203"/>
    <cellStyle name="40% - Accent2 6 4" xfId="204"/>
    <cellStyle name="40% - Accent2 7" xfId="205"/>
    <cellStyle name="40% - Accent2 7 2" xfId="206"/>
    <cellStyle name="40% - Accent2 7 3" xfId="207"/>
    <cellStyle name="40% - Accent2 7 4" xfId="208"/>
    <cellStyle name="40% - Accent2 8" xfId="209"/>
    <cellStyle name="40% - Accent3 2" xfId="210"/>
    <cellStyle name="40% - Accent3 2 2" xfId="211"/>
    <cellStyle name="40% - Accent3 2 3" xfId="212"/>
    <cellStyle name="40% - Accent3 2 4" xfId="213"/>
    <cellStyle name="40% - Accent3 3" xfId="214"/>
    <cellStyle name="40% - Accent3 3 2" xfId="215"/>
    <cellStyle name="40% - Accent3 3 3" xfId="216"/>
    <cellStyle name="40% - Accent3 3 4" xfId="217"/>
    <cellStyle name="40% - Accent3 4" xfId="218"/>
    <cellStyle name="40% - Accent3 4 2" xfId="219"/>
    <cellStyle name="40% - Accent3 4 3" xfId="220"/>
    <cellStyle name="40% - Accent3 4 4" xfId="221"/>
    <cellStyle name="40% - Accent3 5" xfId="222"/>
    <cellStyle name="40% - Accent3 5 2" xfId="223"/>
    <cellStyle name="40% - Accent3 5 3" xfId="224"/>
    <cellStyle name="40% - Accent3 5 4" xfId="225"/>
    <cellStyle name="40% - Accent3 6" xfId="226"/>
    <cellStyle name="40% - Accent3 6 2" xfId="227"/>
    <cellStyle name="40% - Accent3 6 3" xfId="228"/>
    <cellStyle name="40% - Accent3 6 4" xfId="229"/>
    <cellStyle name="40% - Accent3 7" xfId="230"/>
    <cellStyle name="40% - Accent3 7 2" xfId="231"/>
    <cellStyle name="40% - Accent3 7 3" xfId="232"/>
    <cellStyle name="40% - Accent3 7 4" xfId="233"/>
    <cellStyle name="40% - Accent3 8" xfId="234"/>
    <cellStyle name="40% - Accent4 2" xfId="235"/>
    <cellStyle name="40% - Accent4 2 2" xfId="236"/>
    <cellStyle name="40% - Accent4 2 3" xfId="237"/>
    <cellStyle name="40% - Accent4 2 4" xfId="238"/>
    <cellStyle name="40% - Accent4 3" xfId="239"/>
    <cellStyle name="40% - Accent4 3 2" xfId="240"/>
    <cellStyle name="40% - Accent4 3 3" xfId="241"/>
    <cellStyle name="40% - Accent4 3 4" xfId="242"/>
    <cellStyle name="40% - Accent4 4" xfId="243"/>
    <cellStyle name="40% - Accent4 4 2" xfId="244"/>
    <cellStyle name="40% - Accent4 4 3" xfId="245"/>
    <cellStyle name="40% - Accent4 4 4" xfId="246"/>
    <cellStyle name="40% - Accent4 5" xfId="247"/>
    <cellStyle name="40% - Accent4 5 2" xfId="248"/>
    <cellStyle name="40% - Accent4 5 3" xfId="249"/>
    <cellStyle name="40% - Accent4 5 4" xfId="250"/>
    <cellStyle name="40% - Accent4 6" xfId="251"/>
    <cellStyle name="40% - Accent4 6 2" xfId="252"/>
    <cellStyle name="40% - Accent4 6 3" xfId="253"/>
    <cellStyle name="40% - Accent4 6 4" xfId="254"/>
    <cellStyle name="40% - Accent4 7" xfId="255"/>
    <cellStyle name="40% - Accent4 7 2" xfId="256"/>
    <cellStyle name="40% - Accent4 7 3" xfId="257"/>
    <cellStyle name="40% - Accent4 7 4" xfId="258"/>
    <cellStyle name="40% - Accent4 8" xfId="259"/>
    <cellStyle name="40% - Accent5 2" xfId="260"/>
    <cellStyle name="40% - Accent5 2 2" xfId="261"/>
    <cellStyle name="40% - Accent5 2 3" xfId="262"/>
    <cellStyle name="40% - Accent5 2 4" xfId="263"/>
    <cellStyle name="40% - Accent5 3" xfId="264"/>
    <cellStyle name="40% - Accent5 3 2" xfId="265"/>
    <cellStyle name="40% - Accent5 3 3" xfId="266"/>
    <cellStyle name="40% - Accent5 3 4" xfId="267"/>
    <cellStyle name="40% - Accent5 4" xfId="268"/>
    <cellStyle name="40% - Accent5 4 2" xfId="269"/>
    <cellStyle name="40% - Accent5 4 3" xfId="270"/>
    <cellStyle name="40% - Accent5 4 4" xfId="271"/>
    <cellStyle name="40% - Accent5 5" xfId="272"/>
    <cellStyle name="40% - Accent5 5 2" xfId="273"/>
    <cellStyle name="40% - Accent5 5 3" xfId="274"/>
    <cellStyle name="40% - Accent5 5 4" xfId="275"/>
    <cellStyle name="40% - Accent5 6" xfId="276"/>
    <cellStyle name="40% - Accent5 6 2" xfId="277"/>
    <cellStyle name="40% - Accent5 6 3" xfId="278"/>
    <cellStyle name="40% - Accent5 6 4" xfId="279"/>
    <cellStyle name="40% - Accent5 7" xfId="280"/>
    <cellStyle name="40% - Accent5 7 2" xfId="281"/>
    <cellStyle name="40% - Accent5 7 3" xfId="282"/>
    <cellStyle name="40% - Accent5 7 4" xfId="283"/>
    <cellStyle name="40% - Accent5 8" xfId="284"/>
    <cellStyle name="40% - Accent6 2" xfId="285"/>
    <cellStyle name="40% - Accent6 2 2" xfId="286"/>
    <cellStyle name="40% - Accent6 2 3" xfId="287"/>
    <cellStyle name="40% - Accent6 2 4" xfId="288"/>
    <cellStyle name="40% - Accent6 3" xfId="289"/>
    <cellStyle name="40% - Accent6 3 2" xfId="290"/>
    <cellStyle name="40% - Accent6 3 3" xfId="291"/>
    <cellStyle name="40% - Accent6 3 4" xfId="292"/>
    <cellStyle name="40% - Accent6 4" xfId="293"/>
    <cellStyle name="40% - Accent6 4 2" xfId="294"/>
    <cellStyle name="40% - Accent6 4 3" xfId="295"/>
    <cellStyle name="40% - Accent6 4 4" xfId="296"/>
    <cellStyle name="40% - Accent6 5" xfId="297"/>
    <cellStyle name="40% - Accent6 5 2" xfId="298"/>
    <cellStyle name="40% - Accent6 5 3" xfId="299"/>
    <cellStyle name="40% - Accent6 5 4" xfId="300"/>
    <cellStyle name="40% - Accent6 6" xfId="301"/>
    <cellStyle name="40% - Accent6 6 2" xfId="302"/>
    <cellStyle name="40% - Accent6 6 3" xfId="303"/>
    <cellStyle name="40% - Accent6 6 4" xfId="304"/>
    <cellStyle name="40% - Accent6 7" xfId="305"/>
    <cellStyle name="40% - Accent6 7 2" xfId="306"/>
    <cellStyle name="40% - Accent6 7 3" xfId="307"/>
    <cellStyle name="40% - Accent6 7 4" xfId="308"/>
    <cellStyle name="40% - Accent6 8" xfId="309"/>
    <cellStyle name="60% - Accent1 2" xfId="310"/>
    <cellStyle name="60% - Accent1 2 2" xfId="311"/>
    <cellStyle name="60% - Accent1 2 3" xfId="312"/>
    <cellStyle name="60% - Accent1 2 4" xfId="313"/>
    <cellStyle name="60% - Accent1 3" xfId="314"/>
    <cellStyle name="60% - Accent1 3 2" xfId="315"/>
    <cellStyle name="60% - Accent1 3 3" xfId="316"/>
    <cellStyle name="60% - Accent1 3 4" xfId="317"/>
    <cellStyle name="60% - Accent1 4" xfId="318"/>
    <cellStyle name="60% - Accent1 4 2" xfId="319"/>
    <cellStyle name="60% - Accent1 4 3" xfId="320"/>
    <cellStyle name="60% - Accent1 4 4" xfId="321"/>
    <cellStyle name="60% - Accent1 5" xfId="322"/>
    <cellStyle name="60% - Accent1 5 2" xfId="323"/>
    <cellStyle name="60% - Accent1 5 3" xfId="324"/>
    <cellStyle name="60% - Accent1 5 4" xfId="325"/>
    <cellStyle name="60% - Accent1 6" xfId="326"/>
    <cellStyle name="60% - Accent1 6 2" xfId="327"/>
    <cellStyle name="60% - Accent1 6 3" xfId="328"/>
    <cellStyle name="60% - Accent1 6 4" xfId="329"/>
    <cellStyle name="60% - Accent1 7" xfId="330"/>
    <cellStyle name="60% - Accent1 7 2" xfId="331"/>
    <cellStyle name="60% - Accent1 7 3" xfId="332"/>
    <cellStyle name="60% - Accent1 7 4" xfId="333"/>
    <cellStyle name="60% - Accent1 8" xfId="334"/>
    <cellStyle name="60% - Accent2 2" xfId="335"/>
    <cellStyle name="60% - Accent2 2 2" xfId="336"/>
    <cellStyle name="60% - Accent2 2 3" xfId="337"/>
    <cellStyle name="60% - Accent2 2 4" xfId="338"/>
    <cellStyle name="60% - Accent2 3" xfId="339"/>
    <cellStyle name="60% - Accent2 3 2" xfId="340"/>
    <cellStyle name="60% - Accent2 3 3" xfId="341"/>
    <cellStyle name="60% - Accent2 3 4" xfId="342"/>
    <cellStyle name="60% - Accent2 4" xfId="343"/>
    <cellStyle name="60% - Accent2 4 2" xfId="344"/>
    <cellStyle name="60% - Accent2 4 3" xfId="345"/>
    <cellStyle name="60% - Accent2 4 4" xfId="346"/>
    <cellStyle name="60% - Accent2 5" xfId="347"/>
    <cellStyle name="60% - Accent2 5 2" xfId="348"/>
    <cellStyle name="60% - Accent2 5 3" xfId="349"/>
    <cellStyle name="60% - Accent2 5 4" xfId="350"/>
    <cellStyle name="60% - Accent2 6" xfId="351"/>
    <cellStyle name="60% - Accent2 6 2" xfId="352"/>
    <cellStyle name="60% - Accent2 6 3" xfId="353"/>
    <cellStyle name="60% - Accent2 6 4" xfId="354"/>
    <cellStyle name="60% - Accent2 7" xfId="355"/>
    <cellStyle name="60% - Accent2 7 2" xfId="356"/>
    <cellStyle name="60% - Accent2 7 3" xfId="357"/>
    <cellStyle name="60% - Accent2 7 4" xfId="358"/>
    <cellStyle name="60% - Accent2 8" xfId="359"/>
    <cellStyle name="60% - Accent3 2" xfId="360"/>
    <cellStyle name="60% - Accent3 2 2" xfId="361"/>
    <cellStyle name="60% - Accent3 2 3" xfId="362"/>
    <cellStyle name="60% - Accent3 2 4" xfId="363"/>
    <cellStyle name="60% - Accent3 3" xfId="364"/>
    <cellStyle name="60% - Accent3 3 2" xfId="365"/>
    <cellStyle name="60% - Accent3 3 3" xfId="366"/>
    <cellStyle name="60% - Accent3 3 4" xfId="367"/>
    <cellStyle name="60% - Accent3 4" xfId="368"/>
    <cellStyle name="60% - Accent3 4 2" xfId="369"/>
    <cellStyle name="60% - Accent3 4 3" xfId="370"/>
    <cellStyle name="60% - Accent3 4 4" xfId="371"/>
    <cellStyle name="60% - Accent3 5" xfId="372"/>
    <cellStyle name="60% - Accent3 5 2" xfId="373"/>
    <cellStyle name="60% - Accent3 5 3" xfId="374"/>
    <cellStyle name="60% - Accent3 5 4" xfId="375"/>
    <cellStyle name="60% - Accent3 6" xfId="376"/>
    <cellStyle name="60% - Accent3 6 2" xfId="377"/>
    <cellStyle name="60% - Accent3 6 3" xfId="378"/>
    <cellStyle name="60% - Accent3 6 4" xfId="379"/>
    <cellStyle name="60% - Accent3 7" xfId="380"/>
    <cellStyle name="60% - Accent3 7 2" xfId="381"/>
    <cellStyle name="60% - Accent3 7 3" xfId="382"/>
    <cellStyle name="60% - Accent3 7 4" xfId="383"/>
    <cellStyle name="60% - Accent3 8" xfId="384"/>
    <cellStyle name="60% - Accent4 2" xfId="385"/>
    <cellStyle name="60% - Accent4 2 2" xfId="386"/>
    <cellStyle name="60% - Accent4 2 3" xfId="387"/>
    <cellStyle name="60% - Accent4 2 4" xfId="388"/>
    <cellStyle name="60% - Accent4 3" xfId="389"/>
    <cellStyle name="60% - Accent4 3 2" xfId="390"/>
    <cellStyle name="60% - Accent4 3 3" xfId="391"/>
    <cellStyle name="60% - Accent4 3 4" xfId="392"/>
    <cellStyle name="60% - Accent4 4" xfId="393"/>
    <cellStyle name="60% - Accent4 4 2" xfId="394"/>
    <cellStyle name="60% - Accent4 4 3" xfId="395"/>
    <cellStyle name="60% - Accent4 4 4" xfId="396"/>
    <cellStyle name="60% - Accent4 5" xfId="397"/>
    <cellStyle name="60% - Accent4 5 2" xfId="398"/>
    <cellStyle name="60% - Accent4 5 3" xfId="399"/>
    <cellStyle name="60% - Accent4 5 4" xfId="400"/>
    <cellStyle name="60% - Accent4 6" xfId="401"/>
    <cellStyle name="60% - Accent4 6 2" xfId="402"/>
    <cellStyle name="60% - Accent4 6 3" xfId="403"/>
    <cellStyle name="60% - Accent4 6 4" xfId="404"/>
    <cellStyle name="60% - Accent4 7" xfId="405"/>
    <cellStyle name="60% - Accent4 7 2" xfId="406"/>
    <cellStyle name="60% - Accent4 7 3" xfId="407"/>
    <cellStyle name="60% - Accent4 7 4" xfId="408"/>
    <cellStyle name="60% - Accent4 8" xfId="409"/>
    <cellStyle name="60% - Accent5 2" xfId="410"/>
    <cellStyle name="60% - Accent5 2 2" xfId="411"/>
    <cellStyle name="60% - Accent5 2 3" xfId="412"/>
    <cellStyle name="60% - Accent5 2 4" xfId="413"/>
    <cellStyle name="60% - Accent5 3" xfId="414"/>
    <cellStyle name="60% - Accent5 3 2" xfId="415"/>
    <cellStyle name="60% - Accent5 3 3" xfId="416"/>
    <cellStyle name="60% - Accent5 3 4" xfId="417"/>
    <cellStyle name="60% - Accent5 4" xfId="418"/>
    <cellStyle name="60% - Accent5 4 2" xfId="419"/>
    <cellStyle name="60% - Accent5 4 3" xfId="420"/>
    <cellStyle name="60% - Accent5 4 4" xfId="421"/>
    <cellStyle name="60% - Accent5 5" xfId="422"/>
    <cellStyle name="60% - Accent5 5 2" xfId="423"/>
    <cellStyle name="60% - Accent5 5 3" xfId="424"/>
    <cellStyle name="60% - Accent5 5 4" xfId="425"/>
    <cellStyle name="60% - Accent5 6" xfId="426"/>
    <cellStyle name="60% - Accent5 6 2" xfId="427"/>
    <cellStyle name="60% - Accent5 6 3" xfId="428"/>
    <cellStyle name="60% - Accent5 6 4" xfId="429"/>
    <cellStyle name="60% - Accent5 7" xfId="430"/>
    <cellStyle name="60% - Accent5 7 2" xfId="431"/>
    <cellStyle name="60% - Accent5 7 3" xfId="432"/>
    <cellStyle name="60% - Accent5 7 4" xfId="433"/>
    <cellStyle name="60% - Accent5 8" xfId="434"/>
    <cellStyle name="60% - Accent6 2" xfId="435"/>
    <cellStyle name="60% - Accent6 2 2" xfId="436"/>
    <cellStyle name="60% - Accent6 2 3" xfId="437"/>
    <cellStyle name="60% - Accent6 2 4" xfId="438"/>
    <cellStyle name="60% - Accent6 3" xfId="439"/>
    <cellStyle name="60% - Accent6 3 2" xfId="440"/>
    <cellStyle name="60% - Accent6 3 3" xfId="441"/>
    <cellStyle name="60% - Accent6 3 4" xfId="442"/>
    <cellStyle name="60% - Accent6 4" xfId="443"/>
    <cellStyle name="60% - Accent6 4 2" xfId="444"/>
    <cellStyle name="60% - Accent6 4 3" xfId="445"/>
    <cellStyle name="60% - Accent6 4 4" xfId="446"/>
    <cellStyle name="60% - Accent6 5" xfId="447"/>
    <cellStyle name="60% - Accent6 5 2" xfId="448"/>
    <cellStyle name="60% - Accent6 5 3" xfId="449"/>
    <cellStyle name="60% - Accent6 5 4" xfId="450"/>
    <cellStyle name="60% - Accent6 6" xfId="451"/>
    <cellStyle name="60% - Accent6 6 2" xfId="452"/>
    <cellStyle name="60% - Accent6 6 3" xfId="453"/>
    <cellStyle name="60% - Accent6 6 4" xfId="454"/>
    <cellStyle name="60% - Accent6 7" xfId="455"/>
    <cellStyle name="60% - Accent6 7 2" xfId="456"/>
    <cellStyle name="60% - Accent6 7 3" xfId="457"/>
    <cellStyle name="60% - Accent6 7 4" xfId="458"/>
    <cellStyle name="60% - Accent6 8" xfId="459"/>
    <cellStyle name="Accent1 2" xfId="460"/>
    <cellStyle name="Accent1 2 2" xfId="461"/>
    <cellStyle name="Accent1 2 3" xfId="462"/>
    <cellStyle name="Accent1 2 4" xfId="463"/>
    <cellStyle name="Accent1 3" xfId="464"/>
    <cellStyle name="Accent1 3 2" xfId="465"/>
    <cellStyle name="Accent1 3 3" xfId="466"/>
    <cellStyle name="Accent1 3 4" xfId="467"/>
    <cellStyle name="Accent1 4" xfId="468"/>
    <cellStyle name="Accent1 4 2" xfId="469"/>
    <cellStyle name="Accent1 4 3" xfId="470"/>
    <cellStyle name="Accent1 4 4" xfId="471"/>
    <cellStyle name="Accent1 5" xfId="472"/>
    <cellStyle name="Accent1 5 2" xfId="473"/>
    <cellStyle name="Accent1 5 3" xfId="474"/>
    <cellStyle name="Accent1 5 4" xfId="475"/>
    <cellStyle name="Accent1 6" xfId="476"/>
    <cellStyle name="Accent1 6 2" xfId="477"/>
    <cellStyle name="Accent1 6 3" xfId="478"/>
    <cellStyle name="Accent1 6 4" xfId="479"/>
    <cellStyle name="Accent1 7" xfId="480"/>
    <cellStyle name="Accent1 7 2" xfId="481"/>
    <cellStyle name="Accent1 7 3" xfId="482"/>
    <cellStyle name="Accent1 7 4" xfId="483"/>
    <cellStyle name="Accent1 8" xfId="484"/>
    <cellStyle name="Accent2 2" xfId="485"/>
    <cellStyle name="Accent2 2 2" xfId="486"/>
    <cellStyle name="Accent2 2 3" xfId="487"/>
    <cellStyle name="Accent2 2 4" xfId="488"/>
    <cellStyle name="Accent2 3" xfId="489"/>
    <cellStyle name="Accent2 3 2" xfId="490"/>
    <cellStyle name="Accent2 3 3" xfId="491"/>
    <cellStyle name="Accent2 3 4" xfId="492"/>
    <cellStyle name="Accent2 4" xfId="493"/>
    <cellStyle name="Accent2 4 2" xfId="494"/>
    <cellStyle name="Accent2 4 3" xfId="495"/>
    <cellStyle name="Accent2 4 4" xfId="496"/>
    <cellStyle name="Accent2 5" xfId="497"/>
    <cellStyle name="Accent2 5 2" xfId="498"/>
    <cellStyle name="Accent2 5 3" xfId="499"/>
    <cellStyle name="Accent2 5 4" xfId="500"/>
    <cellStyle name="Accent2 6" xfId="501"/>
    <cellStyle name="Accent2 6 2" xfId="502"/>
    <cellStyle name="Accent2 6 3" xfId="503"/>
    <cellStyle name="Accent2 6 4" xfId="504"/>
    <cellStyle name="Accent2 7" xfId="505"/>
    <cellStyle name="Accent2 7 2" xfId="506"/>
    <cellStyle name="Accent2 7 3" xfId="507"/>
    <cellStyle name="Accent2 7 4" xfId="508"/>
    <cellStyle name="Accent2 8" xfId="509"/>
    <cellStyle name="Accent3 2" xfId="510"/>
    <cellStyle name="Accent3 2 2" xfId="511"/>
    <cellStyle name="Accent3 2 3" xfId="512"/>
    <cellStyle name="Accent3 2 4" xfId="513"/>
    <cellStyle name="Accent3 3" xfId="514"/>
    <cellStyle name="Accent3 3 2" xfId="515"/>
    <cellStyle name="Accent3 3 3" xfId="516"/>
    <cellStyle name="Accent3 3 4" xfId="517"/>
    <cellStyle name="Accent3 4" xfId="518"/>
    <cellStyle name="Accent3 4 2" xfId="519"/>
    <cellStyle name="Accent3 4 3" xfId="520"/>
    <cellStyle name="Accent3 4 4" xfId="521"/>
    <cellStyle name="Accent3 5" xfId="522"/>
    <cellStyle name="Accent3 5 2" xfId="523"/>
    <cellStyle name="Accent3 5 3" xfId="524"/>
    <cellStyle name="Accent3 5 4" xfId="525"/>
    <cellStyle name="Accent3 6" xfId="526"/>
    <cellStyle name="Accent3 6 2" xfId="527"/>
    <cellStyle name="Accent3 6 3" xfId="528"/>
    <cellStyle name="Accent3 6 4" xfId="529"/>
    <cellStyle name="Accent3 7" xfId="530"/>
    <cellStyle name="Accent3 7 2" xfId="531"/>
    <cellStyle name="Accent3 7 3" xfId="532"/>
    <cellStyle name="Accent3 7 4" xfId="533"/>
    <cellStyle name="Accent3 8" xfId="534"/>
    <cellStyle name="Accent4 2" xfId="535"/>
    <cellStyle name="Accent4 2 2" xfId="536"/>
    <cellStyle name="Accent4 2 3" xfId="537"/>
    <cellStyle name="Accent4 2 4" xfId="538"/>
    <cellStyle name="Accent4 3" xfId="539"/>
    <cellStyle name="Accent4 3 2" xfId="540"/>
    <cellStyle name="Accent4 3 3" xfId="541"/>
    <cellStyle name="Accent4 3 4" xfId="542"/>
    <cellStyle name="Accent4 4" xfId="543"/>
    <cellStyle name="Accent4 4 2" xfId="544"/>
    <cellStyle name="Accent4 4 3" xfId="545"/>
    <cellStyle name="Accent4 4 4" xfId="546"/>
    <cellStyle name="Accent4 5" xfId="547"/>
    <cellStyle name="Accent4 5 2" xfId="548"/>
    <cellStyle name="Accent4 5 3" xfId="549"/>
    <cellStyle name="Accent4 5 4" xfId="550"/>
    <cellStyle name="Accent4 6" xfId="551"/>
    <cellStyle name="Accent4 6 2" xfId="552"/>
    <cellStyle name="Accent4 6 3" xfId="553"/>
    <cellStyle name="Accent4 6 4" xfId="554"/>
    <cellStyle name="Accent4 7" xfId="555"/>
    <cellStyle name="Accent4 7 2" xfId="556"/>
    <cellStyle name="Accent4 7 3" xfId="557"/>
    <cellStyle name="Accent4 7 4" xfId="558"/>
    <cellStyle name="Accent4 8" xfId="559"/>
    <cellStyle name="Accent5 2" xfId="560"/>
    <cellStyle name="Accent5 2 2" xfId="561"/>
    <cellStyle name="Accent5 2 3" xfId="562"/>
    <cellStyle name="Accent5 2 4" xfId="563"/>
    <cellStyle name="Accent5 3" xfId="564"/>
    <cellStyle name="Accent5 3 2" xfId="565"/>
    <cellStyle name="Accent5 3 3" xfId="566"/>
    <cellStyle name="Accent5 3 4" xfId="567"/>
    <cellStyle name="Accent5 4" xfId="568"/>
    <cellStyle name="Accent5 4 2" xfId="569"/>
    <cellStyle name="Accent5 4 3" xfId="570"/>
    <cellStyle name="Accent5 4 4" xfId="571"/>
    <cellStyle name="Accent5 5" xfId="572"/>
    <cellStyle name="Accent5 5 2" xfId="573"/>
    <cellStyle name="Accent5 5 3" xfId="574"/>
    <cellStyle name="Accent5 5 4" xfId="575"/>
    <cellStyle name="Accent5 6" xfId="576"/>
    <cellStyle name="Accent5 6 2" xfId="577"/>
    <cellStyle name="Accent5 6 3" xfId="578"/>
    <cellStyle name="Accent5 6 4" xfId="579"/>
    <cellStyle name="Accent5 7" xfId="580"/>
    <cellStyle name="Accent5 7 2" xfId="581"/>
    <cellStyle name="Accent5 7 3" xfId="582"/>
    <cellStyle name="Accent5 7 4" xfId="583"/>
    <cellStyle name="Accent5 8" xfId="584"/>
    <cellStyle name="Accent6 2" xfId="585"/>
    <cellStyle name="Accent6 2 2" xfId="586"/>
    <cellStyle name="Accent6 2 3" xfId="587"/>
    <cellStyle name="Accent6 2 4" xfId="588"/>
    <cellStyle name="Accent6 3" xfId="589"/>
    <cellStyle name="Accent6 3 2" xfId="590"/>
    <cellStyle name="Accent6 3 3" xfId="591"/>
    <cellStyle name="Accent6 3 4" xfId="592"/>
    <cellStyle name="Accent6 4" xfId="593"/>
    <cellStyle name="Accent6 4 2" xfId="594"/>
    <cellStyle name="Accent6 4 3" xfId="595"/>
    <cellStyle name="Accent6 4 4" xfId="596"/>
    <cellStyle name="Accent6 5" xfId="597"/>
    <cellStyle name="Accent6 5 2" xfId="598"/>
    <cellStyle name="Accent6 5 3" xfId="599"/>
    <cellStyle name="Accent6 5 4" xfId="600"/>
    <cellStyle name="Accent6 6" xfId="601"/>
    <cellStyle name="Accent6 6 2" xfId="602"/>
    <cellStyle name="Accent6 6 3" xfId="603"/>
    <cellStyle name="Accent6 6 4" xfId="604"/>
    <cellStyle name="Accent6 7" xfId="605"/>
    <cellStyle name="Accent6 7 2" xfId="606"/>
    <cellStyle name="Accent6 7 3" xfId="607"/>
    <cellStyle name="Accent6 7 4" xfId="608"/>
    <cellStyle name="Accent6 8" xfId="609"/>
    <cellStyle name="Bad 2" xfId="610"/>
    <cellStyle name="Bad 2 2" xfId="611"/>
    <cellStyle name="Bad 2 3" xfId="612"/>
    <cellStyle name="Bad 2 4" xfId="613"/>
    <cellStyle name="Bad 3" xfId="614"/>
    <cellStyle name="Bad 3 2" xfId="615"/>
    <cellStyle name="Bad 3 3" xfId="616"/>
    <cellStyle name="Bad 3 4" xfId="617"/>
    <cellStyle name="Bad 4" xfId="618"/>
    <cellStyle name="Bad 4 2" xfId="619"/>
    <cellStyle name="Bad 4 3" xfId="620"/>
    <cellStyle name="Bad 4 4" xfId="621"/>
    <cellStyle name="Bad 5" xfId="622"/>
    <cellStyle name="Bad 5 2" xfId="623"/>
    <cellStyle name="Bad 5 3" xfId="624"/>
    <cellStyle name="Bad 5 4" xfId="625"/>
    <cellStyle name="Bad 6" xfId="626"/>
    <cellStyle name="Bad 6 2" xfId="627"/>
    <cellStyle name="Bad 6 3" xfId="628"/>
    <cellStyle name="Bad 6 4" xfId="629"/>
    <cellStyle name="Bad 7" xfId="630"/>
    <cellStyle name="Bad 7 2" xfId="631"/>
    <cellStyle name="Bad 7 3" xfId="632"/>
    <cellStyle name="Bad 7 4" xfId="633"/>
    <cellStyle name="Bad 8" xfId="634"/>
    <cellStyle name="Calculation 2" xfId="635"/>
    <cellStyle name="Calculation 2 2" xfId="636"/>
    <cellStyle name="Calculation 2 3" xfId="637"/>
    <cellStyle name="Calculation 2 4" xfId="638"/>
    <cellStyle name="Calculation 3" xfId="639"/>
    <cellStyle name="Calculation 3 2" xfId="640"/>
    <cellStyle name="Calculation 3 3" xfId="641"/>
    <cellStyle name="Calculation 3 4" xfId="642"/>
    <cellStyle name="Calculation 4" xfId="643"/>
    <cellStyle name="Calculation 4 2" xfId="644"/>
    <cellStyle name="Calculation 4 3" xfId="645"/>
    <cellStyle name="Calculation 4 4" xfId="646"/>
    <cellStyle name="Calculation 5" xfId="647"/>
    <cellStyle name="Calculation 5 2" xfId="648"/>
    <cellStyle name="Calculation 5 3" xfId="649"/>
    <cellStyle name="Calculation 5 4" xfId="650"/>
    <cellStyle name="Calculation 6" xfId="651"/>
    <cellStyle name="Calculation 6 2" xfId="652"/>
    <cellStyle name="Calculation 6 3" xfId="653"/>
    <cellStyle name="Calculation 6 4" xfId="654"/>
    <cellStyle name="Calculation 7" xfId="655"/>
    <cellStyle name="Calculation 7 2" xfId="656"/>
    <cellStyle name="Calculation 7 3" xfId="657"/>
    <cellStyle name="Calculation 7 4" xfId="658"/>
    <cellStyle name="Calculation 8" xfId="659"/>
    <cellStyle name="Check Cell 2" xfId="660"/>
    <cellStyle name="Check Cell 2 2" xfId="661"/>
    <cellStyle name="Check Cell 2 3" xfId="662"/>
    <cellStyle name="Check Cell 2 4" xfId="663"/>
    <cellStyle name="Check Cell 3" xfId="664"/>
    <cellStyle name="Check Cell 3 2" xfId="665"/>
    <cellStyle name="Check Cell 3 3" xfId="666"/>
    <cellStyle name="Check Cell 3 4" xfId="667"/>
    <cellStyle name="Check Cell 4" xfId="668"/>
    <cellStyle name="Check Cell 4 2" xfId="669"/>
    <cellStyle name="Check Cell 4 3" xfId="670"/>
    <cellStyle name="Check Cell 4 4" xfId="671"/>
    <cellStyle name="Check Cell 5" xfId="672"/>
    <cellStyle name="Check Cell 5 2" xfId="673"/>
    <cellStyle name="Check Cell 5 3" xfId="674"/>
    <cellStyle name="Check Cell 5 4" xfId="675"/>
    <cellStyle name="Check Cell 6" xfId="676"/>
    <cellStyle name="Check Cell 6 2" xfId="677"/>
    <cellStyle name="Check Cell 6 3" xfId="678"/>
    <cellStyle name="Check Cell 6 4" xfId="679"/>
    <cellStyle name="Check Cell 7" xfId="680"/>
    <cellStyle name="Check Cell 7 2" xfId="681"/>
    <cellStyle name="Check Cell 7 3" xfId="682"/>
    <cellStyle name="Check Cell 7 4" xfId="683"/>
    <cellStyle name="Check Cell 8" xfId="684"/>
    <cellStyle name="Comma" xfId="1" builtinId="3"/>
    <cellStyle name="Comma [0] 2" xfId="1186"/>
    <cellStyle name="Comma 10" xfId="685"/>
    <cellStyle name="Comma 10 2" xfId="686"/>
    <cellStyle name="Comma 10 3" xfId="687"/>
    <cellStyle name="Comma 10 3 2" xfId="1187"/>
    <cellStyle name="Comma 10 3 2 2" xfId="1188"/>
    <cellStyle name="Comma 10 3 3" xfId="1189"/>
    <cellStyle name="Comma 10 3 4" xfId="1190"/>
    <cellStyle name="Comma 10 4" xfId="1191"/>
    <cellStyle name="Comma 10 4 2" xfId="1192"/>
    <cellStyle name="Comma 10 5" xfId="1193"/>
    <cellStyle name="Comma 10 6" xfId="1194"/>
    <cellStyle name="Comma 11" xfId="688"/>
    <cellStyle name="Comma 11 2" xfId="689"/>
    <cellStyle name="Comma 11 2 2" xfId="1195"/>
    <cellStyle name="Comma 11 2 2 2" xfId="1196"/>
    <cellStyle name="Comma 11 2 3" xfId="1197"/>
    <cellStyle name="Comma 11 2 4" xfId="1198"/>
    <cellStyle name="Comma 11 3" xfId="1199"/>
    <cellStyle name="Comma 11 3 2" xfId="1200"/>
    <cellStyle name="Comma 11 4" xfId="1201"/>
    <cellStyle name="Comma 11 5" xfId="1202"/>
    <cellStyle name="Comma 12" xfId="690"/>
    <cellStyle name="Comma 12 2" xfId="691"/>
    <cellStyle name="Comma 12 2 2" xfId="1203"/>
    <cellStyle name="Comma 12 2 2 2" xfId="1204"/>
    <cellStyle name="Comma 12 2 3" xfId="1205"/>
    <cellStyle name="Comma 12 2 4" xfId="1206"/>
    <cellStyle name="Comma 12 3" xfId="1207"/>
    <cellStyle name="Comma 12 3 2" xfId="1208"/>
    <cellStyle name="Comma 12 4" xfId="1209"/>
    <cellStyle name="Comma 12 5" xfId="1210"/>
    <cellStyle name="Comma 13" xfId="692"/>
    <cellStyle name="Comma 13 2" xfId="693"/>
    <cellStyle name="Comma 13 2 2" xfId="1211"/>
    <cellStyle name="Comma 13 2 2 2" xfId="1212"/>
    <cellStyle name="Comma 13 2 3" xfId="1213"/>
    <cellStyle name="Comma 13 2 4" xfId="1214"/>
    <cellStyle name="Comma 13 3" xfId="1215"/>
    <cellStyle name="Comma 13 3 2" xfId="1216"/>
    <cellStyle name="Comma 13 4" xfId="1217"/>
    <cellStyle name="Comma 13 5" xfId="1218"/>
    <cellStyle name="Comma 14" xfId="694"/>
    <cellStyle name="Comma 14 2" xfId="695"/>
    <cellStyle name="Comma 14 2 2" xfId="1219"/>
    <cellStyle name="Comma 14 2 2 2" xfId="1220"/>
    <cellStyle name="Comma 14 2 3" xfId="1221"/>
    <cellStyle name="Comma 14 2 4" xfId="1222"/>
    <cellStyle name="Comma 14 3" xfId="1223"/>
    <cellStyle name="Comma 14 3 2" xfId="1224"/>
    <cellStyle name="Comma 14 4" xfId="1225"/>
    <cellStyle name="Comma 14 5" xfId="1226"/>
    <cellStyle name="Comma 15" xfId="696"/>
    <cellStyle name="Comma 15 2" xfId="697"/>
    <cellStyle name="Comma 15 2 2" xfId="1227"/>
    <cellStyle name="Comma 15 2 2 2" xfId="1228"/>
    <cellStyle name="Comma 15 2 3" xfId="1229"/>
    <cellStyle name="Comma 15 2 4" xfId="1230"/>
    <cellStyle name="Comma 15 3" xfId="1231"/>
    <cellStyle name="Comma 15 3 2" xfId="1232"/>
    <cellStyle name="Comma 15 4" xfId="1233"/>
    <cellStyle name="Comma 15 5" xfId="1234"/>
    <cellStyle name="Comma 16" xfId="698"/>
    <cellStyle name="Comma 16 2" xfId="699"/>
    <cellStyle name="Comma 16 2 2" xfId="1235"/>
    <cellStyle name="Comma 16 2 2 2" xfId="1236"/>
    <cellStyle name="Comma 16 2 3" xfId="1237"/>
    <cellStyle name="Comma 16 2 4" xfId="1238"/>
    <cellStyle name="Comma 16 3" xfId="1239"/>
    <cellStyle name="Comma 16 3 2" xfId="1240"/>
    <cellStyle name="Comma 16 4" xfId="1241"/>
    <cellStyle name="Comma 16 5" xfId="1242"/>
    <cellStyle name="Comma 16 6" xfId="1243"/>
    <cellStyle name="Comma 17" xfId="700"/>
    <cellStyle name="Comma 17 2" xfId="701"/>
    <cellStyle name="Comma 17 2 2" xfId="1244"/>
    <cellStyle name="Comma 17 2 2 2" xfId="1245"/>
    <cellStyle name="Comma 17 2 3" xfId="1246"/>
    <cellStyle name="Comma 17 2 4" xfId="1247"/>
    <cellStyle name="Comma 17 3" xfId="1248"/>
    <cellStyle name="Comma 17 3 2" xfId="1249"/>
    <cellStyle name="Comma 17 4" xfId="1250"/>
    <cellStyle name="Comma 17 5" xfId="1251"/>
    <cellStyle name="Comma 18" xfId="702"/>
    <cellStyle name="Comma 18 2" xfId="1252"/>
    <cellStyle name="Comma 18 2 2" xfId="1253"/>
    <cellStyle name="Comma 18 2 2 2" xfId="1254"/>
    <cellStyle name="Comma 18 2 3" xfId="1255"/>
    <cellStyle name="Comma 18 3" xfId="1256"/>
    <cellStyle name="Comma 18 3 2" xfId="1257"/>
    <cellStyle name="Comma 18 4" xfId="1258"/>
    <cellStyle name="Comma 18 5" xfId="1259"/>
    <cellStyle name="Comma 19" xfId="703"/>
    <cellStyle name="Comma 19 2" xfId="1260"/>
    <cellStyle name="Comma 19 3" xfId="1261"/>
    <cellStyle name="Comma 19 4" xfId="1262"/>
    <cellStyle name="Comma 2" xfId="3"/>
    <cellStyle name="Comma 2 2" xfId="704"/>
    <cellStyle name="Comma 2 3" xfId="705"/>
    <cellStyle name="Comma 2 3 2" xfId="706"/>
    <cellStyle name="Comma 2 3 2 2" xfId="1263"/>
    <cellStyle name="Comma 2 3 2 2 2" xfId="1264"/>
    <cellStyle name="Comma 2 3 2 3" xfId="1265"/>
    <cellStyle name="Comma 2 3 2 4" xfId="1266"/>
    <cellStyle name="Comma 2 3 3" xfId="1267"/>
    <cellStyle name="Comma 2 3 3 2" xfId="1268"/>
    <cellStyle name="Comma 2 3 4" xfId="1269"/>
    <cellStyle name="Comma 2 3 5" xfId="1270"/>
    <cellStyle name="Comma 2 4" xfId="707"/>
    <cellStyle name="Comma 2 5" xfId="708"/>
    <cellStyle name="Comma 2 6" xfId="709"/>
    <cellStyle name="Comma 2 7" xfId="710"/>
    <cellStyle name="Comma 2_2012-13 Distr" xfId="711"/>
    <cellStyle name="Comma 20" xfId="1271"/>
    <cellStyle name="Comma 21" xfId="1272"/>
    <cellStyle name="Comma 22" xfId="1273"/>
    <cellStyle name="Comma 23" xfId="1274"/>
    <cellStyle name="Comma 24" xfId="1275"/>
    <cellStyle name="Comma 25" xfId="1276"/>
    <cellStyle name="Comma 3" xfId="8"/>
    <cellStyle name="Comma 3 2" xfId="712"/>
    <cellStyle name="Comma 3 2 2" xfId="1277"/>
    <cellStyle name="Comma 3 2 2 2" xfId="1278"/>
    <cellStyle name="Comma 3 3" xfId="713"/>
    <cellStyle name="Comma 3 4" xfId="714"/>
    <cellStyle name="Comma 3 4 2" xfId="1279"/>
    <cellStyle name="Comma 3 4 2 2" xfId="1280"/>
    <cellStyle name="Comma 3 4 3" xfId="1281"/>
    <cellStyle name="Comma 3 4 4" xfId="1282"/>
    <cellStyle name="Comma 3 5" xfId="1283"/>
    <cellStyle name="Comma 3 5 2" xfId="1284"/>
    <cellStyle name="Comma 3 6" xfId="1285"/>
    <cellStyle name="Comma 3 7" xfId="1286"/>
    <cellStyle name="Comma 4" xfId="715"/>
    <cellStyle name="Comma 4 2" xfId="716"/>
    <cellStyle name="Comma 4 3" xfId="717"/>
    <cellStyle name="Comma 4 3 2" xfId="718"/>
    <cellStyle name="Comma 4 3 2 2" xfId="1287"/>
    <cellStyle name="Comma 4 3 2 2 2" xfId="1288"/>
    <cellStyle name="Comma 4 3 2 3" xfId="1289"/>
    <cellStyle name="Comma 4 3 2 4" xfId="1290"/>
    <cellStyle name="Comma 4 3 3" xfId="1291"/>
    <cellStyle name="Comma 4 3 3 2" xfId="1292"/>
    <cellStyle name="Comma 4 3 4" xfId="1293"/>
    <cellStyle name="Comma 4 3 5" xfId="1294"/>
    <cellStyle name="Comma 5" xfId="719"/>
    <cellStyle name="Comma 5 2" xfId="720"/>
    <cellStyle name="Comma 5 2 2" xfId="721"/>
    <cellStyle name="Comma 5 2 2 2" xfId="1295"/>
    <cellStyle name="Comma 5 2 2 2 2" xfId="1296"/>
    <cellStyle name="Comma 5 2 2 3" xfId="1297"/>
    <cellStyle name="Comma 5 2 2 4" xfId="1298"/>
    <cellStyle name="Comma 5 2 3" xfId="1299"/>
    <cellStyle name="Comma 5 2 3 2" xfId="1300"/>
    <cellStyle name="Comma 5 2 4" xfId="1301"/>
    <cellStyle name="Comma 5 2 5" xfId="1302"/>
    <cellStyle name="Comma 6" xfId="722"/>
    <cellStyle name="Comma 6 2" xfId="723"/>
    <cellStyle name="Comma 6 2 2" xfId="724"/>
    <cellStyle name="Comma 6 2 2 2" xfId="1303"/>
    <cellStyle name="Comma 6 2 2 2 2" xfId="1304"/>
    <cellStyle name="Comma 6 2 2 3" xfId="1305"/>
    <cellStyle name="Comma 6 2 2 4" xfId="1306"/>
    <cellStyle name="Comma 6 2 3" xfId="1307"/>
    <cellStyle name="Comma 6 2 3 2" xfId="1308"/>
    <cellStyle name="Comma 6 2 4" xfId="1309"/>
    <cellStyle name="Comma 6 2 5" xfId="1310"/>
    <cellStyle name="Comma 7" xfId="725"/>
    <cellStyle name="Comma 7 2" xfId="726"/>
    <cellStyle name="Comma 7 2 2" xfId="1311"/>
    <cellStyle name="Comma 7 2 2 2" xfId="1312"/>
    <cellStyle name="Comma 7 2 3" xfId="1313"/>
    <cellStyle name="Comma 7 2 4" xfId="1314"/>
    <cellStyle name="Comma 7 3" xfId="1315"/>
    <cellStyle name="Comma 7 3 2" xfId="1316"/>
    <cellStyle name="Comma 7 4" xfId="1317"/>
    <cellStyle name="Comma 7 5" xfId="1318"/>
    <cellStyle name="Comma 8" xfId="727"/>
    <cellStyle name="Comma 8 2" xfId="728"/>
    <cellStyle name="Comma 8 2 2" xfId="1319"/>
    <cellStyle name="Comma 8 2 2 2" xfId="1320"/>
    <cellStyle name="Comma 8 2 3" xfId="1321"/>
    <cellStyle name="Comma 8 2 4" xfId="1322"/>
    <cellStyle name="Comma 8 3" xfId="1323"/>
    <cellStyle name="Comma 8 3 2" xfId="1324"/>
    <cellStyle name="Comma 8 4" xfId="1325"/>
    <cellStyle name="Comma 8 5" xfId="1326"/>
    <cellStyle name="Comma 9" xfId="729"/>
    <cellStyle name="Comma 9 2" xfId="730"/>
    <cellStyle name="Comma 9 3" xfId="731"/>
    <cellStyle name="Comma 9 3 2" xfId="1327"/>
    <cellStyle name="Comma 9 3 2 2" xfId="1328"/>
    <cellStyle name="Comma 9 3 3" xfId="1329"/>
    <cellStyle name="Comma 9 3 4" xfId="1330"/>
    <cellStyle name="Comma 9 4" xfId="1331"/>
    <cellStyle name="Comma 9 4 2" xfId="1332"/>
    <cellStyle name="Comma 9 5" xfId="1333"/>
    <cellStyle name="Comma 9 6" xfId="1334"/>
    <cellStyle name="Currency" xfId="1185" builtinId="4"/>
    <cellStyle name="Currency [0] 2" xfId="732"/>
    <cellStyle name="Currency [0] 3" xfId="1335"/>
    <cellStyle name="Currency [0] 4" xfId="1336"/>
    <cellStyle name="Currency 10" xfId="733"/>
    <cellStyle name="Currency 10 2" xfId="734"/>
    <cellStyle name="Currency 10 2 2" xfId="1337"/>
    <cellStyle name="Currency 10 2 2 2" xfId="1338"/>
    <cellStyle name="Currency 10 2 3" xfId="1339"/>
    <cellStyle name="Currency 10 2 4" xfId="1340"/>
    <cellStyle name="Currency 10 3" xfId="1341"/>
    <cellStyle name="Currency 10 3 2" xfId="1342"/>
    <cellStyle name="Currency 10 4" xfId="1343"/>
    <cellStyle name="Currency 10 5" xfId="1344"/>
    <cellStyle name="Currency 11" xfId="735"/>
    <cellStyle name="Currency 11 2" xfId="736"/>
    <cellStyle name="Currency 11 2 2" xfId="1345"/>
    <cellStyle name="Currency 11 2 2 2" xfId="1346"/>
    <cellStyle name="Currency 11 2 3" xfId="1347"/>
    <cellStyle name="Currency 11 2 4" xfId="1348"/>
    <cellStyle name="Currency 11 3" xfId="1349"/>
    <cellStyle name="Currency 11 3 2" xfId="1350"/>
    <cellStyle name="Currency 11 4" xfId="1351"/>
    <cellStyle name="Currency 11 5" xfId="1352"/>
    <cellStyle name="Currency 12" xfId="737"/>
    <cellStyle name="Currency 12 2" xfId="1353"/>
    <cellStyle name="Currency 12 2 2" xfId="1354"/>
    <cellStyle name="Currency 12 2 2 2" xfId="1355"/>
    <cellStyle name="Currency 12 2 3" xfId="1356"/>
    <cellStyle name="Currency 12 3" xfId="1357"/>
    <cellStyle name="Currency 12 3 2" xfId="1358"/>
    <cellStyle name="Currency 12 4" xfId="1359"/>
    <cellStyle name="Currency 12 5" xfId="1360"/>
    <cellStyle name="Currency 13" xfId="1361"/>
    <cellStyle name="Currency 13 2" xfId="1362"/>
    <cellStyle name="Currency 13 2 2" xfId="1363"/>
    <cellStyle name="Currency 13 3" xfId="1364"/>
    <cellStyle name="Currency 14" xfId="1365"/>
    <cellStyle name="Currency 14 2" xfId="1366"/>
    <cellStyle name="Currency 15" xfId="1367"/>
    <cellStyle name="Currency 16" xfId="1368"/>
    <cellStyle name="Currency 17" xfId="1369"/>
    <cellStyle name="Currency 18" xfId="1370"/>
    <cellStyle name="Currency 19" xfId="1371"/>
    <cellStyle name="Currency 2" xfId="9"/>
    <cellStyle name="Currency 2 2" xfId="738"/>
    <cellStyle name="Currency 2 3" xfId="739"/>
    <cellStyle name="Currency 2 4" xfId="740"/>
    <cellStyle name="Currency 2 5" xfId="1372"/>
    <cellStyle name="Currency 2_CC Distribution Example" xfId="1373"/>
    <cellStyle name="Currency 20" xfId="1374"/>
    <cellStyle name="Currency 3" xfId="4"/>
    <cellStyle name="Currency 3 2" xfId="741"/>
    <cellStyle name="Currency 3 2 2" xfId="1375"/>
    <cellStyle name="Currency 3 2 2 2" xfId="1376"/>
    <cellStyle name="Currency 3 3" xfId="742"/>
    <cellStyle name="Currency 3 4" xfId="743"/>
    <cellStyle name="Currency 3 5" xfId="744"/>
    <cellStyle name="Currency 4" xfId="745"/>
    <cellStyle name="Currency 4 2" xfId="746"/>
    <cellStyle name="Currency 4 3" xfId="747"/>
    <cellStyle name="Currency 4 4" xfId="748"/>
    <cellStyle name="Currency 5" xfId="749"/>
    <cellStyle name="Currency 5 2" xfId="750"/>
    <cellStyle name="Currency 5 3" xfId="751"/>
    <cellStyle name="Currency 6" xfId="752"/>
    <cellStyle name="Currency 7" xfId="753"/>
    <cellStyle name="Currency 8" xfId="754"/>
    <cellStyle name="Currency 9" xfId="755"/>
    <cellStyle name="Currency 9 2" xfId="756"/>
    <cellStyle name="Currency 9 2 2" xfId="1377"/>
    <cellStyle name="Currency 9 2 2 2" xfId="1378"/>
    <cellStyle name="Currency 9 2 3" xfId="1379"/>
    <cellStyle name="Currency 9 2 4" xfId="1380"/>
    <cellStyle name="Currency 9 3" xfId="1381"/>
    <cellStyle name="Currency 9 3 2" xfId="1382"/>
    <cellStyle name="Currency 9 4" xfId="1383"/>
    <cellStyle name="Currency 9 5" xfId="1384"/>
    <cellStyle name="Explanatory Text 2" xfId="757"/>
    <cellStyle name="Explanatory Text 2 2" xfId="758"/>
    <cellStyle name="Explanatory Text 2 3" xfId="759"/>
    <cellStyle name="Explanatory Text 2 4" xfId="760"/>
    <cellStyle name="Explanatory Text 3" xfId="761"/>
    <cellStyle name="Explanatory Text 3 2" xfId="762"/>
    <cellStyle name="Explanatory Text 3 3" xfId="763"/>
    <cellStyle name="Explanatory Text 3 4" xfId="764"/>
    <cellStyle name="Explanatory Text 4" xfId="765"/>
    <cellStyle name="Explanatory Text 4 2" xfId="766"/>
    <cellStyle name="Explanatory Text 4 3" xfId="767"/>
    <cellStyle name="Explanatory Text 4 4" xfId="768"/>
    <cellStyle name="Explanatory Text 5" xfId="769"/>
    <cellStyle name="Explanatory Text 5 2" xfId="770"/>
    <cellStyle name="Explanatory Text 5 3" xfId="771"/>
    <cellStyle name="Explanatory Text 5 4" xfId="772"/>
    <cellStyle name="Explanatory Text 6" xfId="773"/>
    <cellStyle name="Explanatory Text 6 2" xfId="774"/>
    <cellStyle name="Explanatory Text 6 3" xfId="775"/>
    <cellStyle name="Explanatory Text 6 4" xfId="776"/>
    <cellStyle name="Explanatory Text 7" xfId="777"/>
    <cellStyle name="Explanatory Text 7 2" xfId="778"/>
    <cellStyle name="Explanatory Text 7 3" xfId="779"/>
    <cellStyle name="Explanatory Text 7 4" xfId="780"/>
    <cellStyle name="Explanatory Text 8" xfId="781"/>
    <cellStyle name="Good 2" xfId="782"/>
    <cellStyle name="Good 2 2" xfId="783"/>
    <cellStyle name="Good 2 3" xfId="784"/>
    <cellStyle name="Good 2 4" xfId="785"/>
    <cellStyle name="Good 3" xfId="786"/>
    <cellStyle name="Good 3 2" xfId="787"/>
    <cellStyle name="Good 3 3" xfId="788"/>
    <cellStyle name="Good 3 4" xfId="789"/>
    <cellStyle name="Good 4" xfId="790"/>
    <cellStyle name="Good 4 2" xfId="791"/>
    <cellStyle name="Good 4 3" xfId="792"/>
    <cellStyle name="Good 4 4" xfId="793"/>
    <cellStyle name="Good 5" xfId="794"/>
    <cellStyle name="Good 5 2" xfId="795"/>
    <cellStyle name="Good 5 3" xfId="796"/>
    <cellStyle name="Good 5 4" xfId="797"/>
    <cellStyle name="Good 6" xfId="798"/>
    <cellStyle name="Good 6 2" xfId="799"/>
    <cellStyle name="Good 6 3" xfId="800"/>
    <cellStyle name="Good 6 4" xfId="801"/>
    <cellStyle name="Good 7" xfId="802"/>
    <cellStyle name="Good 7 2" xfId="803"/>
    <cellStyle name="Good 7 3" xfId="804"/>
    <cellStyle name="Good 7 4" xfId="805"/>
    <cellStyle name="Good 8" xfId="806"/>
    <cellStyle name="Heading 1 2" xfId="807"/>
    <cellStyle name="Heading 1 2 2" xfId="808"/>
    <cellStyle name="Heading 1 2 3" xfId="809"/>
    <cellStyle name="Heading 1 2 4" xfId="810"/>
    <cellStyle name="Heading 1 3" xfId="811"/>
    <cellStyle name="Heading 1 3 2" xfId="812"/>
    <cellStyle name="Heading 1 3 3" xfId="813"/>
    <cellStyle name="Heading 1 3 4" xfId="814"/>
    <cellStyle name="Heading 1 4" xfId="815"/>
    <cellStyle name="Heading 1 4 2" xfId="816"/>
    <cellStyle name="Heading 1 4 3" xfId="817"/>
    <cellStyle name="Heading 1 4 4" xfId="818"/>
    <cellStyle name="Heading 1 5" xfId="819"/>
    <cellStyle name="Heading 1 5 2" xfId="820"/>
    <cellStyle name="Heading 1 5 3" xfId="821"/>
    <cellStyle name="Heading 1 5 4" xfId="822"/>
    <cellStyle name="Heading 1 6" xfId="823"/>
    <cellStyle name="Heading 1 6 2" xfId="824"/>
    <cellStyle name="Heading 1 6 3" xfId="825"/>
    <cellStyle name="Heading 1 6 4" xfId="826"/>
    <cellStyle name="Heading 1 7" xfId="827"/>
    <cellStyle name="Heading 1 7 2" xfId="828"/>
    <cellStyle name="Heading 1 7 3" xfId="829"/>
    <cellStyle name="Heading 1 7 4" xfId="830"/>
    <cellStyle name="Heading 1 8" xfId="831"/>
    <cellStyle name="Heading 2 2" xfId="832"/>
    <cellStyle name="Heading 2 2 2" xfId="833"/>
    <cellStyle name="Heading 2 2 3" xfId="834"/>
    <cellStyle name="Heading 2 2 4" xfId="835"/>
    <cellStyle name="Heading 2 3" xfId="836"/>
    <cellStyle name="Heading 2 3 2" xfId="837"/>
    <cellStyle name="Heading 2 3 3" xfId="838"/>
    <cellStyle name="Heading 2 3 4" xfId="839"/>
    <cellStyle name="Heading 2 4" xfId="840"/>
    <cellStyle name="Heading 2 4 2" xfId="841"/>
    <cellStyle name="Heading 2 4 3" xfId="842"/>
    <cellStyle name="Heading 2 4 4" xfId="843"/>
    <cellStyle name="Heading 2 5" xfId="844"/>
    <cellStyle name="Heading 2 5 2" xfId="845"/>
    <cellStyle name="Heading 2 5 3" xfId="846"/>
    <cellStyle name="Heading 2 5 4" xfId="847"/>
    <cellStyle name="Heading 2 6" xfId="848"/>
    <cellStyle name="Heading 2 6 2" xfId="849"/>
    <cellStyle name="Heading 2 6 3" xfId="850"/>
    <cellStyle name="Heading 2 6 4" xfId="851"/>
    <cellStyle name="Heading 2 7" xfId="852"/>
    <cellStyle name="Heading 2 7 2" xfId="853"/>
    <cellStyle name="Heading 2 7 3" xfId="854"/>
    <cellStyle name="Heading 2 7 4" xfId="855"/>
    <cellStyle name="Heading 2 8" xfId="856"/>
    <cellStyle name="Heading 3 2" xfId="857"/>
    <cellStyle name="Heading 3 2 2" xfId="858"/>
    <cellStyle name="Heading 3 2 3" xfId="859"/>
    <cellStyle name="Heading 3 2 4" xfId="860"/>
    <cellStyle name="Heading 3 3" xfId="861"/>
    <cellStyle name="Heading 3 3 2" xfId="862"/>
    <cellStyle name="Heading 3 3 3" xfId="863"/>
    <cellStyle name="Heading 3 3 4" xfId="864"/>
    <cellStyle name="Heading 3 4" xfId="865"/>
    <cellStyle name="Heading 3 4 2" xfId="866"/>
    <cellStyle name="Heading 3 4 3" xfId="867"/>
    <cellStyle name="Heading 3 4 4" xfId="868"/>
    <cellStyle name="Heading 3 5" xfId="869"/>
    <cellStyle name="Heading 3 5 2" xfId="870"/>
    <cellStyle name="Heading 3 5 3" xfId="871"/>
    <cellStyle name="Heading 3 5 4" xfId="872"/>
    <cellStyle name="Heading 3 6" xfId="873"/>
    <cellStyle name="Heading 3 6 2" xfId="874"/>
    <cellStyle name="Heading 3 6 3" xfId="875"/>
    <cellStyle name="Heading 3 6 4" xfId="876"/>
    <cellStyle name="Heading 3 7" xfId="877"/>
    <cellStyle name="Heading 3 7 2" xfId="878"/>
    <cellStyle name="Heading 3 7 3" xfId="879"/>
    <cellStyle name="Heading 3 7 4" xfId="880"/>
    <cellStyle name="Heading 3 8" xfId="881"/>
    <cellStyle name="Heading 4 2" xfId="882"/>
    <cellStyle name="Heading 4 2 2" xfId="883"/>
    <cellStyle name="Heading 4 2 3" xfId="884"/>
    <cellStyle name="Heading 4 2 4" xfId="885"/>
    <cellStyle name="Heading 4 3" xfId="886"/>
    <cellStyle name="Heading 4 3 2" xfId="887"/>
    <cellStyle name="Heading 4 3 3" xfId="888"/>
    <cellStyle name="Heading 4 3 4" xfId="889"/>
    <cellStyle name="Heading 4 4" xfId="890"/>
    <cellStyle name="Heading 4 4 2" xfId="891"/>
    <cellStyle name="Heading 4 4 3" xfId="892"/>
    <cellStyle name="Heading 4 4 4" xfId="893"/>
    <cellStyle name="Heading 4 5" xfId="894"/>
    <cellStyle name="Heading 4 5 2" xfId="895"/>
    <cellStyle name="Heading 4 5 3" xfId="896"/>
    <cellStyle name="Heading 4 5 4" xfId="897"/>
    <cellStyle name="Heading 4 6" xfId="898"/>
    <cellStyle name="Heading 4 6 2" xfId="899"/>
    <cellStyle name="Heading 4 6 3" xfId="900"/>
    <cellStyle name="Heading 4 6 4" xfId="901"/>
    <cellStyle name="Heading 4 7" xfId="902"/>
    <cellStyle name="Heading 4 7 2" xfId="903"/>
    <cellStyle name="Heading 4 7 3" xfId="904"/>
    <cellStyle name="Heading 4 7 4" xfId="905"/>
    <cellStyle name="Heading 4 8" xfId="906"/>
    <cellStyle name="Input 2" xfId="907"/>
    <cellStyle name="Input 2 2" xfId="908"/>
    <cellStyle name="Input 2 3" xfId="909"/>
    <cellStyle name="Input 2 4" xfId="910"/>
    <cellStyle name="Input 3" xfId="911"/>
    <cellStyle name="Input 3 2" xfId="912"/>
    <cellStyle name="Input 3 3" xfId="913"/>
    <cellStyle name="Input 3 4" xfId="914"/>
    <cellStyle name="Input 4" xfId="915"/>
    <cellStyle name="Input 4 2" xfId="916"/>
    <cellStyle name="Input 4 3" xfId="917"/>
    <cellStyle name="Input 4 4" xfId="918"/>
    <cellStyle name="Input 5" xfId="919"/>
    <cellStyle name="Input 5 2" xfId="920"/>
    <cellStyle name="Input 5 3" xfId="921"/>
    <cellStyle name="Input 5 4" xfId="922"/>
    <cellStyle name="Input 6" xfId="923"/>
    <cellStyle name="Input 6 2" xfId="924"/>
    <cellStyle name="Input 6 3" xfId="925"/>
    <cellStyle name="Input 6 4" xfId="926"/>
    <cellStyle name="Input 7" xfId="927"/>
    <cellStyle name="Input 7 2" xfId="928"/>
    <cellStyle name="Input 7 3" xfId="929"/>
    <cellStyle name="Input 7 4" xfId="930"/>
    <cellStyle name="Input 8" xfId="931"/>
    <cellStyle name="Linked Cell 2" xfId="932"/>
    <cellStyle name="Linked Cell 2 2" xfId="933"/>
    <cellStyle name="Linked Cell 2 3" xfId="934"/>
    <cellStyle name="Linked Cell 2 4" xfId="935"/>
    <cellStyle name="Linked Cell 3" xfId="936"/>
    <cellStyle name="Linked Cell 3 2" xfId="937"/>
    <cellStyle name="Linked Cell 3 3" xfId="938"/>
    <cellStyle name="Linked Cell 3 4" xfId="939"/>
    <cellStyle name="Linked Cell 4" xfId="940"/>
    <cellStyle name="Linked Cell 4 2" xfId="941"/>
    <cellStyle name="Linked Cell 4 3" xfId="942"/>
    <cellStyle name="Linked Cell 4 4" xfId="943"/>
    <cellStyle name="Linked Cell 5" xfId="944"/>
    <cellStyle name="Linked Cell 5 2" xfId="945"/>
    <cellStyle name="Linked Cell 5 3" xfId="946"/>
    <cellStyle name="Linked Cell 5 4" xfId="947"/>
    <cellStyle name="Linked Cell 6" xfId="948"/>
    <cellStyle name="Linked Cell 6 2" xfId="949"/>
    <cellStyle name="Linked Cell 6 3" xfId="950"/>
    <cellStyle name="Linked Cell 6 4" xfId="951"/>
    <cellStyle name="Linked Cell 7" xfId="952"/>
    <cellStyle name="Linked Cell 7 2" xfId="953"/>
    <cellStyle name="Linked Cell 7 3" xfId="954"/>
    <cellStyle name="Linked Cell 7 4" xfId="955"/>
    <cellStyle name="Linked Cell 8" xfId="956"/>
    <cellStyle name="Neutral 2" xfId="957"/>
    <cellStyle name="Neutral 2 2" xfId="958"/>
    <cellStyle name="Neutral 2 3" xfId="959"/>
    <cellStyle name="Neutral 2 4" xfId="960"/>
    <cellStyle name="Neutral 3" xfId="961"/>
    <cellStyle name="Neutral 3 2" xfId="962"/>
    <cellStyle name="Neutral 3 3" xfId="963"/>
    <cellStyle name="Neutral 3 4" xfId="964"/>
    <cellStyle name="Neutral 4" xfId="965"/>
    <cellStyle name="Neutral 4 2" xfId="966"/>
    <cellStyle name="Neutral 4 3" xfId="967"/>
    <cellStyle name="Neutral 4 4" xfId="968"/>
    <cellStyle name="Neutral 5" xfId="969"/>
    <cellStyle name="Neutral 5 2" xfId="970"/>
    <cellStyle name="Neutral 5 3" xfId="971"/>
    <cellStyle name="Neutral 5 4" xfId="972"/>
    <cellStyle name="Neutral 6" xfId="973"/>
    <cellStyle name="Neutral 6 2" xfId="974"/>
    <cellStyle name="Neutral 6 3" xfId="975"/>
    <cellStyle name="Neutral 6 4" xfId="976"/>
    <cellStyle name="Neutral 7" xfId="977"/>
    <cellStyle name="Neutral 7 2" xfId="978"/>
    <cellStyle name="Neutral 7 3" xfId="979"/>
    <cellStyle name="Neutral 7 4" xfId="980"/>
    <cellStyle name="Neutral 8" xfId="981"/>
    <cellStyle name="Normal" xfId="0" builtinId="0"/>
    <cellStyle name="Normal 10" xfId="982"/>
    <cellStyle name="Normal 11" xfId="983"/>
    <cellStyle name="Normal 12" xfId="984"/>
    <cellStyle name="Normal 12 2" xfId="985"/>
    <cellStyle name="Normal 12 2 2" xfId="1385"/>
    <cellStyle name="Normal 12 2 2 2" xfId="1386"/>
    <cellStyle name="Normal 12 2 3" xfId="1387"/>
    <cellStyle name="Normal 12 2 4" xfId="1388"/>
    <cellStyle name="Normal 12 2_CC Distribution Example" xfId="1389"/>
    <cellStyle name="Normal 12 3" xfId="1390"/>
    <cellStyle name="Normal 12 3 2" xfId="1391"/>
    <cellStyle name="Normal 12 4" xfId="1392"/>
    <cellStyle name="Normal 12 5" xfId="1393"/>
    <cellStyle name="Normal 12 6" xfId="1394"/>
    <cellStyle name="Normal 12_A-1" xfId="986"/>
    <cellStyle name="Normal 13" xfId="987"/>
    <cellStyle name="Normal 14" xfId="988"/>
    <cellStyle name="Normal 14 2" xfId="989"/>
    <cellStyle name="Normal 14 2 2" xfId="1395"/>
    <cellStyle name="Normal 14 2 2 2" xfId="1396"/>
    <cellStyle name="Normal 14 2 3" xfId="1397"/>
    <cellStyle name="Normal 14 2 4" xfId="1398"/>
    <cellStyle name="Normal 14 2_CC Distribution Example" xfId="1399"/>
    <cellStyle name="Normal 14 3" xfId="1400"/>
    <cellStyle name="Normal 14 3 2" xfId="1401"/>
    <cellStyle name="Normal 14 4" xfId="1402"/>
    <cellStyle name="Normal 14 5" xfId="1403"/>
    <cellStyle name="Normal 14_A-1" xfId="990"/>
    <cellStyle name="Normal 15" xfId="991"/>
    <cellStyle name="Normal 16" xfId="992"/>
    <cellStyle name="Normal 16 2" xfId="993"/>
    <cellStyle name="Normal 16 3" xfId="1404"/>
    <cellStyle name="Normal 16_CC Distribution Example" xfId="1405"/>
    <cellStyle name="Normal 17" xfId="994"/>
    <cellStyle name="Normal 18" xfId="995"/>
    <cellStyle name="Normal 19" xfId="996"/>
    <cellStyle name="Normal 2" xfId="6"/>
    <cellStyle name="Normal 2 10" xfId="997"/>
    <cellStyle name="Normal 2 11" xfId="998"/>
    <cellStyle name="Normal 2 12" xfId="999"/>
    <cellStyle name="Normal 2 13" xfId="1000"/>
    <cellStyle name="Normal 2 13 2" xfId="1001"/>
    <cellStyle name="Normal 2 13 2 2" xfId="1406"/>
    <cellStyle name="Normal 2 13 2 2 2" xfId="1407"/>
    <cellStyle name="Normal 2 13 2 3" xfId="1408"/>
    <cellStyle name="Normal 2 13 2 4" xfId="1409"/>
    <cellStyle name="Normal 2 13 2_CC Distribution Example" xfId="1410"/>
    <cellStyle name="Normal 2 13 3" xfId="1411"/>
    <cellStyle name="Normal 2 13 3 2" xfId="1412"/>
    <cellStyle name="Normal 2 13 4" xfId="1413"/>
    <cellStyle name="Normal 2 13 5" xfId="1414"/>
    <cellStyle name="Normal 2 13_A-1" xfId="1002"/>
    <cellStyle name="Normal 2 14" xfId="1003"/>
    <cellStyle name="Normal 2 15" xfId="1004"/>
    <cellStyle name="Normal 2 16" xfId="1005"/>
    <cellStyle name="Normal 2 17" xfId="1006"/>
    <cellStyle name="Normal 2 18" xfId="1007"/>
    <cellStyle name="Normal 2 19" xfId="1008"/>
    <cellStyle name="Normal 2 2" xfId="1009"/>
    <cellStyle name="Normal 2 2 2" xfId="1010"/>
    <cellStyle name="Normal 2 2 3" xfId="1011"/>
    <cellStyle name="Normal 2 2 4" xfId="1012"/>
    <cellStyle name="Normal 2 20" xfId="1013"/>
    <cellStyle name="Normal 2 20 2" xfId="1415"/>
    <cellStyle name="Normal 2 21" xfId="1416"/>
    <cellStyle name="Normal 2 22" xfId="1417"/>
    <cellStyle name="Normal 2 23" xfId="1418"/>
    <cellStyle name="Normal 2 24" xfId="1419"/>
    <cellStyle name="Normal 2 25" xfId="1420"/>
    <cellStyle name="Normal 2 3" xfId="1014"/>
    <cellStyle name="Normal 2 3 2" xfId="1015"/>
    <cellStyle name="Normal 2 4" xfId="1016"/>
    <cellStyle name="Normal 2 4 2" xfId="1017"/>
    <cellStyle name="Normal 2 5" xfId="1018"/>
    <cellStyle name="Normal 2 5 2" xfId="1019"/>
    <cellStyle name="Normal 2 5 3" xfId="1020"/>
    <cellStyle name="Normal 2 5 3 2" xfId="1421"/>
    <cellStyle name="Normal 2 5 3 2 2" xfId="1422"/>
    <cellStyle name="Normal 2 5 3 3" xfId="1423"/>
    <cellStyle name="Normal 2 5 3 4" xfId="1424"/>
    <cellStyle name="Normal 2 5 3_CC Distribution Example" xfId="1425"/>
    <cellStyle name="Normal 2 5 4" xfId="1426"/>
    <cellStyle name="Normal 2 5 4 2" xfId="1427"/>
    <cellStyle name="Normal 2 5 5" xfId="1428"/>
    <cellStyle name="Normal 2 5 6" xfId="1429"/>
    <cellStyle name="Normal 2 5_A-1" xfId="1021"/>
    <cellStyle name="Normal 2 6" xfId="1022"/>
    <cellStyle name="Normal 2 7" xfId="1023"/>
    <cellStyle name="Normal 2 8" xfId="1024"/>
    <cellStyle name="Normal 2 9" xfId="1025"/>
    <cellStyle name="Normal 2_2012-13 Distr" xfId="1026"/>
    <cellStyle name="Normal 20" xfId="1027"/>
    <cellStyle name="Normal 21" xfId="1028"/>
    <cellStyle name="Normal 22" xfId="1029"/>
    <cellStyle name="Normal 23" xfId="1030"/>
    <cellStyle name="Normal 23 2" xfId="1430"/>
    <cellStyle name="Normal 23 2 2" xfId="1431"/>
    <cellStyle name="Normal 23 2 2 2" xfId="1432"/>
    <cellStyle name="Normal 23 2 3" xfId="1433"/>
    <cellStyle name="Normal 23 2_CC Distribution Example" xfId="1434"/>
    <cellStyle name="Normal 23 3" xfId="1435"/>
    <cellStyle name="Normal 23 3 2" xfId="1436"/>
    <cellStyle name="Normal 23 4" xfId="1437"/>
    <cellStyle name="Normal 23 5" xfId="1438"/>
    <cellStyle name="Normal 23_CC Distribution Example" xfId="1439"/>
    <cellStyle name="Normal 24" xfId="1031"/>
    <cellStyle name="Normal 24 2" xfId="1440"/>
    <cellStyle name="Normal 24 2 2" xfId="1441"/>
    <cellStyle name="Normal 24 3" xfId="1442"/>
    <cellStyle name="Normal 24_2014-15" xfId="1443"/>
    <cellStyle name="Normal 25" xfId="1032"/>
    <cellStyle name="Normal 25 2" xfId="1444"/>
    <cellStyle name="Normal 25 2 2" xfId="1445"/>
    <cellStyle name="Normal 25 3" xfId="1446"/>
    <cellStyle name="Normal 25 4" xfId="1447"/>
    <cellStyle name="Normal 25 5" xfId="1448"/>
    <cellStyle name="Normal 25_CC Distribution Example" xfId="1449"/>
    <cellStyle name="Normal 26" xfId="1033"/>
    <cellStyle name="Normal 26 2" xfId="1450"/>
    <cellStyle name="Normal 26_CC Distribution Example" xfId="1451"/>
    <cellStyle name="Normal 27" xfId="1452"/>
    <cellStyle name="Normal 28" xfId="1453"/>
    <cellStyle name="Normal 29" xfId="1454"/>
    <cellStyle name="Normal 3" xfId="1034"/>
    <cellStyle name="Normal 3 2" xfId="1035"/>
    <cellStyle name="Normal 3 3" xfId="1036"/>
    <cellStyle name="Normal 3 4" xfId="1037"/>
    <cellStyle name="Normal 3 5" xfId="1038"/>
    <cellStyle name="Normal 3 5 2" xfId="1455"/>
    <cellStyle name="Normal 3 5 3" xfId="1456"/>
    <cellStyle name="Normal 3_Marketing Plan" xfId="1457"/>
    <cellStyle name="Normal 30" xfId="1458"/>
    <cellStyle name="Normal 31" xfId="1459"/>
    <cellStyle name="Normal 32" xfId="1460"/>
    <cellStyle name="Normal 33" xfId="1461"/>
    <cellStyle name="Normal 34" xfId="1462"/>
    <cellStyle name="Normal 35" xfId="1463"/>
    <cellStyle name="Normal 36" xfId="1464"/>
    <cellStyle name="Normal 37" xfId="1465"/>
    <cellStyle name="Normal 4" xfId="1039"/>
    <cellStyle name="Normal 4 2" xfId="1040"/>
    <cellStyle name="Normal 4 3" xfId="1041"/>
    <cellStyle name="Normal 4 4" xfId="1042"/>
    <cellStyle name="Normal 4 5" xfId="1043"/>
    <cellStyle name="Normal 4 6" xfId="1466"/>
    <cellStyle name="Normal 4_Marketing Plan" xfId="1467"/>
    <cellStyle name="Normal 5" xfId="1044"/>
    <cellStyle name="Normal 5 2" xfId="1045"/>
    <cellStyle name="Normal 5 3" xfId="1468"/>
    <cellStyle name="Normal 6" xfId="1046"/>
    <cellStyle name="Normal 6 2" xfId="1047"/>
    <cellStyle name="Normal 7" xfId="1048"/>
    <cellStyle name="Normal 8" xfId="1049"/>
    <cellStyle name="Normal 8 2" xfId="1050"/>
    <cellStyle name="Normal 8 3" xfId="1469"/>
    <cellStyle name="Normal 8 3 2" xfId="1470"/>
    <cellStyle name="Normal 8_Marketing Plan" xfId="1471"/>
    <cellStyle name="Normal 9" xfId="1051"/>
    <cellStyle name="Normal 9 2" xfId="1052"/>
    <cellStyle name="Note 2" xfId="1053"/>
    <cellStyle name="Note 2 2" xfId="1054"/>
    <cellStyle name="Note 2 3" xfId="1055"/>
    <cellStyle name="Note 2 4" xfId="1056"/>
    <cellStyle name="Note 2 5" xfId="1057"/>
    <cellStyle name="Note 3" xfId="1058"/>
    <cellStyle name="Note 3 2" xfId="1059"/>
    <cellStyle name="Note 3 3" xfId="1060"/>
    <cellStyle name="Note 3 4" xfId="1061"/>
    <cellStyle name="Note 4" xfId="1062"/>
    <cellStyle name="Note 4 2" xfId="1063"/>
    <cellStyle name="Note 4 3" xfId="1064"/>
    <cellStyle name="Note 4 4" xfId="1065"/>
    <cellStyle name="Note 5" xfId="1066"/>
    <cellStyle name="Note 5 2" xfId="1067"/>
    <cellStyle name="Note 5 3" xfId="1068"/>
    <cellStyle name="Note 5 4" xfId="1069"/>
    <cellStyle name="Note 6" xfId="1070"/>
    <cellStyle name="Note 6 2" xfId="1071"/>
    <cellStyle name="Note 6 3" xfId="1072"/>
    <cellStyle name="Note 6 4" xfId="1073"/>
    <cellStyle name="Note 7" xfId="1074"/>
    <cellStyle name="Note 7 2" xfId="1075"/>
    <cellStyle name="Note 7 3" xfId="1076"/>
    <cellStyle name="Note 7 4" xfId="1077"/>
    <cellStyle name="Note 8" xfId="1078"/>
    <cellStyle name="Output 2" xfId="1079"/>
    <cellStyle name="Output 2 2" xfId="1080"/>
    <cellStyle name="Output 2 3" xfId="1081"/>
    <cellStyle name="Output 2 4" xfId="1082"/>
    <cellStyle name="Output 3" xfId="1083"/>
    <cellStyle name="Output 3 2" xfId="1084"/>
    <cellStyle name="Output 3 3" xfId="1085"/>
    <cellStyle name="Output 3 4" xfId="1086"/>
    <cellStyle name="Output 4" xfId="1087"/>
    <cellStyle name="Output 4 2" xfId="1088"/>
    <cellStyle name="Output 4 3" xfId="1089"/>
    <cellStyle name="Output 4 4" xfId="1090"/>
    <cellStyle name="Output 5" xfId="1091"/>
    <cellStyle name="Output 5 2" xfId="1092"/>
    <cellStyle name="Output 5 3" xfId="1093"/>
    <cellStyle name="Output 5 4" xfId="1094"/>
    <cellStyle name="Output 6" xfId="1095"/>
    <cellStyle name="Output 6 2" xfId="1096"/>
    <cellStyle name="Output 6 3" xfId="1097"/>
    <cellStyle name="Output 6 4" xfId="1098"/>
    <cellStyle name="Output 7" xfId="1099"/>
    <cellStyle name="Output 7 2" xfId="1100"/>
    <cellStyle name="Output 7 3" xfId="1101"/>
    <cellStyle name="Output 7 4" xfId="1102"/>
    <cellStyle name="Output 8" xfId="1103"/>
    <cellStyle name="Percent" xfId="2" builtinId="5"/>
    <cellStyle name="Percent 2" xfId="5"/>
    <cellStyle name="Percent 2 2" xfId="1104"/>
    <cellStyle name="Percent 2 3" xfId="1105"/>
    <cellStyle name="Percent 2 4" xfId="1106"/>
    <cellStyle name="Percent 3" xfId="7"/>
    <cellStyle name="Percent 3 2" xfId="1107"/>
    <cellStyle name="Percent 3 2 2" xfId="1472"/>
    <cellStyle name="Percent 3 2 2 2" xfId="1473"/>
    <cellStyle name="Percent 3 2 3" xfId="1474"/>
    <cellStyle name="Percent 3 2 4" xfId="1475"/>
    <cellStyle name="Percent 3 3" xfId="1476"/>
    <cellStyle name="Percent 3 3 2" xfId="1477"/>
    <cellStyle name="Percent 3 4" xfId="1478"/>
    <cellStyle name="Percent 3 5" xfId="1479"/>
    <cellStyle name="Percent 4" xfId="1108"/>
    <cellStyle name="Percent 4 2" xfId="1480"/>
    <cellStyle name="Percent 4 2 2" xfId="1481"/>
    <cellStyle name="Percent 4 3" xfId="1482"/>
    <cellStyle name="Percent 4 4" xfId="1483"/>
    <cellStyle name="Percent 5" xfId="1109"/>
    <cellStyle name="Percent 5 2" xfId="1484"/>
    <cellStyle name="Percent 5 3" xfId="1485"/>
    <cellStyle name="Percent 6" xfId="1486"/>
    <cellStyle name="Title 2" xfId="1110"/>
    <cellStyle name="Title 2 2" xfId="1111"/>
    <cellStyle name="Title 2 3" xfId="1112"/>
    <cellStyle name="Title 2 4" xfId="1113"/>
    <cellStyle name="Title 3" xfId="1114"/>
    <cellStyle name="Title 3 2" xfId="1115"/>
    <cellStyle name="Title 3 3" xfId="1116"/>
    <cellStyle name="Title 3 4" xfId="1117"/>
    <cellStyle name="Title 4" xfId="1118"/>
    <cellStyle name="Title 4 2" xfId="1119"/>
    <cellStyle name="Title 4 3" xfId="1120"/>
    <cellStyle name="Title 4 4" xfId="1121"/>
    <cellStyle name="Title 5" xfId="1122"/>
    <cellStyle name="Title 5 2" xfId="1123"/>
    <cellStyle name="Title 5 3" xfId="1124"/>
    <cellStyle name="Title 5 4" xfId="1125"/>
    <cellStyle name="Title 6" xfId="1126"/>
    <cellStyle name="Title 6 2" xfId="1127"/>
    <cellStyle name="Title 6 3" xfId="1128"/>
    <cellStyle name="Title 6 4" xfId="1129"/>
    <cellStyle name="Title 7" xfId="1130"/>
    <cellStyle name="Title 7 2" xfId="1131"/>
    <cellStyle name="Title 7 3" xfId="1132"/>
    <cellStyle name="Title 7 4" xfId="1133"/>
    <cellStyle name="Title 8" xfId="1134"/>
    <cellStyle name="Total 2" xfId="1135"/>
    <cellStyle name="Total 2 2" xfId="1136"/>
    <cellStyle name="Total 2 3" xfId="1137"/>
    <cellStyle name="Total 2 4" xfId="1138"/>
    <cellStyle name="Total 3" xfId="1139"/>
    <cellStyle name="Total 3 2" xfId="1140"/>
    <cellStyle name="Total 3 3" xfId="1141"/>
    <cellStyle name="Total 3 4" xfId="1142"/>
    <cellStyle name="Total 4" xfId="1143"/>
    <cellStyle name="Total 4 2" xfId="1144"/>
    <cellStyle name="Total 4 3" xfId="1145"/>
    <cellStyle name="Total 4 4" xfId="1146"/>
    <cellStyle name="Total 5" xfId="1147"/>
    <cellStyle name="Total 5 2" xfId="1148"/>
    <cellStyle name="Total 5 3" xfId="1149"/>
    <cellStyle name="Total 5 4" xfId="1150"/>
    <cellStyle name="Total 6" xfId="1151"/>
    <cellStyle name="Total 6 2" xfId="1152"/>
    <cellStyle name="Total 6 3" xfId="1153"/>
    <cellStyle name="Total 6 4" xfId="1154"/>
    <cellStyle name="Total 7" xfId="1155"/>
    <cellStyle name="Total 7 2" xfId="1156"/>
    <cellStyle name="Total 7 3" xfId="1157"/>
    <cellStyle name="Total 7 4" xfId="1158"/>
    <cellStyle name="Total 8" xfId="1159"/>
    <cellStyle name="Warning Text 2" xfId="1160"/>
    <cellStyle name="Warning Text 2 2" xfId="1161"/>
    <cellStyle name="Warning Text 2 3" xfId="1162"/>
    <cellStyle name="Warning Text 2 4" xfId="1163"/>
    <cellStyle name="Warning Text 3" xfId="1164"/>
    <cellStyle name="Warning Text 3 2" xfId="1165"/>
    <cellStyle name="Warning Text 3 3" xfId="1166"/>
    <cellStyle name="Warning Text 3 4" xfId="1167"/>
    <cellStyle name="Warning Text 4" xfId="1168"/>
    <cellStyle name="Warning Text 4 2" xfId="1169"/>
    <cellStyle name="Warning Text 4 3" xfId="1170"/>
    <cellStyle name="Warning Text 4 4" xfId="1171"/>
    <cellStyle name="Warning Text 5" xfId="1172"/>
    <cellStyle name="Warning Text 5 2" xfId="1173"/>
    <cellStyle name="Warning Text 5 3" xfId="1174"/>
    <cellStyle name="Warning Text 5 4" xfId="1175"/>
    <cellStyle name="Warning Text 6" xfId="1176"/>
    <cellStyle name="Warning Text 6 2" xfId="1177"/>
    <cellStyle name="Warning Text 6 3" xfId="1178"/>
    <cellStyle name="Warning Text 6 4" xfId="1179"/>
    <cellStyle name="Warning Text 7" xfId="1180"/>
    <cellStyle name="Warning Text 7 2" xfId="1181"/>
    <cellStyle name="Warning Text 7 3" xfId="1182"/>
    <cellStyle name="Warning Text 7 4" xfId="1183"/>
    <cellStyle name="Warning Text 8" xfId="1184"/>
  </cellStyles>
  <dxfs count="11">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s>
  <tableStyles count="0" defaultTableStyle="TableStyleMedium2" defaultPivotStyle="PivotStyleLight16"/>
  <colors>
    <mruColors>
      <color rgb="FF0000FF"/>
      <color rgb="FF336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590550</xdr:colOff>
      <xdr:row>5</xdr:row>
      <xdr:rowOff>71437</xdr:rowOff>
    </xdr:from>
    <xdr:to>
      <xdr:col>6</xdr:col>
      <xdr:colOff>57150</xdr:colOff>
      <xdr:row>10</xdr:row>
      <xdr:rowOff>185737</xdr:rowOff>
    </xdr:to>
    <xdr:sp macro="" textlink="">
      <xdr:nvSpPr>
        <xdr:cNvPr id="2" name="TextBox 1"/>
        <xdr:cNvSpPr txBox="1"/>
      </xdr:nvSpPr>
      <xdr:spPr>
        <a:xfrm>
          <a:off x="590550" y="642937"/>
          <a:ext cx="2514600" cy="1066800"/>
        </a:xfrm>
        <a:prstGeom prst="rect">
          <a:avLst/>
        </a:prstGeom>
        <a:solidFill>
          <a:schemeClr val="accent2">
            <a:lumMod val="20000"/>
            <a:lumOff val="80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00" b="1">
              <a:latin typeface="Open Sans" panose="020B0606030504020204" pitchFamily="34" charset="0"/>
              <a:ea typeface="Open Sans" panose="020B0606030504020204" pitchFamily="34" charset="0"/>
              <a:cs typeface="Open Sans" panose="020B0606030504020204" pitchFamily="34" charset="0"/>
            </a:rPr>
            <a:t>CC Data</a:t>
          </a:r>
        </a:p>
        <a:p>
          <a:pPr algn="l"/>
          <a:r>
            <a:rPr lang="en-US" sz="900" b="0">
              <a:latin typeface="Open Sans" panose="020B0606030504020204" pitchFamily="34" charset="0"/>
              <a:ea typeface="Open Sans" panose="020B0606030504020204" pitchFamily="34" charset="0"/>
              <a:cs typeface="Open Sans" panose="020B0606030504020204" pitchFamily="34" charset="0"/>
            </a:rPr>
            <a:t>This</a:t>
          </a:r>
          <a:r>
            <a:rPr lang="en-US" sz="900" b="0" baseline="0">
              <a:latin typeface="Open Sans" panose="020B0606030504020204" pitchFamily="34" charset="0"/>
              <a:ea typeface="Open Sans" panose="020B0606030504020204" pitchFamily="34" charset="0"/>
              <a:cs typeface="Open Sans" panose="020B0606030504020204" pitchFamily="34" charset="0"/>
            </a:rPr>
            <a:t> tab shows the historic  overall and focus population data used to create the community college sector's  2015-16 and 2016-17 formulas.</a:t>
          </a:r>
          <a:endParaRPr lang="en-US" sz="900" b="0">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twoCellAnchor>
    <xdr:from>
      <xdr:col>1</xdr:col>
      <xdr:colOff>590550</xdr:colOff>
      <xdr:row>12</xdr:row>
      <xdr:rowOff>0</xdr:rowOff>
    </xdr:from>
    <xdr:to>
      <xdr:col>6</xdr:col>
      <xdr:colOff>57150</xdr:colOff>
      <xdr:row>17</xdr:row>
      <xdr:rowOff>114300</xdr:rowOff>
    </xdr:to>
    <xdr:sp macro="" textlink="">
      <xdr:nvSpPr>
        <xdr:cNvPr id="3" name="TextBox 2"/>
        <xdr:cNvSpPr txBox="1"/>
      </xdr:nvSpPr>
      <xdr:spPr>
        <a:xfrm>
          <a:off x="590550" y="1905000"/>
          <a:ext cx="2514600" cy="1066800"/>
        </a:xfrm>
        <a:prstGeom prst="rect">
          <a:avLst/>
        </a:prstGeom>
        <a:solidFill>
          <a:schemeClr val="accent2">
            <a:lumMod val="20000"/>
            <a:lumOff val="80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latin typeface="Open Sans" panose="020B0606030504020204" pitchFamily="34" charset="0"/>
              <a:ea typeface="Open Sans" panose="020B0606030504020204" pitchFamily="34" charset="0"/>
              <a:cs typeface="Open Sans" panose="020B0606030504020204" pitchFamily="34" charset="0"/>
            </a:rPr>
            <a:t>Univ Data</a:t>
          </a:r>
        </a:p>
        <a:p>
          <a:r>
            <a:rPr lang="en-US" sz="900" b="0">
              <a:solidFill>
                <a:schemeClr val="dk1"/>
              </a:solidFill>
              <a:effectLst/>
              <a:latin typeface="+mn-lt"/>
              <a:ea typeface="+mn-ea"/>
              <a:cs typeface="+mn-cs"/>
            </a:rPr>
            <a:t>This</a:t>
          </a:r>
          <a:r>
            <a:rPr lang="en-US" sz="900" b="0" baseline="0">
              <a:solidFill>
                <a:schemeClr val="dk1"/>
              </a:solidFill>
              <a:effectLst/>
              <a:latin typeface="+mn-lt"/>
              <a:ea typeface="+mn-ea"/>
              <a:cs typeface="+mn-cs"/>
            </a:rPr>
            <a:t> tab shows the historic  overall and focus population data used to create the university sector's  2015-16 and 2016-17 formulas.</a:t>
          </a:r>
          <a:endParaRPr lang="en-US" sz="900">
            <a:effectLst/>
          </a:endParaRPr>
        </a:p>
        <a:p>
          <a:pPr algn="l"/>
          <a:endParaRPr lang="en-US" sz="1100" b="1">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twoCellAnchor>
    <xdr:from>
      <xdr:col>8</xdr:col>
      <xdr:colOff>0</xdr:colOff>
      <xdr:row>5</xdr:row>
      <xdr:rowOff>71437</xdr:rowOff>
    </xdr:from>
    <xdr:to>
      <xdr:col>12</xdr:col>
      <xdr:colOff>76200</xdr:colOff>
      <xdr:row>10</xdr:row>
      <xdr:rowOff>185737</xdr:rowOff>
    </xdr:to>
    <xdr:sp macro="" textlink="">
      <xdr:nvSpPr>
        <xdr:cNvPr id="6" name="TextBox 5"/>
        <xdr:cNvSpPr txBox="1"/>
      </xdr:nvSpPr>
      <xdr:spPr>
        <a:xfrm>
          <a:off x="4267200" y="642937"/>
          <a:ext cx="2514600" cy="1066800"/>
        </a:xfrm>
        <a:prstGeom prst="rect">
          <a:avLst/>
        </a:prstGeom>
        <a:solidFill>
          <a:schemeClr val="accent1">
            <a:lumMod val="20000"/>
            <a:lumOff val="80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b="1">
              <a:latin typeface="Open Sans" panose="020B0606030504020204" pitchFamily="34" charset="0"/>
              <a:ea typeface="Open Sans" panose="020B0606030504020204" pitchFamily="34" charset="0"/>
              <a:cs typeface="Open Sans" panose="020B0606030504020204" pitchFamily="34" charset="0"/>
            </a:rPr>
            <a:t>16-17 CC</a:t>
          </a:r>
        </a:p>
        <a:p>
          <a:pPr algn="l"/>
          <a:r>
            <a:rPr lang="en-US" sz="900" b="0">
              <a:latin typeface="Open Sans" panose="020B0606030504020204" pitchFamily="34" charset="0"/>
              <a:ea typeface="Open Sans" panose="020B0606030504020204" pitchFamily="34" charset="0"/>
              <a:cs typeface="Open Sans" panose="020B0606030504020204" pitchFamily="34" charset="0"/>
            </a:rPr>
            <a:t>Using</a:t>
          </a:r>
          <a:r>
            <a:rPr lang="en-US" sz="900" b="0" baseline="0">
              <a:latin typeface="Open Sans" panose="020B0606030504020204" pitchFamily="34" charset="0"/>
              <a:ea typeface="Open Sans" panose="020B0606030504020204" pitchFamily="34" charset="0"/>
              <a:cs typeface="Open Sans" panose="020B0606030504020204" pitchFamily="34" charset="0"/>
            </a:rPr>
            <a:t> a three-year average of combined outcomes (as calculated using the </a:t>
          </a:r>
          <a:r>
            <a:rPr lang="en-US" sz="900" b="1" baseline="0">
              <a:latin typeface="Open Sans" panose="020B0606030504020204" pitchFamily="34" charset="0"/>
              <a:ea typeface="Open Sans" panose="020B0606030504020204" pitchFamily="34" charset="0"/>
              <a:cs typeface="Open Sans" panose="020B0606030504020204" pitchFamily="34" charset="0"/>
            </a:rPr>
            <a:t>CC Data </a:t>
          </a:r>
          <a:r>
            <a:rPr lang="en-US" sz="900" b="0" baseline="0">
              <a:latin typeface="Open Sans" panose="020B0606030504020204" pitchFamily="34" charset="0"/>
              <a:ea typeface="Open Sans" panose="020B0606030504020204" pitchFamily="34" charset="0"/>
              <a:cs typeface="Open Sans" panose="020B0606030504020204" pitchFamily="34" charset="0"/>
            </a:rPr>
            <a:t>tab), this tab shows how the new scales and weights are used to calculate each community college's weighted outcomes.</a:t>
          </a:r>
          <a:endParaRPr lang="en-US" sz="900" b="0">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twoCellAnchor>
    <xdr:from>
      <xdr:col>8</xdr:col>
      <xdr:colOff>0</xdr:colOff>
      <xdr:row>12</xdr:row>
      <xdr:rowOff>0</xdr:rowOff>
    </xdr:from>
    <xdr:to>
      <xdr:col>12</xdr:col>
      <xdr:colOff>76200</xdr:colOff>
      <xdr:row>17</xdr:row>
      <xdr:rowOff>114300</xdr:rowOff>
    </xdr:to>
    <xdr:sp macro="" textlink="">
      <xdr:nvSpPr>
        <xdr:cNvPr id="7" name="TextBox 6"/>
        <xdr:cNvSpPr txBox="1"/>
      </xdr:nvSpPr>
      <xdr:spPr>
        <a:xfrm>
          <a:off x="4267200" y="1905000"/>
          <a:ext cx="2514600" cy="1066800"/>
        </a:xfrm>
        <a:prstGeom prst="rect">
          <a:avLst/>
        </a:prstGeom>
        <a:solidFill>
          <a:schemeClr val="accent1">
            <a:lumMod val="20000"/>
            <a:lumOff val="80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b="1">
              <a:latin typeface="Open Sans" panose="020B0606030504020204" pitchFamily="34" charset="0"/>
              <a:ea typeface="Open Sans" panose="020B0606030504020204" pitchFamily="34" charset="0"/>
              <a:cs typeface="Open Sans" panose="020B0606030504020204" pitchFamily="34" charset="0"/>
            </a:rPr>
            <a:t>16-17 Univ</a:t>
          </a:r>
        </a:p>
        <a:p>
          <a:pPr marL="0" marR="0" indent="0" algn="l" defTabSz="914400" eaLnBrk="1" fontAlgn="auto" latinLnBrk="0" hangingPunct="1">
            <a:lnSpc>
              <a:spcPct val="100000"/>
            </a:lnSpc>
            <a:spcBef>
              <a:spcPts val="0"/>
            </a:spcBef>
            <a:spcAft>
              <a:spcPts val="0"/>
            </a:spcAft>
            <a:buClrTx/>
            <a:buSzTx/>
            <a:buFontTx/>
            <a:buNone/>
            <a:tabLst/>
            <a:defRPr/>
          </a:pPr>
          <a:r>
            <a:rPr lang="en-US" sz="900" b="0">
              <a:solidFill>
                <a:schemeClr val="dk1"/>
              </a:solidFill>
              <a:effectLst/>
              <a:latin typeface="Open Sans" panose="020B0606030504020204" pitchFamily="34" charset="0"/>
              <a:ea typeface="Open Sans" panose="020B0606030504020204" pitchFamily="34" charset="0"/>
              <a:cs typeface="Open Sans" panose="020B0606030504020204" pitchFamily="34" charset="0"/>
            </a:rPr>
            <a:t>Using</a:t>
          </a:r>
          <a:r>
            <a:rPr lang="en-US" sz="900" b="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 three-year average of combined outcomes (as calculated using the </a:t>
          </a:r>
          <a:r>
            <a:rPr lang="en-US" sz="900" b="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Univ Data </a:t>
          </a:r>
          <a:r>
            <a:rPr lang="en-US" sz="900" b="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tab), this tab shows how the new scales and weights are used to calculate each university's weighted outcomes.</a:t>
          </a:r>
          <a:endParaRPr lang="en-US" sz="900">
            <a:effectLst/>
            <a:latin typeface="Open Sans" panose="020B0606030504020204" pitchFamily="34" charset="0"/>
            <a:ea typeface="Open Sans" panose="020B0606030504020204" pitchFamily="34" charset="0"/>
            <a:cs typeface="Open Sans" panose="020B0606030504020204" pitchFamily="34" charset="0"/>
          </a:endParaRPr>
        </a:p>
        <a:p>
          <a:pPr algn="l"/>
          <a:endParaRPr lang="en-US" sz="900" b="1">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twoCellAnchor>
    <xdr:from>
      <xdr:col>13</xdr:col>
      <xdr:colOff>0</xdr:colOff>
      <xdr:row>4</xdr:row>
      <xdr:rowOff>90487</xdr:rowOff>
    </xdr:from>
    <xdr:to>
      <xdr:col>17</xdr:col>
      <xdr:colOff>76200</xdr:colOff>
      <xdr:row>11</xdr:row>
      <xdr:rowOff>166687</xdr:rowOff>
    </xdr:to>
    <xdr:sp macro="" textlink="">
      <xdr:nvSpPr>
        <xdr:cNvPr id="8" name="TextBox 7"/>
        <xdr:cNvSpPr txBox="1"/>
      </xdr:nvSpPr>
      <xdr:spPr>
        <a:xfrm>
          <a:off x="7315200" y="471487"/>
          <a:ext cx="2514600" cy="1409700"/>
        </a:xfrm>
        <a:prstGeom prst="rect">
          <a:avLst/>
        </a:prstGeom>
        <a:solidFill>
          <a:schemeClr val="accent6">
            <a:lumMod val="40000"/>
            <a:lumOff val="60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b="1">
              <a:latin typeface="Open Sans" panose="020B0606030504020204" pitchFamily="34" charset="0"/>
              <a:ea typeface="Open Sans" panose="020B0606030504020204" pitchFamily="34" charset="0"/>
              <a:cs typeface="Open Sans" panose="020B0606030504020204" pitchFamily="34" charset="0"/>
            </a:rPr>
            <a:t>16-17 Point Calculation</a:t>
          </a:r>
        </a:p>
        <a:p>
          <a:pPr algn="l"/>
          <a:r>
            <a:rPr lang="en-US" sz="900" b="0">
              <a:latin typeface="Open Sans" panose="020B0606030504020204" pitchFamily="34" charset="0"/>
              <a:ea typeface="Open Sans" panose="020B0606030504020204" pitchFamily="34" charset="0"/>
              <a:cs typeface="Open Sans" panose="020B0606030504020204" pitchFamily="34" charset="0"/>
            </a:rPr>
            <a:t>This tab shows how weighted</a:t>
          </a:r>
          <a:r>
            <a:rPr lang="en-US" sz="900" b="0" baseline="0">
              <a:latin typeface="Open Sans" panose="020B0606030504020204" pitchFamily="34" charset="0"/>
              <a:ea typeface="Open Sans" panose="020B0606030504020204" pitchFamily="34" charset="0"/>
              <a:cs typeface="Open Sans" panose="020B0606030504020204" pitchFamily="34" charset="0"/>
            </a:rPr>
            <a:t> outcomes, fixed costs and Quality Assurance are combined to form each institution's total 2016-17  Total Points. These totals are compared to the 2015-16 Point Totals calculated on the </a:t>
          </a:r>
          <a:r>
            <a:rPr lang="en-US" sz="900" b="1" baseline="0">
              <a:latin typeface="Open Sans" panose="020B0606030504020204" pitchFamily="34" charset="0"/>
              <a:ea typeface="Open Sans" panose="020B0606030504020204" pitchFamily="34" charset="0"/>
              <a:cs typeface="Open Sans" panose="020B0606030504020204" pitchFamily="34" charset="0"/>
            </a:rPr>
            <a:t>15-16 Point Calculation </a:t>
          </a:r>
          <a:r>
            <a:rPr lang="en-US" sz="900" b="0" baseline="0">
              <a:latin typeface="Open Sans" panose="020B0606030504020204" pitchFamily="34" charset="0"/>
              <a:ea typeface="Open Sans" panose="020B0606030504020204" pitchFamily="34" charset="0"/>
              <a:cs typeface="Open Sans" panose="020B0606030504020204" pitchFamily="34" charset="0"/>
            </a:rPr>
            <a:t>tab to determine appropriation growth.</a:t>
          </a:r>
          <a:endParaRPr lang="en-US" sz="900" b="0">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twoCellAnchor>
    <xdr:from>
      <xdr:col>18</xdr:col>
      <xdr:colOff>0</xdr:colOff>
      <xdr:row>4</xdr:row>
      <xdr:rowOff>142874</xdr:rowOff>
    </xdr:from>
    <xdr:to>
      <xdr:col>22</xdr:col>
      <xdr:colOff>76200</xdr:colOff>
      <xdr:row>11</xdr:row>
      <xdr:rowOff>114300</xdr:rowOff>
    </xdr:to>
    <xdr:sp macro="" textlink="">
      <xdr:nvSpPr>
        <xdr:cNvPr id="9" name="TextBox 8"/>
        <xdr:cNvSpPr txBox="1"/>
      </xdr:nvSpPr>
      <xdr:spPr>
        <a:xfrm>
          <a:off x="10363200" y="523874"/>
          <a:ext cx="2514600" cy="1304926"/>
        </a:xfrm>
        <a:prstGeom prst="rect">
          <a:avLst/>
        </a:prstGeom>
        <a:solidFill>
          <a:schemeClr val="accent2">
            <a:lumMod val="60000"/>
            <a:lumOff val="40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b="1">
              <a:latin typeface="Open Sans" panose="020B0606030504020204" pitchFamily="34" charset="0"/>
              <a:ea typeface="Open Sans" panose="020B0606030504020204" pitchFamily="34" charset="0"/>
              <a:cs typeface="Open Sans" panose="020B0606030504020204" pitchFamily="34" charset="0"/>
            </a:rPr>
            <a:t>16-17 Recommendation</a:t>
          </a:r>
        </a:p>
        <a:p>
          <a:pPr algn="l"/>
          <a:r>
            <a:rPr lang="en-US" sz="900" b="0">
              <a:latin typeface="Open Sans" panose="020B0606030504020204" pitchFamily="34" charset="0"/>
              <a:ea typeface="Open Sans" panose="020B0606030504020204" pitchFamily="34" charset="0"/>
              <a:cs typeface="Open Sans" panose="020B0606030504020204" pitchFamily="34" charset="0"/>
            </a:rPr>
            <a:t>This</a:t>
          </a:r>
          <a:r>
            <a:rPr lang="en-US" sz="900" b="0" baseline="0">
              <a:latin typeface="Open Sans" panose="020B0606030504020204" pitchFamily="34" charset="0"/>
              <a:ea typeface="Open Sans" panose="020B0606030504020204" pitchFamily="34" charset="0"/>
              <a:cs typeface="Open Sans" panose="020B0606030504020204" pitchFamily="34" charset="0"/>
            </a:rPr>
            <a:t> tab shows how the growth in point totals (as calculated on the </a:t>
          </a:r>
          <a:r>
            <a:rPr lang="en-US" sz="900" b="1" baseline="0">
              <a:latin typeface="Open Sans" panose="020B0606030504020204" pitchFamily="34" charset="0"/>
              <a:ea typeface="Open Sans" panose="020B0606030504020204" pitchFamily="34" charset="0"/>
              <a:cs typeface="Open Sans" panose="020B0606030504020204" pitchFamily="34" charset="0"/>
            </a:rPr>
            <a:t>16-17 Point Calculation </a:t>
          </a:r>
          <a:r>
            <a:rPr lang="en-US" sz="900" b="0" baseline="0">
              <a:latin typeface="Open Sans" panose="020B0606030504020204" pitchFamily="34" charset="0"/>
              <a:ea typeface="Open Sans" panose="020B0606030504020204" pitchFamily="34" charset="0"/>
              <a:cs typeface="Open Sans" panose="020B0606030504020204" pitchFamily="34" charset="0"/>
            </a:rPr>
            <a:t>tab) alters each institution's appropriation share and, therefore, each institution's 2016-17 appropriation recommendation.</a:t>
          </a:r>
          <a:endParaRPr lang="en-US" sz="900" b="0">
            <a:latin typeface="Open Sans" panose="020B0606030504020204" pitchFamily="34" charset="0"/>
            <a:ea typeface="Open Sans" panose="020B0606030504020204" pitchFamily="34" charset="0"/>
            <a:cs typeface="Open Sans" panose="020B0606030504020204" pitchFamily="34" charset="0"/>
          </a:endParaRPr>
        </a:p>
        <a:p>
          <a:pPr algn="ctr"/>
          <a:endParaRPr lang="en-US" sz="1050" b="1">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twoCellAnchor>
    <xdr:from>
      <xdr:col>13</xdr:col>
      <xdr:colOff>0</xdr:colOff>
      <xdr:row>26</xdr:row>
      <xdr:rowOff>133350</xdr:rowOff>
    </xdr:from>
    <xdr:to>
      <xdr:col>17</xdr:col>
      <xdr:colOff>76200</xdr:colOff>
      <xdr:row>32</xdr:row>
      <xdr:rowOff>57150</xdr:rowOff>
    </xdr:to>
    <xdr:sp macro="" textlink="">
      <xdr:nvSpPr>
        <xdr:cNvPr id="10" name="TextBox 9"/>
        <xdr:cNvSpPr txBox="1"/>
      </xdr:nvSpPr>
      <xdr:spPr>
        <a:xfrm>
          <a:off x="7315200" y="4705350"/>
          <a:ext cx="2514600" cy="1066800"/>
        </a:xfrm>
        <a:prstGeom prst="rect">
          <a:avLst/>
        </a:prstGeom>
        <a:solidFill>
          <a:schemeClr val="accent4">
            <a:lumMod val="40000"/>
            <a:lumOff val="60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b="1">
              <a:latin typeface="Open Sans" panose="020B0606030504020204" pitchFamily="34" charset="0"/>
              <a:ea typeface="Open Sans" panose="020B0606030504020204" pitchFamily="34" charset="0"/>
              <a:cs typeface="Open Sans" panose="020B0606030504020204" pitchFamily="34" charset="0"/>
            </a:rPr>
            <a:t>15-16 Point Calculation</a:t>
          </a:r>
        </a:p>
        <a:p>
          <a:pPr marL="0" marR="0" indent="0" algn="l" defTabSz="914400" eaLnBrk="1" fontAlgn="auto" latinLnBrk="0" hangingPunct="1">
            <a:lnSpc>
              <a:spcPct val="100000"/>
            </a:lnSpc>
            <a:spcBef>
              <a:spcPts val="0"/>
            </a:spcBef>
            <a:spcAft>
              <a:spcPts val="0"/>
            </a:spcAft>
            <a:buClrTx/>
            <a:buSzTx/>
            <a:buFontTx/>
            <a:buNone/>
            <a:tabLst/>
            <a:defRPr/>
          </a:pPr>
          <a:r>
            <a:rPr lang="en-US" sz="900" b="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a:t>
          </a:r>
          <a:r>
            <a:rPr lang="en-US" sz="900" b="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background tab used to calculate the 15-16 Point Calculation.</a:t>
          </a:r>
          <a:endParaRPr lang="en-US" sz="900">
            <a:effectLst/>
            <a:latin typeface="Open Sans" panose="020B0606030504020204" pitchFamily="34" charset="0"/>
            <a:ea typeface="Open Sans" panose="020B0606030504020204" pitchFamily="34" charset="0"/>
            <a:cs typeface="Open Sans" panose="020B0606030504020204" pitchFamily="34" charset="0"/>
          </a:endParaRPr>
        </a:p>
        <a:p>
          <a:pPr algn="l"/>
          <a:endParaRPr lang="en-US" sz="900" b="0">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twoCellAnchor>
    <xdr:from>
      <xdr:col>8</xdr:col>
      <xdr:colOff>0</xdr:colOff>
      <xdr:row>22</xdr:row>
      <xdr:rowOff>0</xdr:rowOff>
    </xdr:from>
    <xdr:to>
      <xdr:col>12</xdr:col>
      <xdr:colOff>76200</xdr:colOff>
      <xdr:row>27</xdr:row>
      <xdr:rowOff>114300</xdr:rowOff>
    </xdr:to>
    <xdr:sp macro="" textlink="">
      <xdr:nvSpPr>
        <xdr:cNvPr id="11" name="TextBox 10"/>
        <xdr:cNvSpPr txBox="1"/>
      </xdr:nvSpPr>
      <xdr:spPr>
        <a:xfrm>
          <a:off x="4267200" y="3810000"/>
          <a:ext cx="2514600" cy="1066800"/>
        </a:xfrm>
        <a:prstGeom prst="rect">
          <a:avLst/>
        </a:prstGeom>
        <a:solidFill>
          <a:schemeClr val="accent4">
            <a:lumMod val="40000"/>
            <a:lumOff val="60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b="1">
              <a:latin typeface="Open Sans" panose="020B0606030504020204" pitchFamily="34" charset="0"/>
              <a:ea typeface="Open Sans" panose="020B0606030504020204" pitchFamily="34" charset="0"/>
              <a:cs typeface="Open Sans" panose="020B0606030504020204" pitchFamily="34" charset="0"/>
            </a:rPr>
            <a:t>15-16 CC</a:t>
          </a:r>
        </a:p>
        <a:p>
          <a:pPr algn="l"/>
          <a:r>
            <a:rPr lang="en-US" sz="900" b="0">
              <a:latin typeface="Open Sans" panose="020B0606030504020204" pitchFamily="34" charset="0"/>
              <a:ea typeface="Open Sans" panose="020B0606030504020204" pitchFamily="34" charset="0"/>
              <a:cs typeface="Open Sans" panose="020B0606030504020204" pitchFamily="34" charset="0"/>
            </a:rPr>
            <a:t>A</a:t>
          </a:r>
          <a:r>
            <a:rPr lang="en-US" sz="900" b="0" baseline="0">
              <a:latin typeface="Open Sans" panose="020B0606030504020204" pitchFamily="34" charset="0"/>
              <a:ea typeface="Open Sans" panose="020B0606030504020204" pitchFamily="34" charset="0"/>
              <a:cs typeface="Open Sans" panose="020B0606030504020204" pitchFamily="34" charset="0"/>
            </a:rPr>
            <a:t> background tab used to calculate the 15-16 Point Calculation.</a:t>
          </a:r>
          <a:endParaRPr lang="en-US" sz="900" b="0">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twoCellAnchor>
    <xdr:from>
      <xdr:col>8</xdr:col>
      <xdr:colOff>9525</xdr:colOff>
      <xdr:row>28</xdr:row>
      <xdr:rowOff>142875</xdr:rowOff>
    </xdr:from>
    <xdr:to>
      <xdr:col>12</xdr:col>
      <xdr:colOff>85725</xdr:colOff>
      <xdr:row>34</xdr:row>
      <xdr:rowOff>66675</xdr:rowOff>
    </xdr:to>
    <xdr:sp macro="" textlink="">
      <xdr:nvSpPr>
        <xdr:cNvPr id="12" name="TextBox 11"/>
        <xdr:cNvSpPr txBox="1"/>
      </xdr:nvSpPr>
      <xdr:spPr>
        <a:xfrm>
          <a:off x="4276725" y="5095875"/>
          <a:ext cx="2514600" cy="1066800"/>
        </a:xfrm>
        <a:prstGeom prst="rect">
          <a:avLst/>
        </a:prstGeom>
        <a:solidFill>
          <a:schemeClr val="accent4">
            <a:lumMod val="40000"/>
            <a:lumOff val="60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050" b="1">
              <a:latin typeface="Open Sans" panose="020B0606030504020204" pitchFamily="34" charset="0"/>
              <a:ea typeface="Open Sans" panose="020B0606030504020204" pitchFamily="34" charset="0"/>
              <a:cs typeface="Open Sans" panose="020B0606030504020204" pitchFamily="34" charset="0"/>
            </a:rPr>
            <a:t>15-16 Univ</a:t>
          </a:r>
        </a:p>
        <a:p>
          <a:pPr marL="0" marR="0" indent="0" algn="l" defTabSz="914400" eaLnBrk="1" fontAlgn="auto" latinLnBrk="0" hangingPunct="1">
            <a:lnSpc>
              <a:spcPct val="100000"/>
            </a:lnSpc>
            <a:spcBef>
              <a:spcPts val="0"/>
            </a:spcBef>
            <a:spcAft>
              <a:spcPts val="0"/>
            </a:spcAft>
            <a:buClrTx/>
            <a:buSzTx/>
            <a:buFontTx/>
            <a:buNone/>
            <a:tabLst/>
            <a:defRPr/>
          </a:pPr>
          <a:r>
            <a:rPr lang="en-US" sz="900" b="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a:t>
          </a:r>
          <a:r>
            <a:rPr lang="en-US" sz="900" b="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background tab used to calculate the 15-16 Point Calculation.</a:t>
          </a:r>
          <a:endParaRPr lang="en-US" sz="900">
            <a:effectLst/>
            <a:latin typeface="Open Sans" panose="020B0606030504020204" pitchFamily="34" charset="0"/>
            <a:ea typeface="Open Sans" panose="020B0606030504020204" pitchFamily="34" charset="0"/>
            <a:cs typeface="Open Sans" panose="020B0606030504020204" pitchFamily="34" charset="0"/>
          </a:endParaRPr>
        </a:p>
        <a:p>
          <a:pPr algn="ctr"/>
          <a:endParaRPr lang="en-US" sz="1050" b="1">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twoCellAnchor>
    <xdr:from>
      <xdr:col>6</xdr:col>
      <xdr:colOff>57150</xdr:colOff>
      <xdr:row>8</xdr:row>
      <xdr:rowOff>33337</xdr:rowOff>
    </xdr:from>
    <xdr:to>
      <xdr:col>8</xdr:col>
      <xdr:colOff>0</xdr:colOff>
      <xdr:row>8</xdr:row>
      <xdr:rowOff>33337</xdr:rowOff>
    </xdr:to>
    <xdr:cxnSp macro="">
      <xdr:nvCxnSpPr>
        <xdr:cNvPr id="14" name="Straight Arrow Connector 13"/>
        <xdr:cNvCxnSpPr>
          <a:stCxn id="2" idx="3"/>
          <a:endCxn id="6" idx="1"/>
        </xdr:cNvCxnSpPr>
      </xdr:nvCxnSpPr>
      <xdr:spPr>
        <a:xfrm>
          <a:off x="3105150" y="1176337"/>
          <a:ext cx="1162050" cy="0"/>
        </a:xfrm>
        <a:prstGeom prst="straightConnector1">
          <a:avLst/>
        </a:prstGeom>
        <a:ln w="28575">
          <a:solidFill>
            <a:sysClr val="windowText" lastClr="000000"/>
          </a:solidFill>
          <a:prstDash val="soli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57150</xdr:colOff>
      <xdr:row>14</xdr:row>
      <xdr:rowOff>152400</xdr:rowOff>
    </xdr:from>
    <xdr:to>
      <xdr:col>8</xdr:col>
      <xdr:colOff>0</xdr:colOff>
      <xdr:row>14</xdr:row>
      <xdr:rowOff>152400</xdr:rowOff>
    </xdr:to>
    <xdr:cxnSp macro="">
      <xdr:nvCxnSpPr>
        <xdr:cNvPr id="18" name="Straight Arrow Connector 17"/>
        <xdr:cNvCxnSpPr>
          <a:stCxn id="3" idx="3"/>
          <a:endCxn id="7" idx="1"/>
        </xdr:cNvCxnSpPr>
      </xdr:nvCxnSpPr>
      <xdr:spPr>
        <a:xfrm>
          <a:off x="3105150" y="2438400"/>
          <a:ext cx="1162050" cy="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88106</xdr:colOff>
      <xdr:row>8</xdr:row>
      <xdr:rowOff>57149</xdr:rowOff>
    </xdr:from>
    <xdr:to>
      <xdr:col>13</xdr:col>
      <xdr:colOff>11906</xdr:colOff>
      <xdr:row>8</xdr:row>
      <xdr:rowOff>57149</xdr:rowOff>
    </xdr:to>
    <xdr:cxnSp macro="">
      <xdr:nvCxnSpPr>
        <xdr:cNvPr id="38" name="Straight Arrow Connector 37"/>
        <xdr:cNvCxnSpPr/>
      </xdr:nvCxnSpPr>
      <xdr:spPr>
        <a:xfrm>
          <a:off x="7374731" y="1747837"/>
          <a:ext cx="531019" cy="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76200</xdr:colOff>
      <xdr:row>8</xdr:row>
      <xdr:rowOff>33337</xdr:rowOff>
    </xdr:from>
    <xdr:to>
      <xdr:col>13</xdr:col>
      <xdr:colOff>0</xdr:colOff>
      <xdr:row>14</xdr:row>
      <xdr:rowOff>152400</xdr:rowOff>
    </xdr:to>
    <xdr:cxnSp macro="">
      <xdr:nvCxnSpPr>
        <xdr:cNvPr id="40" name="Straight Arrow Connector 39"/>
        <xdr:cNvCxnSpPr>
          <a:stCxn id="7" idx="3"/>
          <a:endCxn id="8" idx="1"/>
        </xdr:cNvCxnSpPr>
      </xdr:nvCxnSpPr>
      <xdr:spPr>
        <a:xfrm flipV="1">
          <a:off x="6781800" y="1176337"/>
          <a:ext cx="533400" cy="126206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76200</xdr:colOff>
      <xdr:row>24</xdr:row>
      <xdr:rowOff>152400</xdr:rowOff>
    </xdr:from>
    <xdr:to>
      <xdr:col>13</xdr:col>
      <xdr:colOff>0</xdr:colOff>
      <xdr:row>29</xdr:row>
      <xdr:rowOff>95250</xdr:rowOff>
    </xdr:to>
    <xdr:cxnSp macro="">
      <xdr:nvCxnSpPr>
        <xdr:cNvPr id="42" name="Straight Arrow Connector 41"/>
        <xdr:cNvCxnSpPr>
          <a:stCxn id="11" idx="3"/>
          <a:endCxn id="10" idx="1"/>
        </xdr:cNvCxnSpPr>
      </xdr:nvCxnSpPr>
      <xdr:spPr>
        <a:xfrm>
          <a:off x="6781800" y="4343400"/>
          <a:ext cx="533400" cy="895350"/>
        </a:xfrm>
        <a:prstGeom prst="straightConnector1">
          <a:avLst/>
        </a:prstGeom>
        <a:ln>
          <a:solidFill>
            <a:sysClr val="windowText" lastClr="000000"/>
          </a:solidFill>
          <a:prstDash val="lgDash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xdr:colOff>
      <xdr:row>29</xdr:row>
      <xdr:rowOff>95250</xdr:rowOff>
    </xdr:from>
    <xdr:to>
      <xdr:col>13</xdr:col>
      <xdr:colOff>0</xdr:colOff>
      <xdr:row>31</xdr:row>
      <xdr:rowOff>104775</xdr:rowOff>
    </xdr:to>
    <xdr:cxnSp macro="">
      <xdr:nvCxnSpPr>
        <xdr:cNvPr id="46" name="Straight Arrow Connector 45"/>
        <xdr:cNvCxnSpPr>
          <a:stCxn id="12" idx="3"/>
          <a:endCxn id="10" idx="1"/>
        </xdr:cNvCxnSpPr>
      </xdr:nvCxnSpPr>
      <xdr:spPr>
        <a:xfrm flipV="1">
          <a:off x="6791325" y="5238750"/>
          <a:ext cx="523875" cy="390525"/>
        </a:xfrm>
        <a:prstGeom prst="straightConnector1">
          <a:avLst/>
        </a:prstGeom>
        <a:ln w="9525">
          <a:solidFill>
            <a:sysClr val="windowText" lastClr="000000"/>
          </a:solidFill>
          <a:prstDash val="lgDash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11</xdr:row>
      <xdr:rowOff>166687</xdr:rowOff>
    </xdr:from>
    <xdr:to>
      <xdr:col>15</xdr:col>
      <xdr:colOff>38100</xdr:colOff>
      <xdr:row>26</xdr:row>
      <xdr:rowOff>133350</xdr:rowOff>
    </xdr:to>
    <xdr:cxnSp macro="">
      <xdr:nvCxnSpPr>
        <xdr:cNvPr id="48" name="Straight Arrow Connector 47"/>
        <xdr:cNvCxnSpPr>
          <a:stCxn id="10" idx="0"/>
          <a:endCxn id="8" idx="2"/>
        </xdr:cNvCxnSpPr>
      </xdr:nvCxnSpPr>
      <xdr:spPr>
        <a:xfrm flipV="1">
          <a:off x="8572500" y="1881187"/>
          <a:ext cx="0" cy="2824163"/>
        </a:xfrm>
        <a:prstGeom prst="straightConnector1">
          <a:avLst/>
        </a:prstGeom>
        <a:ln>
          <a:solidFill>
            <a:sysClr val="windowText" lastClr="000000"/>
          </a:solidFill>
          <a:prstDash val="lgDash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76200</xdr:colOff>
      <xdr:row>8</xdr:row>
      <xdr:rowOff>33337</xdr:rowOff>
    </xdr:from>
    <xdr:to>
      <xdr:col>18</xdr:col>
      <xdr:colOff>0</xdr:colOff>
      <xdr:row>8</xdr:row>
      <xdr:rowOff>33337</xdr:rowOff>
    </xdr:to>
    <xdr:cxnSp macro="">
      <xdr:nvCxnSpPr>
        <xdr:cNvPr id="50" name="Straight Arrow Connector 49"/>
        <xdr:cNvCxnSpPr>
          <a:stCxn id="8" idx="3"/>
          <a:endCxn id="9" idx="1"/>
        </xdr:cNvCxnSpPr>
      </xdr:nvCxnSpPr>
      <xdr:spPr>
        <a:xfrm>
          <a:off x="9829800" y="1176337"/>
          <a:ext cx="533400" cy="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scal/THEC/FISCAL/STAY_OUT/FY2012-13/Appropriations%20Request%20Instructions/PARTII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scal/Fiscal%20Policy/STAY_OUT/FY2014-15/Formula/Colleges%20of%20Med/Part%20IIIs%20and%20VIIs/JHQC%20-%20PartVII%20-%20new%20Med%20Formula%20FY14-1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Cover Page"/>
      <sheetName val="Academic Formula Units Instr."/>
      <sheetName val="Schedule A1  "/>
      <sheetName val="Schedule A2  "/>
      <sheetName val="Schedule A3"/>
      <sheetName val="Schedule B "/>
      <sheetName val="Schedule C1"/>
      <sheetName val="Schedule C2"/>
      <sheetName val="Schedule E"/>
      <sheetName val="Schedule F"/>
      <sheetName val="Schedule G"/>
      <sheetName val="Schedule H"/>
      <sheetName val="Schedule I"/>
      <sheetName val="Schedule J"/>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
      <sheetName val="Med Instructions"/>
      <sheetName val="Schedule 1"/>
      <sheetName val="Schedule 2"/>
      <sheetName val="Schedule 3"/>
      <sheetName val="Schedule 4"/>
      <sheetName val="Schedule 5"/>
      <sheetName val="Schedule D"/>
      <sheetName val="Schedule E"/>
      <sheetName val="Schedule F"/>
    </sheetNames>
    <sheetDataSet>
      <sheetData sheetId="0"/>
      <sheetData sheetId="1"/>
      <sheetData sheetId="2"/>
      <sheetData sheetId="3"/>
      <sheetData sheetId="4"/>
      <sheetData sheetId="5"/>
      <sheetData sheetId="6"/>
      <sheetData sheetId="7"/>
      <sheetData sheetId="8">
        <row r="32">
          <cell r="D32">
            <v>3203859.5319999997</v>
          </cell>
        </row>
      </sheetData>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pageSetUpPr autoPageBreaks="0"/>
  </sheetPr>
  <dimension ref="B2:W2"/>
  <sheetViews>
    <sheetView tabSelected="1" view="pageBreakPreview" zoomScale="80" zoomScaleNormal="100" zoomScaleSheetLayoutView="80" workbookViewId="0">
      <selection activeCell="H43" sqref="H43"/>
    </sheetView>
  </sheetViews>
  <sheetFormatPr defaultRowHeight="15"/>
  <cols>
    <col min="1" max="16384" width="9.140625" style="1"/>
  </cols>
  <sheetData>
    <row r="2" spans="2:23" ht="27.75" customHeight="1">
      <c r="B2" s="568" t="s">
        <v>152</v>
      </c>
      <c r="C2" s="568"/>
      <c r="D2" s="568"/>
      <c r="E2" s="568"/>
      <c r="F2" s="568"/>
      <c r="G2" s="568"/>
      <c r="H2" s="568"/>
      <c r="I2" s="568"/>
      <c r="J2" s="568"/>
      <c r="K2" s="568"/>
      <c r="L2" s="568"/>
      <c r="M2" s="568"/>
      <c r="N2" s="568"/>
      <c r="O2" s="568"/>
      <c r="P2" s="568"/>
      <c r="Q2" s="568"/>
      <c r="R2" s="568"/>
      <c r="S2" s="568"/>
      <c r="T2" s="568"/>
      <c r="U2" s="568"/>
      <c r="V2" s="568"/>
      <c r="W2" s="568"/>
    </row>
  </sheetData>
  <mergeCells count="1">
    <mergeCell ref="B2:W2"/>
  </mergeCells>
  <pageMargins left="0.7" right="0.7" top="0.75" bottom="0.75" header="0.3" footer="0.3"/>
  <pageSetup scale="44"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79998168889431442"/>
    <pageSetUpPr fitToPage="1"/>
  </sheetPr>
  <dimension ref="B1:Z106"/>
  <sheetViews>
    <sheetView view="pageBreakPreview" zoomScale="70" zoomScaleNormal="100" zoomScaleSheetLayoutView="70" workbookViewId="0">
      <selection activeCell="N35" sqref="N35"/>
    </sheetView>
  </sheetViews>
  <sheetFormatPr defaultRowHeight="18"/>
  <cols>
    <col min="1" max="1" width="4.7109375" style="391" customWidth="1"/>
    <col min="2" max="2" width="43.5703125" style="391" bestFit="1" customWidth="1"/>
    <col min="3" max="3" width="19.85546875" style="391" bestFit="1" customWidth="1"/>
    <col min="4" max="4" width="23.85546875" style="391" bestFit="1" customWidth="1"/>
    <col min="5" max="5" width="25.42578125" style="391" hidden="1" customWidth="1"/>
    <col min="6" max="6" width="23.85546875" style="391" bestFit="1" customWidth="1"/>
    <col min="7" max="8" width="22.5703125" style="391" customWidth="1"/>
    <col min="9" max="9" width="18.28515625" style="391" bestFit="1" customWidth="1"/>
    <col min="10" max="10" width="20.85546875" style="391" bestFit="1" customWidth="1"/>
    <col min="11" max="11" width="12" style="391" bestFit="1" customWidth="1"/>
    <col min="12" max="12" width="1.85546875" style="391" customWidth="1"/>
    <col min="13" max="13" width="44.85546875" style="391" bestFit="1" customWidth="1"/>
    <col min="14" max="14" width="26.140625" style="391" bestFit="1" customWidth="1"/>
    <col min="15" max="15" width="18.7109375" style="391" bestFit="1" customWidth="1"/>
    <col min="16" max="16" width="14" style="391" bestFit="1" customWidth="1"/>
    <col min="17" max="17" width="20.28515625" style="391" customWidth="1"/>
    <col min="18" max="18" width="19.85546875" style="391" bestFit="1" customWidth="1"/>
    <col min="19" max="19" width="24.42578125" style="391" bestFit="1" customWidth="1"/>
    <col min="20" max="20" width="27" style="391" bestFit="1" customWidth="1"/>
    <col min="21" max="21" width="2.5703125" style="391" customWidth="1"/>
    <col min="22" max="22" width="19.7109375" style="391" customWidth="1"/>
    <col min="23" max="23" width="15.7109375" style="391" bestFit="1" customWidth="1"/>
    <col min="24" max="24" width="5.140625" style="391" customWidth="1"/>
    <col min="25" max="25" width="15.85546875" style="391" customWidth="1"/>
    <col min="26" max="26" width="16.5703125" style="391" customWidth="1"/>
    <col min="27" max="16384" width="9.140625" style="391"/>
  </cols>
  <sheetData>
    <row r="1" spans="2:17" ht="32.25" thickBot="1">
      <c r="B1" s="640"/>
      <c r="C1" s="640"/>
      <c r="D1" s="640"/>
      <c r="E1" s="640"/>
      <c r="F1" s="640"/>
      <c r="G1" s="640"/>
      <c r="H1" s="640"/>
      <c r="I1" s="640"/>
      <c r="J1" s="640"/>
      <c r="K1" s="640"/>
      <c r="L1" s="389"/>
      <c r="M1" s="390"/>
    </row>
    <row r="2" spans="2:17" ht="32.25" thickBot="1">
      <c r="B2" s="640" t="s">
        <v>159</v>
      </c>
      <c r="C2" s="640"/>
      <c r="D2" s="640"/>
      <c r="E2" s="640"/>
      <c r="F2" s="640"/>
      <c r="G2" s="640"/>
      <c r="H2" s="640"/>
      <c r="I2" s="640"/>
      <c r="J2" s="640"/>
      <c r="K2" s="640"/>
      <c r="L2" s="389"/>
      <c r="M2" s="641" t="s">
        <v>160</v>
      </c>
      <c r="N2" s="642"/>
    </row>
    <row r="3" spans="2:17" ht="32.25" thickBot="1">
      <c r="B3" s="645" t="s">
        <v>204</v>
      </c>
      <c r="C3" s="645"/>
      <c r="D3" s="645"/>
      <c r="E3" s="645"/>
      <c r="F3" s="645"/>
      <c r="G3" s="645"/>
      <c r="H3" s="645"/>
      <c r="I3" s="645"/>
      <c r="J3" s="645"/>
      <c r="K3" s="645"/>
      <c r="L3" s="389"/>
      <c r="M3" s="392" t="s">
        <v>158</v>
      </c>
      <c r="N3" s="393">
        <v>1287018400</v>
      </c>
    </row>
    <row r="4" spans="2:17" ht="21.75" customHeight="1" thickBot="1">
      <c r="B4" s="394"/>
      <c r="C4" s="395" t="s">
        <v>19</v>
      </c>
      <c r="D4" s="395" t="s">
        <v>161</v>
      </c>
      <c r="E4" s="395" t="s">
        <v>162</v>
      </c>
      <c r="F4" s="395" t="s">
        <v>163</v>
      </c>
      <c r="G4" s="395" t="s">
        <v>164</v>
      </c>
      <c r="H4" s="395" t="s">
        <v>165</v>
      </c>
      <c r="I4" s="395" t="s">
        <v>166</v>
      </c>
      <c r="J4" s="396" t="s">
        <v>167</v>
      </c>
      <c r="K4" s="396" t="s">
        <v>168</v>
      </c>
      <c r="M4" s="397" t="s">
        <v>169</v>
      </c>
      <c r="N4" s="398">
        <v>817518500</v>
      </c>
      <c r="O4" s="399"/>
    </row>
    <row r="5" spans="2:17" ht="21.75" thickBot="1">
      <c r="B5" s="394"/>
      <c r="C5" s="400"/>
      <c r="D5" s="400"/>
      <c r="E5" s="400"/>
      <c r="F5" s="400"/>
      <c r="G5" s="401"/>
      <c r="H5" s="401"/>
      <c r="I5" s="401"/>
      <c r="J5" s="401"/>
      <c r="K5" s="401"/>
      <c r="M5" s="402" t="s">
        <v>170</v>
      </c>
      <c r="N5" s="403"/>
      <c r="O5" s="404"/>
    </row>
    <row r="6" spans="2:17" ht="21" customHeight="1">
      <c r="G6" s="643" t="s">
        <v>171</v>
      </c>
      <c r="H6" s="644"/>
      <c r="L6" s="405"/>
      <c r="M6" s="406" t="s">
        <v>172</v>
      </c>
      <c r="N6" s="407">
        <v>200000</v>
      </c>
      <c r="O6" s="563"/>
    </row>
    <row r="7" spans="2:17" ht="19.5" customHeight="1">
      <c r="B7" s="408"/>
      <c r="C7" s="409" t="s">
        <v>68</v>
      </c>
      <c r="D7" s="409" t="s">
        <v>68</v>
      </c>
      <c r="E7" s="410" t="s">
        <v>76</v>
      </c>
      <c r="F7" s="410" t="s">
        <v>76</v>
      </c>
      <c r="G7" s="411" t="s">
        <v>173</v>
      </c>
      <c r="H7" s="412" t="s">
        <v>174</v>
      </c>
      <c r="I7" s="413" t="s">
        <v>76</v>
      </c>
      <c r="J7" s="410" t="s">
        <v>76</v>
      </c>
      <c r="K7" s="414" t="s">
        <v>175</v>
      </c>
      <c r="M7" s="415" t="s">
        <v>176</v>
      </c>
      <c r="N7" s="416">
        <v>3000000</v>
      </c>
      <c r="O7" s="474"/>
    </row>
    <row r="8" spans="2:17" ht="21" thickBot="1">
      <c r="B8" s="417" t="s">
        <v>66</v>
      </c>
      <c r="C8" s="418" t="s">
        <v>177</v>
      </c>
      <c r="D8" s="418" t="s">
        <v>79</v>
      </c>
      <c r="E8" s="419" t="s">
        <v>178</v>
      </c>
      <c r="F8" s="420" t="s">
        <v>79</v>
      </c>
      <c r="G8" s="421" t="s">
        <v>179</v>
      </c>
      <c r="H8" s="420" t="s">
        <v>180</v>
      </c>
      <c r="I8" s="422" t="s">
        <v>75</v>
      </c>
      <c r="J8" s="419" t="s">
        <v>181</v>
      </c>
      <c r="K8" s="423" t="s">
        <v>80</v>
      </c>
      <c r="M8" s="424" t="s">
        <v>182</v>
      </c>
      <c r="N8" s="425">
        <v>350000</v>
      </c>
      <c r="O8" s="415"/>
    </row>
    <row r="9" spans="2:17" ht="18.75" thickBot="1">
      <c r="B9" s="426" t="s">
        <v>54</v>
      </c>
      <c r="C9" s="427"/>
      <c r="D9" s="428"/>
      <c r="E9" s="428"/>
      <c r="F9" s="428"/>
      <c r="G9" s="429"/>
      <c r="H9" s="430"/>
      <c r="I9" s="431"/>
      <c r="J9" s="428"/>
      <c r="K9" s="432"/>
      <c r="M9" s="397" t="s">
        <v>184</v>
      </c>
      <c r="N9" s="433">
        <f>N4-N6-N7-N8</f>
        <v>813968500</v>
      </c>
      <c r="O9" s="564"/>
    </row>
    <row r="10" spans="2:17" s="442" customFormat="1">
      <c r="B10" s="434" t="s">
        <v>55</v>
      </c>
      <c r="C10" s="435">
        <v>36983700</v>
      </c>
      <c r="D10" s="436">
        <f>C10/$C$40</f>
        <v>4.5436279168051347E-2</v>
      </c>
      <c r="E10" s="436">
        <f>D10*(1+'16-17 Point Calculation'!L8)</f>
        <v>4.6353960463127321E-2</v>
      </c>
      <c r="F10" s="436">
        <f>E10/$E$40</f>
        <v>4.6459670669172851E-2</v>
      </c>
      <c r="G10" s="437">
        <f>ROUND((F10*$C$40-C10),-2)</f>
        <v>833000</v>
      </c>
      <c r="H10" s="438">
        <f>ROUND((F10*$N$19),-2)</f>
        <v>1742200</v>
      </c>
      <c r="I10" s="439">
        <f>ROUND((SUM(G10:H10)),-2)</f>
        <v>2575200</v>
      </c>
      <c r="J10" s="440">
        <f>C10+I10</f>
        <v>39558900</v>
      </c>
      <c r="K10" s="441">
        <f>I10/C10</f>
        <v>6.963067513526229E-2</v>
      </c>
      <c r="M10" s="566"/>
      <c r="N10" s="567"/>
      <c r="O10" s="565"/>
    </row>
    <row r="11" spans="2:17" s="451" customFormat="1" ht="20.25">
      <c r="B11" s="443" t="s">
        <v>185</v>
      </c>
      <c r="C11" s="444">
        <f>51428100-350000</f>
        <v>51078100</v>
      </c>
      <c r="D11" s="445">
        <f t="shared" ref="D11:D15" si="0">C11/$C$40</f>
        <v>6.2751936960705482E-2</v>
      </c>
      <c r="E11" s="436">
        <f>D11*(1+'16-17 Point Calculation'!L9)</f>
        <v>6.2846615091139521E-2</v>
      </c>
      <c r="F11" s="445">
        <f t="shared" ref="F11:F15" si="1">E11/$E$40</f>
        <v>6.2989936795782936E-2</v>
      </c>
      <c r="G11" s="446">
        <f t="shared" ref="G11:G15" si="2">ROUND((F11*$C$40-C11),-2)</f>
        <v>193700</v>
      </c>
      <c r="H11" s="447">
        <f t="shared" ref="H11:H15" si="3">ROUND((F11*$N$19),-2)</f>
        <v>2362100</v>
      </c>
      <c r="I11" s="448">
        <f t="shared" ref="I11:I15" si="4">ROUND((SUM(G11:H11)),-2)</f>
        <v>2555800</v>
      </c>
      <c r="J11" s="449">
        <f>C11+I11</f>
        <v>53633900</v>
      </c>
      <c r="K11" s="450">
        <f t="shared" ref="K11:K15" si="5">I11/C11</f>
        <v>5.0037100048748874E-2</v>
      </c>
    </row>
    <row r="12" spans="2:17">
      <c r="B12" s="452" t="s">
        <v>57</v>
      </c>
      <c r="C12" s="311">
        <v>85856700</v>
      </c>
      <c r="D12" s="453">
        <f t="shared" si="0"/>
        <v>0.10547914323465835</v>
      </c>
      <c r="E12" s="436">
        <f>D12*(1+'16-17 Point Calculation'!L10)</f>
        <v>0.10398747209602358</v>
      </c>
      <c r="F12" s="453">
        <f t="shared" si="1"/>
        <v>0.10422461552436491</v>
      </c>
      <c r="G12" s="454">
        <f t="shared" si="2"/>
        <v>-1021100</v>
      </c>
      <c r="H12" s="455">
        <f t="shared" si="3"/>
        <v>3908400</v>
      </c>
      <c r="I12" s="456">
        <f t="shared" si="4"/>
        <v>2887300</v>
      </c>
      <c r="J12" s="457">
        <f t="shared" ref="J12:J15" si="6">C12+I12</f>
        <v>88744000</v>
      </c>
      <c r="K12" s="432">
        <f t="shared" si="5"/>
        <v>3.3629291598675469E-2</v>
      </c>
    </row>
    <row r="13" spans="2:17" ht="18.75" thickBot="1">
      <c r="B13" s="452" t="s">
        <v>58</v>
      </c>
      <c r="C13" s="311">
        <v>32892000</v>
      </c>
      <c r="D13" s="453">
        <f t="shared" si="0"/>
        <v>4.0409426163297471E-2</v>
      </c>
      <c r="E13" s="436">
        <f>D13*(1+'16-17 Point Calculation'!L11)</f>
        <v>3.8560473390677391E-2</v>
      </c>
      <c r="F13" s="453">
        <f t="shared" si="1"/>
        <v>3.8648410549587127E-2</v>
      </c>
      <c r="G13" s="454">
        <f>ROUND((F13*$C$40-C13),-2)</f>
        <v>-1433400</v>
      </c>
      <c r="H13" s="455">
        <f>ROUND((F13*$N$19),-2)</f>
        <v>1449300</v>
      </c>
      <c r="I13" s="456">
        <f t="shared" si="4"/>
        <v>15900</v>
      </c>
      <c r="J13" s="457">
        <f t="shared" si="6"/>
        <v>32907900</v>
      </c>
      <c r="K13" s="432">
        <f t="shared" si="5"/>
        <v>4.8340021889821231E-4</v>
      </c>
    </row>
    <row r="14" spans="2:17" ht="18.75" thickBot="1">
      <c r="B14" s="452" t="s">
        <v>59</v>
      </c>
      <c r="C14" s="311">
        <v>39297400</v>
      </c>
      <c r="D14" s="453">
        <f t="shared" si="0"/>
        <v>4.8278772458639367E-2</v>
      </c>
      <c r="E14" s="436">
        <f>D14*(1+'16-17 Point Calculation'!L12)</f>
        <v>4.8847529250955868E-2</v>
      </c>
      <c r="F14" s="453">
        <f t="shared" si="1"/>
        <v>4.8958926040579512E-2</v>
      </c>
      <c r="G14" s="454">
        <f t="shared" si="2"/>
        <v>553600</v>
      </c>
      <c r="H14" s="455">
        <f t="shared" si="3"/>
        <v>1836000</v>
      </c>
      <c r="I14" s="456">
        <f t="shared" si="4"/>
        <v>2389600</v>
      </c>
      <c r="J14" s="457">
        <f t="shared" si="6"/>
        <v>41687000</v>
      </c>
      <c r="K14" s="432">
        <f t="shared" si="5"/>
        <v>6.0808094174169283E-2</v>
      </c>
      <c r="M14" s="641" t="s">
        <v>186</v>
      </c>
      <c r="N14" s="642"/>
      <c r="O14" s="404"/>
    </row>
    <row r="15" spans="2:17">
      <c r="B15" s="458" t="s">
        <v>60</v>
      </c>
      <c r="C15" s="312">
        <v>95139600</v>
      </c>
      <c r="D15" s="459">
        <f t="shared" si="0"/>
        <v>0.11688363861746492</v>
      </c>
      <c r="E15" s="436">
        <f>D15*(1+'16-17 Point Calculation'!L13)</f>
        <v>0.11761978614644038</v>
      </c>
      <c r="F15" s="459">
        <f t="shared" si="1"/>
        <v>0.11788801806674117</v>
      </c>
      <c r="G15" s="460">
        <f t="shared" si="2"/>
        <v>817500</v>
      </c>
      <c r="H15" s="461">
        <f t="shared" si="3"/>
        <v>4420800</v>
      </c>
      <c r="I15" s="456">
        <f t="shared" si="4"/>
        <v>5238300</v>
      </c>
      <c r="J15" s="462">
        <f t="shared" si="6"/>
        <v>100377900</v>
      </c>
      <c r="K15" s="463">
        <f t="shared" si="5"/>
        <v>5.5059092113063333E-2</v>
      </c>
      <c r="M15" s="464" t="s">
        <v>187</v>
      </c>
      <c r="N15" s="465">
        <f>'16-17 Point Calculation'!L38</f>
        <v>-1.8920601143553872E-3</v>
      </c>
    </row>
    <row r="16" spans="2:17">
      <c r="B16" s="466" t="s">
        <v>188</v>
      </c>
      <c r="C16" s="467">
        <f>SUM(C10:C15)</f>
        <v>341247500</v>
      </c>
      <c r="D16" s="468">
        <f t="shared" ref="D16:I16" si="7">SUM(D10:D15)</f>
        <v>0.41923919660281694</v>
      </c>
      <c r="E16" s="468">
        <f>SUM(E10:E15)</f>
        <v>0.41821583643836402</v>
      </c>
      <c r="F16" s="468">
        <f>SUM(F10:F15)</f>
        <v>0.41916957764622848</v>
      </c>
      <c r="G16" s="469">
        <f t="shared" si="7"/>
        <v>-56700</v>
      </c>
      <c r="H16" s="470">
        <f t="shared" si="7"/>
        <v>15718800</v>
      </c>
      <c r="I16" s="471">
        <f t="shared" si="7"/>
        <v>15662100</v>
      </c>
      <c r="J16" s="472">
        <f>SUM(J10:J15)</f>
        <v>356909600</v>
      </c>
      <c r="K16" s="473">
        <f>I16/C16</f>
        <v>4.5896599975091393E-2</v>
      </c>
      <c r="M16" s="474" t="s">
        <v>189</v>
      </c>
      <c r="N16" s="475">
        <v>3.6904387973163189E-4</v>
      </c>
      <c r="Q16" s="476"/>
    </row>
    <row r="17" spans="2:26" ht="18.75" thickBot="1">
      <c r="B17" s="477"/>
      <c r="C17" s="478"/>
      <c r="D17" s="479"/>
      <c r="E17" s="479"/>
      <c r="F17" s="479"/>
      <c r="G17" s="480"/>
      <c r="H17" s="481"/>
      <c r="I17" s="482"/>
      <c r="J17" s="483"/>
      <c r="K17" s="484"/>
      <c r="M17" s="424" t="s">
        <v>190</v>
      </c>
      <c r="N17" s="485">
        <f>ROUND((('16-17 Point Calculation'!E30*2/3)+(('16-17 Point Calculation'!E36+'16-17 Point Calculation'!E14)*0.55))-(('15-16 Point Calculation'!D30*2/3)+(('15-16 Point Calculation'!D14+'15-16 Point Calculation'!D36)*0.55)),-2)</f>
        <v>4967200</v>
      </c>
    </row>
    <row r="18" spans="2:26" ht="21" thickBot="1">
      <c r="B18" s="426" t="s">
        <v>191</v>
      </c>
      <c r="C18" s="486"/>
      <c r="D18" s="487"/>
      <c r="E18" s="487"/>
      <c r="F18" s="487"/>
      <c r="G18" s="488"/>
      <c r="H18" s="489"/>
      <c r="I18" s="490"/>
      <c r="J18" s="491"/>
      <c r="K18" s="432"/>
      <c r="M18" s="492" t="s">
        <v>149</v>
      </c>
      <c r="N18" s="493">
        <f>ROUND((N3+(N3*N15)+(N3*N16))+N17,-2)</f>
        <v>1290025500</v>
      </c>
      <c r="O18" s="494" t="s">
        <v>183</v>
      </c>
      <c r="R18" s="495"/>
      <c r="S18" s="495"/>
      <c r="T18" s="495"/>
      <c r="V18" s="495"/>
      <c r="Y18" s="495"/>
      <c r="Z18" s="495"/>
    </row>
    <row r="19" spans="2:26" ht="18.75" thickBot="1">
      <c r="B19" s="452" t="s">
        <v>20</v>
      </c>
      <c r="C19" s="486">
        <v>27449400</v>
      </c>
      <c r="D19" s="453">
        <f t="shared" ref="D19:D31" si="8">C19/$C$40</f>
        <v>3.3722926624310402E-2</v>
      </c>
      <c r="E19" s="453">
        <f>D19*(1+'16-17 Point Calculation'!L17)</f>
        <v>3.3647302550199834E-2</v>
      </c>
      <c r="F19" s="453">
        <f t="shared" ref="F19:F31" si="9">E19/$E$40</f>
        <v>3.3724035223091663E-2</v>
      </c>
      <c r="G19" s="496">
        <f>ROUND((F19*$C$40-C19),-2)</f>
        <v>900</v>
      </c>
      <c r="H19" s="497">
        <f t="shared" ref="H19:H31" si="10">ROUND((F19*$N$19),-2)</f>
        <v>1264700</v>
      </c>
      <c r="I19" s="498">
        <f>ROUND((SUM(G19:H19)),-2)</f>
        <v>1265600</v>
      </c>
      <c r="J19" s="499">
        <f>C19+I19</f>
        <v>28715000</v>
      </c>
      <c r="K19" s="500">
        <f t="shared" ref="K19:K31" si="11">I19/C19</f>
        <v>4.610665442596195E-2</v>
      </c>
      <c r="M19" s="501" t="s">
        <v>147</v>
      </c>
      <c r="N19" s="502">
        <f>N28</f>
        <v>37500000</v>
      </c>
      <c r="O19" s="503">
        <f>$J$40/$N$18</f>
        <v>0.66004005347181116</v>
      </c>
      <c r="Q19" s="504"/>
      <c r="R19" s="504"/>
      <c r="S19" s="504"/>
      <c r="T19" s="504"/>
      <c r="V19" s="505"/>
      <c r="W19" s="504"/>
      <c r="Y19" s="504"/>
    </row>
    <row r="20" spans="2:26" ht="18.75" thickBot="1">
      <c r="B20" s="452" t="s">
        <v>21</v>
      </c>
      <c r="C20" s="311">
        <v>9336300</v>
      </c>
      <c r="D20" s="453">
        <f t="shared" si="8"/>
        <v>1.1470099887157796E-2</v>
      </c>
      <c r="E20" s="453">
        <f>D20*(1+'16-17 Point Calculation'!L18)</f>
        <v>1.1185618829902847E-2</v>
      </c>
      <c r="F20" s="453">
        <f t="shared" si="9"/>
        <v>1.1211127633453655E-2</v>
      </c>
      <c r="G20" s="454">
        <f t="shared" ref="G20:G30" si="12">ROUND((F20*$C$40-C20),-2)</f>
        <v>-210800</v>
      </c>
      <c r="H20" s="455">
        <f t="shared" si="10"/>
        <v>420400</v>
      </c>
      <c r="I20" s="456">
        <f t="shared" ref="I20:I31" si="13">ROUND((SUM(G20:H20)),-2)</f>
        <v>209600</v>
      </c>
      <c r="J20" s="457">
        <f t="shared" ref="J20:J31" si="14">C20+I20</f>
        <v>9545900</v>
      </c>
      <c r="K20" s="432">
        <f t="shared" si="11"/>
        <v>2.245000696207277E-2</v>
      </c>
      <c r="M20" s="492" t="s">
        <v>78</v>
      </c>
      <c r="N20" s="506">
        <f>N9+N19</f>
        <v>851468500</v>
      </c>
      <c r="O20" s="507">
        <f>N20-J40</f>
        <v>0</v>
      </c>
      <c r="Q20" s="341"/>
      <c r="R20" s="341"/>
      <c r="S20" s="341"/>
      <c r="T20" s="341"/>
      <c r="V20" s="508"/>
      <c r="W20" s="341"/>
      <c r="Y20" s="341"/>
    </row>
    <row r="21" spans="2:26">
      <c r="B21" s="452" t="s">
        <v>22</v>
      </c>
      <c r="C21" s="311">
        <v>12842400</v>
      </c>
      <c r="D21" s="453">
        <f t="shared" si="8"/>
        <v>1.5777514731835446E-2</v>
      </c>
      <c r="E21" s="453">
        <f>D21*(1+'16-17 Point Calculation'!L19)</f>
        <v>1.6076175394409697E-2</v>
      </c>
      <c r="F21" s="453">
        <f t="shared" si="9"/>
        <v>1.6112837112122448E-2</v>
      </c>
      <c r="G21" s="454">
        <f>ROUND((F21*$C$40-C21),-2)+100</f>
        <v>273000</v>
      </c>
      <c r="H21" s="455">
        <f t="shared" si="10"/>
        <v>604200</v>
      </c>
      <c r="I21" s="456">
        <f t="shared" si="13"/>
        <v>877200</v>
      </c>
      <c r="J21" s="457">
        <f t="shared" si="14"/>
        <v>13719600</v>
      </c>
      <c r="K21" s="432">
        <f t="shared" si="11"/>
        <v>6.8304989721547374E-2</v>
      </c>
      <c r="Q21" s="341"/>
      <c r="R21" s="341"/>
      <c r="S21" s="341"/>
      <c r="T21" s="341"/>
      <c r="V21" s="508"/>
      <c r="W21" s="341"/>
      <c r="Y21" s="341"/>
    </row>
    <row r="22" spans="2:26">
      <c r="B22" s="452" t="s">
        <v>23</v>
      </c>
      <c r="C22" s="311">
        <v>7841700</v>
      </c>
      <c r="D22" s="453">
        <f t="shared" si="8"/>
        <v>9.6339108945862149E-3</v>
      </c>
      <c r="E22" s="453">
        <f>D22*(1+'16-17 Point Calculation'!L20)</f>
        <v>9.8830345862209734E-3</v>
      </c>
      <c r="F22" s="453">
        <f t="shared" si="9"/>
        <v>9.9055728464262811E-3</v>
      </c>
      <c r="G22" s="454">
        <f t="shared" si="12"/>
        <v>221100</v>
      </c>
      <c r="H22" s="455">
        <f t="shared" si="10"/>
        <v>371500</v>
      </c>
      <c r="I22" s="456">
        <f t="shared" si="13"/>
        <v>592600</v>
      </c>
      <c r="J22" s="457">
        <f t="shared" si="14"/>
        <v>8434300</v>
      </c>
      <c r="K22" s="432">
        <f t="shared" si="11"/>
        <v>7.5570348266319809E-2</v>
      </c>
      <c r="N22" s="509"/>
      <c r="Q22" s="341"/>
      <c r="R22" s="341"/>
      <c r="S22" s="341"/>
      <c r="T22" s="341"/>
      <c r="V22" s="508"/>
      <c r="W22" s="341"/>
      <c r="Y22" s="341"/>
    </row>
    <row r="23" spans="2:26" ht="18.75" thickBot="1">
      <c r="B23" s="452" t="s">
        <v>24</v>
      </c>
      <c r="C23" s="311">
        <v>11401100</v>
      </c>
      <c r="D23" s="453">
        <f t="shared" si="8"/>
        <v>1.4006807388738017E-2</v>
      </c>
      <c r="E23" s="453">
        <f>D23*(1+'16-17 Point Calculation'!L21)</f>
        <v>1.4218409343408936E-2</v>
      </c>
      <c r="F23" s="453">
        <f t="shared" si="9"/>
        <v>1.4250834425674066E-2</v>
      </c>
      <c r="G23" s="454">
        <f t="shared" si="12"/>
        <v>198600</v>
      </c>
      <c r="H23" s="455">
        <f t="shared" si="10"/>
        <v>534400</v>
      </c>
      <c r="I23" s="456">
        <f t="shared" si="13"/>
        <v>733000</v>
      </c>
      <c r="J23" s="457">
        <f t="shared" si="14"/>
        <v>12134100</v>
      </c>
      <c r="K23" s="432">
        <f>I23/C23</f>
        <v>6.4292041995947763E-2</v>
      </c>
      <c r="Q23" s="341"/>
      <c r="R23" s="341"/>
      <c r="S23" s="341"/>
      <c r="T23" s="341"/>
      <c r="V23" s="508"/>
      <c r="W23" s="341"/>
      <c r="Y23" s="341"/>
    </row>
    <row r="24" spans="2:26" ht="18.75" thickBot="1">
      <c r="B24" s="452" t="s">
        <v>25</v>
      </c>
      <c r="C24" s="311">
        <v>11007400</v>
      </c>
      <c r="D24" s="453">
        <f t="shared" si="8"/>
        <v>1.3523127737744152E-2</v>
      </c>
      <c r="E24" s="453">
        <f>D24*(1+'16-17 Point Calculation'!L22)</f>
        <v>1.3497149108257379E-2</v>
      </c>
      <c r="F24" s="453">
        <f t="shared" si="9"/>
        <v>1.3527929356568547E-2</v>
      </c>
      <c r="G24" s="454">
        <f t="shared" si="12"/>
        <v>3900</v>
      </c>
      <c r="H24" s="455">
        <f t="shared" si="10"/>
        <v>507300</v>
      </c>
      <c r="I24" s="456">
        <f t="shared" si="13"/>
        <v>511200</v>
      </c>
      <c r="J24" s="457">
        <f t="shared" si="14"/>
        <v>11518600</v>
      </c>
      <c r="K24" s="432">
        <f t="shared" si="11"/>
        <v>4.644148481930338E-2</v>
      </c>
      <c r="M24" s="641" t="s">
        <v>192</v>
      </c>
      <c r="N24" s="642"/>
      <c r="Q24" s="341"/>
      <c r="R24" s="341"/>
      <c r="S24" s="341"/>
      <c r="T24" s="341"/>
      <c r="V24" s="508"/>
      <c r="W24" s="341"/>
      <c r="Y24" s="341"/>
    </row>
    <row r="25" spans="2:26" s="400" customFormat="1" ht="18.75" thickBot="1">
      <c r="B25" s="510" t="s">
        <v>26</v>
      </c>
      <c r="C25" s="313">
        <v>16935900</v>
      </c>
      <c r="D25" s="511">
        <f t="shared" si="8"/>
        <v>2.0806579124376435E-2</v>
      </c>
      <c r="E25" s="511">
        <f>D25*(1+'16-17 Point Calculation'!L23)</f>
        <v>2.0388252673166865E-2</v>
      </c>
      <c r="F25" s="511">
        <f t="shared" si="9"/>
        <v>2.0434748083040272E-2</v>
      </c>
      <c r="G25" s="512">
        <f t="shared" si="12"/>
        <v>-302700</v>
      </c>
      <c r="H25" s="513">
        <f t="shared" si="10"/>
        <v>766300</v>
      </c>
      <c r="I25" s="514">
        <f t="shared" si="13"/>
        <v>463600</v>
      </c>
      <c r="J25" s="515">
        <f t="shared" si="14"/>
        <v>17399500</v>
      </c>
      <c r="K25" s="500">
        <f t="shared" si="11"/>
        <v>2.737380357701687E-2</v>
      </c>
      <c r="M25" s="494" t="s">
        <v>183</v>
      </c>
      <c r="N25" s="494" t="s">
        <v>193</v>
      </c>
      <c r="O25" s="516" t="s">
        <v>80</v>
      </c>
      <c r="P25" s="391"/>
      <c r="Q25" s="341"/>
      <c r="R25" s="341"/>
      <c r="S25" s="341"/>
      <c r="T25" s="341"/>
      <c r="V25" s="517"/>
      <c r="W25" s="341"/>
      <c r="Y25" s="341"/>
    </row>
    <row r="26" spans="2:26" s="400" customFormat="1" ht="18.75" thickBot="1">
      <c r="B26" s="510" t="s">
        <v>61</v>
      </c>
      <c r="C26" s="313">
        <v>14594100</v>
      </c>
      <c r="D26" s="511">
        <f t="shared" si="8"/>
        <v>1.7929563613333931E-2</v>
      </c>
      <c r="E26" s="511">
        <f>D26*(1+'16-17 Point Calculation'!L24)</f>
        <v>1.8395120804378853E-2</v>
      </c>
      <c r="F26" s="511">
        <f t="shared" si="9"/>
        <v>1.8437070877059484E-2</v>
      </c>
      <c r="G26" s="512">
        <f t="shared" si="12"/>
        <v>413100</v>
      </c>
      <c r="H26" s="513">
        <f t="shared" si="10"/>
        <v>691400</v>
      </c>
      <c r="I26" s="514">
        <f t="shared" si="13"/>
        <v>1104500</v>
      </c>
      <c r="J26" s="515">
        <f t="shared" si="14"/>
        <v>15698600</v>
      </c>
      <c r="K26" s="500">
        <f t="shared" si="11"/>
        <v>7.5681268457801446E-2</v>
      </c>
      <c r="M26" s="518">
        <v>0.64244511500379486</v>
      </c>
      <c r="N26" s="507">
        <f>ROUND((N18*M26)-N9,-5)</f>
        <v>14800000</v>
      </c>
      <c r="O26" s="519">
        <f>N26/$N$9</f>
        <v>1.8182521805204993E-2</v>
      </c>
      <c r="P26" s="391"/>
      <c r="Q26" s="341"/>
      <c r="R26" s="341"/>
      <c r="S26" s="341"/>
      <c r="T26" s="341"/>
      <c r="V26" s="517"/>
      <c r="W26" s="341"/>
      <c r="Y26" s="341"/>
    </row>
    <row r="27" spans="2:26" s="400" customFormat="1" ht="18.75" thickBot="1">
      <c r="B27" s="510" t="s">
        <v>28</v>
      </c>
      <c r="C27" s="313">
        <v>25599300</v>
      </c>
      <c r="D27" s="511">
        <f t="shared" si="8"/>
        <v>3.1449988543782711E-2</v>
      </c>
      <c r="E27" s="511">
        <f>D27*(1+'16-17 Point Calculation'!L25)</f>
        <v>3.1381031153837335E-2</v>
      </c>
      <c r="F27" s="511">
        <f t="shared" si="9"/>
        <v>3.1452595594848413E-2</v>
      </c>
      <c r="G27" s="512">
        <f t="shared" si="12"/>
        <v>2100</v>
      </c>
      <c r="H27" s="513">
        <f t="shared" si="10"/>
        <v>1179500</v>
      </c>
      <c r="I27" s="514">
        <f t="shared" si="13"/>
        <v>1181600</v>
      </c>
      <c r="J27" s="515">
        <f t="shared" si="14"/>
        <v>26780900</v>
      </c>
      <c r="K27" s="500">
        <f t="shared" si="11"/>
        <v>4.6157512119472013E-2</v>
      </c>
      <c r="M27" s="494" t="s">
        <v>194</v>
      </c>
      <c r="N27" s="520">
        <f>ROUND((N18-N3),-5)</f>
        <v>3000000</v>
      </c>
      <c r="O27" s="519">
        <f>N27/$N$9</f>
        <v>3.6856463118658768E-3</v>
      </c>
      <c r="P27" s="391"/>
      <c r="Q27" s="341"/>
      <c r="R27" s="341"/>
      <c r="S27" s="341"/>
      <c r="T27" s="341"/>
      <c r="V27" s="517"/>
      <c r="W27" s="341"/>
      <c r="Y27" s="341"/>
    </row>
    <row r="28" spans="2:26" s="400" customFormat="1" ht="18.75" thickBot="1">
      <c r="B28" s="510" t="s">
        <v>29</v>
      </c>
      <c r="C28" s="313">
        <v>18011800</v>
      </c>
      <c r="D28" s="511">
        <f t="shared" si="8"/>
        <v>2.2128374746688599E-2</v>
      </c>
      <c r="E28" s="511">
        <f>D28*(1+'16-17 Point Calculation'!L26)</f>
        <v>2.1962901333248134E-2</v>
      </c>
      <c r="F28" s="511">
        <f t="shared" si="9"/>
        <v>2.2012987729363998E-2</v>
      </c>
      <c r="G28" s="512">
        <f t="shared" si="12"/>
        <v>-93900</v>
      </c>
      <c r="H28" s="513">
        <f t="shared" si="10"/>
        <v>825500</v>
      </c>
      <c r="I28" s="514">
        <f t="shared" si="13"/>
        <v>731600</v>
      </c>
      <c r="J28" s="515">
        <f t="shared" si="14"/>
        <v>18743400</v>
      </c>
      <c r="K28" s="500">
        <f t="shared" si="11"/>
        <v>4.061781720871873E-2</v>
      </c>
      <c r="M28" s="494" t="s">
        <v>195</v>
      </c>
      <c r="N28" s="520">
        <v>37500000</v>
      </c>
      <c r="O28" s="519">
        <f>N28/$N$9</f>
        <v>4.6070578898323458E-2</v>
      </c>
      <c r="P28" s="391"/>
      <c r="Q28" s="341"/>
      <c r="R28" s="341"/>
      <c r="S28" s="341"/>
      <c r="T28" s="341"/>
      <c r="V28" s="517"/>
      <c r="W28" s="341"/>
      <c r="Y28" s="341"/>
    </row>
    <row r="29" spans="2:26" s="400" customFormat="1">
      <c r="B29" s="510" t="s">
        <v>30</v>
      </c>
      <c r="C29" s="313">
        <v>25278600</v>
      </c>
      <c r="D29" s="511">
        <f t="shared" si="8"/>
        <v>3.1055992953044252E-2</v>
      </c>
      <c r="E29" s="511">
        <f>D29*(1+'16-17 Point Calculation'!L27)</f>
        <v>3.0015398575631836E-2</v>
      </c>
      <c r="F29" s="511">
        <f t="shared" si="9"/>
        <v>3.0083848691571609E-2</v>
      </c>
      <c r="G29" s="512">
        <f t="shared" si="12"/>
        <v>-791300</v>
      </c>
      <c r="H29" s="513">
        <f t="shared" si="10"/>
        <v>1128100</v>
      </c>
      <c r="I29" s="514">
        <f t="shared" si="13"/>
        <v>336800</v>
      </c>
      <c r="J29" s="515">
        <f t="shared" si="14"/>
        <v>25615400</v>
      </c>
      <c r="K29" s="500">
        <f t="shared" si="11"/>
        <v>1.332352266343864E-2</v>
      </c>
      <c r="P29" s="391"/>
      <c r="Q29" s="341"/>
      <c r="R29" s="341"/>
      <c r="S29" s="341"/>
      <c r="T29" s="341"/>
      <c r="V29" s="517"/>
      <c r="W29" s="341"/>
      <c r="Y29" s="341"/>
    </row>
    <row r="30" spans="2:26" s="400" customFormat="1">
      <c r="B30" s="510" t="s">
        <v>31</v>
      </c>
      <c r="C30" s="313">
        <v>17198100</v>
      </c>
      <c r="D30" s="511">
        <f t="shared" si="8"/>
        <v>2.1128704612033512E-2</v>
      </c>
      <c r="E30" s="511">
        <f>D30*(1+'16-17 Point Calculation'!L28)</f>
        <v>2.1404857552581234E-2</v>
      </c>
      <c r="F30" s="511">
        <f t="shared" si="9"/>
        <v>2.1453671329864806E-2</v>
      </c>
      <c r="G30" s="512">
        <f t="shared" si="12"/>
        <v>264500</v>
      </c>
      <c r="H30" s="513">
        <f t="shared" si="10"/>
        <v>804500</v>
      </c>
      <c r="I30" s="514">
        <f t="shared" si="13"/>
        <v>1069000</v>
      </c>
      <c r="J30" s="515">
        <f t="shared" si="14"/>
        <v>18267100</v>
      </c>
      <c r="K30" s="500">
        <f t="shared" si="11"/>
        <v>6.2158029084608185E-2</v>
      </c>
      <c r="P30" s="391"/>
      <c r="Q30" s="341"/>
      <c r="R30" s="341"/>
      <c r="S30" s="341"/>
      <c r="T30" s="341"/>
      <c r="U30" s="521"/>
      <c r="V30" s="522"/>
      <c r="W30" s="341"/>
      <c r="X30" s="521"/>
      <c r="Y30" s="341"/>
    </row>
    <row r="31" spans="2:26" s="400" customFormat="1">
      <c r="B31" s="458" t="s">
        <v>32</v>
      </c>
      <c r="C31" s="313">
        <v>20967800</v>
      </c>
      <c r="D31" s="511">
        <f t="shared" si="8"/>
        <v>2.575996491264711E-2</v>
      </c>
      <c r="E31" s="511">
        <f>D31*(1+'16-17 Point Calculation'!L29)</f>
        <v>2.5157524346173164E-2</v>
      </c>
      <c r="F31" s="511">
        <f t="shared" si="9"/>
        <v>2.5214896080015516E-2</v>
      </c>
      <c r="G31" s="512">
        <f>ROUND((F31*$C$40-C31),-2)+100</f>
        <v>-443600</v>
      </c>
      <c r="H31" s="523">
        <f t="shared" si="10"/>
        <v>945600</v>
      </c>
      <c r="I31" s="514">
        <f t="shared" si="13"/>
        <v>502000</v>
      </c>
      <c r="J31" s="524">
        <f t="shared" si="14"/>
        <v>21469800</v>
      </c>
      <c r="K31" s="525">
        <f t="shared" si="11"/>
        <v>2.394147216207709E-2</v>
      </c>
      <c r="M31" s="404"/>
      <c r="N31" s="404"/>
      <c r="O31" s="508"/>
      <c r="P31" s="391"/>
      <c r="Q31" s="341"/>
      <c r="R31" s="341"/>
      <c r="S31" s="341"/>
      <c r="T31" s="341"/>
      <c r="U31" s="521"/>
      <c r="V31" s="526"/>
      <c r="W31" s="341"/>
      <c r="X31" s="521"/>
      <c r="Y31" s="341"/>
    </row>
    <row r="32" spans="2:26" s="400" customFormat="1">
      <c r="B32" s="466" t="s">
        <v>104</v>
      </c>
      <c r="C32" s="467">
        <f t="shared" ref="C32:J32" si="15">SUM(C19:C31)</f>
        <v>218463900</v>
      </c>
      <c r="D32" s="468">
        <f t="shared" si="15"/>
        <v>0.26839355577027857</v>
      </c>
      <c r="E32" s="468">
        <f t="shared" si="15"/>
        <v>0.26721277625141709</v>
      </c>
      <c r="F32" s="468">
        <f t="shared" si="15"/>
        <v>0.2678221549831008</v>
      </c>
      <c r="G32" s="469">
        <f t="shared" si="15"/>
        <v>-465100</v>
      </c>
      <c r="H32" s="470">
        <f t="shared" si="15"/>
        <v>10043400</v>
      </c>
      <c r="I32" s="471">
        <f t="shared" si="15"/>
        <v>9578300</v>
      </c>
      <c r="J32" s="472">
        <f t="shared" si="15"/>
        <v>228042200</v>
      </c>
      <c r="K32" s="473">
        <f>I32/C32</f>
        <v>4.3843857039996083E-2</v>
      </c>
      <c r="O32" s="508"/>
      <c r="P32" s="391"/>
      <c r="Q32" s="522"/>
      <c r="R32" s="522"/>
      <c r="S32" s="526"/>
      <c r="T32" s="522"/>
      <c r="U32" s="521"/>
      <c r="V32" s="522"/>
      <c r="W32" s="522"/>
      <c r="X32" s="521"/>
      <c r="Y32" s="522"/>
    </row>
    <row r="33" spans="2:25">
      <c r="B33" s="477" t="s">
        <v>14</v>
      </c>
      <c r="C33" s="527"/>
      <c r="D33" s="528"/>
      <c r="E33" s="528"/>
      <c r="F33" s="528"/>
      <c r="G33" s="480"/>
      <c r="H33" s="481"/>
      <c r="I33" s="482"/>
      <c r="J33" s="483"/>
      <c r="K33" s="484"/>
      <c r="M33" s="404"/>
      <c r="N33" s="404"/>
      <c r="Q33" s="529"/>
      <c r="R33" s="529"/>
      <c r="S33" s="529"/>
      <c r="T33" s="529"/>
      <c r="U33" s="529"/>
      <c r="V33" s="529"/>
      <c r="W33" s="529"/>
      <c r="X33" s="530"/>
      <c r="Y33" s="529"/>
    </row>
    <row r="34" spans="2:25">
      <c r="B34" s="426" t="s">
        <v>62</v>
      </c>
      <c r="C34" s="531"/>
      <c r="D34" s="453"/>
      <c r="E34" s="453"/>
      <c r="F34" s="453" t="s">
        <v>14</v>
      </c>
      <c r="G34" s="532" t="s">
        <v>14</v>
      </c>
      <c r="H34" s="489"/>
      <c r="I34" s="533"/>
      <c r="J34" s="452"/>
      <c r="K34" s="432"/>
      <c r="M34" s="404"/>
      <c r="N34" s="404"/>
      <c r="Q34" s="495"/>
      <c r="S34" s="534"/>
      <c r="V34" s="534"/>
      <c r="X34" s="495"/>
    </row>
    <row r="35" spans="2:25">
      <c r="B35" s="452" t="s">
        <v>63</v>
      </c>
      <c r="C35" s="486">
        <v>41674700</v>
      </c>
      <c r="D35" s="453">
        <f t="shared" ref="D35:D37" si="16">C35/$C$40</f>
        <v>5.1199401451038955E-2</v>
      </c>
      <c r="E35" s="453">
        <f>D35*(1+'16-17 Point Calculation'!L33)</f>
        <v>5.2498769184896106E-2</v>
      </c>
      <c r="F35" s="453">
        <f t="shared" ref="F35:F37" si="17">E35/$E$40</f>
        <v>5.2618492627126826E-2</v>
      </c>
      <c r="G35" s="535">
        <f>ROUND((F35*$C$40-C35),-2)</f>
        <v>1155100</v>
      </c>
      <c r="H35" s="536">
        <f>ROUND((F35*$N$19),-2)-100</f>
        <v>1973100</v>
      </c>
      <c r="I35" s="490">
        <f>ROUND((SUM(G35:H35)),-2)</f>
        <v>3128200</v>
      </c>
      <c r="J35" s="537">
        <f>C35+I35</f>
        <v>44802900</v>
      </c>
      <c r="K35" s="432">
        <f>I35/C35</f>
        <v>7.5062327983164839E-2</v>
      </c>
      <c r="M35" s="404"/>
      <c r="N35" s="404"/>
      <c r="Q35" s="538"/>
      <c r="V35" s="534"/>
    </row>
    <row r="36" spans="2:25" ht="20.25">
      <c r="B36" s="452" t="s">
        <v>196</v>
      </c>
      <c r="C36" s="311">
        <f>187890300-3000000</f>
        <v>184890300</v>
      </c>
      <c r="D36" s="453">
        <f t="shared" si="16"/>
        <v>0.22714675076492519</v>
      </c>
      <c r="E36" s="453">
        <f>D36*(1+'16-17 Point Calculation'!L34)</f>
        <v>0.22607252466854136</v>
      </c>
      <c r="F36" s="453">
        <f t="shared" si="17"/>
        <v>0.226588083057192</v>
      </c>
      <c r="G36" s="454">
        <f>ROUND((F36*$C$40-C36),-2)</f>
        <v>-454700</v>
      </c>
      <c r="H36" s="455">
        <f>ROUND((F36*$N$19),-2)</f>
        <v>8497100</v>
      </c>
      <c r="I36" s="456">
        <f>ROUND((SUM(G36:H36)),-2)</f>
        <v>8042400</v>
      </c>
      <c r="J36" s="457">
        <f>C36+I36</f>
        <v>192932700</v>
      </c>
      <c r="K36" s="432">
        <f>I36/C36</f>
        <v>4.3498225704647564E-2</v>
      </c>
      <c r="M36" s="404"/>
      <c r="N36" s="404"/>
    </row>
    <row r="37" spans="2:25" ht="20.25">
      <c r="B37" s="458" t="s">
        <v>197</v>
      </c>
      <c r="C37" s="344">
        <f>27892100-200000</f>
        <v>27692100</v>
      </c>
      <c r="D37" s="539">
        <f t="shared" si="16"/>
        <v>3.4021095410940352E-2</v>
      </c>
      <c r="E37" s="539">
        <f>D37*(1+'16-17 Point Calculation'!L35)</f>
        <v>3.3724782320844394E-2</v>
      </c>
      <c r="F37" s="539">
        <f t="shared" si="17"/>
        <v>3.3801691686351859E-2</v>
      </c>
      <c r="G37" s="454">
        <f>ROUND((F37*$C$40-C37),-2)</f>
        <v>-178600</v>
      </c>
      <c r="H37" s="523">
        <f>ROUND((F37*$N$19),-2)</f>
        <v>1267600</v>
      </c>
      <c r="I37" s="540">
        <f>ROUND((SUM(G37:H37)),-2)</f>
        <v>1089000</v>
      </c>
      <c r="J37" s="524">
        <f>C37+I37</f>
        <v>28781100</v>
      </c>
      <c r="K37" s="525">
        <f>I37/C37</f>
        <v>3.9325294939712048E-2</v>
      </c>
      <c r="M37" s="404"/>
      <c r="N37" s="404"/>
    </row>
    <row r="38" spans="2:25">
      <c r="B38" s="466" t="s">
        <v>188</v>
      </c>
      <c r="C38" s="467">
        <f t="shared" ref="C38:J38" si="18">SUM(C35:C37)</f>
        <v>254257100</v>
      </c>
      <c r="D38" s="468">
        <f t="shared" si="18"/>
        <v>0.31236724762690449</v>
      </c>
      <c r="E38" s="468">
        <f t="shared" si="18"/>
        <v>0.3122960761742819</v>
      </c>
      <c r="F38" s="468">
        <f t="shared" si="18"/>
        <v>0.31300826737067067</v>
      </c>
      <c r="G38" s="469">
        <f t="shared" si="18"/>
        <v>521800</v>
      </c>
      <c r="H38" s="470">
        <f t="shared" si="18"/>
        <v>11737800</v>
      </c>
      <c r="I38" s="471">
        <f t="shared" si="18"/>
        <v>12259600</v>
      </c>
      <c r="J38" s="472">
        <f t="shared" si="18"/>
        <v>266516700</v>
      </c>
      <c r="K38" s="473">
        <f>I38/C38</f>
        <v>4.8217335917069767E-2</v>
      </c>
      <c r="M38" s="404" t="s">
        <v>198</v>
      </c>
      <c r="N38" s="404"/>
    </row>
    <row r="39" spans="2:25">
      <c r="B39" s="477"/>
      <c r="C39" s="478"/>
      <c r="D39" s="479"/>
      <c r="E39" s="479"/>
      <c r="F39" s="479"/>
      <c r="G39" s="480"/>
      <c r="H39" s="481"/>
      <c r="I39" s="482"/>
      <c r="J39" s="483"/>
      <c r="K39" s="484"/>
      <c r="M39" s="399">
        <f>C40+N7+N6+N8</f>
        <v>817518500</v>
      </c>
      <c r="N39" s="404"/>
    </row>
    <row r="40" spans="2:25" s="549" customFormat="1" ht="21.75" thickBot="1">
      <c r="B40" s="541" t="s">
        <v>199</v>
      </c>
      <c r="C40" s="542">
        <f>C38+C32+C16</f>
        <v>813968500</v>
      </c>
      <c r="D40" s="543">
        <f>D38+D32+D16</f>
        <v>1</v>
      </c>
      <c r="E40" s="543">
        <f>E38+E32+E16</f>
        <v>0.99772468886406307</v>
      </c>
      <c r="F40" s="543">
        <f>F38+F32+F16</f>
        <v>1</v>
      </c>
      <c r="G40" s="544">
        <f>SUM(G16,G32,G38)</f>
        <v>0</v>
      </c>
      <c r="H40" s="545">
        <f>SUM(H16,H32,H38)</f>
        <v>37500000</v>
      </c>
      <c r="I40" s="546">
        <f>I16+I32+I38</f>
        <v>37500000</v>
      </c>
      <c r="J40" s="547">
        <f>J16+J32+J38</f>
        <v>851468500</v>
      </c>
      <c r="K40" s="548">
        <f>I40/C40</f>
        <v>4.6070578898323458E-2</v>
      </c>
    </row>
    <row r="41" spans="2:25" ht="6" customHeight="1">
      <c r="B41" s="550"/>
      <c r="C41" s="551"/>
      <c r="D41" s="551"/>
      <c r="E41" s="551"/>
      <c r="F41" s="551"/>
      <c r="G41" s="552"/>
      <c r="H41" s="552"/>
      <c r="I41" s="551"/>
      <c r="J41" s="551"/>
      <c r="K41" s="553"/>
      <c r="L41" s="551"/>
    </row>
    <row r="42" spans="2:25">
      <c r="B42" s="554" t="s">
        <v>200</v>
      </c>
      <c r="C42" s="389"/>
      <c r="D42" s="555"/>
      <c r="E42" s="389"/>
      <c r="F42" s="389"/>
      <c r="G42" s="389"/>
      <c r="H42" s="389"/>
      <c r="I42" s="389"/>
      <c r="J42" s="389"/>
      <c r="K42" s="556"/>
      <c r="L42" s="404"/>
      <c r="M42" s="557"/>
    </row>
    <row r="43" spans="2:25" ht="16.5" customHeight="1">
      <c r="B43" s="639" t="s">
        <v>201</v>
      </c>
      <c r="C43" s="639"/>
      <c r="D43" s="639"/>
      <c r="E43" s="639"/>
      <c r="F43" s="639"/>
      <c r="G43" s="639"/>
      <c r="H43" s="639"/>
      <c r="I43" s="639"/>
      <c r="J43" s="639"/>
      <c r="K43" s="639"/>
      <c r="L43" s="389"/>
    </row>
    <row r="44" spans="2:25" ht="16.5" customHeight="1">
      <c r="B44" s="639" t="s">
        <v>202</v>
      </c>
      <c r="C44" s="639"/>
      <c r="D44" s="639"/>
      <c r="E44" s="639"/>
      <c r="F44" s="639"/>
      <c r="G44" s="639"/>
      <c r="H44" s="639"/>
      <c r="I44" s="639"/>
      <c r="J44" s="639"/>
      <c r="K44" s="639"/>
    </row>
    <row r="45" spans="2:25">
      <c r="C45" s="389"/>
      <c r="D45" s="389"/>
      <c r="E45" s="389"/>
      <c r="F45" s="389"/>
      <c r="G45" s="389"/>
      <c r="H45" s="389"/>
      <c r="I45" s="389"/>
      <c r="J45" s="389"/>
      <c r="K45" s="389"/>
      <c r="L45" s="558"/>
      <c r="M45" s="558"/>
      <c r="N45" s="404"/>
    </row>
    <row r="46" spans="2:25">
      <c r="C46" s="404"/>
      <c r="D46" s="404"/>
      <c r="E46" s="404"/>
      <c r="F46" s="559"/>
      <c r="G46" s="404"/>
      <c r="H46" s="404"/>
      <c r="I46" s="404"/>
      <c r="J46" s="404"/>
      <c r="K46" s="399"/>
      <c r="L46" s="404"/>
      <c r="M46" s="404"/>
      <c r="N46" s="404"/>
    </row>
    <row r="47" spans="2:25">
      <c r="B47" s="560"/>
      <c r="C47" s="561"/>
      <c r="D47" s="561"/>
      <c r="E47" s="561"/>
      <c r="F47" s="561"/>
      <c r="G47" s="404"/>
      <c r="H47" s="404"/>
      <c r="I47" s="404"/>
      <c r="J47" s="404"/>
      <c r="K47" s="404"/>
      <c r="L47" s="404"/>
      <c r="M47" s="404"/>
      <c r="N47" s="404"/>
    </row>
    <row r="48" spans="2:25">
      <c r="B48" s="562"/>
      <c r="C48" s="562"/>
      <c r="D48" s="562"/>
      <c r="E48" s="562"/>
      <c r="F48" s="562"/>
      <c r="G48" s="404"/>
      <c r="H48" s="404"/>
      <c r="I48" s="404"/>
      <c r="J48" s="404"/>
      <c r="K48" s="404"/>
      <c r="L48" s="404"/>
      <c r="M48" s="404"/>
      <c r="N48" s="404"/>
    </row>
    <row r="49" spans="2:14">
      <c r="B49" s="562"/>
      <c r="C49" s="562"/>
      <c r="D49" s="562"/>
      <c r="E49" s="562"/>
      <c r="F49" s="562"/>
      <c r="G49" s="404"/>
      <c r="H49" s="404"/>
      <c r="I49" s="404"/>
      <c r="J49" s="404"/>
      <c r="K49" s="404"/>
      <c r="L49" s="404"/>
      <c r="M49" s="404"/>
      <c r="N49" s="404"/>
    </row>
    <row r="50" spans="2:14">
      <c r="B50" s="562"/>
      <c r="C50" s="562"/>
      <c r="D50" s="562"/>
      <c r="E50" s="562"/>
      <c r="F50" s="562"/>
      <c r="G50" s="404"/>
      <c r="H50" s="404"/>
      <c r="I50" s="404"/>
      <c r="J50" s="404"/>
      <c r="K50" s="404"/>
      <c r="L50" s="404"/>
      <c r="M50" s="404"/>
      <c r="N50" s="404"/>
    </row>
    <row r="51" spans="2:14">
      <c r="B51" s="404"/>
      <c r="C51" s="404"/>
      <c r="D51" s="404"/>
      <c r="E51" s="404"/>
      <c r="F51" s="404"/>
      <c r="G51" s="404"/>
      <c r="H51" s="404"/>
      <c r="I51" s="404"/>
      <c r="J51" s="404"/>
      <c r="K51" s="404"/>
      <c r="L51" s="404"/>
      <c r="M51" s="404"/>
      <c r="N51" s="404"/>
    </row>
    <row r="52" spans="2:14">
      <c r="B52" s="404"/>
      <c r="C52" s="404"/>
      <c r="D52" s="404"/>
      <c r="E52" s="404"/>
      <c r="F52" s="404"/>
    </row>
    <row r="53" spans="2:14">
      <c r="B53" s="404"/>
      <c r="C53" s="404"/>
      <c r="D53" s="404"/>
      <c r="E53" s="404"/>
      <c r="F53" s="404"/>
      <c r="G53" s="404"/>
      <c r="H53" s="404"/>
      <c r="I53" s="404"/>
      <c r="J53" s="404"/>
      <c r="K53" s="404"/>
      <c r="L53" s="404"/>
      <c r="M53" s="404"/>
      <c r="N53" s="404"/>
    </row>
    <row r="54" spans="2:14">
      <c r="B54" s="404"/>
      <c r="C54" s="404"/>
      <c r="D54" s="404"/>
      <c r="E54" s="404"/>
      <c r="F54" s="404"/>
      <c r="G54" s="404"/>
      <c r="H54" s="404"/>
      <c r="I54" s="404"/>
      <c r="J54" s="404"/>
      <c r="K54" s="404"/>
      <c r="L54" s="404"/>
      <c r="M54" s="404"/>
      <c r="N54" s="404"/>
    </row>
    <row r="55" spans="2:14">
      <c r="B55" s="404"/>
      <c r="C55" s="404"/>
      <c r="D55" s="404"/>
      <c r="E55" s="404"/>
      <c r="F55" s="404"/>
      <c r="G55" s="404"/>
      <c r="H55" s="404"/>
      <c r="I55" s="404"/>
      <c r="J55" s="404"/>
      <c r="K55" s="404"/>
      <c r="L55" s="404"/>
      <c r="M55" s="404"/>
      <c r="N55" s="404"/>
    </row>
    <row r="56" spans="2:14">
      <c r="B56" s="404"/>
      <c r="C56" s="404"/>
      <c r="D56" s="404"/>
      <c r="E56" s="404"/>
      <c r="F56" s="404"/>
      <c r="G56" s="404"/>
      <c r="H56" s="404"/>
      <c r="I56" s="404"/>
      <c r="J56" s="404"/>
      <c r="K56" s="404"/>
      <c r="L56" s="404"/>
      <c r="M56" s="404"/>
      <c r="N56" s="404"/>
    </row>
    <row r="57" spans="2:14">
      <c r="B57" s="404"/>
      <c r="C57" s="404"/>
      <c r="D57" s="404"/>
      <c r="E57" s="404"/>
      <c r="F57" s="404"/>
      <c r="G57" s="404"/>
      <c r="H57" s="404"/>
      <c r="I57" s="404"/>
      <c r="J57" s="404"/>
      <c r="K57" s="404"/>
      <c r="L57" s="404"/>
      <c r="M57" s="404"/>
      <c r="N57" s="404"/>
    </row>
    <row r="58" spans="2:14">
      <c r="B58" s="404"/>
      <c r="C58" s="404"/>
      <c r="D58" s="404"/>
      <c r="E58" s="404"/>
      <c r="F58" s="404"/>
      <c r="G58" s="404"/>
      <c r="H58" s="404"/>
      <c r="I58" s="404"/>
      <c r="J58" s="404"/>
      <c r="K58" s="404"/>
      <c r="L58" s="404"/>
      <c r="M58" s="404"/>
      <c r="N58" s="404"/>
    </row>
    <row r="59" spans="2:14">
      <c r="B59" s="404"/>
      <c r="C59" s="404"/>
      <c r="D59" s="404"/>
      <c r="E59" s="404"/>
      <c r="F59" s="404"/>
      <c r="G59" s="404"/>
      <c r="H59" s="404"/>
      <c r="I59" s="404"/>
      <c r="J59" s="404"/>
      <c r="K59" s="404"/>
      <c r="L59" s="404"/>
      <c r="M59" s="404"/>
      <c r="N59" s="404"/>
    </row>
    <row r="60" spans="2:14">
      <c r="B60" s="404"/>
      <c r="C60" s="404"/>
      <c r="D60" s="404"/>
      <c r="E60" s="404"/>
      <c r="F60" s="404"/>
      <c r="G60" s="404"/>
      <c r="H60" s="404"/>
      <c r="I60" s="404"/>
      <c r="J60" s="404"/>
      <c r="K60" s="404"/>
      <c r="L60" s="404"/>
      <c r="M60" s="404"/>
      <c r="N60" s="404"/>
    </row>
    <row r="61" spans="2:14">
      <c r="B61" s="404"/>
      <c r="C61" s="404"/>
      <c r="D61" s="404"/>
      <c r="E61" s="404"/>
      <c r="F61" s="404"/>
      <c r="G61" s="404"/>
      <c r="H61" s="404"/>
      <c r="I61" s="404"/>
      <c r="J61" s="404"/>
      <c r="K61" s="404"/>
      <c r="L61" s="404"/>
      <c r="M61" s="404"/>
      <c r="N61" s="404"/>
    </row>
    <row r="62" spans="2:14">
      <c r="B62" s="404"/>
      <c r="C62" s="404"/>
      <c r="D62" s="404"/>
      <c r="E62" s="404"/>
      <c r="F62" s="404"/>
      <c r="G62" s="404"/>
      <c r="H62" s="404"/>
      <c r="I62" s="404"/>
      <c r="J62" s="404"/>
      <c r="K62" s="404"/>
      <c r="L62" s="404"/>
      <c r="M62" s="404"/>
      <c r="N62" s="404"/>
    </row>
    <row r="63" spans="2:14">
      <c r="B63" s="404"/>
      <c r="C63" s="404"/>
      <c r="D63" s="404"/>
      <c r="E63" s="404"/>
      <c r="F63" s="404"/>
      <c r="G63" s="404"/>
      <c r="H63" s="404"/>
      <c r="I63" s="404"/>
      <c r="J63" s="404"/>
      <c r="K63" s="404"/>
      <c r="L63" s="404"/>
      <c r="M63" s="404"/>
      <c r="N63" s="404"/>
    </row>
    <row r="64" spans="2:14">
      <c r="B64" s="404"/>
      <c r="C64" s="404"/>
      <c r="D64" s="404"/>
      <c r="E64" s="404"/>
      <c r="F64" s="404"/>
      <c r="G64" s="404"/>
      <c r="H64" s="404"/>
      <c r="I64" s="404"/>
      <c r="J64" s="404"/>
      <c r="K64" s="404"/>
      <c r="L64" s="404"/>
      <c r="M64" s="404"/>
      <c r="N64" s="404"/>
    </row>
    <row r="65" spans="2:14">
      <c r="B65" s="404"/>
      <c r="C65" s="404"/>
      <c r="D65" s="404"/>
      <c r="E65" s="404"/>
      <c r="F65" s="404"/>
      <c r="G65" s="404"/>
      <c r="H65" s="404"/>
      <c r="I65" s="404"/>
      <c r="J65" s="404"/>
      <c r="K65" s="404"/>
      <c r="L65" s="404"/>
      <c r="M65" s="404"/>
      <c r="N65" s="404"/>
    </row>
    <row r="66" spans="2:14">
      <c r="B66" s="404"/>
      <c r="C66" s="404"/>
      <c r="D66" s="404"/>
      <c r="E66" s="404"/>
      <c r="F66" s="404"/>
      <c r="G66" s="404"/>
      <c r="H66" s="404"/>
      <c r="I66" s="404"/>
      <c r="J66" s="404"/>
      <c r="K66" s="404"/>
      <c r="L66" s="404"/>
      <c r="M66" s="404"/>
      <c r="N66" s="404"/>
    </row>
    <row r="67" spans="2:14">
      <c r="B67" s="404"/>
      <c r="C67" s="404"/>
      <c r="D67" s="404"/>
      <c r="E67" s="404"/>
      <c r="F67" s="404"/>
      <c r="G67" s="404"/>
      <c r="H67" s="404"/>
      <c r="I67" s="404"/>
      <c r="J67" s="404"/>
      <c r="K67" s="404"/>
      <c r="L67" s="404"/>
      <c r="M67" s="404"/>
      <c r="N67" s="404"/>
    </row>
    <row r="68" spans="2:14">
      <c r="B68" s="404"/>
      <c r="C68" s="404"/>
      <c r="D68" s="404"/>
      <c r="E68" s="404"/>
      <c r="F68" s="404"/>
      <c r="G68" s="404"/>
      <c r="H68" s="404"/>
      <c r="I68" s="404"/>
      <c r="J68" s="404"/>
      <c r="K68" s="404"/>
      <c r="L68" s="404"/>
      <c r="M68" s="404"/>
      <c r="N68" s="404"/>
    </row>
    <row r="69" spans="2:14">
      <c r="B69" s="404"/>
      <c r="C69" s="404"/>
      <c r="D69" s="404"/>
      <c r="E69" s="404"/>
      <c r="F69" s="404"/>
      <c r="G69" s="404"/>
      <c r="H69" s="404"/>
      <c r="I69" s="404"/>
      <c r="J69" s="404"/>
      <c r="K69" s="404"/>
      <c r="L69" s="404"/>
      <c r="M69" s="404"/>
      <c r="N69" s="404"/>
    </row>
    <row r="70" spans="2:14">
      <c r="B70" s="404"/>
      <c r="C70" s="404"/>
      <c r="D70" s="404"/>
      <c r="E70" s="404"/>
      <c r="F70" s="404"/>
      <c r="G70" s="404"/>
      <c r="H70" s="404"/>
      <c r="I70" s="404"/>
      <c r="J70" s="404"/>
      <c r="K70" s="404"/>
      <c r="L70" s="404"/>
      <c r="M70" s="404"/>
      <c r="N70" s="404"/>
    </row>
    <row r="71" spans="2:14">
      <c r="B71" s="404"/>
      <c r="C71" s="404"/>
      <c r="D71" s="404"/>
      <c r="E71" s="404"/>
      <c r="F71" s="404"/>
      <c r="G71" s="404"/>
      <c r="H71" s="404"/>
      <c r="I71" s="404"/>
      <c r="J71" s="404"/>
      <c r="K71" s="404"/>
      <c r="L71" s="404"/>
      <c r="M71" s="404"/>
      <c r="N71" s="404"/>
    </row>
    <row r="72" spans="2:14">
      <c r="B72" s="404"/>
      <c r="C72" s="404"/>
      <c r="D72" s="404"/>
      <c r="E72" s="404"/>
      <c r="F72" s="404"/>
      <c r="G72" s="404"/>
      <c r="H72" s="404"/>
      <c r="I72" s="404"/>
      <c r="J72" s="404"/>
      <c r="K72" s="404"/>
      <c r="L72" s="404"/>
      <c r="M72" s="404"/>
      <c r="N72" s="404"/>
    </row>
    <row r="73" spans="2:14">
      <c r="B73" s="404"/>
      <c r="C73" s="404"/>
      <c r="D73" s="404"/>
      <c r="E73" s="404"/>
      <c r="F73" s="404"/>
      <c r="G73" s="404"/>
      <c r="H73" s="404"/>
      <c r="I73" s="404"/>
      <c r="J73" s="404"/>
      <c r="K73" s="404"/>
      <c r="L73" s="404"/>
      <c r="M73" s="404"/>
      <c r="N73" s="404"/>
    </row>
    <row r="74" spans="2:14">
      <c r="B74" s="404"/>
      <c r="C74" s="404"/>
      <c r="D74" s="404"/>
      <c r="E74" s="404"/>
      <c r="F74" s="404"/>
      <c r="G74" s="404"/>
      <c r="H74" s="404"/>
      <c r="I74" s="404"/>
      <c r="J74" s="404"/>
      <c r="K74" s="404"/>
      <c r="L74" s="404"/>
      <c r="M74" s="404"/>
      <c r="N74" s="404"/>
    </row>
    <row r="75" spans="2:14">
      <c r="B75" s="404"/>
      <c r="C75" s="404"/>
      <c r="D75" s="404"/>
      <c r="E75" s="404"/>
      <c r="F75" s="404"/>
      <c r="G75" s="404"/>
      <c r="H75" s="404"/>
      <c r="I75" s="404"/>
      <c r="J75" s="404"/>
      <c r="K75" s="404"/>
      <c r="L75" s="404"/>
      <c r="M75" s="404"/>
      <c r="N75" s="404"/>
    </row>
    <row r="76" spans="2:14">
      <c r="B76" s="404"/>
      <c r="C76" s="404"/>
      <c r="D76" s="404"/>
      <c r="E76" s="404"/>
      <c r="F76" s="404"/>
      <c r="G76" s="404"/>
      <c r="H76" s="404"/>
      <c r="I76" s="404"/>
      <c r="J76" s="404"/>
      <c r="K76" s="404"/>
      <c r="L76" s="404"/>
      <c r="M76" s="404"/>
      <c r="N76" s="404"/>
    </row>
    <row r="77" spans="2:14">
      <c r="B77" s="404"/>
      <c r="C77" s="404"/>
      <c r="D77" s="404"/>
      <c r="E77" s="404"/>
      <c r="F77" s="404"/>
      <c r="G77" s="404"/>
      <c r="H77" s="404"/>
      <c r="I77" s="404"/>
      <c r="J77" s="404"/>
      <c r="K77" s="404"/>
      <c r="L77" s="404"/>
      <c r="M77" s="404"/>
      <c r="N77" s="404"/>
    </row>
    <row r="78" spans="2:14">
      <c r="B78" s="404"/>
      <c r="C78" s="404"/>
      <c r="D78" s="404"/>
      <c r="E78" s="404"/>
      <c r="F78" s="404"/>
      <c r="G78" s="404"/>
      <c r="H78" s="404"/>
      <c r="I78" s="404"/>
      <c r="J78" s="404"/>
      <c r="K78" s="404"/>
      <c r="L78" s="404"/>
      <c r="M78" s="404"/>
      <c r="N78" s="404"/>
    </row>
    <row r="79" spans="2:14">
      <c r="B79" s="404"/>
      <c r="C79" s="404"/>
      <c r="D79" s="404"/>
      <c r="E79" s="404"/>
      <c r="F79" s="404"/>
      <c r="G79" s="404"/>
      <c r="H79" s="404"/>
      <c r="I79" s="404"/>
      <c r="J79" s="404"/>
      <c r="K79" s="404"/>
      <c r="L79" s="404"/>
      <c r="M79" s="404"/>
      <c r="N79" s="404"/>
    </row>
    <row r="80" spans="2:14">
      <c r="B80" s="404"/>
      <c r="C80" s="404"/>
      <c r="D80" s="404"/>
      <c r="E80" s="404"/>
      <c r="F80" s="404"/>
      <c r="G80" s="404"/>
      <c r="H80" s="404"/>
      <c r="I80" s="404"/>
      <c r="J80" s="404"/>
      <c r="K80" s="404"/>
      <c r="L80" s="404"/>
      <c r="M80" s="404"/>
      <c r="N80" s="404"/>
    </row>
    <row r="81" spans="2:14">
      <c r="B81" s="404"/>
      <c r="C81" s="404"/>
      <c r="D81" s="404"/>
      <c r="E81" s="404"/>
      <c r="F81" s="404"/>
      <c r="G81" s="404"/>
      <c r="H81" s="404"/>
      <c r="I81" s="404"/>
      <c r="J81" s="404"/>
      <c r="K81" s="404"/>
      <c r="L81" s="404"/>
      <c r="M81" s="404"/>
      <c r="N81" s="404"/>
    </row>
    <row r="82" spans="2:14">
      <c r="B82" s="404"/>
      <c r="C82" s="404"/>
      <c r="D82" s="404"/>
      <c r="E82" s="404"/>
      <c r="F82" s="404"/>
      <c r="G82" s="404"/>
      <c r="H82" s="404"/>
      <c r="I82" s="404"/>
      <c r="J82" s="404"/>
      <c r="K82" s="404"/>
      <c r="L82" s="404"/>
      <c r="M82" s="404"/>
      <c r="N82" s="404"/>
    </row>
    <row r="83" spans="2:14">
      <c r="B83" s="404"/>
      <c r="C83" s="404"/>
      <c r="D83" s="404"/>
      <c r="E83" s="404"/>
      <c r="F83" s="404"/>
      <c r="G83" s="404"/>
      <c r="H83" s="404"/>
      <c r="I83" s="404"/>
      <c r="J83" s="404"/>
      <c r="K83" s="404"/>
      <c r="L83" s="404"/>
      <c r="M83" s="404"/>
      <c r="N83" s="404"/>
    </row>
    <row r="84" spans="2:14">
      <c r="B84" s="404"/>
      <c r="C84" s="404"/>
      <c r="D84" s="404"/>
      <c r="E84" s="404"/>
      <c r="F84" s="404"/>
      <c r="G84" s="404"/>
      <c r="H84" s="404"/>
      <c r="I84" s="404"/>
      <c r="J84" s="404"/>
      <c r="K84" s="404"/>
      <c r="L84" s="404"/>
      <c r="M84" s="404"/>
      <c r="N84" s="404"/>
    </row>
    <row r="85" spans="2:14">
      <c r="B85" s="404"/>
      <c r="C85" s="404"/>
      <c r="D85" s="404"/>
      <c r="E85" s="404"/>
      <c r="F85" s="404"/>
      <c r="G85" s="404"/>
      <c r="H85" s="404"/>
      <c r="I85" s="404"/>
      <c r="J85" s="404"/>
      <c r="K85" s="404"/>
      <c r="L85" s="404"/>
      <c r="M85" s="404"/>
      <c r="N85" s="404"/>
    </row>
    <row r="86" spans="2:14">
      <c r="B86" s="404"/>
      <c r="C86" s="404"/>
      <c r="D86" s="404"/>
      <c r="E86" s="404"/>
      <c r="F86" s="404"/>
      <c r="G86" s="404"/>
      <c r="H86" s="404"/>
      <c r="I86" s="404"/>
      <c r="J86" s="404"/>
      <c r="K86" s="404"/>
      <c r="L86" s="404"/>
      <c r="M86" s="404"/>
      <c r="N86" s="404"/>
    </row>
    <row r="87" spans="2:14">
      <c r="B87" s="404"/>
      <c r="C87" s="404"/>
      <c r="D87" s="404"/>
      <c r="E87" s="404"/>
      <c r="F87" s="404"/>
      <c r="G87" s="404"/>
      <c r="H87" s="404"/>
      <c r="I87" s="404"/>
      <c r="J87" s="404"/>
      <c r="K87" s="404"/>
      <c r="L87" s="404"/>
      <c r="M87" s="404"/>
      <c r="N87" s="404"/>
    </row>
    <row r="88" spans="2:14">
      <c r="B88" s="404"/>
      <c r="C88" s="404"/>
      <c r="D88" s="404"/>
      <c r="E88" s="404"/>
      <c r="F88" s="404"/>
      <c r="G88" s="404"/>
      <c r="H88" s="404"/>
      <c r="I88" s="404"/>
      <c r="J88" s="404"/>
      <c r="K88" s="404"/>
      <c r="L88" s="404"/>
      <c r="M88" s="404"/>
      <c r="N88" s="404"/>
    </row>
    <row r="89" spans="2:14">
      <c r="B89" s="404"/>
      <c r="C89" s="404"/>
      <c r="D89" s="404"/>
      <c r="E89" s="404"/>
      <c r="F89" s="404"/>
      <c r="G89" s="404"/>
      <c r="H89" s="404"/>
      <c r="I89" s="404"/>
      <c r="J89" s="404"/>
      <c r="K89" s="404"/>
      <c r="L89" s="404"/>
      <c r="M89" s="404"/>
      <c r="N89" s="404"/>
    </row>
    <row r="90" spans="2:14">
      <c r="B90" s="404"/>
      <c r="C90" s="404"/>
      <c r="D90" s="404"/>
      <c r="E90" s="404"/>
      <c r="F90" s="404"/>
      <c r="G90" s="404"/>
      <c r="H90" s="404"/>
      <c r="I90" s="404"/>
      <c r="J90" s="404"/>
      <c r="K90" s="404"/>
      <c r="L90" s="404"/>
      <c r="M90" s="404"/>
      <c r="N90" s="404"/>
    </row>
    <row r="91" spans="2:14">
      <c r="B91" s="404"/>
      <c r="C91" s="404"/>
      <c r="D91" s="404"/>
      <c r="E91" s="404"/>
      <c r="F91" s="404"/>
      <c r="G91" s="404"/>
      <c r="H91" s="404"/>
      <c r="I91" s="404"/>
      <c r="J91" s="404"/>
      <c r="K91" s="404"/>
      <c r="L91" s="404"/>
      <c r="M91" s="404"/>
      <c r="N91" s="404"/>
    </row>
    <row r="92" spans="2:14">
      <c r="B92" s="404"/>
      <c r="C92" s="404"/>
      <c r="D92" s="404"/>
      <c r="E92" s="404"/>
      <c r="F92" s="404"/>
      <c r="G92" s="404"/>
      <c r="H92" s="404"/>
      <c r="I92" s="404"/>
      <c r="J92" s="404"/>
      <c r="K92" s="404"/>
      <c r="L92" s="404"/>
      <c r="M92" s="404"/>
      <c r="N92" s="404"/>
    </row>
    <row r="93" spans="2:14">
      <c r="B93" s="404"/>
      <c r="C93" s="404"/>
      <c r="D93" s="404"/>
      <c r="E93" s="404"/>
      <c r="F93" s="404"/>
      <c r="G93" s="404"/>
      <c r="H93" s="404"/>
      <c r="I93" s="404"/>
      <c r="J93" s="404"/>
      <c r="K93" s="404"/>
      <c r="L93" s="404"/>
      <c r="M93" s="404"/>
      <c r="N93" s="404"/>
    </row>
    <row r="94" spans="2:14">
      <c r="B94" s="404"/>
      <c r="C94" s="404"/>
      <c r="D94" s="404"/>
      <c r="E94" s="404"/>
      <c r="F94" s="404"/>
      <c r="G94" s="404"/>
      <c r="H94" s="404"/>
      <c r="I94" s="404"/>
      <c r="J94" s="404"/>
      <c r="K94" s="404"/>
      <c r="L94" s="404"/>
      <c r="M94" s="404"/>
      <c r="N94" s="404"/>
    </row>
    <row r="95" spans="2:14">
      <c r="B95" s="404"/>
      <c r="C95" s="404"/>
      <c r="D95" s="404"/>
      <c r="E95" s="404"/>
      <c r="F95" s="404"/>
      <c r="G95" s="404"/>
      <c r="H95" s="404"/>
      <c r="I95" s="404"/>
      <c r="J95" s="404"/>
      <c r="K95" s="404"/>
      <c r="L95" s="404"/>
      <c r="M95" s="404"/>
      <c r="N95" s="404"/>
    </row>
    <row r="96" spans="2:14">
      <c r="B96" s="404"/>
      <c r="C96" s="404"/>
      <c r="D96" s="404"/>
      <c r="E96" s="404"/>
      <c r="F96" s="404"/>
      <c r="G96" s="404"/>
      <c r="H96" s="404"/>
      <c r="I96" s="404"/>
      <c r="J96" s="404"/>
      <c r="K96" s="404"/>
      <c r="L96" s="404"/>
      <c r="M96" s="404"/>
      <c r="N96" s="404"/>
    </row>
    <row r="97" spans="2:14">
      <c r="B97" s="404"/>
      <c r="C97" s="404"/>
      <c r="D97" s="404"/>
      <c r="E97" s="404"/>
      <c r="F97" s="404"/>
      <c r="G97" s="404"/>
      <c r="H97" s="404"/>
      <c r="I97" s="404"/>
      <c r="J97" s="404"/>
      <c r="K97" s="404"/>
      <c r="L97" s="404"/>
      <c r="M97" s="404"/>
      <c r="N97" s="404"/>
    </row>
    <row r="98" spans="2:14">
      <c r="B98" s="404"/>
      <c r="C98" s="404"/>
      <c r="D98" s="404"/>
      <c r="E98" s="404"/>
      <c r="F98" s="404"/>
      <c r="G98" s="404"/>
      <c r="H98" s="404"/>
      <c r="I98" s="404"/>
      <c r="J98" s="404"/>
      <c r="K98" s="404"/>
      <c r="L98" s="404"/>
      <c r="M98" s="404"/>
      <c r="N98" s="404"/>
    </row>
    <row r="99" spans="2:14">
      <c r="B99" s="404"/>
      <c r="C99" s="404"/>
      <c r="D99" s="404"/>
      <c r="E99" s="404"/>
      <c r="F99" s="404"/>
      <c r="G99" s="404"/>
      <c r="H99" s="404"/>
      <c r="I99" s="404"/>
      <c r="J99" s="404"/>
      <c r="K99" s="404"/>
      <c r="L99" s="404"/>
      <c r="M99" s="404"/>
      <c r="N99" s="404"/>
    </row>
    <row r="100" spans="2:14">
      <c r="B100" s="404"/>
      <c r="C100" s="404"/>
      <c r="D100" s="404"/>
      <c r="E100" s="404"/>
      <c r="F100" s="404"/>
      <c r="G100" s="404"/>
      <c r="H100" s="404"/>
      <c r="I100" s="404"/>
      <c r="J100" s="404"/>
      <c r="K100" s="404"/>
      <c r="L100" s="404"/>
      <c r="M100" s="404"/>
      <c r="N100" s="404"/>
    </row>
    <row r="101" spans="2:14">
      <c r="B101" s="404"/>
      <c r="C101" s="404"/>
      <c r="D101" s="404"/>
      <c r="E101" s="404"/>
      <c r="F101" s="404"/>
      <c r="G101" s="404"/>
      <c r="H101" s="404"/>
      <c r="I101" s="404"/>
      <c r="J101" s="404"/>
      <c r="K101" s="404"/>
      <c r="L101" s="404"/>
      <c r="M101" s="404"/>
      <c r="N101" s="404"/>
    </row>
    <row r="102" spans="2:14">
      <c r="B102" s="404"/>
      <c r="C102" s="404"/>
      <c r="D102" s="404"/>
      <c r="E102" s="404"/>
      <c r="F102" s="404"/>
      <c r="G102" s="404"/>
      <c r="H102" s="404"/>
      <c r="I102" s="404"/>
      <c r="J102" s="404"/>
      <c r="K102" s="404"/>
      <c r="L102" s="404"/>
      <c r="M102" s="404"/>
      <c r="N102" s="404"/>
    </row>
    <row r="103" spans="2:14">
      <c r="B103" s="404"/>
      <c r="C103" s="404"/>
      <c r="D103" s="404"/>
      <c r="E103" s="404"/>
      <c r="F103" s="404"/>
      <c r="G103" s="404"/>
      <c r="H103" s="404"/>
      <c r="I103" s="404"/>
      <c r="J103" s="404"/>
      <c r="K103" s="404"/>
      <c r="L103" s="404"/>
      <c r="M103" s="404"/>
      <c r="N103" s="404"/>
    </row>
    <row r="104" spans="2:14">
      <c r="B104" s="404"/>
      <c r="C104" s="404"/>
      <c r="D104" s="404"/>
      <c r="E104" s="404"/>
      <c r="F104" s="404"/>
      <c r="G104" s="404"/>
      <c r="H104" s="404"/>
      <c r="I104" s="404"/>
      <c r="J104" s="404"/>
      <c r="K104" s="404"/>
      <c r="L104" s="404"/>
      <c r="M104" s="404"/>
      <c r="N104" s="404"/>
    </row>
    <row r="105" spans="2:14">
      <c r="B105" s="404"/>
      <c r="C105" s="404"/>
      <c r="D105" s="404"/>
      <c r="E105" s="404"/>
      <c r="F105" s="404"/>
      <c r="G105" s="404"/>
      <c r="H105" s="404"/>
      <c r="I105" s="404"/>
      <c r="J105" s="404"/>
      <c r="K105" s="404"/>
      <c r="L105" s="404"/>
      <c r="M105" s="404"/>
      <c r="N105" s="404"/>
    </row>
    <row r="106" spans="2:14">
      <c r="B106" s="404"/>
      <c r="C106" s="404"/>
      <c r="D106" s="404"/>
      <c r="E106" s="404"/>
      <c r="F106" s="404"/>
      <c r="G106" s="404"/>
      <c r="H106" s="404"/>
      <c r="I106" s="404"/>
      <c r="J106" s="404"/>
      <c r="K106" s="404"/>
      <c r="L106" s="404"/>
      <c r="M106" s="404"/>
      <c r="N106" s="404"/>
    </row>
  </sheetData>
  <mergeCells count="9">
    <mergeCell ref="B43:K43"/>
    <mergeCell ref="B44:K44"/>
    <mergeCell ref="B1:K1"/>
    <mergeCell ref="B2:K2"/>
    <mergeCell ref="M2:N2"/>
    <mergeCell ref="G6:H6"/>
    <mergeCell ref="M14:N14"/>
    <mergeCell ref="M24:N24"/>
    <mergeCell ref="B3:K3"/>
  </mergeCells>
  <printOptions horizontalCentered="1" verticalCentered="1"/>
  <pageMargins left="0.2" right="0.2" top="0.25" bottom="0.25" header="0" footer="0"/>
  <pageSetup scale="65" orientation="landscape" r:id="rId1"/>
  <colBreaks count="1" manualBreakCount="1">
    <brk id="12" max="47"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sheetPr>
  <dimension ref="A2:AC85"/>
  <sheetViews>
    <sheetView view="pageBreakPreview" topLeftCell="A28" zoomScale="60" zoomScaleNormal="100" workbookViewId="0">
      <selection activeCell="B58" sqref="B58"/>
    </sheetView>
  </sheetViews>
  <sheetFormatPr defaultRowHeight="18"/>
  <cols>
    <col min="1" max="1" width="10.28515625" style="2" bestFit="1" customWidth="1"/>
    <col min="2" max="2" width="58.7109375" style="5" bestFit="1" customWidth="1"/>
    <col min="3" max="3" width="18.140625" style="4" bestFit="1" customWidth="1"/>
    <col min="4" max="4" width="16.140625" style="4" bestFit="1" customWidth="1"/>
    <col min="5" max="5" width="17.5703125" style="4" bestFit="1" customWidth="1"/>
    <col min="6" max="6" width="16.5703125" style="4" bestFit="1" customWidth="1"/>
    <col min="7" max="9" width="17.5703125" style="4" bestFit="1" customWidth="1"/>
    <col min="10" max="10" width="17" style="4" bestFit="1" customWidth="1"/>
    <col min="11" max="11" width="17.5703125" style="4" bestFit="1" customWidth="1"/>
    <col min="12" max="12" width="17" style="4" bestFit="1" customWidth="1"/>
    <col min="13" max="14" width="17.5703125" style="4" bestFit="1" customWidth="1"/>
    <col min="15" max="15" width="17" style="4" bestFit="1" customWidth="1"/>
    <col min="16" max="16" width="19.140625" style="4" bestFit="1" customWidth="1"/>
    <col min="17" max="17" width="19.140625" style="4" customWidth="1"/>
    <col min="18" max="18" width="17" style="4" bestFit="1" customWidth="1"/>
    <col min="19" max="19" width="41.140625" style="4" bestFit="1" customWidth="1"/>
    <col min="20" max="20" width="10.85546875" style="4" bestFit="1" customWidth="1"/>
    <col min="21" max="21" width="11.28515625" style="4" bestFit="1" customWidth="1"/>
    <col min="22" max="22" width="9.42578125" style="4" bestFit="1" customWidth="1"/>
    <col min="23" max="23" width="9" style="4" bestFit="1" customWidth="1"/>
    <col min="24" max="24" width="9.85546875" style="4" bestFit="1" customWidth="1"/>
    <col min="25" max="25" width="11.28515625" style="4" bestFit="1" customWidth="1"/>
    <col min="26" max="26" width="11.140625" style="4" bestFit="1" customWidth="1"/>
    <col min="27" max="28" width="9.42578125" style="4" bestFit="1" customWidth="1"/>
    <col min="29" max="30" width="9.140625" style="4"/>
    <col min="31" max="31" width="9.7109375" style="4" bestFit="1" customWidth="1"/>
    <col min="32" max="16384" width="9.140625" style="4"/>
  </cols>
  <sheetData>
    <row r="2" spans="1:18" ht="31.5">
      <c r="B2" s="570" t="s">
        <v>144</v>
      </c>
      <c r="C2" s="570"/>
      <c r="D2" s="570"/>
      <c r="E2" s="570"/>
      <c r="F2" s="570"/>
      <c r="G2" s="570"/>
      <c r="H2" s="570"/>
      <c r="I2" s="570"/>
      <c r="J2" s="570"/>
      <c r="K2" s="570"/>
      <c r="L2" s="570"/>
      <c r="M2" s="570"/>
      <c r="N2" s="570"/>
      <c r="O2" s="570"/>
      <c r="P2" s="3"/>
    </row>
    <row r="3" spans="1:18">
      <c r="B3" s="569"/>
      <c r="C3" s="569"/>
      <c r="D3" s="569"/>
      <c r="E3" s="569"/>
      <c r="F3" s="569"/>
      <c r="G3" s="569"/>
      <c r="H3" s="569"/>
      <c r="I3" s="569"/>
      <c r="J3" s="569"/>
      <c r="K3" s="569"/>
      <c r="L3" s="569"/>
      <c r="M3" s="569"/>
      <c r="N3" s="569"/>
      <c r="O3" s="569"/>
    </row>
    <row r="4" spans="1:18">
      <c r="Q4" s="6"/>
    </row>
    <row r="5" spans="1:18">
      <c r="B5" s="7" t="s">
        <v>145</v>
      </c>
      <c r="C5" s="8" t="s">
        <v>20</v>
      </c>
      <c r="D5" s="8" t="s">
        <v>21</v>
      </c>
      <c r="E5" s="8" t="s">
        <v>22</v>
      </c>
      <c r="F5" s="8" t="s">
        <v>23</v>
      </c>
      <c r="G5" s="8" t="s">
        <v>24</v>
      </c>
      <c r="H5" s="8" t="s">
        <v>25</v>
      </c>
      <c r="I5" s="8" t="s">
        <v>26</v>
      </c>
      <c r="J5" s="8" t="s">
        <v>27</v>
      </c>
      <c r="K5" s="8" t="s">
        <v>28</v>
      </c>
      <c r="L5" s="8" t="s">
        <v>29</v>
      </c>
      <c r="M5" s="8" t="s">
        <v>30</v>
      </c>
      <c r="N5" s="8" t="s">
        <v>31</v>
      </c>
      <c r="O5" s="8" t="s">
        <v>32</v>
      </c>
      <c r="P5" s="8" t="s">
        <v>81</v>
      </c>
      <c r="Q5" s="8" t="s">
        <v>82</v>
      </c>
    </row>
    <row r="6" spans="1:18">
      <c r="B6" s="5" t="s">
        <v>33</v>
      </c>
      <c r="C6" s="224">
        <f>AVERAGE('CC Data'!$K$4:$M$4)</f>
        <v>3983.9333333333338</v>
      </c>
      <c r="D6" s="224">
        <f>AVERAGE('CC Data'!$K$24:$M$24)</f>
        <v>1787.8000000000002</v>
      </c>
      <c r="E6" s="224">
        <f>AVERAGE('CC Data'!$K$44:$M$44)</f>
        <v>2484.7999999999997</v>
      </c>
      <c r="F6" s="224">
        <f>AVERAGE('CC Data'!$K$64:$M$64)</f>
        <v>1481.5333333333335</v>
      </c>
      <c r="G6" s="224">
        <f>AVERAGE('CC Data'!$K$84:$M$84)</f>
        <v>2121.7333333333331</v>
      </c>
      <c r="H6" s="224">
        <f>AVERAGE('CC Data'!$K$104:$M$104)</f>
        <v>2514.6</v>
      </c>
      <c r="I6" s="224">
        <f>AVERAGE('CC Data'!$K$124:$M$124)</f>
        <v>4514.7333333333336</v>
      </c>
      <c r="J6" s="224">
        <f>AVERAGE('CC Data'!$K$144:$M$144)</f>
        <v>2795.5333333333328</v>
      </c>
      <c r="K6" s="224">
        <f>AVERAGE('CC Data'!$K$164:$M$164)</f>
        <v>4654.8</v>
      </c>
      <c r="L6" s="224">
        <f>AVERAGE('CC Data'!$K$184:$M$184)</f>
        <v>2743.3333333333335</v>
      </c>
      <c r="M6" s="224">
        <f>AVERAGE('CC Data'!$K$204:$M$204)</f>
        <v>5811.7333333333336</v>
      </c>
      <c r="N6" s="224">
        <f>AVERAGE('CC Data'!$K$224:$M$224)</f>
        <v>3485.7333333333336</v>
      </c>
      <c r="O6" s="224">
        <f>AVERAGE('CC Data'!$K$244:$M$244)</f>
        <v>3164.3333333333335</v>
      </c>
      <c r="P6" s="9">
        <f>SUM(C6:O6)</f>
        <v>41544.6</v>
      </c>
      <c r="Q6" s="10">
        <f>AVERAGE(C6:O6)</f>
        <v>3195.7384615384613</v>
      </c>
    </row>
    <row r="7" spans="1:18">
      <c r="B7" s="5" t="s">
        <v>9</v>
      </c>
      <c r="C7" s="224">
        <f>AVERAGE('CC Data'!$K$5:$M$5)</f>
        <v>3103.9999999999995</v>
      </c>
      <c r="D7" s="224">
        <f>AVERAGE('CC Data'!$K$25:$M$25)</f>
        <v>1305.8666666666668</v>
      </c>
      <c r="E7" s="224">
        <f>AVERAGE('CC Data'!$K$45:$M$45)</f>
        <v>2136.6666666666665</v>
      </c>
      <c r="F7" s="224">
        <f>AVERAGE('CC Data'!$K$65:$M$65)</f>
        <v>1041.3333333333333</v>
      </c>
      <c r="G7" s="224">
        <f>AVERAGE('CC Data'!$K$85:$M$85)</f>
        <v>1559.1999999999998</v>
      </c>
      <c r="H7" s="224">
        <f>AVERAGE('CC Data'!$K$105:$M$105)</f>
        <v>2006.4666666666665</v>
      </c>
      <c r="I7" s="224">
        <f>AVERAGE('CC Data'!$K$125:$M$125)</f>
        <v>3566.6</v>
      </c>
      <c r="J7" s="224">
        <f>AVERAGE('CC Data'!$K$145:$M$145)</f>
        <v>2310.8666666666668</v>
      </c>
      <c r="K7" s="224">
        <f>AVERAGE('CC Data'!$K$165:$M$165)</f>
        <v>4037.2000000000003</v>
      </c>
      <c r="L7" s="224">
        <f>AVERAGE('CC Data'!$K$185:$M$185)</f>
        <v>2256.2000000000003</v>
      </c>
      <c r="M7" s="224">
        <f>AVERAGE('CC Data'!$K$205:$M$205)</f>
        <v>4534.4666666666672</v>
      </c>
      <c r="N7" s="224">
        <f>AVERAGE('CC Data'!$K$225:$M$225)</f>
        <v>2739.9333333333329</v>
      </c>
      <c r="O7" s="224">
        <f>AVERAGE('CC Data'!$K$245:$M$245)</f>
        <v>2260.3999999999996</v>
      </c>
      <c r="P7" s="9">
        <f t="shared" ref="P7:P16" si="0">SUM(C7:O7)</f>
        <v>32859.200000000004</v>
      </c>
      <c r="Q7" s="10">
        <f t="shared" ref="Q7:Q15" si="1">AVERAGE(C7:O7)</f>
        <v>2527.6307692307696</v>
      </c>
    </row>
    <row r="8" spans="1:18" s="13" customFormat="1">
      <c r="A8" s="11"/>
      <c r="B8" s="12" t="s">
        <v>34</v>
      </c>
      <c r="C8" s="224">
        <f>AVERAGE('CC Data'!$K$6:$M$6)</f>
        <v>2693.9333333333329</v>
      </c>
      <c r="D8" s="224">
        <f>AVERAGE('CC Data'!$K$26:$M$26)</f>
        <v>1092.3999999999999</v>
      </c>
      <c r="E8" s="224">
        <f>AVERAGE('CC Data'!$K$46:$M$46)</f>
        <v>1806.8666666666668</v>
      </c>
      <c r="F8" s="224">
        <f>AVERAGE('CC Data'!$K$66:$M$66)</f>
        <v>918.33333333333337</v>
      </c>
      <c r="G8" s="224">
        <f>AVERAGE('CC Data'!$K$86:$M$86)</f>
        <v>1348.7333333333333</v>
      </c>
      <c r="H8" s="224">
        <f>AVERAGE('CC Data'!$K$106:$M$106)</f>
        <v>1639.8666666666666</v>
      </c>
      <c r="I8" s="224">
        <f>AVERAGE('CC Data'!$K$126:$M$126)</f>
        <v>3016.4</v>
      </c>
      <c r="J8" s="224">
        <f>AVERAGE('CC Data'!$K$146:$M$146)</f>
        <v>2033.333333333333</v>
      </c>
      <c r="K8" s="224">
        <f>AVERAGE('CC Data'!$K$166:$M$166)</f>
        <v>3407</v>
      </c>
      <c r="L8" s="224">
        <f>AVERAGE('CC Data'!$K$186:$M$186)</f>
        <v>1947.0666666666668</v>
      </c>
      <c r="M8" s="224">
        <f>AVERAGE('CC Data'!$K$206:$M$206)</f>
        <v>3416.8666666666668</v>
      </c>
      <c r="N8" s="224">
        <f>AVERAGE('CC Data'!$K$226:$M$226)</f>
        <v>2403.9333333333329</v>
      </c>
      <c r="O8" s="224">
        <f>AVERAGE('CC Data'!$K$246:$M$246)</f>
        <v>1977.5333333333335</v>
      </c>
      <c r="P8" s="9">
        <f t="shared" si="0"/>
        <v>27702.266666666663</v>
      </c>
      <c r="Q8" s="10">
        <f t="shared" si="1"/>
        <v>2130.9435897435897</v>
      </c>
    </row>
    <row r="9" spans="1:18" s="13" customFormat="1">
      <c r="A9" s="11"/>
      <c r="B9" s="12" t="s">
        <v>35</v>
      </c>
      <c r="C9" s="224">
        <f>AVERAGE('CC Data'!$K$7:$M$7)</f>
        <v>1353.3333333333333</v>
      </c>
      <c r="D9" s="224">
        <f>AVERAGE('CC Data'!$K$27:$M$27)</f>
        <v>877.33333333333337</v>
      </c>
      <c r="E9" s="224">
        <f>AVERAGE('CC Data'!$K$47:$M$47)</f>
        <v>974.33333333333337</v>
      </c>
      <c r="F9" s="224">
        <f>AVERAGE('CC Data'!$K$67:$M$67)</f>
        <v>964.66666666666663</v>
      </c>
      <c r="G9" s="224">
        <f>AVERAGE('CC Data'!$K$87:$M$87)</f>
        <v>1372.3333333333333</v>
      </c>
      <c r="H9" s="224">
        <f>AVERAGE('CC Data'!$K$107:$M$107)</f>
        <v>969</v>
      </c>
      <c r="I9" s="224">
        <f>AVERAGE('CC Data'!$K$127:$M$127)</f>
        <v>1211.6666666666667</v>
      </c>
      <c r="J9" s="224">
        <f>AVERAGE('CC Data'!$K$147:$M$147)</f>
        <v>813.66666666666663</v>
      </c>
      <c r="K9" s="224">
        <f>AVERAGE('CC Data'!$K$167:$M$167)</f>
        <v>1470</v>
      </c>
      <c r="L9" s="224">
        <f>AVERAGE('CC Data'!$K$187:$M$187)</f>
        <v>1691</v>
      </c>
      <c r="M9" s="224">
        <f>AVERAGE('CC Data'!$K$207:$M$207)</f>
        <v>560.33333333333337</v>
      </c>
      <c r="N9" s="224">
        <f>AVERAGE('CC Data'!$K$227:$M$227)</f>
        <v>1840</v>
      </c>
      <c r="O9" s="224">
        <f>AVERAGE('CC Data'!$K$247:$M$247)</f>
        <v>1537.3333333333333</v>
      </c>
      <c r="P9" s="9">
        <f>SUM(C9:O9)</f>
        <v>15635.000000000002</v>
      </c>
      <c r="Q9" s="10">
        <f t="shared" si="1"/>
        <v>1202.6923076923078</v>
      </c>
    </row>
    <row r="10" spans="1:18" s="13" customFormat="1">
      <c r="A10" s="11"/>
      <c r="B10" s="12" t="s">
        <v>36</v>
      </c>
      <c r="C10" s="224">
        <f>AVERAGE('CC Data'!$K$8:$M$8)</f>
        <v>1896.6000000000001</v>
      </c>
      <c r="D10" s="224">
        <f>AVERAGE('CC Data'!$K$28:$M$28)</f>
        <v>761</v>
      </c>
      <c r="E10" s="224">
        <f>AVERAGE('CC Data'!$K$48:$M$48)</f>
        <v>1196.5333333333335</v>
      </c>
      <c r="F10" s="224">
        <f>AVERAGE('CC Data'!$K$68:$M$68)</f>
        <v>612</v>
      </c>
      <c r="G10" s="224">
        <f>AVERAGE('CC Data'!$K$88:$M$88)</f>
        <v>901.46666666666658</v>
      </c>
      <c r="H10" s="224">
        <f>AVERAGE('CC Data'!$K$108:$M$108)</f>
        <v>1107.5333333333333</v>
      </c>
      <c r="I10" s="224">
        <f>AVERAGE('CC Data'!$K$128:$M$128)</f>
        <v>1299.1333333333334</v>
      </c>
      <c r="J10" s="224">
        <f>AVERAGE('CC Data'!$K$148:$M$148)</f>
        <v>1473.4666666666665</v>
      </c>
      <c r="K10" s="224">
        <f>AVERAGE('CC Data'!$K$168:$M$168)</f>
        <v>2389.4666666666667</v>
      </c>
      <c r="L10" s="224">
        <f>AVERAGE('CC Data'!$K$188:$M$188)</f>
        <v>1511.2666666666667</v>
      </c>
      <c r="M10" s="224">
        <f>AVERAGE('CC Data'!$K$208:$M$208)</f>
        <v>1616.3333333333333</v>
      </c>
      <c r="N10" s="224">
        <f>AVERAGE('CC Data'!$K$228:$M$228)</f>
        <v>1510.5333333333331</v>
      </c>
      <c r="O10" s="224">
        <f>AVERAGE('CC Data'!$K$248:$M$248)</f>
        <v>1585.8666666666668</v>
      </c>
      <c r="P10" s="9">
        <f t="shared" si="0"/>
        <v>17861.2</v>
      </c>
      <c r="Q10" s="10">
        <f t="shared" si="1"/>
        <v>1373.9384615384615</v>
      </c>
      <c r="R10" s="14"/>
    </row>
    <row r="11" spans="1:18">
      <c r="B11" s="5" t="s">
        <v>37</v>
      </c>
      <c r="C11" s="224">
        <f>AVERAGE('CC Data'!$K$9:$M$9)</f>
        <v>355.06666666666666</v>
      </c>
      <c r="D11" s="224">
        <f>AVERAGE('CC Data'!$K$29:$M$29)</f>
        <v>43.333333333333336</v>
      </c>
      <c r="E11" s="224">
        <f>AVERAGE('CC Data'!$K$49:$M$49)</f>
        <v>99.2</v>
      </c>
      <c r="F11" s="224">
        <f>AVERAGE('CC Data'!$K$69:$M$69)</f>
        <v>53.133333333333326</v>
      </c>
      <c r="G11" s="224">
        <f>AVERAGE('CC Data'!$K$89:$M$89)</f>
        <v>56</v>
      </c>
      <c r="H11" s="224">
        <f>AVERAGE('CC Data'!$K$109:$M$109)</f>
        <v>0.66666666666666663</v>
      </c>
      <c r="I11" s="224">
        <f>AVERAGE('CC Data'!$K$129:$M$129)</f>
        <v>214.26666666666665</v>
      </c>
      <c r="J11" s="224">
        <f>AVERAGE('CC Data'!$K$149:$M$149)</f>
        <v>240.86666666666665</v>
      </c>
      <c r="K11" s="224">
        <f>AVERAGE('CC Data'!$K$169:$M$169)</f>
        <v>2</v>
      </c>
      <c r="L11" s="224">
        <f>AVERAGE('CC Data'!$K$189:$M$189)</f>
        <v>176.66666666666666</v>
      </c>
      <c r="M11" s="224">
        <f>AVERAGE('CC Data'!$K$209:$M$209)</f>
        <v>83.266666666666666</v>
      </c>
      <c r="N11" s="224">
        <f>AVERAGE('CC Data'!$K$229:$M$229)</f>
        <v>151.66666666666666</v>
      </c>
      <c r="O11" s="224">
        <f>AVERAGE('CC Data'!$K$249:$M$249)</f>
        <v>37.266666666666673</v>
      </c>
      <c r="P11" s="9">
        <f>SUM(C11:O11)</f>
        <v>1513.4</v>
      </c>
      <c r="Q11" s="10">
        <f t="shared" si="1"/>
        <v>116.41538461538462</v>
      </c>
      <c r="R11" s="14"/>
    </row>
    <row r="12" spans="1:18" s="15" customFormat="1">
      <c r="B12" s="5" t="s">
        <v>38</v>
      </c>
      <c r="C12" s="224">
        <f>AVERAGE('CC Data'!$K$10:$M$10)</f>
        <v>409.73333333333329</v>
      </c>
      <c r="D12" s="224">
        <f>AVERAGE('CC Data'!$K$30:$M$30)</f>
        <v>501.06666666666666</v>
      </c>
      <c r="E12" s="224">
        <f>AVERAGE('CC Data'!$K$50:$M$50)</f>
        <v>103.53333333333335</v>
      </c>
      <c r="F12" s="224">
        <f>AVERAGE('CC Data'!$K$70:$M$70)</f>
        <v>56.6</v>
      </c>
      <c r="G12" s="224">
        <f>AVERAGE('CC Data'!$K$90:$M$90)</f>
        <v>96.2</v>
      </c>
      <c r="H12" s="224">
        <f>AVERAGE('CC Data'!$K$110:$M$110)</f>
        <v>142</v>
      </c>
      <c r="I12" s="224">
        <f>AVERAGE('CC Data'!$K$130:$M$130)</f>
        <v>125.2</v>
      </c>
      <c r="J12" s="224">
        <f>AVERAGE('CC Data'!$K$150:$M$150)</f>
        <v>439.20000000000005</v>
      </c>
      <c r="K12" s="224">
        <f>AVERAGE('CC Data'!$K$170:$M$170)</f>
        <v>972.06666666666661</v>
      </c>
      <c r="L12" s="224">
        <f>AVERAGE('CC Data'!$K$190:$M$190)</f>
        <v>72.600000000000009</v>
      </c>
      <c r="M12" s="224">
        <f>AVERAGE('CC Data'!$K$210:$M$210)</f>
        <v>709.20000000000016</v>
      </c>
      <c r="N12" s="224">
        <f>AVERAGE('CC Data'!$K$230:$M$230)</f>
        <v>598.66666666666663</v>
      </c>
      <c r="O12" s="224">
        <f>AVERAGE('CC Data'!$K$250:$M$250)</f>
        <v>678.13333333333333</v>
      </c>
      <c r="P12" s="9">
        <f t="shared" si="0"/>
        <v>4904.2</v>
      </c>
      <c r="Q12" s="10">
        <f t="shared" si="1"/>
        <v>377.24615384615385</v>
      </c>
      <c r="R12" s="16"/>
    </row>
    <row r="13" spans="1:18">
      <c r="B13" s="5" t="s">
        <v>39</v>
      </c>
      <c r="C13" s="224">
        <f>AVERAGE('CC Data'!$K$11:$M$11)</f>
        <v>599</v>
      </c>
      <c r="D13" s="224">
        <f>AVERAGE('CC Data'!$K$31:$M$31)</f>
        <v>194</v>
      </c>
      <c r="E13" s="224">
        <f>AVERAGE('CC Data'!$K$51:$M$51)</f>
        <v>221</v>
      </c>
      <c r="F13" s="224">
        <f>AVERAGE('CC Data'!$K$71:$M$71)</f>
        <v>141</v>
      </c>
      <c r="G13" s="224">
        <f>AVERAGE('CC Data'!$K$91:$M$91)</f>
        <v>299.33333333333331</v>
      </c>
      <c r="H13" s="224">
        <f>AVERAGE('CC Data'!$K$111:$M$111)</f>
        <v>89.666666666666671</v>
      </c>
      <c r="I13" s="224">
        <f>AVERAGE('CC Data'!$K$131:$M$131)</f>
        <v>336</v>
      </c>
      <c r="J13" s="224">
        <f>AVERAGE('CC Data'!$K$151:$M$151)</f>
        <v>411.66666666666669</v>
      </c>
      <c r="K13" s="224">
        <f>AVERAGE('CC Data'!$J$171,'CC Data'!K171,'CC Data'!M171)</f>
        <v>298</v>
      </c>
      <c r="L13" s="224">
        <f>AVERAGE('CC Data'!$K$191:$M$191)</f>
        <v>394</v>
      </c>
      <c r="M13" s="224">
        <f>AVERAGE('CC Data'!$K$211:$M$211)</f>
        <v>455.33333333333331</v>
      </c>
      <c r="N13" s="224">
        <f>AVERAGE('CC Data'!$K$231:$M$231)</f>
        <v>420.66666666666669</v>
      </c>
      <c r="O13" s="224">
        <f>AVERAGE('CC Data'!$K$251:$M$251)</f>
        <v>494.66666666666669</v>
      </c>
      <c r="P13" s="17">
        <f t="shared" si="0"/>
        <v>4354.333333333333</v>
      </c>
      <c r="Q13" s="10">
        <f t="shared" si="1"/>
        <v>334.9487179487179</v>
      </c>
    </row>
    <row r="14" spans="1:18">
      <c r="B14" s="5" t="s">
        <v>15</v>
      </c>
      <c r="C14" s="224">
        <f>AVERAGE('CC Data'!$K$12:$M$12)</f>
        <v>533.66666666666663</v>
      </c>
      <c r="D14" s="224">
        <f>AVERAGE('CC Data'!$K$32:$M$32)</f>
        <v>203.33333333333334</v>
      </c>
      <c r="E14" s="224">
        <f>AVERAGE('CC Data'!$K$52:$M$52)</f>
        <v>414</v>
      </c>
      <c r="F14" s="224">
        <f>AVERAGE('CC Data'!$K$72:$M$72)</f>
        <v>211.66666666666666</v>
      </c>
      <c r="G14" s="224">
        <f>AVERAGE('CC Data'!$K$92:$M$92)</f>
        <v>302</v>
      </c>
      <c r="H14" s="224">
        <f>AVERAGE('CC Data'!$K$112:$M$112)</f>
        <v>464.66666666666669</v>
      </c>
      <c r="I14" s="224">
        <f>AVERAGE('CC Data'!$K$132:$M$132)</f>
        <v>612.66666666666663</v>
      </c>
      <c r="J14" s="224">
        <f>AVERAGE('CC Data'!$K$152:$M$152)</f>
        <v>375.66666666666669</v>
      </c>
      <c r="K14" s="224">
        <f>AVERAGE('CC Data'!$K$172:$M$172)</f>
        <v>847</v>
      </c>
      <c r="L14" s="224">
        <f>AVERAGE('CC Data'!$K$192:$M$192)</f>
        <v>430.33333333333331</v>
      </c>
      <c r="M14" s="224">
        <f>AVERAGE('CC Data'!$K$212:$M$212)</f>
        <v>733.33333333333337</v>
      </c>
      <c r="N14" s="224">
        <f>AVERAGE('CC Data'!$K$232:$M$232)</f>
        <v>579</v>
      </c>
      <c r="O14" s="224">
        <f>AVERAGE('CC Data'!$K$252:$M$252)</f>
        <v>412.66666666666669</v>
      </c>
      <c r="P14" s="17">
        <f t="shared" si="0"/>
        <v>6120</v>
      </c>
      <c r="Q14" s="10">
        <f t="shared" si="1"/>
        <v>470.76923076923077</v>
      </c>
    </row>
    <row r="15" spans="1:18">
      <c r="B15" s="5" t="s">
        <v>40</v>
      </c>
      <c r="C15" s="224">
        <f>AVERAGE('CC Data'!$K$13:$M$13)</f>
        <v>129689.08333333333</v>
      </c>
      <c r="D15" s="224">
        <f>AVERAGE('CC Data'!$K$33:$M$33)</f>
        <v>7203.166666666667</v>
      </c>
      <c r="E15" s="224">
        <f>AVERAGE('CC Data'!$K$53:$M$53)</f>
        <v>57528</v>
      </c>
      <c r="F15" s="224">
        <f>AVERAGE('CC Data'!$K$73:$M$73)</f>
        <v>12766.083333333334</v>
      </c>
      <c r="G15" s="224">
        <f>AVERAGE('CC Data'!$K$93:$M$93)</f>
        <v>22253.666666666668</v>
      </c>
      <c r="H15" s="224">
        <f>AVERAGE('CC Data'!$K$113:$M$113)</f>
        <v>4018.4</v>
      </c>
      <c r="I15" s="224">
        <f>AVERAGE('CC Data'!$K$133:$M$133)</f>
        <v>31544.666666666668</v>
      </c>
      <c r="J15" s="224">
        <f>AVERAGE('CC Data'!$K$153:$M$153)</f>
        <v>10118.166666666666</v>
      </c>
      <c r="K15" s="224">
        <f>AVERAGE('CC Data'!$K$173:$M$173)</f>
        <v>47889.833333333336</v>
      </c>
      <c r="L15" s="224">
        <f>AVERAGE('CC Data'!$K$193:$M$193)</f>
        <v>99446</v>
      </c>
      <c r="M15" s="224">
        <f>AVERAGE('CC Data'!$K$213:$M$213)</f>
        <v>75552.62000000001</v>
      </c>
      <c r="N15" s="224">
        <f>AVERAGE('CC Data'!$K$233:$M$233)</f>
        <v>89194.650000000009</v>
      </c>
      <c r="O15" s="224">
        <f>AVERAGE('CC Data'!$K$253:$M$253)</f>
        <v>117002.66666666667</v>
      </c>
      <c r="P15" s="17">
        <f t="shared" si="0"/>
        <v>704207.0033333333</v>
      </c>
      <c r="Q15" s="10">
        <f t="shared" si="1"/>
        <v>54169.769487179481</v>
      </c>
    </row>
    <row r="16" spans="1:18">
      <c r="B16" s="18" t="s">
        <v>41</v>
      </c>
      <c r="C16" s="225">
        <f>AVERAGE('CC Data'!$K$14:$M$14)</f>
        <v>20.546716973498718</v>
      </c>
      <c r="D16" s="225">
        <f>AVERAGE('CC Data'!$K$34:$M$34)</f>
        <v>19.050538582669677</v>
      </c>
      <c r="E16" s="225">
        <f>AVERAGE('CC Data'!$K$54:$M$54)</f>
        <v>22.276159833313333</v>
      </c>
      <c r="F16" s="225">
        <f>AVERAGE('CC Data'!$K$74:$M$74)</f>
        <v>20.966939105696081</v>
      </c>
      <c r="G16" s="225">
        <f>AVERAGE('CC Data'!$K$94:$M$94)</f>
        <v>19.979087330715377</v>
      </c>
      <c r="H16" s="225">
        <f>AVERAGE('CC Data'!$K$114:$M$114)</f>
        <v>21.53770713136495</v>
      </c>
      <c r="I16" s="225">
        <f>AVERAGE('CC Data'!$K$134:$M$134)</f>
        <v>13.240851605727734</v>
      </c>
      <c r="J16" s="225">
        <f>AVERAGE('CC Data'!$K$154:$M$154)</f>
        <v>23.097230689682117</v>
      </c>
      <c r="K16" s="225">
        <f>AVERAGE('CC Data'!$K$174:$M$174)</f>
        <v>19.864916479485434</v>
      </c>
      <c r="L16" s="225">
        <f>AVERAGE('CC Data'!$K$194:$M$194)</f>
        <v>24.324729952719</v>
      </c>
      <c r="M16" s="225">
        <f>AVERAGE('CC Data'!$K$214:$M$214)</f>
        <v>12.217326537987269</v>
      </c>
      <c r="N16" s="225">
        <f>AVERAGE('CC Data'!$K$234:$M$234)</f>
        <v>19.134363031139674</v>
      </c>
      <c r="O16" s="225">
        <f>AVERAGE('CC Data'!$K$254:$M$254)</f>
        <v>23.393558136851762</v>
      </c>
      <c r="P16" s="19">
        <f t="shared" si="0"/>
        <v>259.63012539085111</v>
      </c>
      <c r="Q16" s="20">
        <f>AVERAGE(C16:O16)</f>
        <v>19.971548106988546</v>
      </c>
    </row>
    <row r="17" spans="1:29">
      <c r="B17" s="21"/>
      <c r="C17" s="22"/>
      <c r="D17" s="22"/>
      <c r="E17" s="22"/>
      <c r="F17" s="22"/>
      <c r="G17" s="22"/>
      <c r="H17" s="22"/>
      <c r="I17" s="22"/>
      <c r="J17" s="22"/>
      <c r="K17" s="22"/>
      <c r="L17" s="22"/>
      <c r="M17" s="22"/>
      <c r="N17" s="22"/>
      <c r="O17" s="22"/>
      <c r="P17" s="23"/>
      <c r="Q17" s="2"/>
    </row>
    <row r="18" spans="1:29">
      <c r="A18" s="24" t="s">
        <v>143</v>
      </c>
      <c r="B18" s="7" t="s">
        <v>146</v>
      </c>
      <c r="C18" s="25" t="s">
        <v>20</v>
      </c>
      <c r="D18" s="25" t="s">
        <v>21</v>
      </c>
      <c r="E18" s="25" t="s">
        <v>22</v>
      </c>
      <c r="F18" s="25" t="s">
        <v>23</v>
      </c>
      <c r="G18" s="25" t="s">
        <v>24</v>
      </c>
      <c r="H18" s="25" t="s">
        <v>25</v>
      </c>
      <c r="I18" s="25" t="s">
        <v>26</v>
      </c>
      <c r="J18" s="25" t="s">
        <v>27</v>
      </c>
      <c r="K18" s="25" t="s">
        <v>28</v>
      </c>
      <c r="L18" s="25" t="s">
        <v>29</v>
      </c>
      <c r="M18" s="25" t="s">
        <v>30</v>
      </c>
      <c r="N18" s="25" t="s">
        <v>31</v>
      </c>
      <c r="O18" s="25" t="s">
        <v>32</v>
      </c>
      <c r="P18" s="25" t="s">
        <v>81</v>
      </c>
    </row>
    <row r="19" spans="1:29">
      <c r="A19" s="345">
        <v>6.1</v>
      </c>
      <c r="B19" s="5" t="s">
        <v>33</v>
      </c>
      <c r="C19" s="226">
        <f>C6/$A19</f>
        <v>653.10382513661216</v>
      </c>
      <c r="D19" s="226">
        <f t="shared" ref="C19:O29" si="2">D6/$A19</f>
        <v>293.08196721311481</v>
      </c>
      <c r="E19" s="226">
        <f t="shared" si="2"/>
        <v>407.34426229508193</v>
      </c>
      <c r="F19" s="226">
        <f t="shared" si="2"/>
        <v>242.87431693989075</v>
      </c>
      <c r="G19" s="226">
        <f t="shared" si="2"/>
        <v>347.82513661202182</v>
      </c>
      <c r="H19" s="226">
        <f t="shared" si="2"/>
        <v>412.22950819672133</v>
      </c>
      <c r="I19" s="226">
        <f t="shared" si="2"/>
        <v>740.12021857923503</v>
      </c>
      <c r="J19" s="226">
        <f t="shared" si="2"/>
        <v>458.28415300546442</v>
      </c>
      <c r="K19" s="226">
        <f t="shared" si="2"/>
        <v>763.08196721311481</v>
      </c>
      <c r="L19" s="226">
        <f t="shared" si="2"/>
        <v>449.7267759562842</v>
      </c>
      <c r="M19" s="226">
        <f t="shared" si="2"/>
        <v>952.74316939890718</v>
      </c>
      <c r="N19" s="226">
        <f t="shared" si="2"/>
        <v>571.43169398907116</v>
      </c>
      <c r="O19" s="226">
        <f t="shared" si="2"/>
        <v>518.74316939890718</v>
      </c>
      <c r="P19" s="17">
        <f t="shared" ref="P19:P29" si="3">SUM(C19:O19)</f>
        <v>6810.5901639344274</v>
      </c>
    </row>
    <row r="20" spans="1:29">
      <c r="A20" s="345">
        <v>3.3</v>
      </c>
      <c r="B20" s="5" t="s">
        <v>9</v>
      </c>
      <c r="C20" s="226">
        <f t="shared" si="2"/>
        <v>940.60606060606051</v>
      </c>
      <c r="D20" s="226">
        <f t="shared" si="2"/>
        <v>395.71717171717177</v>
      </c>
      <c r="E20" s="226">
        <f t="shared" si="2"/>
        <v>647.47474747474746</v>
      </c>
      <c r="F20" s="226">
        <f t="shared" si="2"/>
        <v>315.55555555555554</v>
      </c>
      <c r="G20" s="226">
        <f t="shared" si="2"/>
        <v>472.48484848484844</v>
      </c>
      <c r="H20" s="226">
        <f t="shared" si="2"/>
        <v>608.02020202020196</v>
      </c>
      <c r="I20" s="226">
        <f t="shared" si="2"/>
        <v>1080.7878787878788</v>
      </c>
      <c r="J20" s="226">
        <f t="shared" si="2"/>
        <v>700.26262626262633</v>
      </c>
      <c r="K20" s="226">
        <f t="shared" si="2"/>
        <v>1223.3939393939395</v>
      </c>
      <c r="L20" s="226">
        <f t="shared" si="2"/>
        <v>683.69696969696986</v>
      </c>
      <c r="M20" s="226">
        <f t="shared" si="2"/>
        <v>1374.0808080808083</v>
      </c>
      <c r="N20" s="226">
        <f t="shared" si="2"/>
        <v>830.28282828282818</v>
      </c>
      <c r="O20" s="226">
        <f t="shared" si="2"/>
        <v>684.96969696969688</v>
      </c>
      <c r="P20" s="17">
        <f t="shared" si="3"/>
        <v>9957.3333333333339</v>
      </c>
    </row>
    <row r="21" spans="1:29" s="13" customFormat="1">
      <c r="A21" s="345">
        <v>2.2999999999999998</v>
      </c>
      <c r="B21" s="12" t="s">
        <v>34</v>
      </c>
      <c r="C21" s="227">
        <f t="shared" si="2"/>
        <v>1171.2753623188405</v>
      </c>
      <c r="D21" s="227">
        <f t="shared" si="2"/>
        <v>474.95652173913044</v>
      </c>
      <c r="E21" s="227">
        <f t="shared" si="2"/>
        <v>785.59420289855086</v>
      </c>
      <c r="F21" s="227">
        <f t="shared" si="2"/>
        <v>399.27536231884062</v>
      </c>
      <c r="G21" s="227">
        <f t="shared" si="2"/>
        <v>586.40579710144937</v>
      </c>
      <c r="H21" s="227">
        <f t="shared" si="2"/>
        <v>712.98550724637687</v>
      </c>
      <c r="I21" s="227">
        <f t="shared" si="2"/>
        <v>1311.4782608695652</v>
      </c>
      <c r="J21" s="227">
        <f t="shared" si="2"/>
        <v>884.05797101449264</v>
      </c>
      <c r="K21" s="227">
        <f t="shared" si="2"/>
        <v>1481.304347826087</v>
      </c>
      <c r="L21" s="227">
        <f t="shared" si="2"/>
        <v>846.55072463768124</v>
      </c>
      <c r="M21" s="227">
        <f t="shared" si="2"/>
        <v>1485.594202898551</v>
      </c>
      <c r="N21" s="227">
        <f t="shared" si="2"/>
        <v>1045.1884057971013</v>
      </c>
      <c r="O21" s="227">
        <f t="shared" si="2"/>
        <v>859.79710144927549</v>
      </c>
      <c r="P21" s="17">
        <f t="shared" si="3"/>
        <v>12044.463768115946</v>
      </c>
    </row>
    <row r="22" spans="1:29" s="13" customFormat="1">
      <c r="A22" s="345">
        <v>2.5</v>
      </c>
      <c r="B22" s="12" t="s">
        <v>35</v>
      </c>
      <c r="C22" s="227">
        <f t="shared" si="2"/>
        <v>541.33333333333326</v>
      </c>
      <c r="D22" s="227">
        <f t="shared" si="2"/>
        <v>350.93333333333334</v>
      </c>
      <c r="E22" s="227">
        <f t="shared" si="2"/>
        <v>389.73333333333335</v>
      </c>
      <c r="F22" s="227">
        <f t="shared" si="2"/>
        <v>385.86666666666667</v>
      </c>
      <c r="G22" s="227">
        <f t="shared" si="2"/>
        <v>548.93333333333328</v>
      </c>
      <c r="H22" s="227">
        <f t="shared" si="2"/>
        <v>387.6</v>
      </c>
      <c r="I22" s="227">
        <f t="shared" si="2"/>
        <v>484.66666666666669</v>
      </c>
      <c r="J22" s="227">
        <f t="shared" si="2"/>
        <v>325.46666666666664</v>
      </c>
      <c r="K22" s="227">
        <f t="shared" si="2"/>
        <v>588</v>
      </c>
      <c r="L22" s="227">
        <f t="shared" si="2"/>
        <v>676.4</v>
      </c>
      <c r="M22" s="227">
        <f t="shared" si="2"/>
        <v>224.13333333333335</v>
      </c>
      <c r="N22" s="227">
        <f t="shared" si="2"/>
        <v>736</v>
      </c>
      <c r="O22" s="227">
        <f t="shared" si="2"/>
        <v>614.93333333333328</v>
      </c>
      <c r="P22" s="17">
        <f t="shared" si="3"/>
        <v>6254</v>
      </c>
    </row>
    <row r="23" spans="1:29" s="13" customFormat="1">
      <c r="A23" s="345">
        <v>1.5</v>
      </c>
      <c r="B23" s="12" t="s">
        <v>36</v>
      </c>
      <c r="C23" s="227">
        <f t="shared" si="2"/>
        <v>1264.4000000000001</v>
      </c>
      <c r="D23" s="227">
        <f t="shared" si="2"/>
        <v>507.33333333333331</v>
      </c>
      <c r="E23" s="227">
        <f t="shared" si="2"/>
        <v>797.68888888888898</v>
      </c>
      <c r="F23" s="227">
        <f t="shared" si="2"/>
        <v>408</v>
      </c>
      <c r="G23" s="227">
        <f t="shared" si="2"/>
        <v>600.97777777777776</v>
      </c>
      <c r="H23" s="227">
        <f t="shared" si="2"/>
        <v>738.3555555555555</v>
      </c>
      <c r="I23" s="227">
        <f t="shared" si="2"/>
        <v>866.08888888888896</v>
      </c>
      <c r="J23" s="227">
        <f t="shared" si="2"/>
        <v>982.31111111111102</v>
      </c>
      <c r="K23" s="227">
        <f t="shared" si="2"/>
        <v>1592.9777777777779</v>
      </c>
      <c r="L23" s="227">
        <f t="shared" si="2"/>
        <v>1007.5111111111111</v>
      </c>
      <c r="M23" s="227">
        <f t="shared" si="2"/>
        <v>1077.5555555555554</v>
      </c>
      <c r="N23" s="227">
        <f t="shared" si="2"/>
        <v>1007.022222222222</v>
      </c>
      <c r="O23" s="227">
        <f t="shared" si="2"/>
        <v>1057.2444444444445</v>
      </c>
      <c r="P23" s="17">
        <f t="shared" si="3"/>
        <v>11907.466666666667</v>
      </c>
    </row>
    <row r="24" spans="1:29">
      <c r="A24" s="345">
        <v>2.5</v>
      </c>
      <c r="B24" s="5" t="s">
        <v>37</v>
      </c>
      <c r="C24" s="226">
        <f t="shared" si="2"/>
        <v>142.02666666666667</v>
      </c>
      <c r="D24" s="226">
        <f t="shared" si="2"/>
        <v>17.333333333333336</v>
      </c>
      <c r="E24" s="226">
        <f t="shared" si="2"/>
        <v>39.68</v>
      </c>
      <c r="F24" s="226">
        <f t="shared" si="2"/>
        <v>21.25333333333333</v>
      </c>
      <c r="G24" s="226">
        <f t="shared" si="2"/>
        <v>22.4</v>
      </c>
      <c r="H24" s="226">
        <f t="shared" si="2"/>
        <v>0.26666666666666666</v>
      </c>
      <c r="I24" s="226">
        <f t="shared" si="2"/>
        <v>85.706666666666663</v>
      </c>
      <c r="J24" s="226">
        <f t="shared" si="2"/>
        <v>96.346666666666664</v>
      </c>
      <c r="K24" s="226">
        <f t="shared" si="2"/>
        <v>0.8</v>
      </c>
      <c r="L24" s="226">
        <f t="shared" si="2"/>
        <v>70.666666666666657</v>
      </c>
      <c r="M24" s="226">
        <f t="shared" si="2"/>
        <v>33.306666666666665</v>
      </c>
      <c r="N24" s="226">
        <f t="shared" si="2"/>
        <v>60.666666666666664</v>
      </c>
      <c r="O24" s="226">
        <f t="shared" si="2"/>
        <v>14.90666666666667</v>
      </c>
      <c r="P24" s="17">
        <f t="shared" si="3"/>
        <v>605.3599999999999</v>
      </c>
    </row>
    <row r="25" spans="1:29" s="15" customFormat="1">
      <c r="A25" s="345">
        <v>3</v>
      </c>
      <c r="B25" s="5" t="s">
        <v>38</v>
      </c>
      <c r="C25" s="226">
        <f t="shared" si="2"/>
        <v>136.57777777777775</v>
      </c>
      <c r="D25" s="226">
        <f t="shared" si="2"/>
        <v>167.02222222222221</v>
      </c>
      <c r="E25" s="226">
        <f t="shared" si="2"/>
        <v>34.511111111111113</v>
      </c>
      <c r="F25" s="226">
        <f t="shared" si="2"/>
        <v>18.866666666666667</v>
      </c>
      <c r="G25" s="226">
        <f t="shared" si="2"/>
        <v>32.06666666666667</v>
      </c>
      <c r="H25" s="226">
        <f t="shared" si="2"/>
        <v>47.333333333333336</v>
      </c>
      <c r="I25" s="226">
        <f t="shared" si="2"/>
        <v>41.733333333333334</v>
      </c>
      <c r="J25" s="226">
        <f t="shared" si="2"/>
        <v>146.4</v>
      </c>
      <c r="K25" s="226">
        <f t="shared" si="2"/>
        <v>324.02222222222218</v>
      </c>
      <c r="L25" s="226">
        <f t="shared" si="2"/>
        <v>24.200000000000003</v>
      </c>
      <c r="M25" s="226">
        <f t="shared" si="2"/>
        <v>236.40000000000006</v>
      </c>
      <c r="N25" s="226">
        <f t="shared" si="2"/>
        <v>199.55555555555554</v>
      </c>
      <c r="O25" s="226">
        <f t="shared" si="2"/>
        <v>226.04444444444445</v>
      </c>
      <c r="P25" s="17">
        <f>SUM(C25:O25)</f>
        <v>1634.7333333333333</v>
      </c>
    </row>
    <row r="26" spans="1:29">
      <c r="A26" s="345">
        <v>0.4</v>
      </c>
      <c r="B26" s="5" t="s">
        <v>39</v>
      </c>
      <c r="C26" s="226">
        <f t="shared" si="2"/>
        <v>1497.5</v>
      </c>
      <c r="D26" s="226">
        <f t="shared" si="2"/>
        <v>485</v>
      </c>
      <c r="E26" s="226">
        <f t="shared" si="2"/>
        <v>552.5</v>
      </c>
      <c r="F26" s="226">
        <f t="shared" si="2"/>
        <v>352.5</v>
      </c>
      <c r="G26" s="226">
        <f t="shared" si="2"/>
        <v>748.33333333333326</v>
      </c>
      <c r="H26" s="226">
        <f t="shared" si="2"/>
        <v>224.16666666666666</v>
      </c>
      <c r="I26" s="226">
        <f t="shared" si="2"/>
        <v>840</v>
      </c>
      <c r="J26" s="226">
        <f t="shared" si="2"/>
        <v>1029.1666666666667</v>
      </c>
      <c r="K26" s="226">
        <f t="shared" si="2"/>
        <v>745</v>
      </c>
      <c r="L26" s="226">
        <f t="shared" si="2"/>
        <v>985</v>
      </c>
      <c r="M26" s="226">
        <f t="shared" si="2"/>
        <v>1138.3333333333333</v>
      </c>
      <c r="N26" s="226">
        <f t="shared" si="2"/>
        <v>1051.6666666666667</v>
      </c>
      <c r="O26" s="226">
        <f t="shared" si="2"/>
        <v>1236.6666666666667</v>
      </c>
      <c r="P26" s="17">
        <f t="shared" si="3"/>
        <v>10885.833333333332</v>
      </c>
    </row>
    <row r="27" spans="1:29">
      <c r="A27" s="345">
        <v>1.5</v>
      </c>
      <c r="B27" s="5" t="s">
        <v>15</v>
      </c>
      <c r="C27" s="226">
        <f t="shared" si="2"/>
        <v>355.77777777777777</v>
      </c>
      <c r="D27" s="226">
        <f t="shared" si="2"/>
        <v>135.55555555555557</v>
      </c>
      <c r="E27" s="226">
        <f t="shared" si="2"/>
        <v>276</v>
      </c>
      <c r="F27" s="226">
        <f t="shared" si="2"/>
        <v>141.11111111111111</v>
      </c>
      <c r="G27" s="226">
        <f t="shared" si="2"/>
        <v>201.33333333333334</v>
      </c>
      <c r="H27" s="226">
        <f t="shared" si="2"/>
        <v>309.77777777777777</v>
      </c>
      <c r="I27" s="226">
        <f t="shared" si="2"/>
        <v>408.4444444444444</v>
      </c>
      <c r="J27" s="226">
        <f t="shared" si="2"/>
        <v>250.44444444444446</v>
      </c>
      <c r="K27" s="226">
        <f t="shared" si="2"/>
        <v>564.66666666666663</v>
      </c>
      <c r="L27" s="226">
        <f t="shared" si="2"/>
        <v>286.88888888888886</v>
      </c>
      <c r="M27" s="226">
        <f t="shared" si="2"/>
        <v>488.88888888888891</v>
      </c>
      <c r="N27" s="226">
        <f t="shared" si="2"/>
        <v>386</v>
      </c>
      <c r="O27" s="226">
        <f t="shared" si="2"/>
        <v>275.11111111111114</v>
      </c>
      <c r="P27" s="17">
        <f t="shared" si="3"/>
        <v>4080</v>
      </c>
      <c r="AC27" s="4" t="s">
        <v>14</v>
      </c>
    </row>
    <row r="28" spans="1:29">
      <c r="A28" s="345">
        <v>157</v>
      </c>
      <c r="B28" s="5" t="s">
        <v>40</v>
      </c>
      <c r="C28" s="226">
        <f t="shared" si="2"/>
        <v>826.0451167728238</v>
      </c>
      <c r="D28" s="226">
        <f t="shared" si="2"/>
        <v>45.880042462845012</v>
      </c>
      <c r="E28" s="226">
        <f t="shared" si="2"/>
        <v>366.42038216560508</v>
      </c>
      <c r="F28" s="226">
        <f t="shared" si="2"/>
        <v>81.312632696390665</v>
      </c>
      <c r="G28" s="226">
        <f t="shared" si="2"/>
        <v>141.74309978768579</v>
      </c>
      <c r="H28" s="226">
        <f t="shared" si="2"/>
        <v>25.594904458598727</v>
      </c>
      <c r="I28" s="226">
        <f t="shared" si="2"/>
        <v>200.92144373673037</v>
      </c>
      <c r="J28" s="226">
        <f t="shared" si="2"/>
        <v>64.446921443736727</v>
      </c>
      <c r="K28" s="226">
        <f t="shared" si="2"/>
        <v>305.03078556263273</v>
      </c>
      <c r="L28" s="226">
        <f t="shared" si="2"/>
        <v>633.41401273885356</v>
      </c>
      <c r="M28" s="226">
        <f t="shared" si="2"/>
        <v>481.2268789808918</v>
      </c>
      <c r="N28" s="226">
        <f t="shared" si="2"/>
        <v>568.1187898089172</v>
      </c>
      <c r="O28" s="226">
        <f t="shared" si="2"/>
        <v>745.23991507431003</v>
      </c>
      <c r="P28" s="17">
        <f t="shared" si="3"/>
        <v>4485.3949256900223</v>
      </c>
      <c r="AC28" s="4" t="s">
        <v>14</v>
      </c>
    </row>
    <row r="29" spans="1:29">
      <c r="A29" s="345">
        <v>0.05</v>
      </c>
      <c r="B29" s="18" t="s">
        <v>41</v>
      </c>
      <c r="C29" s="228">
        <f t="shared" si="2"/>
        <v>410.93433946997436</v>
      </c>
      <c r="D29" s="228">
        <f t="shared" si="2"/>
        <v>381.01077165339353</v>
      </c>
      <c r="E29" s="228">
        <f t="shared" si="2"/>
        <v>445.52319666626664</v>
      </c>
      <c r="F29" s="228">
        <f t="shared" si="2"/>
        <v>419.33878211392158</v>
      </c>
      <c r="G29" s="228">
        <f t="shared" si="2"/>
        <v>399.58174661430752</v>
      </c>
      <c r="H29" s="228">
        <f t="shared" si="2"/>
        <v>430.75414262729896</v>
      </c>
      <c r="I29" s="228">
        <f t="shared" si="2"/>
        <v>264.81703211455465</v>
      </c>
      <c r="J29" s="228">
        <f t="shared" si="2"/>
        <v>461.9446137936423</v>
      </c>
      <c r="K29" s="228">
        <f t="shared" si="2"/>
        <v>397.29832958970866</v>
      </c>
      <c r="L29" s="228">
        <f t="shared" si="2"/>
        <v>486.49459905437999</v>
      </c>
      <c r="M29" s="228">
        <f t="shared" si="2"/>
        <v>244.34653075974538</v>
      </c>
      <c r="N29" s="228">
        <f t="shared" si="2"/>
        <v>382.68726062279347</v>
      </c>
      <c r="O29" s="228">
        <f t="shared" si="2"/>
        <v>467.87116273703521</v>
      </c>
      <c r="P29" s="26">
        <f t="shared" si="3"/>
        <v>5192.6025078170223</v>
      </c>
      <c r="AC29" s="4" t="s">
        <v>14</v>
      </c>
    </row>
    <row r="30" spans="1:29">
      <c r="B30" s="27"/>
      <c r="C30" s="28"/>
      <c r="D30" s="29"/>
      <c r="E30" s="30" t="s">
        <v>14</v>
      </c>
      <c r="F30" s="30"/>
      <c r="G30" s="30"/>
      <c r="H30" s="30"/>
      <c r="I30" s="30"/>
      <c r="J30" s="30"/>
      <c r="K30" s="30"/>
      <c r="L30" s="30"/>
      <c r="M30" s="30"/>
      <c r="N30" s="30"/>
      <c r="O30" s="30"/>
      <c r="P30" s="30"/>
      <c r="Q30" s="2"/>
      <c r="R30" s="31"/>
      <c r="AC30" s="4" t="s">
        <v>14</v>
      </c>
    </row>
    <row r="31" spans="1:29" s="2" customFormat="1">
      <c r="B31" s="7" t="s">
        <v>18</v>
      </c>
      <c r="C31" s="25" t="s">
        <v>20</v>
      </c>
      <c r="D31" s="25" t="s">
        <v>21</v>
      </c>
      <c r="E31" s="25" t="s">
        <v>22</v>
      </c>
      <c r="F31" s="25" t="s">
        <v>23</v>
      </c>
      <c r="G31" s="25" t="s">
        <v>24</v>
      </c>
      <c r="H31" s="25" t="s">
        <v>25</v>
      </c>
      <c r="I31" s="25" t="s">
        <v>26</v>
      </c>
      <c r="J31" s="25" t="s">
        <v>27</v>
      </c>
      <c r="K31" s="25" t="s">
        <v>28</v>
      </c>
      <c r="L31" s="25" t="s">
        <v>29</v>
      </c>
      <c r="M31" s="25" t="s">
        <v>30</v>
      </c>
      <c r="N31" s="25" t="s">
        <v>31</v>
      </c>
      <c r="O31" s="25" t="s">
        <v>32</v>
      </c>
      <c r="P31" s="25" t="s">
        <v>83</v>
      </c>
      <c r="Q31" s="11"/>
      <c r="R31" s="4" t="s">
        <v>14</v>
      </c>
      <c r="S31" s="11"/>
      <c r="AC31" s="2" t="s">
        <v>14</v>
      </c>
    </row>
    <row r="32" spans="1:29" s="2" customFormat="1">
      <c r="B32" s="5" t="s">
        <v>33</v>
      </c>
      <c r="C32" s="32">
        <v>0.03</v>
      </c>
      <c r="D32" s="33">
        <v>0.03</v>
      </c>
      <c r="E32" s="33">
        <v>0.03</v>
      </c>
      <c r="F32" s="33">
        <v>0.03</v>
      </c>
      <c r="G32" s="33">
        <v>0.03</v>
      </c>
      <c r="H32" s="33">
        <v>0.03</v>
      </c>
      <c r="I32" s="33">
        <v>0.03</v>
      </c>
      <c r="J32" s="33">
        <v>0.03</v>
      </c>
      <c r="K32" s="33">
        <v>0.03</v>
      </c>
      <c r="L32" s="33">
        <v>0.03</v>
      </c>
      <c r="M32" s="33">
        <v>0.03</v>
      </c>
      <c r="N32" s="33">
        <v>0.03</v>
      </c>
      <c r="O32" s="34">
        <v>0.03</v>
      </c>
      <c r="P32" s="35">
        <f t="shared" ref="P32:P42" si="4">AVERAGE(C32:O32)</f>
        <v>3.0000000000000009E-2</v>
      </c>
      <c r="Q32" s="11"/>
      <c r="R32" s="4"/>
      <c r="S32" s="11"/>
      <c r="AC32" s="2" t="s">
        <v>14</v>
      </c>
    </row>
    <row r="33" spans="1:29" s="2" customFormat="1">
      <c r="B33" s="5" t="s">
        <v>9</v>
      </c>
      <c r="C33" s="36">
        <v>0.05</v>
      </c>
      <c r="D33" s="37">
        <v>0.05</v>
      </c>
      <c r="E33" s="37">
        <v>0.05</v>
      </c>
      <c r="F33" s="37">
        <v>0.05</v>
      </c>
      <c r="G33" s="37">
        <v>0.05</v>
      </c>
      <c r="H33" s="37">
        <v>0.05</v>
      </c>
      <c r="I33" s="37">
        <v>0.05</v>
      </c>
      <c r="J33" s="37">
        <v>0.05</v>
      </c>
      <c r="K33" s="37">
        <v>0.05</v>
      </c>
      <c r="L33" s="37">
        <v>0.05</v>
      </c>
      <c r="M33" s="37">
        <v>0.05</v>
      </c>
      <c r="N33" s="37">
        <v>0.05</v>
      </c>
      <c r="O33" s="38">
        <v>0.05</v>
      </c>
      <c r="P33" s="35">
        <f t="shared" si="4"/>
        <v>0.05</v>
      </c>
      <c r="Q33" s="11"/>
      <c r="R33" s="4"/>
      <c r="S33" s="11"/>
      <c r="AC33" s="2" t="s">
        <v>14</v>
      </c>
    </row>
    <row r="34" spans="1:29" s="11" customFormat="1">
      <c r="B34" s="12" t="s">
        <v>34</v>
      </c>
      <c r="C34" s="39">
        <v>7.0000000000000007E-2</v>
      </c>
      <c r="D34" s="40">
        <v>7.0000000000000007E-2</v>
      </c>
      <c r="E34" s="40">
        <v>7.0000000000000007E-2</v>
      </c>
      <c r="F34" s="40">
        <v>7.0000000000000007E-2</v>
      </c>
      <c r="G34" s="40">
        <v>7.0000000000000007E-2</v>
      </c>
      <c r="H34" s="40">
        <v>7.0000000000000007E-2</v>
      </c>
      <c r="I34" s="40">
        <v>7.0000000000000007E-2</v>
      </c>
      <c r="J34" s="40">
        <v>7.0000000000000007E-2</v>
      </c>
      <c r="K34" s="40">
        <v>7.0000000000000007E-2</v>
      </c>
      <c r="L34" s="40">
        <v>7.0000000000000007E-2</v>
      </c>
      <c r="M34" s="40">
        <v>7.0000000000000007E-2</v>
      </c>
      <c r="N34" s="40">
        <v>7.0000000000000007E-2</v>
      </c>
      <c r="O34" s="41">
        <v>7.0000000000000007E-2</v>
      </c>
      <c r="P34" s="35">
        <f t="shared" si="4"/>
        <v>7.0000000000000034E-2</v>
      </c>
      <c r="R34" s="4"/>
      <c r="AC34" s="11" t="s">
        <v>14</v>
      </c>
    </row>
    <row r="35" spans="1:29" s="11" customFormat="1">
      <c r="B35" s="12" t="s">
        <v>35</v>
      </c>
      <c r="C35" s="42">
        <v>0.05</v>
      </c>
      <c r="D35" s="42">
        <v>7.4999999999999997E-2</v>
      </c>
      <c r="E35" s="42">
        <v>7.4999999999999997E-2</v>
      </c>
      <c r="F35" s="42">
        <v>0.15</v>
      </c>
      <c r="G35" s="42">
        <v>7.4999999999999997E-2</v>
      </c>
      <c r="H35" s="42">
        <v>7.4999999999999997E-2</v>
      </c>
      <c r="I35" s="42">
        <v>0.15</v>
      </c>
      <c r="J35" s="42">
        <v>0.1</v>
      </c>
      <c r="K35" s="42">
        <v>0.1</v>
      </c>
      <c r="L35" s="42">
        <v>0.15</v>
      </c>
      <c r="M35" s="42">
        <v>0.125</v>
      </c>
      <c r="N35" s="42">
        <v>0.1</v>
      </c>
      <c r="O35" s="42">
        <v>0.1</v>
      </c>
      <c r="P35" s="35">
        <f t="shared" si="4"/>
        <v>0.10192307692307694</v>
      </c>
      <c r="Q35" s="35"/>
      <c r="AC35" s="11" t="s">
        <v>14</v>
      </c>
    </row>
    <row r="36" spans="1:29" s="11" customFormat="1">
      <c r="B36" s="12" t="s">
        <v>36</v>
      </c>
      <c r="C36" s="43">
        <v>0.22500000000000001</v>
      </c>
      <c r="D36" s="44">
        <v>0.22500000000000001</v>
      </c>
      <c r="E36" s="44">
        <v>0.22500000000000001</v>
      </c>
      <c r="F36" s="44">
        <v>0.22500000000000001</v>
      </c>
      <c r="G36" s="44">
        <v>0.22500000000000001</v>
      </c>
      <c r="H36" s="44">
        <v>0.22500000000000001</v>
      </c>
      <c r="I36" s="44">
        <v>0.22500000000000001</v>
      </c>
      <c r="J36" s="44">
        <v>0.22500000000000001</v>
      </c>
      <c r="K36" s="44">
        <v>0.22500000000000001</v>
      </c>
      <c r="L36" s="44">
        <v>0.22500000000000001</v>
      </c>
      <c r="M36" s="44">
        <v>0.22500000000000001</v>
      </c>
      <c r="N36" s="44">
        <v>0.22500000000000001</v>
      </c>
      <c r="O36" s="45">
        <v>0.22500000000000001</v>
      </c>
      <c r="P36" s="31">
        <f t="shared" si="4"/>
        <v>0.22500000000000006</v>
      </c>
      <c r="Q36" s="46"/>
      <c r="R36" s="13"/>
      <c r="AC36" s="11" t="s">
        <v>14</v>
      </c>
    </row>
    <row r="37" spans="1:29" s="2" customFormat="1">
      <c r="B37" s="5" t="s">
        <v>37</v>
      </c>
      <c r="C37" s="32">
        <v>0.1</v>
      </c>
      <c r="D37" s="33">
        <v>2.5000000000000001E-2</v>
      </c>
      <c r="E37" s="33">
        <v>0.17499999999999999</v>
      </c>
      <c r="F37" s="33">
        <v>0.1</v>
      </c>
      <c r="G37" s="33">
        <v>0.1</v>
      </c>
      <c r="H37" s="33">
        <v>0</v>
      </c>
      <c r="I37" s="33">
        <v>0.1</v>
      </c>
      <c r="J37" s="33">
        <v>0.125</v>
      </c>
      <c r="K37" s="33">
        <v>0</v>
      </c>
      <c r="L37" s="33">
        <v>0.1</v>
      </c>
      <c r="M37" s="33">
        <v>2.5000000000000001E-2</v>
      </c>
      <c r="N37" s="33">
        <v>0.05</v>
      </c>
      <c r="O37" s="34">
        <v>2.5000000000000001E-2</v>
      </c>
      <c r="P37" s="35">
        <v>8.3094732132025298E-2</v>
      </c>
      <c r="Q37" s="46"/>
      <c r="R37" s="11"/>
      <c r="S37" s="11"/>
      <c r="AC37" s="2" t="s">
        <v>14</v>
      </c>
    </row>
    <row r="38" spans="1:29" s="2" customFormat="1">
      <c r="B38" s="5" t="s">
        <v>38</v>
      </c>
      <c r="C38" s="39">
        <v>0.1</v>
      </c>
      <c r="D38" s="40">
        <v>0.17499999999999999</v>
      </c>
      <c r="E38" s="40">
        <v>2.5000000000000001E-2</v>
      </c>
      <c r="F38" s="40">
        <v>0.1</v>
      </c>
      <c r="G38" s="40">
        <v>0.1</v>
      </c>
      <c r="H38" s="40">
        <v>0.2</v>
      </c>
      <c r="I38" s="40">
        <v>0.1</v>
      </c>
      <c r="J38" s="40">
        <v>7.4999999999999997E-2</v>
      </c>
      <c r="K38" s="40">
        <v>0.2</v>
      </c>
      <c r="L38" s="40">
        <v>0.1</v>
      </c>
      <c r="M38" s="40">
        <v>0.17499999999999999</v>
      </c>
      <c r="N38" s="40">
        <v>0.15</v>
      </c>
      <c r="O38" s="41">
        <v>0.17499999999999999</v>
      </c>
      <c r="P38" s="35">
        <v>5.1520652483359318E-2</v>
      </c>
      <c r="Q38" s="5"/>
      <c r="R38" s="47"/>
      <c r="AC38" s="2" t="s">
        <v>14</v>
      </c>
    </row>
    <row r="39" spans="1:29" s="2" customFormat="1">
      <c r="B39" s="5" t="s">
        <v>39</v>
      </c>
      <c r="C39" s="42">
        <v>0.15</v>
      </c>
      <c r="D39" s="42">
        <v>0.15</v>
      </c>
      <c r="E39" s="42">
        <v>0.05</v>
      </c>
      <c r="F39" s="42">
        <v>7.4999999999999997E-2</v>
      </c>
      <c r="G39" s="42">
        <v>0.15</v>
      </c>
      <c r="H39" s="42">
        <v>7.4999999999999997E-2</v>
      </c>
      <c r="I39" s="42">
        <v>7.4999999999999997E-2</v>
      </c>
      <c r="J39" s="42">
        <v>0.15</v>
      </c>
      <c r="K39" s="42">
        <v>7.4999999999999997E-2</v>
      </c>
      <c r="L39" s="42">
        <v>0.05</v>
      </c>
      <c r="M39" s="42">
        <v>0.05</v>
      </c>
      <c r="N39" s="42">
        <v>7.4999999999999997E-2</v>
      </c>
      <c r="O39" s="42">
        <v>7.4999999999999997E-2</v>
      </c>
      <c r="P39" s="35">
        <f t="shared" si="4"/>
        <v>9.2307692307692285E-2</v>
      </c>
      <c r="Q39" s="35"/>
      <c r="R39" s="13"/>
      <c r="S39" s="11"/>
      <c r="AC39" s="2" t="s">
        <v>14</v>
      </c>
    </row>
    <row r="40" spans="1:29" s="2" customFormat="1">
      <c r="B40" s="5" t="s">
        <v>15</v>
      </c>
      <c r="C40" s="42">
        <v>0.1</v>
      </c>
      <c r="D40" s="42">
        <v>0.05</v>
      </c>
      <c r="E40" s="42">
        <v>0.15</v>
      </c>
      <c r="F40" s="42">
        <v>0.1</v>
      </c>
      <c r="G40" s="42">
        <v>0.05</v>
      </c>
      <c r="H40" s="42">
        <v>0.125</v>
      </c>
      <c r="I40" s="42">
        <v>0.1</v>
      </c>
      <c r="J40" s="42">
        <v>0.05</v>
      </c>
      <c r="K40" s="42">
        <v>0.15</v>
      </c>
      <c r="L40" s="42">
        <v>0.1</v>
      </c>
      <c r="M40" s="42">
        <v>7.4999999999999997E-2</v>
      </c>
      <c r="N40" s="42">
        <v>0.15</v>
      </c>
      <c r="O40" s="42">
        <v>0.15</v>
      </c>
      <c r="P40" s="35">
        <f t="shared" si="4"/>
        <v>0.10384615384615384</v>
      </c>
      <c r="Q40" s="35"/>
      <c r="S40" s="11"/>
      <c r="AC40" s="2" t="s">
        <v>14</v>
      </c>
    </row>
    <row r="41" spans="1:29" s="2" customFormat="1">
      <c r="B41" s="5" t="s">
        <v>40</v>
      </c>
      <c r="C41" s="42">
        <v>7.4999999999999997E-2</v>
      </c>
      <c r="D41" s="42">
        <v>0.1</v>
      </c>
      <c r="E41" s="42">
        <v>0.1</v>
      </c>
      <c r="F41" s="42">
        <v>0.05</v>
      </c>
      <c r="G41" s="42">
        <v>0.1</v>
      </c>
      <c r="H41" s="42">
        <v>0.1</v>
      </c>
      <c r="I41" s="42">
        <v>0.05</v>
      </c>
      <c r="J41" s="42">
        <v>7.4999999999999997E-2</v>
      </c>
      <c r="K41" s="42">
        <v>0.05</v>
      </c>
      <c r="L41" s="42">
        <v>7.4999999999999997E-2</v>
      </c>
      <c r="M41" s="42">
        <v>0.125</v>
      </c>
      <c r="N41" s="42">
        <v>0.05</v>
      </c>
      <c r="O41" s="42">
        <v>0.05</v>
      </c>
      <c r="P41" s="35">
        <f t="shared" si="4"/>
        <v>7.6923076923076927E-2</v>
      </c>
      <c r="Q41" s="31"/>
      <c r="S41" s="11"/>
      <c r="AC41" s="2" t="s">
        <v>14</v>
      </c>
    </row>
    <row r="42" spans="1:29" s="2" customFormat="1">
      <c r="B42" s="18" t="s">
        <v>41</v>
      </c>
      <c r="C42" s="43">
        <v>0.05</v>
      </c>
      <c r="D42" s="44">
        <v>0.05</v>
      </c>
      <c r="E42" s="44">
        <v>0.05</v>
      </c>
      <c r="F42" s="44">
        <v>0.05</v>
      </c>
      <c r="G42" s="44">
        <v>0.05</v>
      </c>
      <c r="H42" s="44">
        <v>0.05</v>
      </c>
      <c r="I42" s="44">
        <v>0.05</v>
      </c>
      <c r="J42" s="44">
        <v>0.05</v>
      </c>
      <c r="K42" s="44">
        <v>0.05</v>
      </c>
      <c r="L42" s="44">
        <v>0.05</v>
      </c>
      <c r="M42" s="44">
        <v>0.05</v>
      </c>
      <c r="N42" s="44">
        <v>0.05</v>
      </c>
      <c r="O42" s="45">
        <v>0.05</v>
      </c>
      <c r="P42" s="49">
        <f t="shared" si="4"/>
        <v>0.05</v>
      </c>
      <c r="Q42" s="35"/>
      <c r="S42" s="11"/>
    </row>
    <row r="43" spans="1:29" s="2" customFormat="1">
      <c r="B43" s="27"/>
      <c r="C43" s="50">
        <f t="shared" ref="C43:O43" si="5">SUM(C32:C42)</f>
        <v>1</v>
      </c>
      <c r="D43" s="50">
        <f t="shared" si="5"/>
        <v>1.0000000000000002</v>
      </c>
      <c r="E43" s="50">
        <f t="shared" si="5"/>
        <v>1</v>
      </c>
      <c r="F43" s="50">
        <f t="shared" si="5"/>
        <v>1</v>
      </c>
      <c r="G43" s="50">
        <f t="shared" si="5"/>
        <v>1</v>
      </c>
      <c r="H43" s="50">
        <f t="shared" si="5"/>
        <v>1</v>
      </c>
      <c r="I43" s="50">
        <f t="shared" si="5"/>
        <v>1</v>
      </c>
      <c r="J43" s="50">
        <f t="shared" si="5"/>
        <v>1</v>
      </c>
      <c r="K43" s="50">
        <f t="shared" si="5"/>
        <v>1</v>
      </c>
      <c r="L43" s="50">
        <f t="shared" si="5"/>
        <v>1</v>
      </c>
      <c r="M43" s="50">
        <f t="shared" si="5"/>
        <v>1</v>
      </c>
      <c r="N43" s="50">
        <f t="shared" si="5"/>
        <v>1</v>
      </c>
      <c r="O43" s="50">
        <f t="shared" si="5"/>
        <v>1</v>
      </c>
      <c r="P43" s="51">
        <f>(SUM(P32:P42))</f>
        <v>0.93461538461538485</v>
      </c>
      <c r="Q43" s="51"/>
      <c r="S43" s="11"/>
    </row>
    <row r="44" spans="1:29">
      <c r="B44" s="52"/>
      <c r="C44" s="23"/>
      <c r="D44" s="23"/>
      <c r="E44" s="23"/>
      <c r="F44" s="23"/>
      <c r="G44" s="23"/>
      <c r="H44" s="23"/>
      <c r="I44" s="23"/>
      <c r="J44" s="23"/>
      <c r="K44" s="23"/>
      <c r="L44" s="23"/>
      <c r="M44" s="23"/>
      <c r="N44" s="23"/>
      <c r="O44" s="23"/>
      <c r="P44" s="23"/>
      <c r="Q44" s="2"/>
      <c r="S44" s="13"/>
    </row>
    <row r="45" spans="1:29">
      <c r="B45" s="7" t="s">
        <v>84</v>
      </c>
      <c r="C45" s="25" t="s">
        <v>20</v>
      </c>
      <c r="D45" s="25" t="s">
        <v>21</v>
      </c>
      <c r="E45" s="25" t="s">
        <v>22</v>
      </c>
      <c r="F45" s="25" t="s">
        <v>23</v>
      </c>
      <c r="G45" s="25" t="s">
        <v>24</v>
      </c>
      <c r="H45" s="25" t="s">
        <v>25</v>
      </c>
      <c r="I45" s="25" t="s">
        <v>26</v>
      </c>
      <c r="J45" s="25" t="s">
        <v>27</v>
      </c>
      <c r="K45" s="25" t="s">
        <v>28</v>
      </c>
      <c r="L45" s="25" t="s">
        <v>29</v>
      </c>
      <c r="M45" s="25" t="s">
        <v>30</v>
      </c>
      <c r="N45" s="25" t="s">
        <v>31</v>
      </c>
      <c r="O45" s="25" t="s">
        <v>32</v>
      </c>
      <c r="P45" s="25" t="s">
        <v>81</v>
      </c>
      <c r="Q45" s="2"/>
    </row>
    <row r="46" spans="1:29">
      <c r="B46" s="5" t="s">
        <v>33</v>
      </c>
      <c r="C46" s="221">
        <f>C19*C32</f>
        <v>19.593114754098362</v>
      </c>
      <c r="D46" s="221">
        <f t="shared" ref="C46:O56" si="6">D19*D32</f>
        <v>8.792459016393444</v>
      </c>
      <c r="E46" s="221">
        <f t="shared" si="6"/>
        <v>12.220327868852458</v>
      </c>
      <c r="F46" s="221">
        <f t="shared" si="6"/>
        <v>7.2862295081967225</v>
      </c>
      <c r="G46" s="221">
        <f t="shared" si="6"/>
        <v>10.434754098360655</v>
      </c>
      <c r="H46" s="221">
        <f t="shared" si="6"/>
        <v>12.366885245901639</v>
      </c>
      <c r="I46" s="221">
        <f t="shared" si="6"/>
        <v>22.20360655737705</v>
      </c>
      <c r="J46" s="221">
        <f t="shared" si="6"/>
        <v>13.748524590163932</v>
      </c>
      <c r="K46" s="221">
        <f t="shared" si="6"/>
        <v>22.892459016393442</v>
      </c>
      <c r="L46" s="221">
        <f t="shared" si="6"/>
        <v>13.491803278688526</v>
      </c>
      <c r="M46" s="221">
        <f t="shared" si="6"/>
        <v>28.582295081967214</v>
      </c>
      <c r="N46" s="221">
        <f t="shared" si="6"/>
        <v>17.142950819672134</v>
      </c>
      <c r="O46" s="221">
        <f t="shared" si="6"/>
        <v>15.562295081967214</v>
      </c>
      <c r="P46" s="53">
        <f>SUM(C46:O46)</f>
        <v>204.3177049180328</v>
      </c>
      <c r="Q46" s="2"/>
    </row>
    <row r="47" spans="1:29">
      <c r="B47" s="5" t="s">
        <v>9</v>
      </c>
      <c r="C47" s="221">
        <f t="shared" si="6"/>
        <v>47.030303030303031</v>
      </c>
      <c r="D47" s="221">
        <f t="shared" si="6"/>
        <v>19.785858585858591</v>
      </c>
      <c r="E47" s="221">
        <f t="shared" si="6"/>
        <v>32.373737373737377</v>
      </c>
      <c r="F47" s="221">
        <f t="shared" si="6"/>
        <v>15.777777777777779</v>
      </c>
      <c r="G47" s="221">
        <f t="shared" si="6"/>
        <v>23.624242424242425</v>
      </c>
      <c r="H47" s="221">
        <f t="shared" si="6"/>
        <v>30.401010101010101</v>
      </c>
      <c r="I47" s="221">
        <f t="shared" si="6"/>
        <v>54.039393939393939</v>
      </c>
      <c r="J47" s="221">
        <f t="shared" si="6"/>
        <v>35.013131313131318</v>
      </c>
      <c r="K47" s="221">
        <f t="shared" si="6"/>
        <v>61.169696969696979</v>
      </c>
      <c r="L47" s="221">
        <f t="shared" si="6"/>
        <v>34.184848484848494</v>
      </c>
      <c r="M47" s="221">
        <f t="shared" si="6"/>
        <v>68.704040404040413</v>
      </c>
      <c r="N47" s="221">
        <f t="shared" si="6"/>
        <v>41.514141414141413</v>
      </c>
      <c r="O47" s="221">
        <f t="shared" si="6"/>
        <v>34.248484848484843</v>
      </c>
      <c r="P47" s="53">
        <f>SUM(C47:O47)</f>
        <v>497.86666666666673</v>
      </c>
      <c r="Q47" s="2"/>
    </row>
    <row r="48" spans="1:29" s="13" customFormat="1">
      <c r="A48" s="11"/>
      <c r="B48" s="12" t="s">
        <v>34</v>
      </c>
      <c r="C48" s="221">
        <f t="shared" si="6"/>
        <v>81.98927536231885</v>
      </c>
      <c r="D48" s="221">
        <f t="shared" si="6"/>
        <v>33.246956521739136</v>
      </c>
      <c r="E48" s="221">
        <f t="shared" si="6"/>
        <v>54.991594202898568</v>
      </c>
      <c r="F48" s="221">
        <f t="shared" si="6"/>
        <v>27.949275362318847</v>
      </c>
      <c r="G48" s="221">
        <f t="shared" si="6"/>
        <v>41.048405797101459</v>
      </c>
      <c r="H48" s="221">
        <f t="shared" si="6"/>
        <v>49.908985507246385</v>
      </c>
      <c r="I48" s="221">
        <f t="shared" si="6"/>
        <v>91.803478260869582</v>
      </c>
      <c r="J48" s="221">
        <f t="shared" si="6"/>
        <v>61.884057971014492</v>
      </c>
      <c r="K48" s="221">
        <f t="shared" si="6"/>
        <v>103.6913043478261</v>
      </c>
      <c r="L48" s="221">
        <f t="shared" si="6"/>
        <v>59.258550724637693</v>
      </c>
      <c r="M48" s="221">
        <f t="shared" si="6"/>
        <v>103.99159420289858</v>
      </c>
      <c r="N48" s="221">
        <f t="shared" si="6"/>
        <v>73.163188405797101</v>
      </c>
      <c r="O48" s="221">
        <f t="shared" si="6"/>
        <v>60.185797101449289</v>
      </c>
      <c r="P48" s="53">
        <f>SUM(C48:O48)</f>
        <v>843.11246376811607</v>
      </c>
      <c r="Q48" s="11"/>
    </row>
    <row r="49" spans="1:18" s="13" customFormat="1">
      <c r="A49" s="11"/>
      <c r="B49" s="12" t="s">
        <v>35</v>
      </c>
      <c r="C49" s="221">
        <f t="shared" si="6"/>
        <v>27.066666666666663</v>
      </c>
      <c r="D49" s="221">
        <f t="shared" si="6"/>
        <v>26.32</v>
      </c>
      <c r="E49" s="221">
        <f t="shared" si="6"/>
        <v>29.23</v>
      </c>
      <c r="F49" s="221">
        <f t="shared" si="6"/>
        <v>57.879999999999995</v>
      </c>
      <c r="G49" s="221">
        <f t="shared" si="6"/>
        <v>41.169999999999995</v>
      </c>
      <c r="H49" s="221">
        <f t="shared" si="6"/>
        <v>29.07</v>
      </c>
      <c r="I49" s="221">
        <f t="shared" si="6"/>
        <v>72.7</v>
      </c>
      <c r="J49" s="221">
        <f t="shared" si="6"/>
        <v>32.546666666666667</v>
      </c>
      <c r="K49" s="221">
        <f t="shared" si="6"/>
        <v>58.800000000000004</v>
      </c>
      <c r="L49" s="221">
        <f t="shared" si="6"/>
        <v>101.46</v>
      </c>
      <c r="M49" s="221">
        <f t="shared" si="6"/>
        <v>28.016666666666669</v>
      </c>
      <c r="N49" s="221">
        <f t="shared" si="6"/>
        <v>73.600000000000009</v>
      </c>
      <c r="O49" s="221">
        <f t="shared" si="6"/>
        <v>61.493333333333332</v>
      </c>
      <c r="P49" s="53">
        <f>SUM(C49:O49)</f>
        <v>639.35333333333335</v>
      </c>
      <c r="Q49" s="11"/>
    </row>
    <row r="50" spans="1:18" s="13" customFormat="1">
      <c r="A50" s="11"/>
      <c r="B50" s="12" t="s">
        <v>36</v>
      </c>
      <c r="C50" s="221">
        <f t="shared" si="6"/>
        <v>284.49</v>
      </c>
      <c r="D50" s="221">
        <f t="shared" si="6"/>
        <v>114.14999999999999</v>
      </c>
      <c r="E50" s="221">
        <f t="shared" si="6"/>
        <v>179.48000000000002</v>
      </c>
      <c r="F50" s="221">
        <f t="shared" si="6"/>
        <v>91.8</v>
      </c>
      <c r="G50" s="221">
        <f t="shared" si="6"/>
        <v>135.22</v>
      </c>
      <c r="H50" s="221">
        <f t="shared" si="6"/>
        <v>166.13</v>
      </c>
      <c r="I50" s="221">
        <f t="shared" si="6"/>
        <v>194.87000000000003</v>
      </c>
      <c r="J50" s="221">
        <f t="shared" si="6"/>
        <v>221.01999999999998</v>
      </c>
      <c r="K50" s="221">
        <f t="shared" si="6"/>
        <v>358.42</v>
      </c>
      <c r="L50" s="221">
        <f t="shared" si="6"/>
        <v>226.69</v>
      </c>
      <c r="M50" s="221">
        <f t="shared" si="6"/>
        <v>242.45</v>
      </c>
      <c r="N50" s="221">
        <f t="shared" si="6"/>
        <v>226.57999999999996</v>
      </c>
      <c r="O50" s="221">
        <f t="shared" si="6"/>
        <v>237.88000000000002</v>
      </c>
      <c r="P50" s="53">
        <f>SUM(C50:O50)</f>
        <v>2679.1800000000003</v>
      </c>
      <c r="Q50" s="11"/>
    </row>
    <row r="51" spans="1:18">
      <c r="B51" s="5" t="s">
        <v>37</v>
      </c>
      <c r="C51" s="221">
        <f t="shared" si="6"/>
        <v>14.202666666666667</v>
      </c>
      <c r="D51" s="221">
        <f t="shared" si="6"/>
        <v>0.4333333333333334</v>
      </c>
      <c r="E51" s="221">
        <f t="shared" si="6"/>
        <v>6.944</v>
      </c>
      <c r="F51" s="221">
        <f t="shared" si="6"/>
        <v>2.1253333333333333</v>
      </c>
      <c r="G51" s="221">
        <f t="shared" si="6"/>
        <v>2.2399999999999998</v>
      </c>
      <c r="H51" s="221">
        <f t="shared" si="6"/>
        <v>0</v>
      </c>
      <c r="I51" s="221">
        <f t="shared" si="6"/>
        <v>8.570666666666666</v>
      </c>
      <c r="J51" s="221">
        <f t="shared" si="6"/>
        <v>12.043333333333333</v>
      </c>
      <c r="K51" s="221">
        <f t="shared" si="6"/>
        <v>0</v>
      </c>
      <c r="L51" s="221">
        <f t="shared" si="6"/>
        <v>7.0666666666666664</v>
      </c>
      <c r="M51" s="221">
        <f t="shared" si="6"/>
        <v>0.83266666666666667</v>
      </c>
      <c r="N51" s="221">
        <f t="shared" si="6"/>
        <v>3.0333333333333332</v>
      </c>
      <c r="O51" s="221">
        <f t="shared" si="6"/>
        <v>0.37266666666666676</v>
      </c>
      <c r="P51" s="53">
        <f t="shared" ref="P51:P56" si="7">SUM(C51:O51)</f>
        <v>57.864666666666658</v>
      </c>
      <c r="Q51" s="2"/>
    </row>
    <row r="52" spans="1:18" s="15" customFormat="1">
      <c r="B52" s="5" t="s">
        <v>38</v>
      </c>
      <c r="C52" s="221">
        <f t="shared" si="6"/>
        <v>13.657777777777776</v>
      </c>
      <c r="D52" s="221">
        <f t="shared" si="6"/>
        <v>29.228888888888886</v>
      </c>
      <c r="E52" s="221">
        <f t="shared" si="6"/>
        <v>0.86277777777777787</v>
      </c>
      <c r="F52" s="221">
        <f t="shared" si="6"/>
        <v>1.8866666666666667</v>
      </c>
      <c r="G52" s="221">
        <f t="shared" si="6"/>
        <v>3.206666666666667</v>
      </c>
      <c r="H52" s="221">
        <f t="shared" si="6"/>
        <v>9.4666666666666668</v>
      </c>
      <c r="I52" s="221">
        <f t="shared" si="6"/>
        <v>4.1733333333333338</v>
      </c>
      <c r="J52" s="221">
        <f t="shared" si="6"/>
        <v>10.98</v>
      </c>
      <c r="K52" s="221">
        <f t="shared" si="6"/>
        <v>64.804444444444442</v>
      </c>
      <c r="L52" s="221">
        <f t="shared" si="6"/>
        <v>2.4200000000000004</v>
      </c>
      <c r="M52" s="221">
        <f t="shared" si="6"/>
        <v>41.370000000000012</v>
      </c>
      <c r="N52" s="221">
        <f t="shared" si="6"/>
        <v>29.93333333333333</v>
      </c>
      <c r="O52" s="221">
        <f t="shared" si="6"/>
        <v>39.55777777777778</v>
      </c>
      <c r="P52" s="53">
        <f t="shared" si="7"/>
        <v>251.54833333333332</v>
      </c>
      <c r="Q52" s="5"/>
      <c r="R52" s="16"/>
    </row>
    <row r="53" spans="1:18">
      <c r="B53" s="5" t="s">
        <v>39</v>
      </c>
      <c r="C53" s="221">
        <f t="shared" si="6"/>
        <v>224.625</v>
      </c>
      <c r="D53" s="221">
        <f t="shared" si="6"/>
        <v>72.75</v>
      </c>
      <c r="E53" s="221">
        <f t="shared" si="6"/>
        <v>27.625</v>
      </c>
      <c r="F53" s="221">
        <f t="shared" si="6"/>
        <v>26.4375</v>
      </c>
      <c r="G53" s="221">
        <f t="shared" si="6"/>
        <v>112.24999999999999</v>
      </c>
      <c r="H53" s="221">
        <f t="shared" si="6"/>
        <v>16.8125</v>
      </c>
      <c r="I53" s="221">
        <f t="shared" si="6"/>
        <v>63</v>
      </c>
      <c r="J53" s="221">
        <f t="shared" si="6"/>
        <v>154.375</v>
      </c>
      <c r="K53" s="221">
        <f t="shared" si="6"/>
        <v>55.875</v>
      </c>
      <c r="L53" s="221">
        <f t="shared" si="6"/>
        <v>49.25</v>
      </c>
      <c r="M53" s="221">
        <f t="shared" si="6"/>
        <v>56.916666666666664</v>
      </c>
      <c r="N53" s="221">
        <f t="shared" si="6"/>
        <v>78.875</v>
      </c>
      <c r="O53" s="221">
        <f t="shared" si="6"/>
        <v>92.75</v>
      </c>
      <c r="P53" s="53">
        <f t="shared" si="7"/>
        <v>1031.5416666666665</v>
      </c>
      <c r="Q53" s="2"/>
    </row>
    <row r="54" spans="1:18">
      <c r="B54" s="5" t="s">
        <v>15</v>
      </c>
      <c r="C54" s="222">
        <f t="shared" si="6"/>
        <v>35.577777777777776</v>
      </c>
      <c r="D54" s="222">
        <f t="shared" si="6"/>
        <v>6.7777777777777786</v>
      </c>
      <c r="E54" s="222">
        <f t="shared" si="6"/>
        <v>41.4</v>
      </c>
      <c r="F54" s="222">
        <f t="shared" si="6"/>
        <v>14.111111111111112</v>
      </c>
      <c r="G54" s="222">
        <f t="shared" si="6"/>
        <v>10.066666666666668</v>
      </c>
      <c r="H54" s="222">
        <f t="shared" si="6"/>
        <v>38.722222222222221</v>
      </c>
      <c r="I54" s="222">
        <f t="shared" si="6"/>
        <v>40.844444444444441</v>
      </c>
      <c r="J54" s="222">
        <f t="shared" si="6"/>
        <v>12.522222222222224</v>
      </c>
      <c r="K54" s="222">
        <f t="shared" si="6"/>
        <v>84.699999999999989</v>
      </c>
      <c r="L54" s="222">
        <f t="shared" si="6"/>
        <v>28.688888888888886</v>
      </c>
      <c r="M54" s="222">
        <f t="shared" si="6"/>
        <v>36.666666666666664</v>
      </c>
      <c r="N54" s="222">
        <f t="shared" si="6"/>
        <v>57.9</v>
      </c>
      <c r="O54" s="222">
        <f t="shared" si="6"/>
        <v>41.266666666666673</v>
      </c>
      <c r="P54" s="54">
        <f t="shared" si="7"/>
        <v>449.24444444444435</v>
      </c>
    </row>
    <row r="55" spans="1:18">
      <c r="B55" s="5" t="s">
        <v>40</v>
      </c>
      <c r="C55" s="222">
        <f t="shared" si="6"/>
        <v>61.953383757961781</v>
      </c>
      <c r="D55" s="222">
        <f t="shared" si="6"/>
        <v>4.588004246284501</v>
      </c>
      <c r="E55" s="222">
        <f t="shared" si="6"/>
        <v>36.642038216560508</v>
      </c>
      <c r="F55" s="222">
        <f t="shared" si="6"/>
        <v>4.0656316348195336</v>
      </c>
      <c r="G55" s="222">
        <f t="shared" si="6"/>
        <v>14.17430997876858</v>
      </c>
      <c r="H55" s="222">
        <f t="shared" si="6"/>
        <v>2.5594904458598728</v>
      </c>
      <c r="I55" s="222">
        <f t="shared" si="6"/>
        <v>10.046072186836518</v>
      </c>
      <c r="J55" s="222">
        <f t="shared" si="6"/>
        <v>4.833519108280254</v>
      </c>
      <c r="K55" s="222">
        <f t="shared" si="6"/>
        <v>15.251539278131638</v>
      </c>
      <c r="L55" s="222">
        <f t="shared" si="6"/>
        <v>47.506050955414018</v>
      </c>
      <c r="M55" s="222">
        <f t="shared" si="6"/>
        <v>60.153359872611475</v>
      </c>
      <c r="N55" s="222">
        <f t="shared" si="6"/>
        <v>28.40593949044586</v>
      </c>
      <c r="O55" s="222">
        <f t="shared" si="6"/>
        <v>37.261995753715503</v>
      </c>
      <c r="P55" s="54">
        <f t="shared" si="7"/>
        <v>327.44133492569006</v>
      </c>
      <c r="R55" s="13"/>
    </row>
    <row r="56" spans="1:18">
      <c r="B56" s="18" t="s">
        <v>41</v>
      </c>
      <c r="C56" s="223">
        <f t="shared" si="6"/>
        <v>20.546716973498718</v>
      </c>
      <c r="D56" s="223">
        <f t="shared" si="6"/>
        <v>19.050538582669677</v>
      </c>
      <c r="E56" s="223">
        <f t="shared" si="6"/>
        <v>22.276159833313333</v>
      </c>
      <c r="F56" s="223">
        <f t="shared" si="6"/>
        <v>20.966939105696081</v>
      </c>
      <c r="G56" s="223">
        <f t="shared" si="6"/>
        <v>19.979087330715377</v>
      </c>
      <c r="H56" s="223">
        <f t="shared" si="6"/>
        <v>21.53770713136495</v>
      </c>
      <c r="I56" s="223">
        <f t="shared" si="6"/>
        <v>13.240851605727734</v>
      </c>
      <c r="J56" s="223">
        <f t="shared" si="6"/>
        <v>23.097230689682117</v>
      </c>
      <c r="K56" s="223">
        <f t="shared" si="6"/>
        <v>19.864916479485434</v>
      </c>
      <c r="L56" s="223">
        <f t="shared" si="6"/>
        <v>24.324729952719</v>
      </c>
      <c r="M56" s="223">
        <f t="shared" si="6"/>
        <v>12.217326537987269</v>
      </c>
      <c r="N56" s="223">
        <f t="shared" si="6"/>
        <v>19.134363031139674</v>
      </c>
      <c r="O56" s="223">
        <f t="shared" si="6"/>
        <v>23.393558136851762</v>
      </c>
      <c r="P56" s="55">
        <f t="shared" si="7"/>
        <v>259.63012539085111</v>
      </c>
    </row>
    <row r="57" spans="1:18" s="58" customFormat="1">
      <c r="A57" s="2"/>
      <c r="B57" s="56" t="s">
        <v>65</v>
      </c>
      <c r="C57" s="57">
        <f>SUM(C46:C56)</f>
        <v>830.7326827670696</v>
      </c>
      <c r="D57" s="57">
        <f t="shared" ref="D57:O57" si="8">SUM(D46:D56)</f>
        <v>335.12381695294533</v>
      </c>
      <c r="E57" s="57">
        <f t="shared" si="8"/>
        <v>444.04563527314002</v>
      </c>
      <c r="F57" s="57">
        <f t="shared" si="8"/>
        <v>270.2864644999201</v>
      </c>
      <c r="G57" s="57">
        <f t="shared" si="8"/>
        <v>413.41413296252182</v>
      </c>
      <c r="H57" s="57">
        <f t="shared" si="8"/>
        <v>376.97546732027178</v>
      </c>
      <c r="I57" s="57">
        <f t="shared" si="8"/>
        <v>575.49184699464934</v>
      </c>
      <c r="J57" s="57">
        <f t="shared" si="8"/>
        <v>582.06368589449437</v>
      </c>
      <c r="K57" s="57">
        <f t="shared" si="8"/>
        <v>845.46936053597824</v>
      </c>
      <c r="L57" s="57">
        <f t="shared" si="8"/>
        <v>594.34153895186341</v>
      </c>
      <c r="M57" s="57">
        <f t="shared" si="8"/>
        <v>679.90128276617156</v>
      </c>
      <c r="N57" s="57">
        <f t="shared" si="8"/>
        <v>649.28224982786287</v>
      </c>
      <c r="O57" s="57">
        <f t="shared" si="8"/>
        <v>643.97257536691313</v>
      </c>
      <c r="P57" s="57">
        <f>SUM(P46:P56)</f>
        <v>7241.1007401138013</v>
      </c>
    </row>
    <row r="58" spans="1:18">
      <c r="B58" s="5" t="s">
        <v>203</v>
      </c>
      <c r="C58" s="299">
        <f>C57/'2015-16 CC'!C57-1</f>
        <v>-8.1659751988879536E-3</v>
      </c>
      <c r="D58" s="299">
        <f>D57/'2015-16 CC'!D57-1</f>
        <v>-1.6011225593031364E-2</v>
      </c>
      <c r="E58" s="299">
        <f>E57/'2015-16 CC'!E57-1</f>
        <v>1.0605129456885409E-2</v>
      </c>
      <c r="F58" s="299">
        <f>F57/'2015-16 CC'!F57-1</f>
        <v>2.4029657405935323E-2</v>
      </c>
      <c r="G58" s="299">
        <f>G57/'2015-16 CC'!G57-1</f>
        <v>6.5700494298481793E-4</v>
      </c>
      <c r="H58" s="299">
        <f>H57/'2015-16 CC'!H57-1</f>
        <v>-1.3059225084465664E-2</v>
      </c>
      <c r="I58" s="299">
        <f>I57/'2015-16 CC'!I57-1</f>
        <v>-3.5007392417543137E-3</v>
      </c>
      <c r="J58" s="299">
        <f>J57/'2015-16 CC'!J57-1</f>
        <v>3.005478123105032E-2</v>
      </c>
      <c r="K58" s="299">
        <f>K57/'2015-16 CC'!K57-1</f>
        <v>6.6486679882025168E-3</v>
      </c>
      <c r="L58" s="299">
        <f>L57/'2015-16 CC'!L57-1</f>
        <v>-1.2125720670517981E-2</v>
      </c>
      <c r="M58" s="299">
        <f>M57/'2015-16 CC'!M57-1</f>
        <v>-5.3168647023691284E-2</v>
      </c>
      <c r="N58" s="299">
        <f>N57/'2015-16 CC'!N57-1</f>
        <v>-9.7834642031845442E-3</v>
      </c>
      <c r="O58" s="299">
        <f>O57/'2015-16 CC'!O57-1</f>
        <v>-1.9793650048192335E-2</v>
      </c>
      <c r="P58" s="59"/>
    </row>
    <row r="59" spans="1:18" s="2" customFormat="1">
      <c r="B59" s="7" t="s">
        <v>87</v>
      </c>
      <c r="C59" s="8" t="s">
        <v>20</v>
      </c>
      <c r="D59" s="8" t="s">
        <v>21</v>
      </c>
      <c r="E59" s="8" t="s">
        <v>22</v>
      </c>
      <c r="F59" s="8" t="s">
        <v>23</v>
      </c>
      <c r="G59" s="8" t="s">
        <v>24</v>
      </c>
      <c r="H59" s="8" t="s">
        <v>25</v>
      </c>
      <c r="I59" s="8" t="s">
        <v>26</v>
      </c>
      <c r="J59" s="8" t="s">
        <v>27</v>
      </c>
      <c r="K59" s="8" t="s">
        <v>28</v>
      </c>
      <c r="L59" s="8" t="s">
        <v>29</v>
      </c>
      <c r="M59" s="8" t="s">
        <v>30</v>
      </c>
      <c r="N59" s="8" t="s">
        <v>31</v>
      </c>
      <c r="O59" s="8" t="s">
        <v>32</v>
      </c>
      <c r="P59" s="8" t="s">
        <v>81</v>
      </c>
    </row>
    <row r="60" spans="1:18">
      <c r="B60" s="12" t="s">
        <v>33</v>
      </c>
      <c r="C60" s="31">
        <f>C46/$C$57</f>
        <v>2.3585342385755281E-2</v>
      </c>
      <c r="D60" s="31">
        <f t="shared" ref="D60:D70" si="9">D46/$D$57</f>
        <v>2.6236449251316539E-2</v>
      </c>
      <c r="E60" s="31">
        <f t="shared" ref="E60:E70" si="10">E46/$E$57</f>
        <v>2.7520432356767849E-2</v>
      </c>
      <c r="F60" s="31">
        <f t="shared" ref="F60:F70" si="11">F46/$F$57</f>
        <v>2.6957433927287455E-2</v>
      </c>
      <c r="G60" s="31">
        <f t="shared" ref="G60:G70" si="12">G46/$G$57</f>
        <v>2.5240438742587981E-2</v>
      </c>
      <c r="H60" s="31">
        <f t="shared" ref="H60:H70" si="13">H46/$H$57</f>
        <v>3.2805543909293571E-2</v>
      </c>
      <c r="I60" s="31">
        <f t="shared" ref="I60:I70" si="14">I46/$I$57</f>
        <v>3.8581965449778974E-2</v>
      </c>
      <c r="J60" s="31">
        <f t="shared" ref="J60:J70" si="15">J46/$J$57</f>
        <v>2.3620309810318603E-2</v>
      </c>
      <c r="K60" s="31">
        <f t="shared" ref="K60:K70" si="16">K46/$K$57</f>
        <v>2.7076627592844949E-2</v>
      </c>
      <c r="L60" s="31">
        <f t="shared" ref="L60:L70" si="17">L46/$L$57</f>
        <v>2.2700421213165862E-2</v>
      </c>
      <c r="M60" s="31">
        <f t="shared" ref="M60:M70" si="18">M46/$M$57</f>
        <v>4.2038889771880458E-2</v>
      </c>
      <c r="N60" s="31">
        <f t="shared" ref="N60:N70" si="19">N46/$N$57</f>
        <v>2.6402925421443537E-2</v>
      </c>
      <c r="O60" s="31">
        <f t="shared" ref="O60:O70" si="20">O46/$O$57</f>
        <v>2.416608358376187E-2</v>
      </c>
      <c r="P60" s="31">
        <f t="shared" ref="P60:P70" si="21">P46/$P$57</f>
        <v>2.8216387570216533E-2</v>
      </c>
    </row>
    <row r="61" spans="1:18">
      <c r="B61" s="12" t="s">
        <v>9</v>
      </c>
      <c r="C61" s="31">
        <f t="shared" ref="C61:C70" si="22">C47/$C$57</f>
        <v>5.6613040519425346E-2</v>
      </c>
      <c r="D61" s="31">
        <f t="shared" si="9"/>
        <v>5.9040442919748436E-2</v>
      </c>
      <c r="E61" s="31">
        <f t="shared" si="10"/>
        <v>7.290632944477371E-2</v>
      </c>
      <c r="F61" s="31">
        <f t="shared" si="11"/>
        <v>5.8374280069738535E-2</v>
      </c>
      <c r="G61" s="31">
        <f t="shared" si="12"/>
        <v>5.7144254491135374E-2</v>
      </c>
      <c r="H61" s="31">
        <f t="shared" si="13"/>
        <v>8.0644531903138236E-2</v>
      </c>
      <c r="I61" s="31">
        <f t="shared" si="14"/>
        <v>9.3901232869935639E-2</v>
      </c>
      <c r="J61" s="31">
        <f t="shared" si="15"/>
        <v>6.0153437092239151E-2</v>
      </c>
      <c r="K61" s="31">
        <f t="shared" si="16"/>
        <v>7.234998667594407E-2</v>
      </c>
      <c r="L61" s="31">
        <f t="shared" si="17"/>
        <v>5.7517178666553162E-2</v>
      </c>
      <c r="M61" s="31">
        <f t="shared" si="18"/>
        <v>0.10105002321001472</v>
      </c>
      <c r="N61" s="31">
        <f t="shared" si="19"/>
        <v>6.3938512757968677E-2</v>
      </c>
      <c r="O61" s="31">
        <f t="shared" si="20"/>
        <v>5.3183141889188761E-2</v>
      </c>
      <c r="P61" s="31">
        <f t="shared" si="21"/>
        <v>6.8755660849822986E-2</v>
      </c>
    </row>
    <row r="62" spans="1:18">
      <c r="B62" s="12" t="s">
        <v>34</v>
      </c>
      <c r="C62" s="31">
        <f t="shared" si="22"/>
        <v>9.8695136309339043E-2</v>
      </c>
      <c r="D62" s="31">
        <f t="shared" si="9"/>
        <v>9.9207978782383396E-2</v>
      </c>
      <c r="E62" s="31">
        <f t="shared" si="10"/>
        <v>0.12384221312990117</v>
      </c>
      <c r="F62" s="31">
        <f t="shared" si="11"/>
        <v>0.10340612288532527</v>
      </c>
      <c r="G62" s="31">
        <f t="shared" si="12"/>
        <v>9.9291249437819085E-2</v>
      </c>
      <c r="H62" s="31">
        <f t="shared" si="13"/>
        <v>0.13239319222023693</v>
      </c>
      <c r="I62" s="31">
        <f t="shared" si="14"/>
        <v>0.1595217703609329</v>
      </c>
      <c r="J62" s="31">
        <f t="shared" si="15"/>
        <v>0.10631836252748411</v>
      </c>
      <c r="K62" s="31">
        <f t="shared" si="16"/>
        <v>0.12264347969049035</v>
      </c>
      <c r="L62" s="31">
        <f t="shared" si="17"/>
        <v>9.9704541649809089E-2</v>
      </c>
      <c r="M62" s="31">
        <f t="shared" si="18"/>
        <v>0.15295101927122393</v>
      </c>
      <c r="N62" s="31">
        <f t="shared" si="19"/>
        <v>0.11268317965752808</v>
      </c>
      <c r="O62" s="31">
        <f t="shared" si="20"/>
        <v>9.3460186665802525E-2</v>
      </c>
      <c r="P62" s="31">
        <f t="shared" si="21"/>
        <v>0.1164342955619294</v>
      </c>
    </row>
    <row r="63" spans="1:18">
      <c r="B63" s="12" t="s">
        <v>35</v>
      </c>
      <c r="C63" s="31">
        <f t="shared" si="22"/>
        <v>3.2581680278318759E-2</v>
      </c>
      <c r="D63" s="31">
        <f t="shared" si="9"/>
        <v>7.8538136260531993E-2</v>
      </c>
      <c r="E63" s="31">
        <f t="shared" si="10"/>
        <v>6.5826567537411174E-2</v>
      </c>
      <c r="F63" s="31">
        <f t="shared" si="11"/>
        <v>0.21414316883048023</v>
      </c>
      <c r="G63" s="31">
        <f t="shared" si="12"/>
        <v>9.9585371465112135E-2</v>
      </c>
      <c r="H63" s="31">
        <f t="shared" si="13"/>
        <v>7.711377137256159E-2</v>
      </c>
      <c r="I63" s="31">
        <f t="shared" si="14"/>
        <v>0.12632672448733392</v>
      </c>
      <c r="J63" s="31">
        <f t="shared" si="15"/>
        <v>5.5915989015274385E-2</v>
      </c>
      <c r="K63" s="31">
        <f t="shared" si="16"/>
        <v>6.9547168406817531E-2</v>
      </c>
      <c r="L63" s="31">
        <f t="shared" si="17"/>
        <v>0.17070992577588859</v>
      </c>
      <c r="M63" s="31">
        <f t="shared" si="18"/>
        <v>4.1206962505911361E-2</v>
      </c>
      <c r="N63" s="31">
        <f t="shared" si="19"/>
        <v>0.11335594037802939</v>
      </c>
      <c r="O63" s="31">
        <f t="shared" si="20"/>
        <v>9.5490608894791176E-2</v>
      </c>
      <c r="P63" s="31">
        <f t="shared" si="21"/>
        <v>8.8295047435465623E-2</v>
      </c>
    </row>
    <row r="64" spans="1:18">
      <c r="B64" s="12" t="s">
        <v>36</v>
      </c>
      <c r="C64" s="31">
        <f t="shared" si="22"/>
        <v>0.34245673235390039</v>
      </c>
      <c r="D64" s="31">
        <f t="shared" si="9"/>
        <v>0.340620374397406</v>
      </c>
      <c r="E64" s="31">
        <f t="shared" si="10"/>
        <v>0.40419269044182549</v>
      </c>
      <c r="F64" s="31">
        <f t="shared" si="11"/>
        <v>0.33963964925083079</v>
      </c>
      <c r="G64" s="31">
        <f t="shared" si="12"/>
        <v>0.32708122248026389</v>
      </c>
      <c r="H64" s="31">
        <f t="shared" si="13"/>
        <v>0.44069180729699542</v>
      </c>
      <c r="I64" s="31">
        <f t="shared" si="14"/>
        <v>0.33861470152471485</v>
      </c>
      <c r="J64" s="31">
        <f t="shared" si="15"/>
        <v>0.37971789918545507</v>
      </c>
      <c r="K64" s="31">
        <f t="shared" si="16"/>
        <v>0.42393020578863161</v>
      </c>
      <c r="L64" s="31">
        <f t="shared" si="17"/>
        <v>0.38141369085488058</v>
      </c>
      <c r="M64" s="31">
        <f t="shared" si="18"/>
        <v>0.35659588552854993</v>
      </c>
      <c r="N64" s="31">
        <f t="shared" si="19"/>
        <v>0.34896995884312354</v>
      </c>
      <c r="O64" s="31">
        <f t="shared" si="20"/>
        <v>0.36939461259583034</v>
      </c>
      <c r="P64" s="31">
        <f t="shared" si="21"/>
        <v>0.36999623346738497</v>
      </c>
    </row>
    <row r="65" spans="2:16">
      <c r="B65" s="5" t="s">
        <v>37</v>
      </c>
      <c r="C65" s="31">
        <f t="shared" si="22"/>
        <v>1.709655459727347E-2</v>
      </c>
      <c r="D65" s="31">
        <f t="shared" si="9"/>
        <v>1.2930544217159524E-3</v>
      </c>
      <c r="E65" s="31">
        <f t="shared" si="10"/>
        <v>1.5638032329106506E-2</v>
      </c>
      <c r="F65" s="31">
        <f t="shared" si="11"/>
        <v>7.863262177281399E-3</v>
      </c>
      <c r="G65" s="31">
        <f t="shared" si="12"/>
        <v>5.4182956541620397E-3</v>
      </c>
      <c r="H65" s="31">
        <f t="shared" si="13"/>
        <v>0</v>
      </c>
      <c r="I65" s="31">
        <f t="shared" si="14"/>
        <v>1.4892768179818111E-2</v>
      </c>
      <c r="J65" s="31">
        <f t="shared" si="15"/>
        <v>2.069074849571757E-2</v>
      </c>
      <c r="K65" s="31">
        <f t="shared" si="16"/>
        <v>0</v>
      </c>
      <c r="L65" s="31">
        <f t="shared" si="17"/>
        <v>1.1889908753692221E-2</v>
      </c>
      <c r="M65" s="31">
        <f t="shared" si="18"/>
        <v>1.2246875947622435E-3</v>
      </c>
      <c r="N65" s="31">
        <f t="shared" si="19"/>
        <v>4.6718254413046527E-3</v>
      </c>
      <c r="O65" s="31">
        <f t="shared" si="20"/>
        <v>5.7869959206622158E-4</v>
      </c>
      <c r="P65" s="31">
        <f t="shared" si="21"/>
        <v>7.9911423336664223E-3</v>
      </c>
    </row>
    <row r="66" spans="2:16">
      <c r="B66" s="5" t="s">
        <v>38</v>
      </c>
      <c r="C66" s="31">
        <f t="shared" si="22"/>
        <v>1.6440640968025211E-2</v>
      </c>
      <c r="D66" s="31">
        <f t="shared" si="9"/>
        <v>8.7218178506820093E-2</v>
      </c>
      <c r="E66" s="31">
        <f t="shared" si="10"/>
        <v>1.9429934881514343E-3</v>
      </c>
      <c r="F66" s="31">
        <f t="shared" si="11"/>
        <v>6.9802484196067631E-3</v>
      </c>
      <c r="G66" s="31">
        <f t="shared" si="12"/>
        <v>7.7565482430117317E-3</v>
      </c>
      <c r="H66" s="31">
        <f t="shared" si="13"/>
        <v>2.5112155796132886E-2</v>
      </c>
      <c r="I66" s="31">
        <f t="shared" si="14"/>
        <v>7.2517679531472765E-3</v>
      </c>
      <c r="J66" s="31">
        <f t="shared" si="15"/>
        <v>1.8863915179876466E-2</v>
      </c>
      <c r="K66" s="31">
        <f t="shared" si="16"/>
        <v>7.6649075021905239E-2</v>
      </c>
      <c r="L66" s="31">
        <f t="shared" si="17"/>
        <v>4.0717329033870533E-3</v>
      </c>
      <c r="M66" s="31">
        <f t="shared" si="18"/>
        <v>6.0847068609264247E-2</v>
      </c>
      <c r="N66" s="31">
        <f t="shared" si="19"/>
        <v>4.610218951968767E-2</v>
      </c>
      <c r="O66" s="31">
        <f t="shared" si="20"/>
        <v>6.1427736662914775E-2</v>
      </c>
      <c r="P66" s="31">
        <f t="shared" si="21"/>
        <v>3.4738963365033917E-2</v>
      </c>
    </row>
    <row r="67" spans="2:16">
      <c r="B67" s="12" t="s">
        <v>39</v>
      </c>
      <c r="C67" s="31">
        <f t="shared" si="22"/>
        <v>0.2703938398713307</v>
      </c>
      <c r="D67" s="31">
        <f t="shared" si="9"/>
        <v>0.2170839442611589</v>
      </c>
      <c r="E67" s="31">
        <f t="shared" si="10"/>
        <v>6.221207417793307E-2</v>
      </c>
      <c r="F67" s="31">
        <f t="shared" si="11"/>
        <v>9.7812889183756427E-2</v>
      </c>
      <c r="G67" s="31">
        <f t="shared" si="12"/>
        <v>0.27151950320521828</v>
      </c>
      <c r="H67" s="31">
        <f t="shared" si="13"/>
        <v>4.4598392886177902E-2</v>
      </c>
      <c r="I67" s="31">
        <f t="shared" si="14"/>
        <v>0.10947157692850121</v>
      </c>
      <c r="J67" s="31">
        <f t="shared" si="15"/>
        <v>0.26522011893382785</v>
      </c>
      <c r="K67" s="31">
        <f t="shared" si="16"/>
        <v>6.6087551611070217E-2</v>
      </c>
      <c r="L67" s="31">
        <f t="shared" si="17"/>
        <v>8.2864812186699319E-2</v>
      </c>
      <c r="M67" s="31">
        <f t="shared" si="18"/>
        <v>8.37131332288443E-2</v>
      </c>
      <c r="N67" s="31">
        <f t="shared" si="19"/>
        <v>0.12148029615919928</v>
      </c>
      <c r="O67" s="31">
        <f t="shared" si="20"/>
        <v>0.14402787253347596</v>
      </c>
      <c r="P67" s="31">
        <f t="shared" si="21"/>
        <v>0.1424564722532026</v>
      </c>
    </row>
    <row r="68" spans="2:16">
      <c r="B68" s="12" t="s">
        <v>15</v>
      </c>
      <c r="C68" s="31">
        <f t="shared" si="22"/>
        <v>4.2826986966821287E-2</v>
      </c>
      <c r="D68" s="31">
        <f t="shared" si="9"/>
        <v>2.0224697365300793E-2</v>
      </c>
      <c r="E68" s="31">
        <f t="shared" si="10"/>
        <v>9.3233660487472544E-2</v>
      </c>
      <c r="F68" s="31">
        <f t="shared" si="11"/>
        <v>5.2207982879273203E-2</v>
      </c>
      <c r="G68" s="31">
        <f t="shared" si="12"/>
        <v>2.4350078683882982E-2</v>
      </c>
      <c r="H68" s="31">
        <f t="shared" si="13"/>
        <v>0.10271814900178769</v>
      </c>
      <c r="I68" s="31">
        <f t="shared" si="14"/>
        <v>7.0973107017490364E-2</v>
      </c>
      <c r="J68" s="31">
        <f t="shared" si="15"/>
        <v>2.1513491608703483E-2</v>
      </c>
      <c r="K68" s="31">
        <f t="shared" si="16"/>
        <v>0.10018104020505857</v>
      </c>
      <c r="L68" s="31">
        <f t="shared" si="17"/>
        <v>4.8270038367976907E-2</v>
      </c>
      <c r="M68" s="31">
        <f t="shared" si="18"/>
        <v>5.3929397687688861E-2</v>
      </c>
      <c r="N68" s="31">
        <f t="shared" si="19"/>
        <v>8.9175393313694312E-2</v>
      </c>
      <c r="O68" s="31">
        <f t="shared" si="20"/>
        <v>6.4081403844184454E-2</v>
      </c>
      <c r="P68" s="31">
        <f t="shared" si="21"/>
        <v>6.2040905183896669E-2</v>
      </c>
    </row>
    <row r="69" spans="2:16">
      <c r="B69" s="5" t="s">
        <v>40</v>
      </c>
      <c r="C69" s="31">
        <f t="shared" si="22"/>
        <v>7.457679834095679E-2</v>
      </c>
      <c r="D69" s="31">
        <f t="shared" si="9"/>
        <v>1.3690475025022473E-2</v>
      </c>
      <c r="E69" s="31">
        <f t="shared" si="10"/>
        <v>8.2518631658255945E-2</v>
      </c>
      <c r="F69" s="31">
        <f t="shared" si="11"/>
        <v>1.5041935756352813E-2</v>
      </c>
      <c r="G69" s="31">
        <f t="shared" si="12"/>
        <v>3.4285983106565825E-2</v>
      </c>
      <c r="H69" s="31">
        <f t="shared" si="13"/>
        <v>6.789541144557756E-3</v>
      </c>
      <c r="I69" s="31">
        <f t="shared" si="14"/>
        <v>1.7456497844929367E-2</v>
      </c>
      <c r="J69" s="31">
        <f t="shared" si="15"/>
        <v>8.3041069652924262E-3</v>
      </c>
      <c r="K69" s="31">
        <f t="shared" si="16"/>
        <v>1.8039138956452604E-2</v>
      </c>
      <c r="L69" s="31">
        <f t="shared" si="17"/>
        <v>7.9930558175678179E-2</v>
      </c>
      <c r="M69" s="31">
        <f t="shared" si="18"/>
        <v>8.8473667276928986E-2</v>
      </c>
      <c r="N69" s="31">
        <f t="shared" si="19"/>
        <v>4.3749755207349063E-2</v>
      </c>
      <c r="O69" s="31">
        <f t="shared" si="20"/>
        <v>5.7862705927321387E-2</v>
      </c>
      <c r="P69" s="31">
        <f t="shared" si="21"/>
        <v>4.5219828680431257E-2</v>
      </c>
    </row>
    <row r="70" spans="2:16">
      <c r="B70" s="18" t="s">
        <v>41</v>
      </c>
      <c r="C70" s="48">
        <f t="shared" si="22"/>
        <v>2.4733247408853715E-2</v>
      </c>
      <c r="D70" s="48">
        <f t="shared" si="9"/>
        <v>5.6846268808595481E-2</v>
      </c>
      <c r="E70" s="48">
        <f t="shared" si="10"/>
        <v>5.0166374948401163E-2</v>
      </c>
      <c r="F70" s="48">
        <f t="shared" si="11"/>
        <v>7.7573026620066945E-2</v>
      </c>
      <c r="G70" s="48">
        <f t="shared" si="12"/>
        <v>4.8327054490240627E-2</v>
      </c>
      <c r="H70" s="48">
        <f t="shared" si="13"/>
        <v>5.7132914469118203E-2</v>
      </c>
      <c r="I70" s="48">
        <f t="shared" si="14"/>
        <v>2.3007887383417337E-2</v>
      </c>
      <c r="J70" s="48">
        <f t="shared" si="15"/>
        <v>3.9681621185810846E-2</v>
      </c>
      <c r="K70" s="48">
        <f t="shared" si="16"/>
        <v>2.3495726050784663E-2</v>
      </c>
      <c r="L70" s="48">
        <f t="shared" si="17"/>
        <v>4.0927191452268821E-2</v>
      </c>
      <c r="M70" s="48">
        <f t="shared" si="18"/>
        <v>1.7969265314931013E-2</v>
      </c>
      <c r="N70" s="48">
        <f t="shared" si="19"/>
        <v>2.9470023300671718E-2</v>
      </c>
      <c r="O70" s="48">
        <f t="shared" si="20"/>
        <v>3.632694781066248E-2</v>
      </c>
      <c r="P70" s="48">
        <f t="shared" si="21"/>
        <v>3.5855063298949594E-2</v>
      </c>
    </row>
    <row r="71" spans="2:16">
      <c r="B71" s="56" t="s">
        <v>65</v>
      </c>
      <c r="C71" s="50">
        <f t="shared" ref="C71:P71" si="23">SUM(C60:C70)</f>
        <v>1</v>
      </c>
      <c r="D71" s="50">
        <f t="shared" si="23"/>
        <v>1.0000000000000002</v>
      </c>
      <c r="E71" s="50">
        <f t="shared" si="23"/>
        <v>1</v>
      </c>
      <c r="F71" s="50">
        <f t="shared" si="23"/>
        <v>0.99999999999999978</v>
      </c>
      <c r="G71" s="50">
        <f t="shared" si="23"/>
        <v>1</v>
      </c>
      <c r="H71" s="50">
        <f t="shared" si="23"/>
        <v>1.0000000000000002</v>
      </c>
      <c r="I71" s="50">
        <f t="shared" si="23"/>
        <v>1</v>
      </c>
      <c r="J71" s="50">
        <f t="shared" si="23"/>
        <v>1</v>
      </c>
      <c r="K71" s="50">
        <f t="shared" si="23"/>
        <v>0.99999999999999978</v>
      </c>
      <c r="L71" s="50">
        <f t="shared" si="23"/>
        <v>0.99999999999999978</v>
      </c>
      <c r="M71" s="50">
        <f t="shared" si="23"/>
        <v>1</v>
      </c>
      <c r="N71" s="50">
        <f t="shared" si="23"/>
        <v>0.99999999999999989</v>
      </c>
      <c r="O71" s="50">
        <f t="shared" si="23"/>
        <v>1</v>
      </c>
      <c r="P71" s="50">
        <f t="shared" si="23"/>
        <v>1</v>
      </c>
    </row>
    <row r="72" spans="2:16">
      <c r="B72" s="12"/>
      <c r="C72" s="11"/>
      <c r="D72" s="11"/>
      <c r="E72" s="11"/>
      <c r="F72" s="11"/>
      <c r="G72" s="11"/>
      <c r="H72" s="11"/>
      <c r="I72" s="11"/>
      <c r="J72" s="11"/>
      <c r="K72" s="11"/>
      <c r="L72" s="11"/>
      <c r="M72" s="11"/>
      <c r="N72" s="11"/>
      <c r="O72" s="11"/>
      <c r="P72" s="2"/>
    </row>
    <row r="73" spans="2:16">
      <c r="B73" s="12"/>
      <c r="C73" s="60"/>
      <c r="D73" s="60"/>
      <c r="E73" s="60"/>
      <c r="F73" s="60"/>
      <c r="G73" s="60"/>
      <c r="H73" s="60"/>
      <c r="I73" s="60"/>
      <c r="J73" s="60"/>
      <c r="K73" s="60"/>
      <c r="L73" s="60"/>
      <c r="M73" s="60"/>
      <c r="N73" s="60"/>
      <c r="O73" s="60"/>
    </row>
    <row r="74" spans="2:16">
      <c r="B74" s="12"/>
      <c r="C74" s="60"/>
      <c r="D74" s="60"/>
      <c r="E74" s="60"/>
      <c r="F74" s="60"/>
      <c r="G74" s="60"/>
      <c r="H74" s="60"/>
      <c r="I74" s="60"/>
      <c r="J74" s="60"/>
      <c r="K74" s="60"/>
      <c r="L74" s="60"/>
      <c r="M74" s="60"/>
      <c r="N74" s="60"/>
      <c r="O74" s="60"/>
    </row>
    <row r="75" spans="2:16">
      <c r="B75" s="12"/>
      <c r="C75" s="60"/>
      <c r="D75" s="60"/>
      <c r="E75" s="60"/>
      <c r="F75" s="60"/>
      <c r="G75" s="60"/>
      <c r="H75" s="60"/>
      <c r="I75" s="60"/>
      <c r="J75" s="60"/>
      <c r="K75" s="60"/>
      <c r="L75" s="60"/>
      <c r="M75" s="60"/>
      <c r="N75" s="60"/>
      <c r="O75" s="60"/>
    </row>
    <row r="76" spans="2:16">
      <c r="B76" s="12"/>
      <c r="C76" s="60"/>
      <c r="D76" s="60"/>
      <c r="E76" s="60"/>
      <c r="F76" s="60"/>
      <c r="G76" s="60"/>
      <c r="H76" s="60"/>
      <c r="I76" s="60"/>
      <c r="J76" s="60"/>
      <c r="K76" s="60"/>
      <c r="L76" s="60"/>
      <c r="M76" s="60"/>
      <c r="N76" s="60"/>
      <c r="O76" s="60"/>
    </row>
    <row r="77" spans="2:16">
      <c r="B77" s="12"/>
      <c r="C77" s="60"/>
      <c r="D77" s="60"/>
      <c r="E77" s="60"/>
      <c r="F77" s="60"/>
      <c r="G77" s="60"/>
      <c r="H77" s="60"/>
      <c r="I77" s="60"/>
      <c r="J77" s="60"/>
      <c r="K77" s="60"/>
      <c r="L77" s="60"/>
      <c r="M77" s="60"/>
      <c r="N77" s="60"/>
      <c r="O77" s="60"/>
    </row>
    <row r="78" spans="2:16">
      <c r="B78" s="12"/>
      <c r="C78" s="60"/>
      <c r="D78" s="60"/>
      <c r="E78" s="60"/>
      <c r="F78" s="60"/>
      <c r="G78" s="60"/>
      <c r="H78" s="60"/>
      <c r="I78" s="60"/>
      <c r="J78" s="60"/>
      <c r="K78" s="60"/>
      <c r="L78" s="60"/>
      <c r="M78" s="60"/>
      <c r="N78" s="60"/>
      <c r="O78" s="60"/>
    </row>
    <row r="79" spans="2:16">
      <c r="B79" s="12"/>
      <c r="C79" s="60"/>
      <c r="D79" s="60"/>
      <c r="E79" s="60"/>
      <c r="F79" s="60"/>
      <c r="G79" s="60"/>
      <c r="H79" s="60"/>
      <c r="I79" s="60"/>
      <c r="J79" s="60"/>
      <c r="K79" s="60"/>
      <c r="L79" s="60"/>
      <c r="M79" s="60"/>
      <c r="N79" s="60"/>
      <c r="O79" s="60"/>
    </row>
    <row r="80" spans="2:16">
      <c r="B80" s="12"/>
      <c r="C80" s="60"/>
      <c r="D80" s="60"/>
      <c r="E80" s="60"/>
      <c r="F80" s="60"/>
      <c r="G80" s="60"/>
      <c r="H80" s="60"/>
      <c r="I80" s="60"/>
      <c r="J80" s="60"/>
      <c r="K80" s="60"/>
      <c r="L80" s="60"/>
      <c r="M80" s="60"/>
      <c r="N80" s="60"/>
      <c r="O80" s="60"/>
    </row>
    <row r="81" spans="2:15">
      <c r="B81" s="12"/>
      <c r="C81" s="60"/>
      <c r="D81" s="60"/>
      <c r="E81" s="60"/>
      <c r="F81" s="60"/>
      <c r="G81" s="60"/>
      <c r="H81" s="60"/>
      <c r="I81" s="60"/>
      <c r="J81" s="60"/>
      <c r="K81" s="60"/>
      <c r="L81" s="60"/>
      <c r="M81" s="60"/>
      <c r="N81" s="60"/>
      <c r="O81" s="60"/>
    </row>
    <row r="82" spans="2:15">
      <c r="B82" s="12"/>
      <c r="C82" s="60"/>
      <c r="D82" s="60"/>
      <c r="E82" s="60"/>
      <c r="F82" s="60"/>
      <c r="G82" s="60"/>
      <c r="H82" s="60"/>
      <c r="I82" s="60"/>
      <c r="J82" s="60"/>
      <c r="K82" s="60"/>
      <c r="L82" s="60"/>
      <c r="M82" s="60"/>
      <c r="N82" s="60"/>
      <c r="O82" s="60"/>
    </row>
    <row r="83" spans="2:15">
      <c r="B83" s="12"/>
      <c r="C83" s="60"/>
      <c r="D83" s="60"/>
      <c r="E83" s="60"/>
      <c r="F83" s="60"/>
      <c r="G83" s="60"/>
      <c r="H83" s="60"/>
      <c r="I83" s="60"/>
      <c r="J83" s="60"/>
      <c r="K83" s="60"/>
      <c r="L83" s="60"/>
      <c r="M83" s="60"/>
      <c r="N83" s="60"/>
      <c r="O83" s="60"/>
    </row>
    <row r="84" spans="2:15">
      <c r="B84" s="12"/>
      <c r="C84" s="13"/>
      <c r="D84" s="13"/>
      <c r="E84" s="13"/>
      <c r="F84" s="13"/>
      <c r="G84" s="13"/>
      <c r="H84" s="13"/>
      <c r="I84" s="13"/>
      <c r="J84" s="13"/>
      <c r="K84" s="13"/>
      <c r="L84" s="13"/>
      <c r="M84" s="13"/>
      <c r="N84" s="13"/>
      <c r="O84" s="13"/>
    </row>
    <row r="85" spans="2:15">
      <c r="B85" s="12"/>
      <c r="C85" s="13"/>
      <c r="D85" s="13"/>
      <c r="E85" s="13"/>
      <c r="F85" s="13"/>
      <c r="G85" s="13"/>
      <c r="H85" s="13"/>
      <c r="I85" s="13"/>
      <c r="J85" s="13"/>
      <c r="K85" s="13"/>
      <c r="L85" s="13"/>
      <c r="M85" s="13"/>
      <c r="N85" s="13"/>
      <c r="O85" s="13"/>
    </row>
  </sheetData>
  <mergeCells count="2">
    <mergeCell ref="B3:O3"/>
    <mergeCell ref="B2:O2"/>
  </mergeCells>
  <conditionalFormatting sqref="C46:P56 C60:P70">
    <cfRule type="cellIs" dxfId="10" priority="2" stopIfTrue="1" operator="equal">
      <formula>0</formula>
    </cfRule>
  </conditionalFormatting>
  <conditionalFormatting sqref="Q35:Q37 R30 P32:P38 P39:Q43 C52:P52">
    <cfRule type="cellIs" dxfId="9" priority="3" stopIfTrue="1" operator="equal">
      <formula>"NA"</formula>
    </cfRule>
  </conditionalFormatting>
  <conditionalFormatting sqref="C60:C70">
    <cfRule type="colorScale" priority="4">
      <colorScale>
        <cfvo type="min"/>
        <cfvo type="percentile" val="50"/>
        <cfvo type="max"/>
        <color rgb="FFF8696B"/>
        <color rgb="FFFFEB84"/>
        <color rgb="FF63BE7B"/>
      </colorScale>
    </cfRule>
  </conditionalFormatting>
  <conditionalFormatting sqref="D60:D70">
    <cfRule type="colorScale" priority="5">
      <colorScale>
        <cfvo type="min"/>
        <cfvo type="percentile" val="50"/>
        <cfvo type="max"/>
        <color rgb="FFF8696B"/>
        <color rgb="FFFFEB84"/>
        <color rgb="FF63BE7B"/>
      </colorScale>
    </cfRule>
  </conditionalFormatting>
  <conditionalFormatting sqref="E60:E70">
    <cfRule type="colorScale" priority="6">
      <colorScale>
        <cfvo type="min"/>
        <cfvo type="percentile" val="50"/>
        <cfvo type="max"/>
        <color rgb="FFF8696B"/>
        <color rgb="FFFFEB84"/>
        <color rgb="FF63BE7B"/>
      </colorScale>
    </cfRule>
  </conditionalFormatting>
  <conditionalFormatting sqref="F60:F70">
    <cfRule type="colorScale" priority="7">
      <colorScale>
        <cfvo type="min"/>
        <cfvo type="percentile" val="50"/>
        <cfvo type="max"/>
        <color rgb="FFF8696B"/>
        <color rgb="FFFFEB84"/>
        <color rgb="FF63BE7B"/>
      </colorScale>
    </cfRule>
  </conditionalFormatting>
  <conditionalFormatting sqref="G60:G70">
    <cfRule type="colorScale" priority="8">
      <colorScale>
        <cfvo type="min"/>
        <cfvo type="percentile" val="50"/>
        <cfvo type="max"/>
        <color rgb="FFF8696B"/>
        <color rgb="FFFFEB84"/>
        <color rgb="FF63BE7B"/>
      </colorScale>
    </cfRule>
  </conditionalFormatting>
  <conditionalFormatting sqref="H60:H70">
    <cfRule type="colorScale" priority="9">
      <colorScale>
        <cfvo type="min"/>
        <cfvo type="percentile" val="50"/>
        <cfvo type="max"/>
        <color rgb="FFF8696B"/>
        <color rgb="FFFFEB84"/>
        <color rgb="FF63BE7B"/>
      </colorScale>
    </cfRule>
  </conditionalFormatting>
  <conditionalFormatting sqref="I60:I70">
    <cfRule type="colorScale" priority="10">
      <colorScale>
        <cfvo type="min"/>
        <cfvo type="percentile" val="50"/>
        <cfvo type="max"/>
        <color rgb="FFF8696B"/>
        <color rgb="FFFFEB84"/>
        <color rgb="FF63BE7B"/>
      </colorScale>
    </cfRule>
  </conditionalFormatting>
  <conditionalFormatting sqref="J60:J70">
    <cfRule type="colorScale" priority="11">
      <colorScale>
        <cfvo type="min"/>
        <cfvo type="percentile" val="50"/>
        <cfvo type="max"/>
        <color rgb="FFF8696B"/>
        <color rgb="FFFFEB84"/>
        <color rgb="FF63BE7B"/>
      </colorScale>
    </cfRule>
  </conditionalFormatting>
  <conditionalFormatting sqref="K60:K70">
    <cfRule type="colorScale" priority="12">
      <colorScale>
        <cfvo type="min"/>
        <cfvo type="percentile" val="50"/>
        <cfvo type="max"/>
        <color rgb="FFF8696B"/>
        <color rgb="FFFFEB84"/>
        <color rgb="FF63BE7B"/>
      </colorScale>
    </cfRule>
  </conditionalFormatting>
  <conditionalFormatting sqref="L60:L70">
    <cfRule type="colorScale" priority="13">
      <colorScale>
        <cfvo type="min"/>
        <cfvo type="percentile" val="50"/>
        <cfvo type="max"/>
        <color rgb="FFF8696B"/>
        <color rgb="FFFFEB84"/>
        <color rgb="FF63BE7B"/>
      </colorScale>
    </cfRule>
  </conditionalFormatting>
  <conditionalFormatting sqref="M60:M70">
    <cfRule type="colorScale" priority="14">
      <colorScale>
        <cfvo type="min"/>
        <cfvo type="percentile" val="50"/>
        <cfvo type="max"/>
        <color rgb="FFF8696B"/>
        <color rgb="FFFFEB84"/>
        <color rgb="FF63BE7B"/>
      </colorScale>
    </cfRule>
  </conditionalFormatting>
  <conditionalFormatting sqref="N60:N70">
    <cfRule type="colorScale" priority="15">
      <colorScale>
        <cfvo type="min"/>
        <cfvo type="percentile" val="50"/>
        <cfvo type="max"/>
        <color rgb="FFF8696B"/>
        <color rgb="FFFFEB84"/>
        <color rgb="FF63BE7B"/>
      </colorScale>
    </cfRule>
  </conditionalFormatting>
  <conditionalFormatting sqref="O60:O70">
    <cfRule type="colorScale" priority="16">
      <colorScale>
        <cfvo type="min"/>
        <cfvo type="percentile" val="50"/>
        <cfvo type="max"/>
        <color rgb="FFF8696B"/>
        <color rgb="FFFFEB84"/>
        <color rgb="FF63BE7B"/>
      </colorScale>
    </cfRule>
  </conditionalFormatting>
  <conditionalFormatting sqref="P60:P70">
    <cfRule type="colorScale" priority="17">
      <colorScale>
        <cfvo type="min"/>
        <cfvo type="percentile" val="50"/>
        <cfvo type="max"/>
        <color rgb="FFF8696B"/>
        <color rgb="FFFFEB84"/>
        <color rgb="FF63BE7B"/>
      </colorScale>
    </cfRule>
  </conditionalFormatting>
  <conditionalFormatting sqref="C32:O42">
    <cfRule type="cellIs" dxfId="8" priority="1" stopIfTrue="1" operator="equal">
      <formula>"NA"</formula>
    </cfRule>
  </conditionalFormatting>
  <pageMargins left="0.5" right="0.5" top="0.5" bottom="0.5" header="0" footer="0"/>
  <pageSetup paperSize="5" scale="54" fitToHeight="2" orientation="landscape"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2:V73"/>
  <sheetViews>
    <sheetView view="pageBreakPreview" zoomScale="60" zoomScaleNormal="100" workbookViewId="0">
      <selection activeCell="D54" sqref="D54"/>
    </sheetView>
  </sheetViews>
  <sheetFormatPr defaultRowHeight="18"/>
  <cols>
    <col min="1" max="1" width="11.140625" style="4" bestFit="1" customWidth="1"/>
    <col min="2" max="2" width="58.7109375" style="94" bestFit="1" customWidth="1"/>
    <col min="3" max="3" width="16.7109375" style="64" customWidth="1"/>
    <col min="4" max="4" width="18.140625" style="64" bestFit="1" customWidth="1"/>
    <col min="5" max="6" width="18.7109375" style="64" bestFit="1" customWidth="1"/>
    <col min="7" max="7" width="19.28515625" style="64" bestFit="1" customWidth="1"/>
    <col min="8" max="8" width="18.85546875" style="64" bestFit="1" customWidth="1"/>
    <col min="9" max="9" width="19.28515625" style="64" bestFit="1" customWidth="1"/>
    <col min="10" max="10" width="19.5703125" style="64" bestFit="1" customWidth="1"/>
    <col min="11" max="11" width="20.140625" style="64" bestFit="1" customWidth="1"/>
    <col min="12" max="12" width="19.28515625" style="98" bestFit="1" customWidth="1"/>
    <col min="13" max="13" width="18.42578125" style="63" customWidth="1"/>
    <col min="14" max="14" width="21.140625" style="64" bestFit="1" customWidth="1"/>
    <col min="15" max="15" width="58.7109375" style="64" bestFit="1" customWidth="1"/>
    <col min="16" max="16" width="16.85546875" style="64" customWidth="1"/>
    <col min="17" max="18" width="19.28515625" style="64" bestFit="1" customWidth="1"/>
    <col min="19" max="20" width="11.28515625" style="64" customWidth="1"/>
    <col min="21" max="22" width="13.5703125" style="64" bestFit="1" customWidth="1"/>
    <col min="23" max="24" width="13.42578125" style="64" bestFit="1" customWidth="1"/>
    <col min="25" max="16384" width="9.140625" style="64"/>
  </cols>
  <sheetData>
    <row r="2" spans="1:15" s="61" customFormat="1" ht="31.5">
      <c r="A2" s="380"/>
      <c r="B2" s="570" t="s">
        <v>144</v>
      </c>
      <c r="C2" s="570"/>
      <c r="D2" s="570"/>
      <c r="E2" s="570"/>
      <c r="F2" s="570"/>
      <c r="G2" s="570"/>
      <c r="H2" s="570"/>
      <c r="I2" s="570"/>
      <c r="J2" s="570"/>
      <c r="K2" s="570"/>
      <c r="L2" s="62"/>
      <c r="M2" s="63"/>
    </row>
    <row r="3" spans="1:15">
      <c r="B3" s="65"/>
      <c r="C3" s="65"/>
      <c r="D3" s="65"/>
      <c r="E3" s="65"/>
      <c r="F3" s="65"/>
      <c r="G3" s="65"/>
      <c r="H3" s="65"/>
      <c r="I3" s="65"/>
      <c r="J3" s="65"/>
      <c r="K3" s="65"/>
      <c r="L3" s="66"/>
      <c r="M3" s="66"/>
      <c r="N3" s="66"/>
      <c r="O3" s="66"/>
    </row>
    <row r="4" spans="1:15">
      <c r="A4" s="4" t="s">
        <v>14</v>
      </c>
      <c r="B4" s="7" t="s">
        <v>145</v>
      </c>
      <c r="C4" s="8" t="s">
        <v>0</v>
      </c>
      <c r="D4" s="8" t="s">
        <v>1</v>
      </c>
      <c r="E4" s="8" t="s">
        <v>2</v>
      </c>
      <c r="F4" s="8" t="s">
        <v>3</v>
      </c>
      <c r="G4" s="8" t="s">
        <v>4</v>
      </c>
      <c r="H4" s="8" t="s">
        <v>5</v>
      </c>
      <c r="I4" s="8" t="s">
        <v>6</v>
      </c>
      <c r="J4" s="8" t="s">
        <v>7</v>
      </c>
      <c r="K4" s="8" t="s">
        <v>8</v>
      </c>
      <c r="L4" s="8" t="s">
        <v>88</v>
      </c>
      <c r="M4" s="8" t="s">
        <v>89</v>
      </c>
    </row>
    <row r="5" spans="1:15">
      <c r="B5" s="5" t="s">
        <v>71</v>
      </c>
      <c r="C5" s="17">
        <f>AVERAGE('Univ Data'!$K$4:$M$4)</f>
        <v>1628.7333333333333</v>
      </c>
      <c r="D5" s="17">
        <f>AVERAGE('Univ Data'!$K$18:$M$18)</f>
        <v>2200.8666666666668</v>
      </c>
      <c r="E5" s="17">
        <f>AVERAGE('Univ Data'!$K$32:$M$32)</f>
        <v>2448.8666666666663</v>
      </c>
      <c r="F5" s="17">
        <f>AVERAGE('Univ Data'!$K$46:$M$46)</f>
        <v>2339.6</v>
      </c>
      <c r="G5" s="17">
        <f>AVERAGE('Univ Data'!$K$60:$M$60)</f>
        <v>4231.9333333333334</v>
      </c>
      <c r="H5" s="17">
        <f>AVERAGE('Univ Data'!$K$74:$M$74)</f>
        <v>2378.7333333333336</v>
      </c>
      <c r="I5" s="17">
        <f>AVERAGE('Univ Data'!$K$88:$M$88)</f>
        <v>1500.9333333333332</v>
      </c>
      <c r="J5" s="17">
        <f>AVERAGE('Univ Data'!$K$102:$M$102)</f>
        <v>3150.8666666666668</v>
      </c>
      <c r="K5" s="17">
        <f>AVERAGE('Univ Data'!$K$116:$M$116)</f>
        <v>4624.4000000000005</v>
      </c>
      <c r="L5" s="9">
        <f>SUM(C5:K5)</f>
        <v>24504.933333333334</v>
      </c>
      <c r="M5" s="9">
        <f>AVERAGE(C5:K5)</f>
        <v>2722.7703703703705</v>
      </c>
      <c r="N5" s="67"/>
    </row>
    <row r="6" spans="1:15">
      <c r="B6" s="5" t="s">
        <v>72</v>
      </c>
      <c r="C6" s="9">
        <f>AVERAGE('Univ Data'!$K$5:$M$5)</f>
        <v>1660.1333333333332</v>
      </c>
      <c r="D6" s="9">
        <f>AVERAGE('Univ Data'!$K$19:$M$19)</f>
        <v>2210.6666666666665</v>
      </c>
      <c r="E6" s="9">
        <f>AVERAGE('Univ Data'!$K$33:$M$33)</f>
        <v>2364.4</v>
      </c>
      <c r="F6" s="9">
        <f>AVERAGE('Univ Data'!$K$47:$M$47)</f>
        <v>2233</v>
      </c>
      <c r="G6" s="9">
        <f>AVERAGE('Univ Data'!$K$61:$M$61)</f>
        <v>4833.1333333333341</v>
      </c>
      <c r="H6" s="9">
        <f>AVERAGE('Univ Data'!$K$75:$M$75)</f>
        <v>2392.1333333333332</v>
      </c>
      <c r="I6" s="9">
        <f>AVERAGE('Univ Data'!$K$89:$M$89)</f>
        <v>1333.7333333333333</v>
      </c>
      <c r="J6" s="9">
        <f>AVERAGE('Univ Data'!$K$103:$M$103)</f>
        <v>3681.4</v>
      </c>
      <c r="K6" s="9">
        <f>AVERAGE('Univ Data'!$K$117:$M$117)</f>
        <v>5237.333333333333</v>
      </c>
      <c r="L6" s="9">
        <f t="shared" ref="L6:L41" si="0">SUM(C6:K6)</f>
        <v>25945.933333333334</v>
      </c>
      <c r="M6" s="9">
        <f t="shared" ref="M6:M13" si="1">AVERAGE(C6:K6)</f>
        <v>2882.8814814814814</v>
      </c>
      <c r="N6" s="67"/>
    </row>
    <row r="7" spans="1:15">
      <c r="B7" s="5" t="s">
        <v>73</v>
      </c>
      <c r="C7" s="9">
        <f>AVERAGE('Univ Data'!$K$6:$M$6)</f>
        <v>1864.8</v>
      </c>
      <c r="D7" s="9">
        <f>AVERAGE('Univ Data'!$K$20:$M$20)</f>
        <v>2443.7999999999997</v>
      </c>
      <c r="E7" s="9">
        <f>AVERAGE('Univ Data'!$K$34:$M$34)</f>
        <v>2599.6</v>
      </c>
      <c r="F7" s="9">
        <f>AVERAGE('Univ Data'!$K$48:$M$48)</f>
        <v>2415.2666666666669</v>
      </c>
      <c r="G7" s="9">
        <f>AVERAGE('Univ Data'!$K$62:$M$62)</f>
        <v>5806.8666666666659</v>
      </c>
      <c r="H7" s="9">
        <f>AVERAGE('Univ Data'!$K$76:$M$76)</f>
        <v>3019.6666666666665</v>
      </c>
      <c r="I7" s="9">
        <f>AVERAGE('Univ Data'!$K$90:$M$90)</f>
        <v>1505.5333333333335</v>
      </c>
      <c r="J7" s="9">
        <f>AVERAGE('Univ Data'!$K$104:$M$104)</f>
        <v>4340.4000000000005</v>
      </c>
      <c r="K7" s="9">
        <f>AVERAGE('Univ Data'!$K$118:$M$118)</f>
        <v>5626.0666666666666</v>
      </c>
      <c r="L7" s="9">
        <f t="shared" si="0"/>
        <v>29622</v>
      </c>
      <c r="M7" s="9">
        <f t="shared" si="1"/>
        <v>3291.3333333333335</v>
      </c>
      <c r="N7" s="67"/>
    </row>
    <row r="8" spans="1:15">
      <c r="B8" s="5" t="s">
        <v>10</v>
      </c>
      <c r="C8" s="9">
        <f>AVERAGE('Univ Data'!$K$7:$M$7)</f>
        <v>1935.1999999999998</v>
      </c>
      <c r="D8" s="9">
        <f>AVERAGE('Univ Data'!$K$21:$M$21)</f>
        <v>2993.5333333333333</v>
      </c>
      <c r="E8" s="9">
        <f>AVERAGE('Univ Data'!$K$35:$M$35)</f>
        <v>2786.8000000000006</v>
      </c>
      <c r="F8" s="9">
        <f>AVERAGE('Univ Data'!$K$49:$M$49)</f>
        <v>2603.2000000000003</v>
      </c>
      <c r="G8" s="9">
        <f>AVERAGE('Univ Data'!$K$63:$M$63)</f>
        <v>6512.1333333333341</v>
      </c>
      <c r="H8" s="9">
        <f>AVERAGE('Univ Data'!$K$77:$M$77)</f>
        <v>3582.6</v>
      </c>
      <c r="I8" s="9">
        <f>AVERAGE('Univ Data'!$K$91:$M$91)</f>
        <v>1681.3333333333333</v>
      </c>
      <c r="J8" s="9">
        <f>AVERAGE('Univ Data'!$K$105:$M$105)</f>
        <v>4781.333333333333</v>
      </c>
      <c r="K8" s="9">
        <f>AVERAGE('Univ Data'!$K$119:$M$119)</f>
        <v>6056.5999999999995</v>
      </c>
      <c r="L8" s="9">
        <f t="shared" si="0"/>
        <v>32932.73333333333</v>
      </c>
      <c r="M8" s="9">
        <f t="shared" si="1"/>
        <v>3659.1925925925921</v>
      </c>
      <c r="N8" s="67"/>
    </row>
    <row r="9" spans="1:15">
      <c r="B9" s="68" t="s">
        <v>11</v>
      </c>
      <c r="C9" s="9">
        <f>AVERAGE('Univ Data'!$K$8:$M$8)</f>
        <v>115</v>
      </c>
      <c r="D9" s="9">
        <f>AVERAGE('Univ Data'!$K$22:$M$22)</f>
        <v>311</v>
      </c>
      <c r="E9" s="9">
        <f>AVERAGE('Univ Data'!$K$36:$M$36)</f>
        <v>356.33333333333331</v>
      </c>
      <c r="F9" s="9">
        <f>AVERAGE('Univ Data'!$K$50:$M$50)</f>
        <v>435.66666666666669</v>
      </c>
      <c r="G9" s="9">
        <f>AVERAGE('Univ Data'!$K$64:$M$64)</f>
        <v>906</v>
      </c>
      <c r="H9" s="9">
        <f>AVERAGE('Univ Data'!$K$78:$M$78)</f>
        <v>602.66666666666663</v>
      </c>
      <c r="I9" s="9">
        <f>AVERAGE('Univ Data'!$K$92:$M$92)</f>
        <v>439.66666666666669</v>
      </c>
      <c r="J9" s="9">
        <f>AVERAGE('Univ Data'!$K$106:$M$106)</f>
        <v>1021.3333333333334</v>
      </c>
      <c r="K9" s="9">
        <f>AVERAGE('Univ Data'!$K$120:$M$120)</f>
        <v>1579.3333333333333</v>
      </c>
      <c r="L9" s="9">
        <f t="shared" si="0"/>
        <v>5766.9999999999991</v>
      </c>
      <c r="M9" s="9">
        <f t="shared" si="1"/>
        <v>640.77777777777771</v>
      </c>
      <c r="N9" s="67"/>
    </row>
    <row r="10" spans="1:15">
      <c r="B10" s="68" t="s">
        <v>12</v>
      </c>
      <c r="C10" s="9">
        <f>AVERAGE('Univ Data'!$K$9:$M$9)</f>
        <v>0</v>
      </c>
      <c r="D10" s="9">
        <f>AVERAGE('Univ Data'!$K$23:$M$23)</f>
        <v>0</v>
      </c>
      <c r="E10" s="9">
        <f>AVERAGE('Univ Data'!$K$37:$M$37)</f>
        <v>18</v>
      </c>
      <c r="F10" s="9">
        <f>AVERAGE('Univ Data'!$K$51:$M$51)</f>
        <v>67.333333333333329</v>
      </c>
      <c r="G10" s="9">
        <f>AVERAGE('Univ Data'!$K$65:$M$65)</f>
        <v>28.333333333333332</v>
      </c>
      <c r="H10" s="9">
        <f>AVERAGE('Univ Data'!$K$79:$M$79)</f>
        <v>107.33333333333333</v>
      </c>
      <c r="I10" s="9">
        <f>AVERAGE('Univ Data'!$K$93:$M$93)</f>
        <v>68.333333333333329</v>
      </c>
      <c r="J10" s="9">
        <f>AVERAGE('Univ Data'!$K$107:$M$107)</f>
        <v>255.33333333333334</v>
      </c>
      <c r="K10" s="9">
        <f>AVERAGE('Univ Data'!$K$121:$M$121)</f>
        <v>562</v>
      </c>
      <c r="L10" s="9">
        <f t="shared" si="0"/>
        <v>1106.6666666666665</v>
      </c>
      <c r="M10" s="9">
        <f t="shared" si="1"/>
        <v>122.96296296296295</v>
      </c>
      <c r="N10" s="67"/>
    </row>
    <row r="11" spans="1:15">
      <c r="B11" s="5" t="s">
        <v>13</v>
      </c>
      <c r="C11" s="155">
        <f>AVERAGE('Univ Data'!$K$10:$M$10)</f>
        <v>2168820.1500000004</v>
      </c>
      <c r="D11" s="155">
        <f>AVERAGE('Univ Data'!$K$24:$M$24)</f>
        <v>2250228.1</v>
      </c>
      <c r="E11" s="155">
        <f>AVERAGE('Univ Data'!$K$38:$M$38)</f>
        <v>8377232.6933333343</v>
      </c>
      <c r="F11" s="155">
        <f>AVERAGE('Univ Data'!$K$52:$M$52)</f>
        <v>9401102.2799999993</v>
      </c>
      <c r="G11" s="155">
        <f>AVERAGE('Univ Data'!$K$66:$M$66)</f>
        <v>11676310.333333334</v>
      </c>
      <c r="H11" s="155">
        <f>AVERAGE('Univ Data'!$K$80:$M$80)</f>
        <v>20494919.126666665</v>
      </c>
      <c r="I11" s="155">
        <f>AVERAGE('Univ Data'!$K$94:$M$94)</f>
        <v>31616819</v>
      </c>
      <c r="J11" s="155">
        <f>AVERAGE('Univ Data'!$K$108:$M$108)</f>
        <v>54552260</v>
      </c>
      <c r="K11" s="155">
        <f>AVERAGE('Univ Data'!$K$122:$M$122)</f>
        <v>146098395.11999997</v>
      </c>
      <c r="L11" s="9">
        <f t="shared" si="0"/>
        <v>286636086.80333328</v>
      </c>
      <c r="M11" s="9">
        <f t="shared" si="1"/>
        <v>31848454.089259252</v>
      </c>
      <c r="N11" s="67" t="s">
        <v>14</v>
      </c>
    </row>
    <row r="12" spans="1:15">
      <c r="B12" s="68" t="s">
        <v>16</v>
      </c>
      <c r="C12" s="9">
        <f>AVERAGE('Univ Data'!$K$11:$M$11)</f>
        <v>19.310338066981</v>
      </c>
      <c r="D12" s="9">
        <f>AVERAGE('Univ Data'!$K$25:$M$25)</f>
        <v>22.085329280470081</v>
      </c>
      <c r="E12" s="9">
        <f>AVERAGE('Univ Data'!$K$39:$M$39)</f>
        <v>19.920187129015151</v>
      </c>
      <c r="F12" s="9">
        <f>AVERAGE('Univ Data'!$K$53:$M$53)</f>
        <v>18.910093845522582</v>
      </c>
      <c r="G12" s="9">
        <f>AVERAGE('Univ Data'!$K$67:$M$67)</f>
        <v>21.986663762154688</v>
      </c>
      <c r="H12" s="9">
        <f>AVERAGE('Univ Data'!$K$81:$M$81)</f>
        <v>21.86604878249894</v>
      </c>
      <c r="I12" s="9">
        <f>AVERAGE('Univ Data'!$K$95:$M$95)</f>
        <v>16.495169340404502</v>
      </c>
      <c r="J12" s="9">
        <f>AVERAGE('Univ Data'!$K$109:$M$109)</f>
        <v>20.873752055367703</v>
      </c>
      <c r="K12" s="9">
        <f>AVERAGE('Univ Data'!$K$123:$M$123)</f>
        <v>22.685244269237472</v>
      </c>
      <c r="L12" s="9">
        <f t="shared" si="0"/>
        <v>184.13282653165211</v>
      </c>
      <c r="M12" s="69">
        <f t="shared" si="1"/>
        <v>20.459202947961344</v>
      </c>
      <c r="N12" s="67"/>
    </row>
    <row r="13" spans="1:15">
      <c r="B13" s="70" t="s">
        <v>17</v>
      </c>
      <c r="C13" s="300">
        <f>AVERAGE('Univ Data'!$K$12:$M$12)*100</f>
        <v>57.540417618513217</v>
      </c>
      <c r="D13" s="300">
        <f>AVERAGE('Univ Data'!$K$26:$M$26)*100</f>
        <v>45.654808093883595</v>
      </c>
      <c r="E13" s="300">
        <f>AVERAGE('Univ Data'!$K$40:$M$40)*100</f>
        <v>60.398958728039219</v>
      </c>
      <c r="F13" s="300">
        <f>AVERAGE('Univ Data'!$K$54:$M$54)*100</f>
        <v>55.46278442651834</v>
      </c>
      <c r="G13" s="300">
        <f>AVERAGE('Univ Data'!$K$68:$M$68)*100</f>
        <v>53.076471391380572</v>
      </c>
      <c r="H13" s="300">
        <f>AVERAGE('Univ Data'!$K$82:$M$82)*100</f>
        <v>52.901058861010227</v>
      </c>
      <c r="I13" s="300">
        <f>AVERAGE('Univ Data'!$K$96:$M$96)*100</f>
        <v>38.100659273000126</v>
      </c>
      <c r="J13" s="300">
        <f>AVERAGE('Univ Data'!$K$110:$M$110)*100</f>
        <v>49.652523338901396</v>
      </c>
      <c r="K13" s="300">
        <f>AVERAGE('Univ Data'!$K$124:$M$124)*100</f>
        <v>78.325759445853734</v>
      </c>
      <c r="L13" s="9">
        <f t="shared" si="0"/>
        <v>491.11344117710041</v>
      </c>
      <c r="M13" s="9">
        <f t="shared" si="1"/>
        <v>54.568160130788932</v>
      </c>
      <c r="N13" s="67"/>
    </row>
    <row r="14" spans="1:15">
      <c r="B14" s="71"/>
      <c r="E14" s="64" t="s">
        <v>14</v>
      </c>
      <c r="L14" s="72"/>
    </row>
    <row r="15" spans="1:15">
      <c r="A15" s="24" t="s">
        <v>143</v>
      </c>
      <c r="B15" s="7" t="s">
        <v>146</v>
      </c>
      <c r="C15" s="8" t="s">
        <v>0</v>
      </c>
      <c r="D15" s="8" t="s">
        <v>1</v>
      </c>
      <c r="E15" s="8" t="s">
        <v>2</v>
      </c>
      <c r="F15" s="8" t="s">
        <v>3</v>
      </c>
      <c r="G15" s="8" t="s">
        <v>4</v>
      </c>
      <c r="H15" s="8" t="s">
        <v>5</v>
      </c>
      <c r="I15" s="8" t="s">
        <v>6</v>
      </c>
      <c r="J15" s="8" t="s">
        <v>7</v>
      </c>
      <c r="K15" s="8" t="s">
        <v>8</v>
      </c>
      <c r="L15" s="8" t="s">
        <v>88</v>
      </c>
      <c r="M15" s="8" t="s">
        <v>89</v>
      </c>
    </row>
    <row r="16" spans="1:15">
      <c r="A16" s="381">
        <v>2.5</v>
      </c>
      <c r="B16" s="5" t="s">
        <v>71</v>
      </c>
      <c r="C16" s="73">
        <f>C5/$A16</f>
        <v>651.49333333333334</v>
      </c>
      <c r="D16" s="73">
        <f t="shared" ref="C16:K24" si="2">D5/$A16</f>
        <v>880.34666666666669</v>
      </c>
      <c r="E16" s="73">
        <f t="shared" si="2"/>
        <v>979.54666666666651</v>
      </c>
      <c r="F16" s="73">
        <f t="shared" si="2"/>
        <v>935.83999999999992</v>
      </c>
      <c r="G16" s="73">
        <f t="shared" si="2"/>
        <v>1692.7733333333333</v>
      </c>
      <c r="H16" s="73">
        <f t="shared" si="2"/>
        <v>951.49333333333345</v>
      </c>
      <c r="I16" s="73">
        <f t="shared" si="2"/>
        <v>600.37333333333322</v>
      </c>
      <c r="J16" s="73">
        <f t="shared" si="2"/>
        <v>1260.3466666666668</v>
      </c>
      <c r="K16" s="73">
        <f t="shared" si="2"/>
        <v>1849.7600000000002</v>
      </c>
      <c r="L16" s="9">
        <f t="shared" si="0"/>
        <v>9801.9733333333334</v>
      </c>
      <c r="M16" s="9">
        <f>AVERAGE(C16:K16)</f>
        <v>1089.1081481481481</v>
      </c>
    </row>
    <row r="17" spans="1:21">
      <c r="A17" s="381">
        <v>2</v>
      </c>
      <c r="B17" s="5" t="s">
        <v>72</v>
      </c>
      <c r="C17" s="73">
        <f t="shared" si="2"/>
        <v>830.06666666666661</v>
      </c>
      <c r="D17" s="73">
        <f t="shared" si="2"/>
        <v>1105.3333333333333</v>
      </c>
      <c r="E17" s="73">
        <f t="shared" si="2"/>
        <v>1182.2</v>
      </c>
      <c r="F17" s="73">
        <f t="shared" si="2"/>
        <v>1116.5</v>
      </c>
      <c r="G17" s="73">
        <f t="shared" si="2"/>
        <v>2416.5666666666671</v>
      </c>
      <c r="H17" s="73">
        <f t="shared" si="2"/>
        <v>1196.0666666666666</v>
      </c>
      <c r="I17" s="73">
        <f t="shared" si="2"/>
        <v>666.86666666666667</v>
      </c>
      <c r="J17" s="73">
        <f t="shared" si="2"/>
        <v>1840.7</v>
      </c>
      <c r="K17" s="73">
        <f t="shared" si="2"/>
        <v>2618.6666666666665</v>
      </c>
      <c r="L17" s="9">
        <f t="shared" si="0"/>
        <v>12972.966666666667</v>
      </c>
      <c r="M17" s="9">
        <f t="shared" ref="M17:M24" si="3">AVERAGE(C17:K17)</f>
        <v>1441.4407407407407</v>
      </c>
    </row>
    <row r="18" spans="1:21">
      <c r="A18" s="381">
        <v>1.5</v>
      </c>
      <c r="B18" s="5" t="s">
        <v>73</v>
      </c>
      <c r="C18" s="73">
        <f t="shared" si="2"/>
        <v>1243.2</v>
      </c>
      <c r="D18" s="73">
        <f t="shared" si="2"/>
        <v>1629.1999999999998</v>
      </c>
      <c r="E18" s="73">
        <f t="shared" si="2"/>
        <v>1733.0666666666666</v>
      </c>
      <c r="F18" s="73">
        <f t="shared" si="2"/>
        <v>1610.1777777777779</v>
      </c>
      <c r="G18" s="73">
        <f t="shared" si="2"/>
        <v>3871.2444444444441</v>
      </c>
      <c r="H18" s="73">
        <f t="shared" si="2"/>
        <v>2013.1111111111111</v>
      </c>
      <c r="I18" s="73">
        <f t="shared" si="2"/>
        <v>1003.688888888889</v>
      </c>
      <c r="J18" s="73">
        <f t="shared" si="2"/>
        <v>2893.6000000000004</v>
      </c>
      <c r="K18" s="73">
        <f t="shared" si="2"/>
        <v>3750.7111111111112</v>
      </c>
      <c r="L18" s="9">
        <f t="shared" si="0"/>
        <v>19748</v>
      </c>
      <c r="M18" s="9">
        <f t="shared" si="3"/>
        <v>2194.2222222222222</v>
      </c>
    </row>
    <row r="19" spans="1:21">
      <c r="A19" s="381">
        <v>1</v>
      </c>
      <c r="B19" s="5" t="s">
        <v>10</v>
      </c>
      <c r="C19" s="73">
        <f t="shared" si="2"/>
        <v>1935.1999999999998</v>
      </c>
      <c r="D19" s="73">
        <f t="shared" si="2"/>
        <v>2993.5333333333333</v>
      </c>
      <c r="E19" s="73">
        <f t="shared" si="2"/>
        <v>2786.8000000000006</v>
      </c>
      <c r="F19" s="73">
        <f t="shared" si="2"/>
        <v>2603.2000000000003</v>
      </c>
      <c r="G19" s="73">
        <f t="shared" si="2"/>
        <v>6512.1333333333341</v>
      </c>
      <c r="H19" s="73">
        <f t="shared" si="2"/>
        <v>3582.6</v>
      </c>
      <c r="I19" s="73">
        <f t="shared" si="2"/>
        <v>1681.3333333333333</v>
      </c>
      <c r="J19" s="73">
        <f t="shared" si="2"/>
        <v>4781.333333333333</v>
      </c>
      <c r="K19" s="73">
        <f t="shared" si="2"/>
        <v>6056.5999999999995</v>
      </c>
      <c r="L19" s="9">
        <f t="shared" si="0"/>
        <v>32932.73333333333</v>
      </c>
      <c r="M19" s="9">
        <f t="shared" si="3"/>
        <v>3659.1925925925921</v>
      </c>
    </row>
    <row r="20" spans="1:21">
      <c r="A20" s="381">
        <v>0.3</v>
      </c>
      <c r="B20" s="68" t="s">
        <v>11</v>
      </c>
      <c r="C20" s="73">
        <f t="shared" si="2"/>
        <v>383.33333333333337</v>
      </c>
      <c r="D20" s="73">
        <f t="shared" si="2"/>
        <v>1036.6666666666667</v>
      </c>
      <c r="E20" s="73">
        <f t="shared" si="2"/>
        <v>1187.7777777777778</v>
      </c>
      <c r="F20" s="73">
        <f t="shared" si="2"/>
        <v>1452.2222222222224</v>
      </c>
      <c r="G20" s="73">
        <f t="shared" si="2"/>
        <v>3020</v>
      </c>
      <c r="H20" s="73">
        <f t="shared" si="2"/>
        <v>2008.8888888888889</v>
      </c>
      <c r="I20" s="73">
        <f t="shared" si="2"/>
        <v>1465.5555555555557</v>
      </c>
      <c r="J20" s="73">
        <f t="shared" si="2"/>
        <v>3404.4444444444448</v>
      </c>
      <c r="K20" s="73">
        <f t="shared" si="2"/>
        <v>5264.4444444444443</v>
      </c>
      <c r="L20" s="9">
        <f t="shared" si="0"/>
        <v>19223.333333333336</v>
      </c>
      <c r="M20" s="9">
        <f t="shared" si="3"/>
        <v>2135.9259259259261</v>
      </c>
    </row>
    <row r="21" spans="1:21">
      <c r="A21" s="381">
        <v>0.05</v>
      </c>
      <c r="B21" s="68" t="s">
        <v>12</v>
      </c>
      <c r="C21" s="73">
        <f t="shared" si="2"/>
        <v>0</v>
      </c>
      <c r="D21" s="73">
        <f t="shared" si="2"/>
        <v>0</v>
      </c>
      <c r="E21" s="73">
        <f t="shared" si="2"/>
        <v>360</v>
      </c>
      <c r="F21" s="73">
        <f t="shared" si="2"/>
        <v>1346.6666666666665</v>
      </c>
      <c r="G21" s="73">
        <f t="shared" si="2"/>
        <v>566.66666666666663</v>
      </c>
      <c r="H21" s="73">
        <f t="shared" si="2"/>
        <v>2146.6666666666665</v>
      </c>
      <c r="I21" s="73">
        <f t="shared" si="2"/>
        <v>1366.6666666666665</v>
      </c>
      <c r="J21" s="73">
        <f t="shared" si="2"/>
        <v>5106.666666666667</v>
      </c>
      <c r="K21" s="73">
        <f t="shared" si="2"/>
        <v>11240</v>
      </c>
      <c r="L21" s="9">
        <f t="shared" si="0"/>
        <v>22133.333333333332</v>
      </c>
      <c r="M21" s="9">
        <f t="shared" si="3"/>
        <v>2459.2592592592591</v>
      </c>
    </row>
    <row r="22" spans="1:21">
      <c r="A22" s="226">
        <v>15000</v>
      </c>
      <c r="B22" s="5" t="s">
        <v>13</v>
      </c>
      <c r="C22" s="73">
        <f t="shared" si="2"/>
        <v>144.58801000000003</v>
      </c>
      <c r="D22" s="73">
        <f t="shared" si="2"/>
        <v>150.01520666666667</v>
      </c>
      <c r="E22" s="73">
        <f t="shared" si="2"/>
        <v>558.4821795555556</v>
      </c>
      <c r="F22" s="73">
        <f t="shared" si="2"/>
        <v>626.74015199999997</v>
      </c>
      <c r="G22" s="73">
        <f t="shared" si="2"/>
        <v>778.42068888888889</v>
      </c>
      <c r="H22" s="73">
        <f t="shared" si="2"/>
        <v>1366.3279417777776</v>
      </c>
      <c r="I22" s="73">
        <f t="shared" si="2"/>
        <v>2107.7879333333335</v>
      </c>
      <c r="J22" s="73">
        <f t="shared" si="2"/>
        <v>3636.8173333333334</v>
      </c>
      <c r="K22" s="73">
        <f t="shared" si="2"/>
        <v>9739.8930079999991</v>
      </c>
      <c r="L22" s="9">
        <f t="shared" si="0"/>
        <v>19109.072453555556</v>
      </c>
      <c r="M22" s="9">
        <f t="shared" si="3"/>
        <v>2123.2302726172838</v>
      </c>
    </row>
    <row r="23" spans="1:21">
      <c r="A23" s="381">
        <v>0.02</v>
      </c>
      <c r="B23" s="68" t="s">
        <v>16</v>
      </c>
      <c r="C23" s="73">
        <f t="shared" si="2"/>
        <v>965.51690334905004</v>
      </c>
      <c r="D23" s="73">
        <f t="shared" si="2"/>
        <v>1104.2664640235041</v>
      </c>
      <c r="E23" s="73">
        <f t="shared" si="2"/>
        <v>996.00935645075754</v>
      </c>
      <c r="F23" s="73">
        <f t="shared" si="2"/>
        <v>945.50469227612905</v>
      </c>
      <c r="G23" s="73">
        <f t="shared" si="2"/>
        <v>1099.3331881077343</v>
      </c>
      <c r="H23" s="73">
        <f t="shared" si="2"/>
        <v>1093.3024391249469</v>
      </c>
      <c r="I23" s="73">
        <f t="shared" si="2"/>
        <v>824.75846702022511</v>
      </c>
      <c r="J23" s="73">
        <f t="shared" si="2"/>
        <v>1043.6876027683852</v>
      </c>
      <c r="K23" s="73">
        <f t="shared" si="2"/>
        <v>1134.2622134618737</v>
      </c>
      <c r="L23" s="9">
        <f t="shared" si="0"/>
        <v>9206.641326582605</v>
      </c>
      <c r="M23" s="9">
        <f t="shared" si="3"/>
        <v>1022.9601473980672</v>
      </c>
    </row>
    <row r="24" spans="1:21">
      <c r="A24" s="381">
        <v>0.01</v>
      </c>
      <c r="B24" s="70" t="s">
        <v>17</v>
      </c>
      <c r="C24" s="74">
        <f t="shared" si="2"/>
        <v>5754.041761851322</v>
      </c>
      <c r="D24" s="74">
        <f t="shared" si="2"/>
        <v>4565.4808093883594</v>
      </c>
      <c r="E24" s="74">
        <f t="shared" si="2"/>
        <v>6039.8958728039215</v>
      </c>
      <c r="F24" s="74">
        <f t="shared" si="2"/>
        <v>5546.2784426518338</v>
      </c>
      <c r="G24" s="74">
        <f t="shared" si="2"/>
        <v>5307.6471391380574</v>
      </c>
      <c r="H24" s="74">
        <f t="shared" si="2"/>
        <v>5290.1058861010224</v>
      </c>
      <c r="I24" s="74">
        <f t="shared" si="2"/>
        <v>3810.0659273000124</v>
      </c>
      <c r="J24" s="74">
        <f t="shared" si="2"/>
        <v>4965.2523338901392</v>
      </c>
      <c r="K24" s="74">
        <f t="shared" si="2"/>
        <v>7832.5759445853737</v>
      </c>
      <c r="L24" s="9">
        <f t="shared" si="0"/>
        <v>49111.344117710047</v>
      </c>
      <c r="M24" s="9">
        <f t="shared" si="3"/>
        <v>5456.8160130788938</v>
      </c>
    </row>
    <row r="25" spans="1:21">
      <c r="B25" s="71"/>
      <c r="L25" s="72"/>
    </row>
    <row r="26" spans="1:21">
      <c r="B26" s="75" t="s">
        <v>18</v>
      </c>
      <c r="C26" s="8" t="s">
        <v>0</v>
      </c>
      <c r="D26" s="8" t="s">
        <v>1</v>
      </c>
      <c r="E26" s="8" t="s">
        <v>2</v>
      </c>
      <c r="F26" s="8" t="s">
        <v>3</v>
      </c>
      <c r="G26" s="8" t="s">
        <v>4</v>
      </c>
      <c r="H26" s="8" t="s">
        <v>5</v>
      </c>
      <c r="I26" s="8" t="s">
        <v>6</v>
      </c>
      <c r="J26" s="8" t="s">
        <v>7</v>
      </c>
      <c r="K26" s="8" t="s">
        <v>8</v>
      </c>
      <c r="L26" s="25" t="s">
        <v>83</v>
      </c>
      <c r="M26" s="63" t="s">
        <v>14</v>
      </c>
      <c r="N26" s="76"/>
      <c r="O26" s="76"/>
      <c r="P26" s="77"/>
      <c r="Q26" s="76"/>
      <c r="R26" s="76"/>
      <c r="S26" s="78"/>
      <c r="T26" s="78"/>
      <c r="U26" s="78"/>
    </row>
    <row r="27" spans="1:21">
      <c r="B27" s="5" t="s">
        <v>71</v>
      </c>
      <c r="C27" s="79">
        <v>4.0000000000000008E-2</v>
      </c>
      <c r="D27" s="79">
        <v>0.03</v>
      </c>
      <c r="E27" s="79">
        <v>4.0000000000000008E-2</v>
      </c>
      <c r="F27" s="79">
        <v>4.0000000000000008E-2</v>
      </c>
      <c r="G27" s="79">
        <v>0.03</v>
      </c>
      <c r="H27" s="79">
        <v>0.06</v>
      </c>
      <c r="I27" s="79">
        <v>0.04</v>
      </c>
      <c r="J27" s="80">
        <v>0.03</v>
      </c>
      <c r="K27" s="80">
        <v>0.02</v>
      </c>
      <c r="L27" s="81">
        <f>AVERAGE(C27:K27)</f>
        <v>3.6666666666666674E-2</v>
      </c>
      <c r="M27" s="63" t="s">
        <v>14</v>
      </c>
      <c r="N27" s="82"/>
      <c r="O27" s="82"/>
      <c r="P27" s="82"/>
      <c r="Q27" s="82"/>
      <c r="R27" s="82"/>
      <c r="S27" s="78"/>
      <c r="T27" s="83"/>
      <c r="U27" s="78"/>
    </row>
    <row r="28" spans="1:21">
      <c r="B28" s="5" t="s">
        <v>72</v>
      </c>
      <c r="C28" s="79">
        <v>0.06</v>
      </c>
      <c r="D28" s="79">
        <v>4.4999999999999998E-2</v>
      </c>
      <c r="E28" s="79">
        <v>0.06</v>
      </c>
      <c r="F28" s="79">
        <v>0.06</v>
      </c>
      <c r="G28" s="79">
        <v>4.4999999999999998E-2</v>
      </c>
      <c r="H28" s="79">
        <v>7.4999999999999997E-2</v>
      </c>
      <c r="I28" s="79">
        <v>0.06</v>
      </c>
      <c r="J28" s="80">
        <v>4.4999999999999998E-2</v>
      </c>
      <c r="K28" s="80">
        <v>0.04</v>
      </c>
      <c r="L28" s="81">
        <f t="shared" ref="L28:L36" si="4">AVERAGE(C28:K28)</f>
        <v>5.4444444444444434E-2</v>
      </c>
      <c r="N28" s="82"/>
      <c r="O28" s="82"/>
      <c r="P28" s="82"/>
      <c r="Q28" s="82"/>
      <c r="R28" s="82"/>
      <c r="S28" s="78"/>
      <c r="T28" s="83"/>
      <c r="U28" s="78"/>
    </row>
    <row r="29" spans="1:21">
      <c r="B29" s="5" t="s">
        <v>73</v>
      </c>
      <c r="C29" s="79">
        <v>0.1</v>
      </c>
      <c r="D29" s="79">
        <v>7.4999999999999997E-2</v>
      </c>
      <c r="E29" s="79">
        <v>0.1</v>
      </c>
      <c r="F29" s="79">
        <v>0.1</v>
      </c>
      <c r="G29" s="79">
        <v>7.4999999999999997E-2</v>
      </c>
      <c r="H29" s="79">
        <v>0.09</v>
      </c>
      <c r="I29" s="79">
        <v>0.1</v>
      </c>
      <c r="J29" s="80">
        <v>7.4999999999999997E-2</v>
      </c>
      <c r="K29" s="80">
        <v>6.5000000000000002E-2</v>
      </c>
      <c r="L29" s="81">
        <f t="shared" si="4"/>
        <v>8.666666666666667E-2</v>
      </c>
      <c r="N29" s="82"/>
      <c r="O29" s="82"/>
      <c r="P29" s="82"/>
      <c r="Q29" s="82"/>
      <c r="R29" s="82"/>
      <c r="S29" s="78"/>
      <c r="T29" s="83"/>
      <c r="U29" s="78"/>
    </row>
    <row r="30" spans="1:21">
      <c r="B30" s="5" t="s">
        <v>10</v>
      </c>
      <c r="C30" s="79">
        <v>0.3</v>
      </c>
      <c r="D30" s="79">
        <v>0.27500000000000002</v>
      </c>
      <c r="E30" s="79">
        <v>0.25</v>
      </c>
      <c r="F30" s="79">
        <v>0.25</v>
      </c>
      <c r="G30" s="79">
        <v>0.22500000000000001</v>
      </c>
      <c r="H30" s="79">
        <v>0.2</v>
      </c>
      <c r="I30" s="79">
        <v>0.22500000000000001</v>
      </c>
      <c r="J30" s="80">
        <v>0.22500000000000001</v>
      </c>
      <c r="K30" s="80">
        <v>0.2</v>
      </c>
      <c r="L30" s="81">
        <f t="shared" si="4"/>
        <v>0.23888888888888893</v>
      </c>
      <c r="N30" s="82"/>
      <c r="O30" s="82"/>
      <c r="P30" s="82"/>
      <c r="Q30" s="82"/>
      <c r="R30" s="82"/>
      <c r="S30" s="78"/>
      <c r="T30" s="83"/>
      <c r="U30" s="78"/>
    </row>
    <row r="31" spans="1:21">
      <c r="B31" s="68" t="s">
        <v>11</v>
      </c>
      <c r="C31" s="79">
        <v>0.15</v>
      </c>
      <c r="D31" s="79">
        <v>0.2</v>
      </c>
      <c r="E31" s="79">
        <v>0.15</v>
      </c>
      <c r="F31" s="79">
        <v>0.1</v>
      </c>
      <c r="G31" s="79">
        <v>0.2</v>
      </c>
      <c r="H31" s="79">
        <v>0.15</v>
      </c>
      <c r="I31" s="79">
        <v>0.125</v>
      </c>
      <c r="J31" s="80">
        <v>0.1</v>
      </c>
      <c r="K31" s="80">
        <v>0.1</v>
      </c>
      <c r="L31" s="81">
        <f t="shared" si="4"/>
        <v>0.14166666666666672</v>
      </c>
      <c r="N31" s="82"/>
      <c r="O31" s="82"/>
      <c r="P31" s="82"/>
      <c r="Q31" s="82"/>
      <c r="R31" s="82"/>
      <c r="S31" s="78"/>
      <c r="T31" s="83"/>
      <c r="U31" s="78"/>
    </row>
    <row r="32" spans="1:21">
      <c r="B32" s="68" t="s">
        <v>12</v>
      </c>
      <c r="C32" s="79">
        <v>0</v>
      </c>
      <c r="D32" s="79">
        <v>0</v>
      </c>
      <c r="E32" s="79">
        <v>0.05</v>
      </c>
      <c r="F32" s="79">
        <v>0.05</v>
      </c>
      <c r="G32" s="79">
        <v>7.4999999999999997E-2</v>
      </c>
      <c r="H32" s="79">
        <v>0.15</v>
      </c>
      <c r="I32" s="79">
        <v>7.4999999999999997E-2</v>
      </c>
      <c r="J32" s="80">
        <v>0.15</v>
      </c>
      <c r="K32" s="80">
        <v>0.125</v>
      </c>
      <c r="L32" s="81">
        <f t="shared" si="4"/>
        <v>7.4999999999999997E-2</v>
      </c>
      <c r="N32" s="82"/>
      <c r="O32" s="82"/>
      <c r="P32" s="82"/>
      <c r="Q32" s="82"/>
      <c r="R32" s="82"/>
      <c r="S32" s="78"/>
      <c r="T32" s="83"/>
      <c r="U32" s="78"/>
    </row>
    <row r="33" spans="1:22">
      <c r="B33" s="5" t="s">
        <v>13</v>
      </c>
      <c r="C33" s="79">
        <v>0.05</v>
      </c>
      <c r="D33" s="79">
        <v>0.1</v>
      </c>
      <c r="E33" s="79">
        <v>0.1</v>
      </c>
      <c r="F33" s="79">
        <v>0.1</v>
      </c>
      <c r="G33" s="79">
        <v>0.1</v>
      </c>
      <c r="H33" s="79">
        <v>0.1</v>
      </c>
      <c r="I33" s="79">
        <v>0.15</v>
      </c>
      <c r="J33" s="80">
        <v>0.1</v>
      </c>
      <c r="K33" s="80">
        <v>0.125</v>
      </c>
      <c r="L33" s="81">
        <f t="shared" si="4"/>
        <v>0.10277777777777777</v>
      </c>
      <c r="N33" s="82"/>
      <c r="O33" s="82"/>
      <c r="P33" s="82"/>
      <c r="Q33" s="82"/>
      <c r="R33" s="82"/>
      <c r="S33" s="78"/>
      <c r="T33" s="83"/>
      <c r="U33" s="78"/>
    </row>
    <row r="34" spans="1:22">
      <c r="B34" s="68" t="s">
        <v>16</v>
      </c>
      <c r="C34" s="79">
        <v>0.1</v>
      </c>
      <c r="D34" s="79">
        <v>0.17499999999999999</v>
      </c>
      <c r="E34" s="79">
        <v>0.1</v>
      </c>
      <c r="F34" s="79">
        <v>0.15</v>
      </c>
      <c r="G34" s="79">
        <v>0.1</v>
      </c>
      <c r="H34" s="79">
        <v>7.4999999999999997E-2</v>
      </c>
      <c r="I34" s="79">
        <v>0.125</v>
      </c>
      <c r="J34" s="80">
        <v>0.1</v>
      </c>
      <c r="K34" s="80">
        <v>0.17499999999999999</v>
      </c>
      <c r="L34" s="81">
        <f t="shared" si="4"/>
        <v>0.1222222222222222</v>
      </c>
      <c r="N34" s="82" t="s">
        <v>14</v>
      </c>
      <c r="O34" s="82"/>
      <c r="P34" s="82"/>
      <c r="Q34" s="82"/>
      <c r="R34" s="82"/>
      <c r="S34" s="78"/>
      <c r="T34" s="83"/>
      <c r="U34" s="78"/>
    </row>
    <row r="35" spans="1:22">
      <c r="B35" s="70" t="s">
        <v>17</v>
      </c>
      <c r="C35" s="84">
        <v>0.2</v>
      </c>
      <c r="D35" s="84">
        <v>0.1</v>
      </c>
      <c r="E35" s="84">
        <v>0.15</v>
      </c>
      <c r="F35" s="84">
        <v>0.15</v>
      </c>
      <c r="G35" s="84">
        <v>0.15</v>
      </c>
      <c r="H35" s="84">
        <v>0.1</v>
      </c>
      <c r="I35" s="84">
        <v>0.1</v>
      </c>
      <c r="J35" s="85">
        <v>0.17499999999999999</v>
      </c>
      <c r="K35" s="85">
        <v>0.15</v>
      </c>
      <c r="L35" s="86">
        <f t="shared" si="4"/>
        <v>0.14166666666666666</v>
      </c>
      <c r="N35" s="82"/>
      <c r="O35" s="82"/>
      <c r="P35" s="82"/>
      <c r="Q35" s="82"/>
      <c r="R35" s="82"/>
      <c r="S35" s="78"/>
      <c r="T35" s="83"/>
      <c r="U35" s="78"/>
    </row>
    <row r="36" spans="1:22">
      <c r="B36" s="71"/>
      <c r="C36" s="87">
        <f t="shared" ref="C36:K36" si="5">SUM(C27:C35)</f>
        <v>1</v>
      </c>
      <c r="D36" s="87">
        <f t="shared" si="5"/>
        <v>0.99999999999999989</v>
      </c>
      <c r="E36" s="87">
        <f t="shared" si="5"/>
        <v>1</v>
      </c>
      <c r="F36" s="87">
        <f t="shared" si="5"/>
        <v>1</v>
      </c>
      <c r="G36" s="87">
        <f t="shared" si="5"/>
        <v>0.99999999999999989</v>
      </c>
      <c r="H36" s="87">
        <f t="shared" si="5"/>
        <v>1</v>
      </c>
      <c r="I36" s="87">
        <f t="shared" si="5"/>
        <v>1</v>
      </c>
      <c r="J36" s="87">
        <f t="shared" si="5"/>
        <v>1</v>
      </c>
      <c r="K36" s="87">
        <f t="shared" si="5"/>
        <v>1</v>
      </c>
      <c r="L36" s="87">
        <f t="shared" si="4"/>
        <v>1</v>
      </c>
      <c r="N36" s="82"/>
      <c r="O36" s="82"/>
      <c r="P36" s="82"/>
      <c r="Q36" s="82"/>
      <c r="R36" s="82"/>
      <c r="S36" s="78"/>
      <c r="T36" s="78"/>
      <c r="U36" s="78"/>
    </row>
    <row r="37" spans="1:22">
      <c r="B37" s="71" t="s">
        <v>14</v>
      </c>
      <c r="C37" s="88"/>
      <c r="D37" s="88"/>
      <c r="E37" s="88"/>
      <c r="F37" s="88"/>
      <c r="G37" s="88"/>
      <c r="H37" s="88"/>
      <c r="I37" s="88"/>
      <c r="J37" s="88"/>
      <c r="K37" s="88"/>
      <c r="L37" s="72"/>
      <c r="P37" s="64" t="s">
        <v>14</v>
      </c>
    </row>
    <row r="38" spans="1:22">
      <c r="B38" s="75" t="s">
        <v>84</v>
      </c>
      <c r="C38" s="8" t="s">
        <v>0</v>
      </c>
      <c r="D38" s="8" t="s">
        <v>1</v>
      </c>
      <c r="E38" s="8" t="s">
        <v>2</v>
      </c>
      <c r="F38" s="8" t="s">
        <v>3</v>
      </c>
      <c r="G38" s="8" t="s">
        <v>4</v>
      </c>
      <c r="H38" s="8" t="s">
        <v>5</v>
      </c>
      <c r="I38" s="8" t="s">
        <v>6</v>
      </c>
      <c r="J38" s="8" t="s">
        <v>7</v>
      </c>
      <c r="K38" s="8" t="s">
        <v>8</v>
      </c>
      <c r="L38" s="8" t="s">
        <v>88</v>
      </c>
      <c r="M38" s="8" t="s">
        <v>89</v>
      </c>
      <c r="N38" s="89"/>
      <c r="O38" s="89"/>
      <c r="P38" s="89" t="s">
        <v>14</v>
      </c>
      <c r="Q38" s="89"/>
      <c r="R38" s="89"/>
      <c r="S38" s="89"/>
      <c r="T38" s="89"/>
      <c r="U38" s="89"/>
      <c r="V38" s="89"/>
    </row>
    <row r="39" spans="1:22">
      <c r="B39" s="5" t="s">
        <v>71</v>
      </c>
      <c r="C39" s="222">
        <f>C16*C27</f>
        <v>26.059733333333337</v>
      </c>
      <c r="D39" s="222">
        <f t="shared" ref="C39:K47" si="6">D16*D27</f>
        <v>26.410399999999999</v>
      </c>
      <c r="E39" s="222">
        <f t="shared" si="6"/>
        <v>39.181866666666672</v>
      </c>
      <c r="F39" s="222">
        <f t="shared" si="6"/>
        <v>37.433600000000006</v>
      </c>
      <c r="G39" s="222">
        <f t="shared" si="6"/>
        <v>50.783200000000001</v>
      </c>
      <c r="H39" s="222">
        <f t="shared" si="6"/>
        <v>57.089600000000004</v>
      </c>
      <c r="I39" s="222">
        <f t="shared" si="6"/>
        <v>24.014933333333328</v>
      </c>
      <c r="J39" s="222">
        <f t="shared" si="6"/>
        <v>37.810400000000001</v>
      </c>
      <c r="K39" s="222">
        <f t="shared" si="6"/>
        <v>36.995200000000004</v>
      </c>
      <c r="L39" s="9">
        <f t="shared" si="0"/>
        <v>335.77893333333338</v>
      </c>
      <c r="M39" s="9">
        <f>AVERAGE(C39:K39)</f>
        <v>37.308770370370375</v>
      </c>
      <c r="N39" s="90"/>
      <c r="O39" s="90"/>
      <c r="P39" s="90"/>
      <c r="Q39" s="90"/>
      <c r="R39" s="90"/>
      <c r="S39" s="90"/>
      <c r="T39" s="90"/>
      <c r="U39" s="90"/>
      <c r="V39" s="90"/>
    </row>
    <row r="40" spans="1:22">
      <c r="B40" s="5" t="s">
        <v>72</v>
      </c>
      <c r="C40" s="222">
        <f t="shared" si="6"/>
        <v>49.803999999999995</v>
      </c>
      <c r="D40" s="222">
        <f t="shared" si="6"/>
        <v>49.739999999999995</v>
      </c>
      <c r="E40" s="222">
        <f t="shared" si="6"/>
        <v>70.932000000000002</v>
      </c>
      <c r="F40" s="222">
        <f t="shared" si="6"/>
        <v>66.989999999999995</v>
      </c>
      <c r="G40" s="222">
        <f t="shared" si="6"/>
        <v>108.74550000000001</v>
      </c>
      <c r="H40" s="222">
        <f t="shared" si="6"/>
        <v>89.704999999999998</v>
      </c>
      <c r="I40" s="222">
        <f t="shared" si="6"/>
        <v>40.012</v>
      </c>
      <c r="J40" s="222">
        <f t="shared" si="6"/>
        <v>82.831500000000005</v>
      </c>
      <c r="K40" s="222">
        <f t="shared" si="6"/>
        <v>104.74666666666667</v>
      </c>
      <c r="L40" s="9">
        <f t="shared" si="0"/>
        <v>663.50666666666666</v>
      </c>
      <c r="M40" s="9">
        <f t="shared" ref="M40:M48" si="7">AVERAGE(C40:K40)</f>
        <v>73.722962962962967</v>
      </c>
      <c r="N40" s="90"/>
      <c r="O40" s="90"/>
      <c r="P40" s="90"/>
      <c r="Q40" s="90"/>
      <c r="R40" s="90"/>
      <c r="S40" s="90"/>
      <c r="T40" s="90"/>
      <c r="U40" s="90"/>
      <c r="V40" s="90"/>
    </row>
    <row r="41" spans="1:22">
      <c r="B41" s="5" t="s">
        <v>73</v>
      </c>
      <c r="C41" s="222">
        <f t="shared" si="6"/>
        <v>124.32000000000001</v>
      </c>
      <c r="D41" s="222">
        <f t="shared" si="6"/>
        <v>122.18999999999998</v>
      </c>
      <c r="E41" s="222">
        <f t="shared" si="6"/>
        <v>173.30666666666667</v>
      </c>
      <c r="F41" s="222">
        <f t="shared" si="6"/>
        <v>161.01777777777781</v>
      </c>
      <c r="G41" s="222">
        <f t="shared" si="6"/>
        <v>290.34333333333331</v>
      </c>
      <c r="H41" s="222">
        <f t="shared" si="6"/>
        <v>181.17999999999998</v>
      </c>
      <c r="I41" s="222">
        <f t="shared" si="6"/>
        <v>100.3688888888889</v>
      </c>
      <c r="J41" s="222">
        <f t="shared" si="6"/>
        <v>217.02</v>
      </c>
      <c r="K41" s="222">
        <f t="shared" si="6"/>
        <v>243.79622222222224</v>
      </c>
      <c r="L41" s="9">
        <f t="shared" si="0"/>
        <v>1613.5428888888889</v>
      </c>
      <c r="M41" s="9">
        <f t="shared" si="7"/>
        <v>179.28254320987654</v>
      </c>
      <c r="N41" s="90"/>
      <c r="O41" s="90"/>
      <c r="P41" s="90"/>
      <c r="Q41" s="90"/>
      <c r="R41" s="90"/>
      <c r="S41" s="90"/>
      <c r="T41" s="90"/>
      <c r="U41" s="90"/>
      <c r="V41" s="90"/>
    </row>
    <row r="42" spans="1:22">
      <c r="B42" s="5" t="s">
        <v>10</v>
      </c>
      <c r="C42" s="222">
        <f t="shared" si="6"/>
        <v>580.55999999999995</v>
      </c>
      <c r="D42" s="222">
        <f t="shared" si="6"/>
        <v>823.22166666666669</v>
      </c>
      <c r="E42" s="222">
        <f t="shared" si="6"/>
        <v>696.70000000000016</v>
      </c>
      <c r="F42" s="222">
        <f t="shared" si="6"/>
        <v>650.80000000000007</v>
      </c>
      <c r="G42" s="222">
        <f t="shared" si="6"/>
        <v>1465.2300000000002</v>
      </c>
      <c r="H42" s="222">
        <f t="shared" si="6"/>
        <v>716.52</v>
      </c>
      <c r="I42" s="222">
        <f t="shared" si="6"/>
        <v>378.3</v>
      </c>
      <c r="J42" s="222">
        <f t="shared" si="6"/>
        <v>1075.8</v>
      </c>
      <c r="K42" s="222">
        <f t="shared" si="6"/>
        <v>1211.32</v>
      </c>
      <c r="L42" s="9">
        <f t="shared" ref="L42:L47" si="8">SUM(C42:K42)</f>
        <v>7598.4516666666677</v>
      </c>
      <c r="M42" s="9">
        <f t="shared" si="7"/>
        <v>844.27240740740751</v>
      </c>
      <c r="N42" s="90"/>
      <c r="O42" s="90"/>
      <c r="P42" s="90"/>
      <c r="Q42" s="90"/>
      <c r="R42" s="90"/>
      <c r="S42" s="90"/>
      <c r="T42" s="90"/>
      <c r="U42" s="90"/>
      <c r="V42" s="90"/>
    </row>
    <row r="43" spans="1:22">
      <c r="B43" s="68" t="s">
        <v>11</v>
      </c>
      <c r="C43" s="222">
        <f t="shared" si="6"/>
        <v>57.500000000000007</v>
      </c>
      <c r="D43" s="222">
        <f t="shared" si="6"/>
        <v>207.33333333333337</v>
      </c>
      <c r="E43" s="222">
        <f t="shared" si="6"/>
        <v>178.16666666666666</v>
      </c>
      <c r="F43" s="222">
        <f t="shared" si="6"/>
        <v>145.22222222222226</v>
      </c>
      <c r="G43" s="222">
        <f t="shared" si="6"/>
        <v>604</v>
      </c>
      <c r="H43" s="222">
        <f t="shared" si="6"/>
        <v>301.33333333333331</v>
      </c>
      <c r="I43" s="222">
        <f t="shared" si="6"/>
        <v>183.19444444444446</v>
      </c>
      <c r="J43" s="222">
        <f t="shared" si="6"/>
        <v>340.44444444444451</v>
      </c>
      <c r="K43" s="222">
        <f t="shared" si="6"/>
        <v>526.44444444444446</v>
      </c>
      <c r="L43" s="9">
        <f t="shared" si="8"/>
        <v>2543.6388888888891</v>
      </c>
      <c r="M43" s="9">
        <f t="shared" si="7"/>
        <v>282.62654320987656</v>
      </c>
      <c r="N43" s="90"/>
      <c r="O43" s="90"/>
      <c r="P43" s="90"/>
      <c r="Q43" s="90"/>
      <c r="R43" s="90"/>
      <c r="S43" s="90"/>
      <c r="T43" s="90"/>
      <c r="U43" s="90"/>
      <c r="V43" s="90"/>
    </row>
    <row r="44" spans="1:22">
      <c r="B44" s="68" t="s">
        <v>12</v>
      </c>
      <c r="C44" s="222">
        <f t="shared" si="6"/>
        <v>0</v>
      </c>
      <c r="D44" s="222">
        <f t="shared" si="6"/>
        <v>0</v>
      </c>
      <c r="E44" s="222">
        <f t="shared" si="6"/>
        <v>18</v>
      </c>
      <c r="F44" s="222">
        <f t="shared" si="6"/>
        <v>67.333333333333329</v>
      </c>
      <c r="G44" s="222">
        <f t="shared" si="6"/>
        <v>42.499999999999993</v>
      </c>
      <c r="H44" s="222">
        <f t="shared" si="6"/>
        <v>321.99999999999994</v>
      </c>
      <c r="I44" s="222">
        <f t="shared" si="6"/>
        <v>102.49999999999999</v>
      </c>
      <c r="J44" s="222">
        <f t="shared" si="6"/>
        <v>766</v>
      </c>
      <c r="K44" s="222">
        <f t="shared" si="6"/>
        <v>1405</v>
      </c>
      <c r="L44" s="9">
        <f t="shared" si="8"/>
        <v>2723.333333333333</v>
      </c>
      <c r="M44" s="9">
        <f t="shared" si="7"/>
        <v>302.59259259259255</v>
      </c>
      <c r="N44" s="90"/>
      <c r="O44" s="90"/>
      <c r="P44" s="90"/>
      <c r="Q44" s="90"/>
      <c r="R44" s="90"/>
      <c r="S44" s="90"/>
      <c r="T44" s="90"/>
      <c r="U44" s="90"/>
      <c r="V44" s="90"/>
    </row>
    <row r="45" spans="1:22">
      <c r="B45" s="5" t="s">
        <v>13</v>
      </c>
      <c r="C45" s="222">
        <f t="shared" si="6"/>
        <v>7.2294005000000015</v>
      </c>
      <c r="D45" s="222">
        <f t="shared" si="6"/>
        <v>15.001520666666668</v>
      </c>
      <c r="E45" s="222">
        <f t="shared" si="6"/>
        <v>55.848217955555562</v>
      </c>
      <c r="F45" s="222">
        <f t="shared" si="6"/>
        <v>62.674015199999999</v>
      </c>
      <c r="G45" s="222">
        <f t="shared" si="6"/>
        <v>77.842068888888889</v>
      </c>
      <c r="H45" s="222">
        <f t="shared" si="6"/>
        <v>136.63279417777775</v>
      </c>
      <c r="I45" s="222">
        <f t="shared" si="6"/>
        <v>316.16819000000004</v>
      </c>
      <c r="J45" s="222">
        <f t="shared" si="6"/>
        <v>363.68173333333334</v>
      </c>
      <c r="K45" s="222">
        <f t="shared" si="6"/>
        <v>1217.4866259999999</v>
      </c>
      <c r="L45" s="9">
        <f t="shared" si="8"/>
        <v>2252.564566722222</v>
      </c>
      <c r="M45" s="9">
        <f t="shared" si="7"/>
        <v>250.28495185802467</v>
      </c>
      <c r="N45" s="90"/>
      <c r="O45" s="90"/>
      <c r="P45" s="90"/>
      <c r="Q45" s="90"/>
      <c r="R45" s="90"/>
      <c r="S45" s="90"/>
      <c r="T45" s="90"/>
      <c r="U45" s="90"/>
      <c r="V45" s="90"/>
    </row>
    <row r="46" spans="1:22">
      <c r="B46" s="68" t="s">
        <v>16</v>
      </c>
      <c r="C46" s="222">
        <f t="shared" si="6"/>
        <v>96.551690334905004</v>
      </c>
      <c r="D46" s="222">
        <f t="shared" si="6"/>
        <v>193.24663120411321</v>
      </c>
      <c r="E46" s="222">
        <f t="shared" si="6"/>
        <v>99.600935645075765</v>
      </c>
      <c r="F46" s="222">
        <f t="shared" si="6"/>
        <v>141.82570384141934</v>
      </c>
      <c r="G46" s="222">
        <f t="shared" si="6"/>
        <v>109.93331881077343</v>
      </c>
      <c r="H46" s="222">
        <f t="shared" si="6"/>
        <v>81.997682934371014</v>
      </c>
      <c r="I46" s="222">
        <f t="shared" si="6"/>
        <v>103.09480837752814</v>
      </c>
      <c r="J46" s="222">
        <f t="shared" si="6"/>
        <v>104.36876027683853</v>
      </c>
      <c r="K46" s="222">
        <f t="shared" si="6"/>
        <v>198.49588735582788</v>
      </c>
      <c r="L46" s="9">
        <f t="shared" si="8"/>
        <v>1129.1154187808522</v>
      </c>
      <c r="M46" s="9">
        <f t="shared" si="7"/>
        <v>125.45726875342802</v>
      </c>
      <c r="N46" s="90"/>
      <c r="O46" s="90"/>
      <c r="P46" s="90"/>
      <c r="Q46" s="90"/>
      <c r="R46" s="90"/>
      <c r="S46" s="90"/>
      <c r="T46" s="90"/>
      <c r="U46" s="90"/>
      <c r="V46" s="90"/>
    </row>
    <row r="47" spans="1:22">
      <c r="B47" s="70" t="s">
        <v>17</v>
      </c>
      <c r="C47" s="223">
        <f t="shared" si="6"/>
        <v>1150.8083523702644</v>
      </c>
      <c r="D47" s="223">
        <f t="shared" si="6"/>
        <v>456.54808093883594</v>
      </c>
      <c r="E47" s="223">
        <f t="shared" si="6"/>
        <v>905.98438092058825</v>
      </c>
      <c r="F47" s="223">
        <f t="shared" si="6"/>
        <v>831.94176639777504</v>
      </c>
      <c r="G47" s="223">
        <f t="shared" si="6"/>
        <v>796.1470708707086</v>
      </c>
      <c r="H47" s="223">
        <f t="shared" si="6"/>
        <v>529.01058861010222</v>
      </c>
      <c r="I47" s="223">
        <f t="shared" si="6"/>
        <v>381.00659273000127</v>
      </c>
      <c r="J47" s="223">
        <f t="shared" si="6"/>
        <v>868.91915843077436</v>
      </c>
      <c r="K47" s="223">
        <f t="shared" si="6"/>
        <v>1174.8863916878061</v>
      </c>
      <c r="L47" s="9">
        <f t="shared" si="8"/>
        <v>7095.2523829568563</v>
      </c>
      <c r="M47" s="9">
        <f t="shared" si="7"/>
        <v>788.3613758840952</v>
      </c>
      <c r="N47" s="90"/>
      <c r="O47" s="90"/>
      <c r="P47" s="90"/>
      <c r="Q47" s="90"/>
      <c r="R47" s="90"/>
      <c r="S47" s="90"/>
      <c r="T47" s="90"/>
      <c r="U47" s="90"/>
      <c r="V47" s="90"/>
    </row>
    <row r="48" spans="1:22" s="93" customFormat="1">
      <c r="A48" s="58"/>
      <c r="B48" s="91" t="s">
        <v>65</v>
      </c>
      <c r="C48" s="92">
        <f t="shared" ref="C48:K48" si="9">SUM(C39:C47)</f>
        <v>2092.8331765385028</v>
      </c>
      <c r="D48" s="92">
        <f t="shared" si="9"/>
        <v>1893.6916328096158</v>
      </c>
      <c r="E48" s="92">
        <f t="shared" si="9"/>
        <v>2237.7207345212196</v>
      </c>
      <c r="F48" s="92">
        <f t="shared" si="9"/>
        <v>2165.2384187725279</v>
      </c>
      <c r="G48" s="92">
        <f t="shared" si="9"/>
        <v>3545.524491903705</v>
      </c>
      <c r="H48" s="92">
        <f t="shared" si="9"/>
        <v>2415.4689990555839</v>
      </c>
      <c r="I48" s="92">
        <f t="shared" si="9"/>
        <v>1628.6598577741961</v>
      </c>
      <c r="J48" s="92">
        <f t="shared" si="9"/>
        <v>3856.8759964853907</v>
      </c>
      <c r="K48" s="92">
        <f t="shared" si="9"/>
        <v>6119.1714383769677</v>
      </c>
      <c r="L48" s="9">
        <f>SUM(C48:K48)</f>
        <v>25955.184746237708</v>
      </c>
      <c r="M48" s="9">
        <f t="shared" si="7"/>
        <v>2883.9094162486344</v>
      </c>
    </row>
    <row r="49" spans="1:12">
      <c r="B49" s="5" t="s">
        <v>203</v>
      </c>
      <c r="C49" s="301">
        <f>C48/'2015-16 Univ'!C48-1</f>
        <v>-2.0411929768693327E-3</v>
      </c>
      <c r="D49" s="301">
        <f>D48/'2015-16 Univ'!D48-1</f>
        <v>1.9348484991900561E-2</v>
      </c>
      <c r="E49" s="301">
        <f>E48/'2015-16 Univ'!E48-1</f>
        <v>9.8731464212151732E-3</v>
      </c>
      <c r="F49" s="301">
        <f>F48/'2015-16 Univ'!F48-1</f>
        <v>2.8493730388245764E-2</v>
      </c>
      <c r="G49" s="301">
        <f>G48/'2015-16 Univ'!G48-1</f>
        <v>-1.7527426511232402E-2</v>
      </c>
      <c r="H49" s="301">
        <f>H48/'2015-16 Univ'!H48-1</f>
        <v>1.0188538898348032E-2</v>
      </c>
      <c r="I49" s="301">
        <f>I48/'2015-16 Univ'!I48-1</f>
        <v>-3.9845117200273172E-2</v>
      </c>
      <c r="J49" s="301">
        <f>J48/'2015-16 Univ'!J48-1</f>
        <v>-1.6039421628166739E-4</v>
      </c>
      <c r="K49" s="301">
        <f>K48/'2015-16 Univ'!K48-1</f>
        <v>-3.0240429807687486E-3</v>
      </c>
      <c r="L49" s="64"/>
    </row>
    <row r="50" spans="1:12" s="63" customFormat="1">
      <c r="A50" s="382"/>
      <c r="B50" s="75" t="s">
        <v>87</v>
      </c>
      <c r="C50" s="8" t="s">
        <v>0</v>
      </c>
      <c r="D50" s="8" t="s">
        <v>1</v>
      </c>
      <c r="E50" s="8" t="s">
        <v>2</v>
      </c>
      <c r="F50" s="8" t="s">
        <v>3</v>
      </c>
      <c r="G50" s="8" t="s">
        <v>4</v>
      </c>
      <c r="H50" s="8" t="s">
        <v>5</v>
      </c>
      <c r="I50" s="8" t="s">
        <v>6</v>
      </c>
      <c r="J50" s="8" t="s">
        <v>7</v>
      </c>
      <c r="K50" s="8" t="s">
        <v>8</v>
      </c>
      <c r="L50" s="8" t="s">
        <v>94</v>
      </c>
    </row>
    <row r="51" spans="1:12" s="63" customFormat="1">
      <c r="A51" s="382"/>
      <c r="B51" s="5" t="s">
        <v>9</v>
      </c>
      <c r="C51" s="80">
        <f t="shared" ref="C51:C59" si="10">C39/$C$48</f>
        <v>1.2451892308222832E-2</v>
      </c>
      <c r="D51" s="80">
        <f t="shared" ref="D51:D59" si="11">D39/$D$48</f>
        <v>1.3946515653562691E-2</v>
      </c>
      <c r="E51" s="80">
        <f t="shared" ref="E51:E59" si="12">E39/$E$48</f>
        <v>1.7509721415281957E-2</v>
      </c>
      <c r="F51" s="80">
        <f t="shared" ref="F51:F59" si="13">F39/$F$48</f>
        <v>1.7288442545380794E-2</v>
      </c>
      <c r="G51" s="80">
        <f t="shared" ref="G51:G59" si="14">G39/$G$48</f>
        <v>1.4323184091934699E-2</v>
      </c>
      <c r="H51" s="80">
        <f t="shared" ref="H51:H59" si="15">H39/$H$48</f>
        <v>2.3634995945847895E-2</v>
      </c>
      <c r="I51" s="80">
        <f t="shared" ref="I51:I59" si="16">I39/$I$48</f>
        <v>1.4745211051098954E-2</v>
      </c>
      <c r="J51" s="80">
        <f t="shared" ref="J51:J59" si="17">J39/$J$48</f>
        <v>9.8033745535130064E-3</v>
      </c>
      <c r="K51" s="80">
        <f t="shared" ref="K51:K59" si="18">K39/$K$48</f>
        <v>6.0457858343338899E-3</v>
      </c>
      <c r="L51" s="80">
        <f t="shared" ref="L51:L59" si="19">L39/$L$48</f>
        <v>1.2936873176447171E-2</v>
      </c>
    </row>
    <row r="52" spans="1:12" s="63" customFormat="1">
      <c r="A52" s="382"/>
      <c r="B52" s="5" t="s">
        <v>90</v>
      </c>
      <c r="C52" s="80">
        <f t="shared" si="10"/>
        <v>2.3797405621395321E-2</v>
      </c>
      <c r="D52" s="80">
        <f t="shared" si="11"/>
        <v>2.6266156082763163E-2</v>
      </c>
      <c r="E52" s="80">
        <f t="shared" si="12"/>
        <v>3.1698325401259927E-2</v>
      </c>
      <c r="F52" s="80">
        <f t="shared" si="13"/>
        <v>3.093885616438331E-2</v>
      </c>
      <c r="G52" s="80">
        <f t="shared" si="14"/>
        <v>3.0671202595927094E-2</v>
      </c>
      <c r="H52" s="80">
        <f t="shared" si="15"/>
        <v>3.7137715298798474E-2</v>
      </c>
      <c r="I52" s="80">
        <f t="shared" si="16"/>
        <v>2.4567437951520645E-2</v>
      </c>
      <c r="J52" s="80">
        <f t="shared" si="17"/>
        <v>2.1476319196023122E-2</v>
      </c>
      <c r="K52" s="80">
        <f t="shared" si="18"/>
        <v>1.7117785916200674E-2</v>
      </c>
      <c r="L52" s="80">
        <f t="shared" si="19"/>
        <v>2.5563550140510719E-2</v>
      </c>
    </row>
    <row r="53" spans="1:12" s="63" customFormat="1">
      <c r="A53" s="382"/>
      <c r="B53" s="5" t="s">
        <v>91</v>
      </c>
      <c r="C53" s="80">
        <f t="shared" si="10"/>
        <v>5.940272803091854E-2</v>
      </c>
      <c r="D53" s="80">
        <f t="shared" si="11"/>
        <v>6.4524760992216143E-2</v>
      </c>
      <c r="E53" s="80">
        <f t="shared" si="12"/>
        <v>7.7447853073474418E-2</v>
      </c>
      <c r="F53" s="80">
        <f t="shared" si="13"/>
        <v>7.4364918145623279E-2</v>
      </c>
      <c r="G53" s="80">
        <f t="shared" si="14"/>
        <v>8.1890093834167454E-2</v>
      </c>
      <c r="H53" s="80">
        <f t="shared" si="15"/>
        <v>7.5008207545134681E-2</v>
      </c>
      <c r="I53" s="80">
        <f t="shared" si="16"/>
        <v>6.1626673249046485E-2</v>
      </c>
      <c r="J53" s="80">
        <f t="shared" si="17"/>
        <v>5.6268337431061105E-2</v>
      </c>
      <c r="K53" s="80">
        <f t="shared" si="18"/>
        <v>3.9841377983501319E-2</v>
      </c>
      <c r="L53" s="80">
        <f t="shared" si="19"/>
        <v>6.2166496007036796E-2</v>
      </c>
    </row>
    <row r="54" spans="1:12" s="63" customFormat="1">
      <c r="A54" s="382"/>
      <c r="B54" s="5" t="s">
        <v>10</v>
      </c>
      <c r="C54" s="80">
        <f t="shared" si="10"/>
        <v>0.2774038592795211</v>
      </c>
      <c r="D54" s="80">
        <f t="shared" si="11"/>
        <v>0.4347179088737253</v>
      </c>
      <c r="E54" s="80">
        <f t="shared" si="12"/>
        <v>0.31134358691504255</v>
      </c>
      <c r="F54" s="80">
        <f t="shared" si="13"/>
        <v>0.30056736217018454</v>
      </c>
      <c r="G54" s="80">
        <f t="shared" si="14"/>
        <v>0.41326184696957813</v>
      </c>
      <c r="H54" s="80">
        <f t="shared" si="15"/>
        <v>0.29663804432188934</v>
      </c>
      <c r="I54" s="80">
        <f t="shared" si="16"/>
        <v>0.23227686136809608</v>
      </c>
      <c r="J54" s="80">
        <f t="shared" si="17"/>
        <v>0.27893040921728657</v>
      </c>
      <c r="K54" s="80">
        <f t="shared" si="18"/>
        <v>0.19795490487537104</v>
      </c>
      <c r="L54" s="80">
        <f t="shared" si="19"/>
        <v>0.29275274828348463</v>
      </c>
    </row>
    <row r="55" spans="1:12" s="63" customFormat="1">
      <c r="A55" s="382"/>
      <c r="B55" s="5" t="s">
        <v>92</v>
      </c>
      <c r="C55" s="80">
        <f t="shared" si="10"/>
        <v>2.7474717356642666E-2</v>
      </c>
      <c r="D55" s="80">
        <f t="shared" si="11"/>
        <v>0.10948632276825286</v>
      </c>
      <c r="E55" s="80">
        <f t="shared" si="12"/>
        <v>7.9619705854308498E-2</v>
      </c>
      <c r="F55" s="80">
        <f t="shared" si="13"/>
        <v>6.7069852891557605E-2</v>
      </c>
      <c r="G55" s="80">
        <f t="shared" si="14"/>
        <v>0.17035561350069625</v>
      </c>
      <c r="H55" s="80">
        <f t="shared" si="15"/>
        <v>0.12475148033410928</v>
      </c>
      <c r="I55" s="80">
        <f t="shared" si="16"/>
        <v>0.11248170916105631</v>
      </c>
      <c r="J55" s="80">
        <f t="shared" si="17"/>
        <v>8.8269481506451655E-2</v>
      </c>
      <c r="K55" s="80">
        <f t="shared" si="18"/>
        <v>8.6031981575609706E-2</v>
      </c>
      <c r="L55" s="80">
        <f t="shared" si="19"/>
        <v>9.8001186035002047E-2</v>
      </c>
    </row>
    <row r="56" spans="1:12" s="63" customFormat="1">
      <c r="A56" s="382"/>
      <c r="B56" s="5" t="s">
        <v>93</v>
      </c>
      <c r="C56" s="80">
        <f t="shared" si="10"/>
        <v>0</v>
      </c>
      <c r="D56" s="80">
        <f t="shared" si="11"/>
        <v>0</v>
      </c>
      <c r="E56" s="80">
        <f t="shared" si="12"/>
        <v>8.0438991882743859E-3</v>
      </c>
      <c r="F56" s="80">
        <f t="shared" si="13"/>
        <v>3.1097422228220276E-2</v>
      </c>
      <c r="G56" s="80">
        <f t="shared" si="14"/>
        <v>1.1986943002946339E-2</v>
      </c>
      <c r="H56" s="80">
        <f t="shared" si="15"/>
        <v>0.13330744469330702</v>
      </c>
      <c r="I56" s="80">
        <f t="shared" si="16"/>
        <v>6.2935179197012539E-2</v>
      </c>
      <c r="J56" s="80">
        <f t="shared" si="17"/>
        <v>0.19860633338951619</v>
      </c>
      <c r="K56" s="80">
        <f t="shared" si="18"/>
        <v>0.22960624884415043</v>
      </c>
      <c r="L56" s="80">
        <f t="shared" si="19"/>
        <v>0.10492444418944424</v>
      </c>
    </row>
    <row r="57" spans="1:12" s="63" customFormat="1">
      <c r="A57" s="382"/>
      <c r="B57" s="5" t="s">
        <v>13</v>
      </c>
      <c r="C57" s="80">
        <f t="shared" si="10"/>
        <v>3.4543606155734118E-3</v>
      </c>
      <c r="D57" s="80">
        <f t="shared" si="11"/>
        <v>7.9218392301862485E-3</v>
      </c>
      <c r="E57" s="80">
        <f t="shared" si="12"/>
        <v>2.4957635282181354E-2</v>
      </c>
      <c r="F57" s="80">
        <f t="shared" si="13"/>
        <v>2.8945549209093497E-2</v>
      </c>
      <c r="G57" s="80">
        <f t="shared" si="14"/>
        <v>2.1955022188294912E-2</v>
      </c>
      <c r="H57" s="80">
        <f t="shared" si="15"/>
        <v>5.6565741158838861E-2</v>
      </c>
      <c r="I57" s="80">
        <f t="shared" si="16"/>
        <v>0.19412782140531817</v>
      </c>
      <c r="J57" s="80">
        <f t="shared" si="17"/>
        <v>9.4294380650231241E-2</v>
      </c>
      <c r="K57" s="80">
        <f t="shared" si="18"/>
        <v>0.19896265993863424</v>
      </c>
      <c r="L57" s="80">
        <f t="shared" si="19"/>
        <v>8.6786689778763332E-2</v>
      </c>
    </row>
    <row r="58" spans="1:12" s="63" customFormat="1">
      <c r="A58" s="382"/>
      <c r="B58" s="68" t="s">
        <v>16</v>
      </c>
      <c r="C58" s="80">
        <f t="shared" si="10"/>
        <v>4.6134441778393077E-2</v>
      </c>
      <c r="D58" s="80">
        <f t="shared" si="11"/>
        <v>0.10204757092230414</v>
      </c>
      <c r="E58" s="80">
        <f t="shared" si="12"/>
        <v>4.4509993632599679E-2</v>
      </c>
      <c r="F58" s="80">
        <f t="shared" si="13"/>
        <v>6.5501194977789209E-2</v>
      </c>
      <c r="G58" s="80">
        <f t="shared" si="14"/>
        <v>3.1006221804928707E-2</v>
      </c>
      <c r="H58" s="80">
        <f t="shared" si="15"/>
        <v>3.394689932531985E-2</v>
      </c>
      <c r="I58" s="80">
        <f t="shared" si="16"/>
        <v>6.3300392580696627E-2</v>
      </c>
      <c r="J58" s="80">
        <f t="shared" si="17"/>
        <v>2.7060439685368521E-2</v>
      </c>
      <c r="K58" s="80">
        <f t="shared" si="18"/>
        <v>3.2438360218336418E-2</v>
      </c>
      <c r="L58" s="80">
        <f t="shared" si="19"/>
        <v>4.3502499782611691E-2</v>
      </c>
    </row>
    <row r="59" spans="1:12" s="63" customFormat="1">
      <c r="A59" s="382"/>
      <c r="B59" s="70" t="s">
        <v>17</v>
      </c>
      <c r="C59" s="85">
        <f t="shared" si="10"/>
        <v>0.54988059500933306</v>
      </c>
      <c r="D59" s="85">
        <f t="shared" si="11"/>
        <v>0.24108892547698946</v>
      </c>
      <c r="E59" s="85">
        <f t="shared" si="12"/>
        <v>0.40486927923757732</v>
      </c>
      <c r="F59" s="85">
        <f t="shared" si="13"/>
        <v>0.3842264016677675</v>
      </c>
      <c r="G59" s="85">
        <f t="shared" si="14"/>
        <v>0.22454987201152626</v>
      </c>
      <c r="H59" s="85">
        <f t="shared" si="15"/>
        <v>0.21900947137675469</v>
      </c>
      <c r="I59" s="85">
        <f t="shared" si="16"/>
        <v>0.23393871403615424</v>
      </c>
      <c r="J59" s="85">
        <f t="shared" si="17"/>
        <v>0.2252909243705486</v>
      </c>
      <c r="K59" s="85">
        <f t="shared" si="18"/>
        <v>0.19200089481386221</v>
      </c>
      <c r="L59" s="85">
        <f t="shared" si="19"/>
        <v>0.27336551260669939</v>
      </c>
    </row>
    <row r="60" spans="1:12" s="63" customFormat="1">
      <c r="A60" s="382"/>
      <c r="B60" s="91" t="s">
        <v>65</v>
      </c>
      <c r="C60" s="87">
        <f t="shared" ref="C60:L60" si="20">SUM(C51:C59)</f>
        <v>1</v>
      </c>
      <c r="D60" s="87">
        <f t="shared" si="20"/>
        <v>1</v>
      </c>
      <c r="E60" s="87">
        <f t="shared" si="20"/>
        <v>1</v>
      </c>
      <c r="F60" s="87">
        <f t="shared" si="20"/>
        <v>1</v>
      </c>
      <c r="G60" s="87">
        <f t="shared" si="20"/>
        <v>1</v>
      </c>
      <c r="H60" s="87">
        <f t="shared" si="20"/>
        <v>1</v>
      </c>
      <c r="I60" s="87">
        <f t="shared" si="20"/>
        <v>1</v>
      </c>
      <c r="J60" s="87">
        <f t="shared" si="20"/>
        <v>1</v>
      </c>
      <c r="K60" s="87">
        <f t="shared" si="20"/>
        <v>1</v>
      </c>
      <c r="L60" s="87">
        <f t="shared" si="20"/>
        <v>1</v>
      </c>
    </row>
    <row r="61" spans="1:12">
      <c r="L61" s="64"/>
    </row>
    <row r="62" spans="1:12" s="63" customFormat="1">
      <c r="A62" s="382"/>
      <c r="B62" s="68"/>
      <c r="C62" s="4"/>
      <c r="D62" s="4"/>
      <c r="E62" s="4"/>
      <c r="F62" s="4"/>
      <c r="G62" s="4"/>
      <c r="H62" s="4"/>
      <c r="I62" s="4"/>
      <c r="J62" s="4"/>
      <c r="K62" s="4"/>
      <c r="L62" s="4"/>
    </row>
    <row r="63" spans="1:12" s="63" customFormat="1">
      <c r="A63" s="382"/>
      <c r="B63" s="12"/>
      <c r="C63" s="95"/>
      <c r="D63" s="95"/>
      <c r="E63" s="95"/>
      <c r="F63" s="95"/>
      <c r="G63" s="95"/>
      <c r="H63" s="95"/>
      <c r="I63" s="95"/>
      <c r="J63" s="95"/>
      <c r="K63" s="95"/>
      <c r="L63" s="13"/>
    </row>
    <row r="64" spans="1:12" s="63" customFormat="1">
      <c r="A64" s="382"/>
      <c r="B64" s="12"/>
      <c r="C64" s="95"/>
      <c r="D64" s="95"/>
      <c r="E64" s="95"/>
      <c r="F64" s="95"/>
      <c r="G64" s="95"/>
      <c r="H64" s="95"/>
      <c r="I64" s="95"/>
      <c r="J64" s="95"/>
      <c r="K64" s="95"/>
      <c r="L64" s="13"/>
    </row>
    <row r="65" spans="1:12" s="63" customFormat="1">
      <c r="A65" s="382"/>
      <c r="B65" s="12"/>
      <c r="C65" s="95"/>
      <c r="D65" s="95"/>
      <c r="E65" s="95"/>
      <c r="F65" s="95"/>
      <c r="G65" s="95"/>
      <c r="H65" s="95"/>
      <c r="I65" s="95"/>
      <c r="J65" s="95"/>
      <c r="K65" s="95"/>
      <c r="L65" s="13"/>
    </row>
    <row r="66" spans="1:12" s="63" customFormat="1">
      <c r="A66" s="382"/>
      <c r="B66" s="12"/>
      <c r="C66" s="95"/>
      <c r="D66" s="95"/>
      <c r="E66" s="95"/>
      <c r="F66" s="95"/>
      <c r="G66" s="95"/>
      <c r="H66" s="95"/>
      <c r="I66" s="95"/>
      <c r="J66" s="95"/>
      <c r="K66" s="95"/>
      <c r="L66" s="13"/>
    </row>
    <row r="67" spans="1:12" s="63" customFormat="1">
      <c r="A67" s="382"/>
      <c r="B67" s="96"/>
      <c r="C67" s="95"/>
      <c r="D67" s="95"/>
      <c r="E67" s="95"/>
      <c r="F67" s="95"/>
      <c r="G67" s="95"/>
      <c r="H67" s="95"/>
      <c r="I67" s="95"/>
      <c r="J67" s="95"/>
      <c r="K67" s="95"/>
      <c r="L67" s="13"/>
    </row>
    <row r="68" spans="1:12" s="63" customFormat="1">
      <c r="A68" s="382"/>
      <c r="B68" s="96"/>
      <c r="C68" s="95"/>
      <c r="D68" s="95"/>
      <c r="E68" s="95"/>
      <c r="F68" s="95"/>
      <c r="G68" s="95"/>
      <c r="H68" s="95"/>
      <c r="I68" s="95"/>
      <c r="J68" s="95"/>
      <c r="K68" s="95"/>
      <c r="L68" s="78"/>
    </row>
    <row r="69" spans="1:12" s="63" customFormat="1">
      <c r="A69" s="382"/>
      <c r="B69" s="12"/>
      <c r="C69" s="95"/>
      <c r="D69" s="95"/>
      <c r="E69" s="95"/>
      <c r="F69" s="95"/>
      <c r="G69" s="95"/>
      <c r="H69" s="95"/>
      <c r="I69" s="95"/>
      <c r="J69" s="95"/>
      <c r="K69" s="95"/>
      <c r="L69" s="78"/>
    </row>
    <row r="70" spans="1:12" s="63" customFormat="1">
      <c r="A70" s="382"/>
      <c r="B70" s="96"/>
      <c r="C70" s="95"/>
      <c r="D70" s="95"/>
      <c r="E70" s="95"/>
      <c r="F70" s="95"/>
      <c r="G70" s="95"/>
      <c r="H70" s="95"/>
      <c r="I70" s="95"/>
      <c r="J70" s="95"/>
      <c r="K70" s="95"/>
      <c r="L70" s="78"/>
    </row>
    <row r="71" spans="1:12" s="63" customFormat="1">
      <c r="A71" s="382"/>
      <c r="B71" s="96"/>
      <c r="C71" s="95"/>
      <c r="D71" s="95"/>
      <c r="E71" s="95"/>
      <c r="F71" s="95"/>
      <c r="G71" s="95"/>
      <c r="H71" s="95"/>
      <c r="I71" s="95"/>
      <c r="J71" s="95"/>
      <c r="K71" s="95"/>
      <c r="L71" s="78"/>
    </row>
    <row r="72" spans="1:12" s="63" customFormat="1">
      <c r="A72" s="382"/>
      <c r="B72" s="97"/>
      <c r="C72" s="13"/>
      <c r="D72" s="78"/>
      <c r="E72" s="78"/>
      <c r="F72" s="78"/>
      <c r="G72" s="78"/>
      <c r="H72" s="78"/>
      <c r="I72" s="78"/>
      <c r="J72" s="78"/>
      <c r="K72" s="78"/>
      <c r="L72" s="78"/>
    </row>
    <row r="73" spans="1:12" s="63" customFormat="1">
      <c r="A73" s="382"/>
      <c r="B73" s="94"/>
      <c r="C73" s="4"/>
      <c r="D73" s="64"/>
      <c r="E73" s="64"/>
      <c r="F73" s="64"/>
      <c r="G73" s="64"/>
      <c r="H73" s="64"/>
      <c r="I73" s="64"/>
      <c r="J73" s="64"/>
      <c r="K73" s="64"/>
      <c r="L73" s="64"/>
    </row>
  </sheetData>
  <mergeCells count="1">
    <mergeCell ref="B2:K2"/>
  </mergeCells>
  <conditionalFormatting sqref="C39:K47 C51:L59">
    <cfRule type="cellIs" dxfId="7" priority="1" stopIfTrue="1" operator="equal">
      <formula>0</formula>
    </cfRule>
  </conditionalFormatting>
  <conditionalFormatting sqref="C27:L35">
    <cfRule type="cellIs" dxfId="6" priority="2" stopIfTrue="1" operator="equal">
      <formula>"NA"</formula>
    </cfRule>
  </conditionalFormatting>
  <conditionalFormatting sqref="D51:D59">
    <cfRule type="colorScale" priority="3">
      <colorScale>
        <cfvo type="min"/>
        <cfvo type="percentile" val="50"/>
        <cfvo type="max"/>
        <color rgb="FFF8696B"/>
        <color rgb="FFFFEB84"/>
        <color rgb="FF63BE7B"/>
      </colorScale>
    </cfRule>
  </conditionalFormatting>
  <conditionalFormatting sqref="C51:C59">
    <cfRule type="colorScale" priority="4">
      <colorScale>
        <cfvo type="min"/>
        <cfvo type="percentile" val="50"/>
        <cfvo type="max"/>
        <color rgb="FFF8696B"/>
        <color rgb="FFFFEB84"/>
        <color rgb="FF63BE7B"/>
      </colorScale>
    </cfRule>
  </conditionalFormatting>
  <conditionalFormatting sqref="E51:E59">
    <cfRule type="colorScale" priority="5">
      <colorScale>
        <cfvo type="min"/>
        <cfvo type="percentile" val="50"/>
        <cfvo type="max"/>
        <color rgb="FFF8696B"/>
        <color rgb="FFFFEB84"/>
        <color rgb="FF63BE7B"/>
      </colorScale>
    </cfRule>
  </conditionalFormatting>
  <conditionalFormatting sqref="F51:F59">
    <cfRule type="colorScale" priority="6">
      <colorScale>
        <cfvo type="min"/>
        <cfvo type="percentile" val="50"/>
        <cfvo type="max"/>
        <color rgb="FFF8696B"/>
        <color rgb="FFFFEB84"/>
        <color rgb="FF63BE7B"/>
      </colorScale>
    </cfRule>
  </conditionalFormatting>
  <conditionalFormatting sqref="G51:G59">
    <cfRule type="colorScale" priority="7">
      <colorScale>
        <cfvo type="min"/>
        <cfvo type="percentile" val="50"/>
        <cfvo type="max"/>
        <color rgb="FFF8696B"/>
        <color rgb="FFFFEB84"/>
        <color rgb="FF63BE7B"/>
      </colorScale>
    </cfRule>
  </conditionalFormatting>
  <conditionalFormatting sqref="H51:H59">
    <cfRule type="colorScale" priority="8">
      <colorScale>
        <cfvo type="min"/>
        <cfvo type="percentile" val="50"/>
        <cfvo type="max"/>
        <color rgb="FFF8696B"/>
        <color rgb="FFFFEB84"/>
        <color rgb="FF63BE7B"/>
      </colorScale>
    </cfRule>
  </conditionalFormatting>
  <conditionalFormatting sqref="I51:I59">
    <cfRule type="colorScale" priority="9">
      <colorScale>
        <cfvo type="min"/>
        <cfvo type="percentile" val="50"/>
        <cfvo type="max"/>
        <color rgb="FFF8696B"/>
        <color rgb="FFFFEB84"/>
        <color rgb="FF63BE7B"/>
      </colorScale>
    </cfRule>
  </conditionalFormatting>
  <conditionalFormatting sqref="J51:J59">
    <cfRule type="colorScale" priority="10">
      <colorScale>
        <cfvo type="min"/>
        <cfvo type="percentile" val="50"/>
        <cfvo type="max"/>
        <color rgb="FFF8696B"/>
        <color rgb="FFFFEB84"/>
        <color rgb="FF63BE7B"/>
      </colorScale>
    </cfRule>
  </conditionalFormatting>
  <conditionalFormatting sqref="K51:K59">
    <cfRule type="colorScale" priority="11">
      <colorScale>
        <cfvo type="min"/>
        <cfvo type="percentile" val="50"/>
        <cfvo type="max"/>
        <color rgb="FFF8696B"/>
        <color rgb="FFFFEB84"/>
        <color rgb="FF63BE7B"/>
      </colorScale>
    </cfRule>
  </conditionalFormatting>
  <conditionalFormatting sqref="L51:L59">
    <cfRule type="colorScale" priority="12">
      <colorScale>
        <cfvo type="min"/>
        <cfvo type="percentile" val="50"/>
        <cfvo type="max"/>
        <color rgb="FFF8696B"/>
        <color rgb="FFFFEB84"/>
        <color rgb="FF63BE7B"/>
      </colorScale>
    </cfRule>
  </conditionalFormatting>
  <pageMargins left="0.7" right="0.7" top="0.75" bottom="0.75" header="0.3" footer="0.3"/>
  <pageSetup scale="52" fitToHeight="4" orientation="landscape" r:id="rId1"/>
  <headerFooter alignWithMargins="0"/>
  <rowBreaks count="1" manualBreakCount="1">
    <brk id="48" min="1" max="10"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pageSetUpPr fitToPage="1"/>
  </sheetPr>
  <dimension ref="B2:U45"/>
  <sheetViews>
    <sheetView view="pageBreakPreview" zoomScale="70" zoomScaleNormal="100" zoomScaleSheetLayoutView="70" workbookViewId="0">
      <selection activeCell="L8" sqref="L8"/>
    </sheetView>
  </sheetViews>
  <sheetFormatPr defaultRowHeight="16.5"/>
  <cols>
    <col min="1" max="1" width="3.5703125" style="100" customWidth="1"/>
    <col min="2" max="2" width="40.5703125" style="100" bestFit="1" customWidth="1"/>
    <col min="3" max="3" width="13.7109375" style="100" customWidth="1"/>
    <col min="4" max="7" width="16.7109375" style="100" customWidth="1"/>
    <col min="8" max="8" width="15.7109375" style="100" customWidth="1"/>
    <col min="9" max="9" width="17.85546875" style="100" customWidth="1"/>
    <col min="10" max="10" width="23.42578125" style="100" customWidth="1"/>
    <col min="11" max="12" width="12" style="100" customWidth="1"/>
    <col min="13" max="13" width="9.140625" style="100" customWidth="1"/>
    <col min="14" max="14" width="34.140625" style="100" bestFit="1" customWidth="1"/>
    <col min="15" max="15" width="22" style="100" customWidth="1"/>
    <col min="16" max="21" width="18.85546875" style="100" bestFit="1" customWidth="1"/>
    <col min="22" max="16384" width="9.140625" style="100"/>
  </cols>
  <sheetData>
    <row r="2" spans="2:21" ht="31.5">
      <c r="B2" s="592" t="s">
        <v>139</v>
      </c>
      <c r="C2" s="592"/>
      <c r="D2" s="592"/>
      <c r="E2" s="592"/>
      <c r="F2" s="592"/>
      <c r="G2" s="592"/>
      <c r="H2" s="592"/>
      <c r="I2" s="592"/>
      <c r="J2" s="592"/>
      <c r="K2" s="592"/>
      <c r="L2" s="592"/>
      <c r="M2" s="99"/>
    </row>
    <row r="3" spans="2:21" ht="23.25" thickBot="1">
      <c r="B3" s="101"/>
      <c r="C3" s="101"/>
      <c r="D3" s="101"/>
      <c r="E3" s="101"/>
      <c r="F3" s="101"/>
      <c r="G3" s="101"/>
      <c r="H3" s="101"/>
      <c r="I3" s="101"/>
      <c r="J3" s="101"/>
      <c r="K3" s="101"/>
      <c r="L3" s="101"/>
      <c r="M3" s="99"/>
    </row>
    <row r="4" spans="2:21" ht="18.75" thickBot="1">
      <c r="B4" s="593" t="s">
        <v>66</v>
      </c>
      <c r="C4" s="294" t="s">
        <v>68</v>
      </c>
      <c r="D4" s="294" t="s">
        <v>76</v>
      </c>
      <c r="E4" s="596" t="s">
        <v>140</v>
      </c>
      <c r="F4" s="597"/>
      <c r="G4" s="597"/>
      <c r="H4" s="598"/>
      <c r="I4" s="596" t="s">
        <v>141</v>
      </c>
      <c r="J4" s="598"/>
      <c r="K4" s="590" t="s">
        <v>142</v>
      </c>
      <c r="L4" s="591"/>
    </row>
    <row r="5" spans="2:21" ht="23.25" customHeight="1" thickBot="1">
      <c r="B5" s="594"/>
      <c r="C5" s="574" t="s">
        <v>151</v>
      </c>
      <c r="D5" s="576" t="s">
        <v>84</v>
      </c>
      <c r="E5" s="578" t="s">
        <v>85</v>
      </c>
      <c r="F5" s="580" t="s">
        <v>122</v>
      </c>
      <c r="G5" s="580" t="s">
        <v>105</v>
      </c>
      <c r="H5" s="582" t="s">
        <v>106</v>
      </c>
      <c r="I5" s="584" t="s">
        <v>96</v>
      </c>
      <c r="J5" s="586" t="s">
        <v>107</v>
      </c>
      <c r="K5" s="574" t="s">
        <v>108</v>
      </c>
      <c r="L5" s="588" t="s">
        <v>157</v>
      </c>
    </row>
    <row r="6" spans="2:21">
      <c r="B6" s="595"/>
      <c r="C6" s="575"/>
      <c r="D6" s="577"/>
      <c r="E6" s="579"/>
      <c r="F6" s="581"/>
      <c r="G6" s="581"/>
      <c r="H6" s="583"/>
      <c r="I6" s="585"/>
      <c r="J6" s="587"/>
      <c r="K6" s="575"/>
      <c r="L6" s="589"/>
      <c r="N6" s="104" t="s">
        <v>110</v>
      </c>
    </row>
    <row r="7" spans="2:21" ht="18.75" thickBot="1">
      <c r="B7" s="105" t="s">
        <v>54</v>
      </c>
      <c r="C7" s="106"/>
      <c r="D7" s="107"/>
      <c r="E7" s="108"/>
      <c r="F7" s="298"/>
      <c r="G7" s="298"/>
      <c r="H7" s="109"/>
      <c r="I7" s="110"/>
      <c r="J7" s="109"/>
      <c r="K7" s="106"/>
      <c r="L7" s="106"/>
      <c r="N7" s="386">
        <f>U17</f>
        <v>0.21828599692538883</v>
      </c>
    </row>
    <row r="8" spans="2:21" ht="18">
      <c r="B8" s="111" t="s">
        <v>55</v>
      </c>
      <c r="C8" s="112">
        <f>'15-16 Point Calculation'!J8</f>
        <v>2235.2600854769544</v>
      </c>
      <c r="D8" s="112">
        <f>'2016-17 Univ'!D48</f>
        <v>1893.6916328096158</v>
      </c>
      <c r="E8" s="383">
        <v>16396676.46254909</v>
      </c>
      <c r="F8" s="113">
        <f>E8/$E$38</f>
        <v>3.8652945969261825E-2</v>
      </c>
      <c r="G8" s="114">
        <f t="shared" ref="G8:G13" si="0">$D$38*F8*$N$7</f>
        <v>280.09023442837798</v>
      </c>
      <c r="H8" s="115">
        <f>D8+G8</f>
        <v>2173.781867237994</v>
      </c>
      <c r="I8" s="384">
        <v>90</v>
      </c>
      <c r="J8" s="115">
        <f t="shared" ref="J8:J13" si="1">H8*($N$9*I8)/100</f>
        <v>106.62400058802361</v>
      </c>
      <c r="K8" s="112">
        <f>H8+J8</f>
        <v>2280.4058678260176</v>
      </c>
      <c r="L8" s="116">
        <f t="shared" ref="L8:L14" si="2">K8/C8-1</f>
        <v>2.0197104865955717E-2</v>
      </c>
      <c r="N8" s="387" t="s">
        <v>111</v>
      </c>
    </row>
    <row r="9" spans="2:21" ht="18.75" thickBot="1">
      <c r="B9" s="111" t="s">
        <v>56</v>
      </c>
      <c r="C9" s="112">
        <f>'15-16 Point Calculation'!J9</f>
        <v>3017.6991569267111</v>
      </c>
      <c r="D9" s="112">
        <f>'2016-17 Univ'!H48</f>
        <v>2415.4689990555839</v>
      </c>
      <c r="E9" s="306">
        <v>26812155.590586953</v>
      </c>
      <c r="F9" s="113">
        <f t="shared" ref="F9:F13" si="3">E9/$E$38</f>
        <v>6.3206028595460928E-2</v>
      </c>
      <c r="G9" s="114">
        <f t="shared" si="0"/>
        <v>458.00885088209748</v>
      </c>
      <c r="H9" s="115">
        <f t="shared" ref="H9:H13" si="4">D9+G9</f>
        <v>2873.4778499376816</v>
      </c>
      <c r="I9" s="384">
        <v>95</v>
      </c>
      <c r="J9" s="115">
        <f t="shared" si="1"/>
        <v>148.77431568052347</v>
      </c>
      <c r="K9" s="112">
        <f t="shared" ref="K9:K13" si="5">H9+J9</f>
        <v>3022.2521656182053</v>
      </c>
      <c r="L9" s="116">
        <f t="shared" si="2"/>
        <v>1.5087682551269133E-3</v>
      </c>
      <c r="N9" s="388">
        <v>5.45E-2</v>
      </c>
    </row>
    <row r="10" spans="2:21" ht="18">
      <c r="B10" s="111" t="s">
        <v>57</v>
      </c>
      <c r="C10" s="112">
        <f>'15-16 Point Calculation'!J10</f>
        <v>4548.022649149867</v>
      </c>
      <c r="D10" s="112">
        <f>'2016-17 Univ'!G48</f>
        <v>3545.524491903705</v>
      </c>
      <c r="E10" s="306">
        <v>42584137.332581699</v>
      </c>
      <c r="F10" s="113">
        <f t="shared" si="3"/>
        <v>0.10038634129443645</v>
      </c>
      <c r="G10" s="114">
        <f t="shared" si="0"/>
        <v>727.42796600615316</v>
      </c>
      <c r="H10" s="115">
        <f t="shared" si="4"/>
        <v>4272.9524579098579</v>
      </c>
      <c r="I10" s="384">
        <v>90.5</v>
      </c>
      <c r="J10" s="115">
        <f t="shared" si="1"/>
        <v>210.75269760525896</v>
      </c>
      <c r="K10" s="112">
        <f t="shared" si="5"/>
        <v>4483.7051555151165</v>
      </c>
      <c r="L10" s="116">
        <f t="shared" si="2"/>
        <v>-1.4141858692540366E-2</v>
      </c>
    </row>
    <row r="11" spans="2:21" ht="18">
      <c r="B11" s="111" t="s">
        <v>58</v>
      </c>
      <c r="C11" s="112">
        <f>'15-16 Point Calculation'!J11</f>
        <v>2204.8270184669382</v>
      </c>
      <c r="D11" s="112">
        <f>'2016-17 Univ'!I48</f>
        <v>1628.6598577741961</v>
      </c>
      <c r="E11" s="306">
        <v>23422040.853638388</v>
      </c>
      <c r="F11" s="113">
        <f t="shared" si="3"/>
        <v>5.521429185197093E-2</v>
      </c>
      <c r="G11" s="114">
        <f t="shared" si="0"/>
        <v>400.09845461491375</v>
      </c>
      <c r="H11" s="115">
        <f t="shared" si="4"/>
        <v>2028.75831238911</v>
      </c>
      <c r="I11" s="384">
        <v>68</v>
      </c>
      <c r="J11" s="115">
        <f t="shared" si="1"/>
        <v>75.185783057140412</v>
      </c>
      <c r="K11" s="112">
        <f t="shared" si="5"/>
        <v>2103.9440954462502</v>
      </c>
      <c r="L11" s="116">
        <f t="shared" si="2"/>
        <v>-4.5755482029077199E-2</v>
      </c>
    </row>
    <row r="12" spans="2:21" ht="18">
      <c r="B12" s="111" t="s">
        <v>59</v>
      </c>
      <c r="C12" s="112">
        <f>'15-16 Point Calculation'!J12</f>
        <v>2752.9014632022281</v>
      </c>
      <c r="D12" s="112">
        <f>'2016-17 Univ'!E48</f>
        <v>2237.7207345212196</v>
      </c>
      <c r="E12" s="306">
        <v>24151553.966250643</v>
      </c>
      <c r="F12" s="113">
        <f t="shared" si="3"/>
        <v>5.6934020297554087E-2</v>
      </c>
      <c r="G12" s="114">
        <f t="shared" si="0"/>
        <v>412.56009580157996</v>
      </c>
      <c r="H12" s="115">
        <f t="shared" si="4"/>
        <v>2650.2808303227994</v>
      </c>
      <c r="I12" s="384">
        <v>93.5</v>
      </c>
      <c r="J12" s="115">
        <f t="shared" si="1"/>
        <v>135.05168541117405</v>
      </c>
      <c r="K12" s="112">
        <f t="shared" si="5"/>
        <v>2785.3325157339732</v>
      </c>
      <c r="L12" s="116">
        <f t="shared" si="2"/>
        <v>1.178068048030334E-2</v>
      </c>
    </row>
    <row r="13" spans="2:21" ht="18">
      <c r="B13" s="117" t="s">
        <v>60</v>
      </c>
      <c r="C13" s="112">
        <f>'15-16 Point Calculation'!J13</f>
        <v>4963.0275730057665</v>
      </c>
      <c r="D13" s="112">
        <f>'2016-17 Univ'!J48</f>
        <v>3856.8759964853907</v>
      </c>
      <c r="E13" s="306">
        <v>52842181.404609777</v>
      </c>
      <c r="F13" s="113">
        <f t="shared" si="3"/>
        <v>0.12456829208013646</v>
      </c>
      <c r="G13" s="114">
        <f t="shared" si="0"/>
        <v>902.65725564137108</v>
      </c>
      <c r="H13" s="115">
        <f t="shared" si="4"/>
        <v>4759.5332521267619</v>
      </c>
      <c r="I13" s="384">
        <v>90.5</v>
      </c>
      <c r="J13" s="115">
        <f t="shared" si="1"/>
        <v>234.75207882802221</v>
      </c>
      <c r="K13" s="112">
        <f t="shared" si="5"/>
        <v>4994.2853309547845</v>
      </c>
      <c r="L13" s="116">
        <f t="shared" si="2"/>
        <v>6.298122968131592E-3</v>
      </c>
      <c r="O13" s="571" t="s">
        <v>121</v>
      </c>
      <c r="P13" s="572"/>
      <c r="Q13" s="572"/>
      <c r="R13" s="572"/>
      <c r="S13" s="572"/>
      <c r="T13" s="572"/>
      <c r="U13" s="573"/>
    </row>
    <row r="14" spans="2:21" ht="18">
      <c r="B14" s="118" t="s">
        <v>154</v>
      </c>
      <c r="C14" s="119">
        <f t="shared" ref="C14:H14" si="6">SUM(C8:C13)</f>
        <v>19721.737946228466</v>
      </c>
      <c r="D14" s="119">
        <f t="shared" si="6"/>
        <v>15577.941712549711</v>
      </c>
      <c r="E14" s="153">
        <f t="shared" si="6"/>
        <v>186208745.61021656</v>
      </c>
      <c r="F14" s="120">
        <f t="shared" si="6"/>
        <v>0.43896192008882068</v>
      </c>
      <c r="G14" s="121">
        <f t="shared" si="6"/>
        <v>3180.8428573744932</v>
      </c>
      <c r="H14" s="122">
        <f t="shared" si="6"/>
        <v>18758.784569924203</v>
      </c>
      <c r="I14" s="304" t="s">
        <v>156</v>
      </c>
      <c r="J14" s="122">
        <f>SUM(J8:J13)</f>
        <v>911.14056117014275</v>
      </c>
      <c r="K14" s="119">
        <f>SUM(K8:K13)</f>
        <v>19669.925131094344</v>
      </c>
      <c r="L14" s="123">
        <f t="shared" si="2"/>
        <v>-2.62719316499338E-3</v>
      </c>
      <c r="O14" s="124"/>
      <c r="P14" s="295" t="s">
        <v>45</v>
      </c>
      <c r="Q14" s="296" t="s">
        <v>44</v>
      </c>
      <c r="R14" s="296" t="s">
        <v>43</v>
      </c>
      <c r="S14" s="296" t="s">
        <v>97</v>
      </c>
      <c r="T14" s="297" t="s">
        <v>68</v>
      </c>
      <c r="U14" s="297" t="s">
        <v>83</v>
      </c>
    </row>
    <row r="15" spans="2:21" ht="18">
      <c r="B15" s="125"/>
      <c r="C15" s="126"/>
      <c r="D15" s="126"/>
      <c r="E15" s="127"/>
      <c r="F15" s="128"/>
      <c r="G15" s="129"/>
      <c r="H15" s="130"/>
      <c r="I15" s="385"/>
      <c r="J15" s="130"/>
      <c r="K15" s="126"/>
      <c r="L15" s="131"/>
      <c r="O15" s="132" t="s">
        <v>85</v>
      </c>
      <c r="P15" s="133">
        <v>366690869.55848902</v>
      </c>
      <c r="Q15" s="134">
        <v>387809994.31726682</v>
      </c>
      <c r="R15" s="134">
        <v>377226237.08081514</v>
      </c>
      <c r="S15" s="134">
        <v>399315726.19111466</v>
      </c>
      <c r="T15" s="135">
        <v>415758477.64899808</v>
      </c>
      <c r="U15" s="136">
        <f>AVERAGE(P15:T15)</f>
        <v>389360260.9593367</v>
      </c>
    </row>
    <row r="16" spans="2:21" ht="18">
      <c r="B16" s="105" t="s">
        <v>42</v>
      </c>
      <c r="C16" s="126"/>
      <c r="D16" s="126"/>
      <c r="E16" s="137"/>
      <c r="F16" s="128"/>
      <c r="G16" s="129"/>
      <c r="H16" s="130"/>
      <c r="I16" s="385"/>
      <c r="J16" s="130"/>
      <c r="K16" s="126"/>
      <c r="L16" s="131"/>
      <c r="O16" s="132" t="s">
        <v>103</v>
      </c>
      <c r="P16" s="133">
        <v>1660440473.6720634</v>
      </c>
      <c r="Q16" s="134">
        <v>1758941535.9990635</v>
      </c>
      <c r="R16" s="134">
        <v>1789558365.309818</v>
      </c>
      <c r="S16" s="134">
        <v>1834925392.4408126</v>
      </c>
      <c r="T16" s="135">
        <v>1874715049.5699492</v>
      </c>
      <c r="U16" s="136">
        <f>AVERAGE(P16:T16)</f>
        <v>1783716163.3983414</v>
      </c>
    </row>
    <row r="17" spans="2:21" ht="18">
      <c r="B17" s="111" t="s">
        <v>20</v>
      </c>
      <c r="C17" s="112">
        <f>'15-16 Point Calculation'!J17</f>
        <v>1055.7200874371724</v>
      </c>
      <c r="D17" s="112">
        <f t="array" ref="D17:D29">TRANSPOSE('2016-17 CC'!C57:O57)</f>
        <v>830.7326827670696</v>
      </c>
      <c r="E17" s="383">
        <v>9845329.2637725156</v>
      </c>
      <c r="F17" s="113">
        <f t="shared" ref="F17:F29" si="7">E17/$E$38</f>
        <v>2.3209031473627642E-2</v>
      </c>
      <c r="G17" s="114">
        <f t="shared" ref="G17:G29" si="8">$D$38*F17*$N$7</f>
        <v>168.17923972660432</v>
      </c>
      <c r="H17" s="115">
        <f>D17+G17</f>
        <v>998.91192249367396</v>
      </c>
      <c r="I17" s="384">
        <v>100</v>
      </c>
      <c r="J17" s="115">
        <f t="shared" ref="J17:J29" si="9">H17*($N$9*I17)/100</f>
        <v>54.44069977590523</v>
      </c>
      <c r="K17" s="112">
        <f>H17+J17</f>
        <v>1053.3526222695791</v>
      </c>
      <c r="L17" s="116">
        <f t="shared" ref="L17:L30" si="10">K17/C17-1</f>
        <v>-2.2425121921668678E-3</v>
      </c>
      <c r="O17" s="138" t="s">
        <v>114</v>
      </c>
      <c r="P17" s="139">
        <f>P15/P16</f>
        <v>0.22083951540132743</v>
      </c>
      <c r="Q17" s="140">
        <f t="shared" ref="Q17:U17" si="11">Q15/Q16</f>
        <v>0.2204791838615569</v>
      </c>
      <c r="R17" s="140">
        <f t="shared" si="11"/>
        <v>0.21079292209366285</v>
      </c>
      <c r="S17" s="140">
        <f t="shared" si="11"/>
        <v>0.21761959796084462</v>
      </c>
      <c r="T17" s="141">
        <f t="shared" si="11"/>
        <v>0.22177155815993002</v>
      </c>
      <c r="U17" s="141">
        <f t="shared" si="11"/>
        <v>0.21828599692538883</v>
      </c>
    </row>
    <row r="18" spans="2:21" ht="18">
      <c r="B18" s="111" t="s">
        <v>21</v>
      </c>
      <c r="C18" s="112">
        <f>'15-16 Point Calculation'!J18</f>
        <v>431.94941070955775</v>
      </c>
      <c r="D18" s="112">
        <v>335.12381695294533</v>
      </c>
      <c r="E18" s="306">
        <v>3888087.2247754578</v>
      </c>
      <c r="F18" s="113">
        <f t="shared" si="7"/>
        <v>9.1656394981192973E-3</v>
      </c>
      <c r="G18" s="114">
        <f t="shared" si="8"/>
        <v>66.416829334451407</v>
      </c>
      <c r="H18" s="115">
        <f t="shared" ref="H18:H29" si="12">D18+G18</f>
        <v>401.54064628739673</v>
      </c>
      <c r="I18" s="384">
        <v>90</v>
      </c>
      <c r="J18" s="115">
        <f t="shared" si="9"/>
        <v>19.695568700396812</v>
      </c>
      <c r="K18" s="112">
        <f t="shared" ref="K18:K29" si="13">H18+J18</f>
        <v>421.23621498779352</v>
      </c>
      <c r="L18" s="116">
        <f t="shared" si="10"/>
        <v>-2.4801968601290136E-2</v>
      </c>
    </row>
    <row r="19" spans="2:21" ht="18">
      <c r="B19" s="111" t="s">
        <v>22</v>
      </c>
      <c r="C19" s="112">
        <f>'15-16 Point Calculation'!J19</f>
        <v>549.52283279148878</v>
      </c>
      <c r="D19" s="112">
        <v>444.04563527314002</v>
      </c>
      <c r="E19" s="306">
        <v>5218622.2643271303</v>
      </c>
      <c r="F19" s="113">
        <f t="shared" si="7"/>
        <v>1.230219580643381E-2</v>
      </c>
      <c r="G19" s="114">
        <f t="shared" si="8"/>
        <v>89.145207978403903</v>
      </c>
      <c r="H19" s="115">
        <f t="shared" si="12"/>
        <v>533.19084325154392</v>
      </c>
      <c r="I19" s="384">
        <v>92</v>
      </c>
      <c r="J19" s="115">
        <f t="shared" si="9"/>
        <v>26.734188880632413</v>
      </c>
      <c r="K19" s="112">
        <f t="shared" si="13"/>
        <v>559.92503213217628</v>
      </c>
      <c r="L19" s="116">
        <f t="shared" si="10"/>
        <v>1.8929512515150515E-2</v>
      </c>
    </row>
    <row r="20" spans="2:21" ht="18">
      <c r="B20" s="111" t="s">
        <v>23</v>
      </c>
      <c r="C20" s="112">
        <f>'15-16 Point Calculation'!J20</f>
        <v>338.82449450276761</v>
      </c>
      <c r="D20" s="112">
        <v>270.2864644999201</v>
      </c>
      <c r="E20" s="306">
        <v>3483508.8157478431</v>
      </c>
      <c r="F20" s="113">
        <f t="shared" si="7"/>
        <v>8.2119006462127719E-3</v>
      </c>
      <c r="G20" s="114">
        <f t="shared" si="8"/>
        <v>59.505766492659639</v>
      </c>
      <c r="H20" s="115">
        <f t="shared" si="12"/>
        <v>329.79223099257973</v>
      </c>
      <c r="I20" s="384">
        <v>99</v>
      </c>
      <c r="J20" s="115">
        <f t="shared" si="9"/>
        <v>17.793939823204639</v>
      </c>
      <c r="K20" s="112">
        <f t="shared" si="13"/>
        <v>347.58617081578439</v>
      </c>
      <c r="L20" s="116">
        <f t="shared" si="10"/>
        <v>2.5859040462451688E-2</v>
      </c>
    </row>
    <row r="21" spans="2:21" ht="18">
      <c r="B21" s="111" t="s">
        <v>24</v>
      </c>
      <c r="C21" s="112">
        <f>'15-16 Point Calculation'!J21</f>
        <v>515.07956379180507</v>
      </c>
      <c r="D21" s="112">
        <v>413.41413296252182</v>
      </c>
      <c r="E21" s="306">
        <v>4930530.7838099021</v>
      </c>
      <c r="F21" s="113">
        <f t="shared" si="7"/>
        <v>1.1623059125529521E-2</v>
      </c>
      <c r="G21" s="114">
        <f t="shared" si="8"/>
        <v>84.223990529295051</v>
      </c>
      <c r="H21" s="115">
        <f t="shared" si="12"/>
        <v>497.63812349181688</v>
      </c>
      <c r="I21" s="384">
        <v>93</v>
      </c>
      <c r="J21" s="115">
        <f t="shared" si="9"/>
        <v>25.222788289182741</v>
      </c>
      <c r="K21" s="112">
        <f t="shared" si="13"/>
        <v>522.86091178099957</v>
      </c>
      <c r="L21" s="116">
        <f t="shared" si="10"/>
        <v>1.5107079636224263E-2</v>
      </c>
      <c r="N21" s="100" t="s">
        <v>14</v>
      </c>
    </row>
    <row r="22" spans="2:21" ht="18">
      <c r="B22" s="111" t="s">
        <v>25</v>
      </c>
      <c r="C22" s="112">
        <f>'15-16 Point Calculation'!J22</f>
        <v>474.02345406120742</v>
      </c>
      <c r="D22" s="112">
        <v>376.97546732027178</v>
      </c>
      <c r="E22" s="306">
        <v>4278210.7401513532</v>
      </c>
      <c r="F22" s="113">
        <f t="shared" si="7"/>
        <v>1.0085302894271878E-2</v>
      </c>
      <c r="G22" s="114">
        <f t="shared" si="8"/>
        <v>73.080971737165513</v>
      </c>
      <c r="H22" s="115">
        <f t="shared" si="12"/>
        <v>450.05643905743727</v>
      </c>
      <c r="I22" s="384">
        <v>94</v>
      </c>
      <c r="J22" s="115">
        <f t="shared" si="9"/>
        <v>23.056391372912511</v>
      </c>
      <c r="K22" s="112">
        <f t="shared" si="13"/>
        <v>473.11283043034979</v>
      </c>
      <c r="L22" s="116">
        <f t="shared" si="10"/>
        <v>-1.921051844704813E-3</v>
      </c>
    </row>
    <row r="23" spans="2:21" ht="18">
      <c r="B23" s="111" t="s">
        <v>26</v>
      </c>
      <c r="C23" s="112">
        <f>'15-16 Point Calculation'!J23</f>
        <v>718.7627599506601</v>
      </c>
      <c r="D23" s="112">
        <v>575.49184699464934</v>
      </c>
      <c r="E23" s="306">
        <v>5531881.3116080621</v>
      </c>
      <c r="F23" s="113">
        <f t="shared" si="7"/>
        <v>1.3040661620319234E-2</v>
      </c>
      <c r="G23" s="114">
        <f t="shared" si="8"/>
        <v>94.496341190682088</v>
      </c>
      <c r="H23" s="115">
        <f t="shared" si="12"/>
        <v>669.98818818533141</v>
      </c>
      <c r="I23" s="384">
        <v>94</v>
      </c>
      <c r="J23" s="115">
        <f t="shared" si="9"/>
        <v>34.323494880734529</v>
      </c>
      <c r="K23" s="112">
        <f t="shared" si="13"/>
        <v>704.31168306606594</v>
      </c>
      <c r="L23" s="116">
        <f t="shared" si="10"/>
        <v>-2.0105489168061763E-2</v>
      </c>
    </row>
    <row r="24" spans="2:21" ht="18">
      <c r="B24" s="111" t="s">
        <v>61</v>
      </c>
      <c r="C24" s="112">
        <f>'15-16 Point Calculation'!J24</f>
        <v>710.47198982745715</v>
      </c>
      <c r="D24" s="112">
        <v>582.06368589449437</v>
      </c>
      <c r="E24" s="306">
        <v>6391670.7943555191</v>
      </c>
      <c r="F24" s="113">
        <f t="shared" si="7"/>
        <v>1.5067498979553829E-2</v>
      </c>
      <c r="G24" s="114">
        <f t="shared" si="8"/>
        <v>109.18338086801134</v>
      </c>
      <c r="H24" s="115">
        <f t="shared" si="12"/>
        <v>691.24706676250571</v>
      </c>
      <c r="I24" s="384">
        <v>100</v>
      </c>
      <c r="J24" s="115">
        <f t="shared" si="9"/>
        <v>37.672965138556563</v>
      </c>
      <c r="K24" s="112">
        <f t="shared" si="13"/>
        <v>728.92003190106232</v>
      </c>
      <c r="L24" s="116">
        <f t="shared" si="10"/>
        <v>2.5965896386830778E-2</v>
      </c>
    </row>
    <row r="25" spans="2:21" ht="18">
      <c r="B25" s="111" t="s">
        <v>28</v>
      </c>
      <c r="C25" s="112">
        <f>'15-16 Point Calculation'!J25</f>
        <v>1043.3171273784665</v>
      </c>
      <c r="D25" s="142">
        <v>845.46936053597824</v>
      </c>
      <c r="E25" s="306">
        <v>8902141.2155506928</v>
      </c>
      <c r="F25" s="113">
        <f t="shared" si="7"/>
        <v>2.0985593281745193E-2</v>
      </c>
      <c r="G25" s="114">
        <f t="shared" si="8"/>
        <v>152.06757452787386</v>
      </c>
      <c r="H25" s="115">
        <f t="shared" si="12"/>
        <v>997.53693506385207</v>
      </c>
      <c r="I25" s="384">
        <v>80</v>
      </c>
      <c r="J25" s="115">
        <f t="shared" si="9"/>
        <v>43.49261036878395</v>
      </c>
      <c r="K25" s="112">
        <f t="shared" si="13"/>
        <v>1041.029545432636</v>
      </c>
      <c r="L25" s="116">
        <f t="shared" si="10"/>
        <v>-2.1926046125384513E-3</v>
      </c>
    </row>
    <row r="26" spans="2:21" ht="18">
      <c r="B26" s="111" t="s">
        <v>29</v>
      </c>
      <c r="C26" s="112">
        <f>'15-16 Point Calculation'!J26</f>
        <v>782.34657263382519</v>
      </c>
      <c r="D26" s="112">
        <v>594.34153895186341</v>
      </c>
      <c r="E26" s="306">
        <v>8470638.6394199282</v>
      </c>
      <c r="F26" s="113">
        <f t="shared" si="7"/>
        <v>1.9968384349259689E-2</v>
      </c>
      <c r="G26" s="114">
        <f t="shared" si="8"/>
        <v>144.69658943946493</v>
      </c>
      <c r="H26" s="115">
        <f t="shared" si="12"/>
        <v>739.03812839132831</v>
      </c>
      <c r="I26" s="384">
        <v>93</v>
      </c>
      <c r="J26" s="115">
        <f t="shared" si="9"/>
        <v>37.458147537514478</v>
      </c>
      <c r="K26" s="112">
        <f t="shared" si="13"/>
        <v>776.49627592884281</v>
      </c>
      <c r="L26" s="116">
        <f t="shared" si="10"/>
        <v>-7.4778837277792443E-3</v>
      </c>
    </row>
    <row r="27" spans="2:21" ht="18">
      <c r="B27" s="111" t="s">
        <v>30</v>
      </c>
      <c r="C27" s="112">
        <f>'15-16 Point Calculation'!J27</f>
        <v>994.44871804533341</v>
      </c>
      <c r="D27" s="112">
        <v>679.90128276617156</v>
      </c>
      <c r="E27" s="306">
        <v>13721200.509060901</v>
      </c>
      <c r="F27" s="113">
        <f t="shared" si="7"/>
        <v>3.2345873453167244E-2</v>
      </c>
      <c r="G27" s="114">
        <f t="shared" si="8"/>
        <v>234.38739405511035</v>
      </c>
      <c r="H27" s="115">
        <f t="shared" si="12"/>
        <v>914.28867682128191</v>
      </c>
      <c r="I27" s="384">
        <v>94</v>
      </c>
      <c r="J27" s="115">
        <f t="shared" si="9"/>
        <v>46.839008913554274</v>
      </c>
      <c r="K27" s="112">
        <f t="shared" si="13"/>
        <v>961.12768573483618</v>
      </c>
      <c r="L27" s="116">
        <f t="shared" si="10"/>
        <v>-3.3507039333302457E-2</v>
      </c>
    </row>
    <row r="28" spans="2:21" ht="18">
      <c r="B28" s="111" t="s">
        <v>31</v>
      </c>
      <c r="C28" s="112">
        <f>'15-16 Point Calculation'!J28</f>
        <v>786.26972061539584</v>
      </c>
      <c r="D28" s="112">
        <v>649.28224982786287</v>
      </c>
      <c r="E28" s="306">
        <v>6649471.8979714103</v>
      </c>
      <c r="F28" s="113">
        <f t="shared" si="7"/>
        <v>1.5675230195793973E-2</v>
      </c>
      <c r="G28" s="114">
        <f t="shared" si="8"/>
        <v>113.58717402161753</v>
      </c>
      <c r="H28" s="115">
        <f t="shared" si="12"/>
        <v>762.86942384948043</v>
      </c>
      <c r="I28" s="384">
        <v>81</v>
      </c>
      <c r="J28" s="115">
        <f t="shared" si="9"/>
        <v>33.676870715835314</v>
      </c>
      <c r="K28" s="112">
        <f t="shared" si="13"/>
        <v>796.54629456531575</v>
      </c>
      <c r="L28" s="116">
        <f t="shared" si="10"/>
        <v>1.3070036503347371E-2</v>
      </c>
    </row>
    <row r="29" spans="2:21" ht="18">
      <c r="B29" s="117" t="s">
        <v>32</v>
      </c>
      <c r="C29" s="112">
        <f>'15-16 Point Calculation'!J29</f>
        <v>870.0496748624555</v>
      </c>
      <c r="D29" s="112">
        <v>643.97257536691313</v>
      </c>
      <c r="E29" s="306">
        <v>9497103.802044265</v>
      </c>
      <c r="F29" s="113">
        <f t="shared" si="7"/>
        <v>2.2388137069322807E-2</v>
      </c>
      <c r="G29" s="114">
        <f t="shared" si="8"/>
        <v>162.23080551603914</v>
      </c>
      <c r="H29" s="115">
        <f t="shared" si="12"/>
        <v>806.20338088295227</v>
      </c>
      <c r="I29" s="384">
        <v>99</v>
      </c>
      <c r="J29" s="115">
        <f t="shared" si="9"/>
        <v>43.498703415539694</v>
      </c>
      <c r="K29" s="112">
        <f t="shared" si="13"/>
        <v>849.70208429849197</v>
      </c>
      <c r="L29" s="116">
        <f t="shared" si="10"/>
        <v>-2.338669980789343E-2</v>
      </c>
    </row>
    <row r="30" spans="2:21" ht="18">
      <c r="B30" s="118" t="s">
        <v>154</v>
      </c>
      <c r="C30" s="119">
        <f t="shared" ref="C30:H30" si="14">SUM(C17:C29)</f>
        <v>9270.7864066075927</v>
      </c>
      <c r="D30" s="119">
        <f t="shared" si="14"/>
        <v>7241.1007401138013</v>
      </c>
      <c r="E30" s="153">
        <f t="shared" si="14"/>
        <v>90808397.262594968</v>
      </c>
      <c r="F30" s="120">
        <f t="shared" si="14"/>
        <v>0.21406850839335689</v>
      </c>
      <c r="G30" s="121">
        <f t="shared" si="14"/>
        <v>1551.2012654173791</v>
      </c>
      <c r="H30" s="122">
        <f t="shared" si="14"/>
        <v>8792.3020055311808</v>
      </c>
      <c r="I30" s="304" t="s">
        <v>156</v>
      </c>
      <c r="J30" s="122">
        <f>SUM(J17:J29)</f>
        <v>443.90537781275316</v>
      </c>
      <c r="K30" s="119">
        <f>SUM(K17:K29)</f>
        <v>9236.2073833439335</v>
      </c>
      <c r="L30" s="123">
        <f t="shared" si="10"/>
        <v>-3.7298910520701112E-3</v>
      </c>
    </row>
    <row r="31" spans="2:21" ht="18">
      <c r="B31" s="125"/>
      <c r="C31" s="126"/>
      <c r="D31" s="126"/>
      <c r="E31" s="127"/>
      <c r="F31" s="128"/>
      <c r="G31" s="129"/>
      <c r="H31" s="130"/>
      <c r="I31" s="385"/>
      <c r="J31" s="130"/>
      <c r="K31" s="126"/>
      <c r="L31" s="131"/>
      <c r="N31" s="100" t="s">
        <v>14</v>
      </c>
    </row>
    <row r="32" spans="2:21" ht="18">
      <c r="B32" s="105" t="s">
        <v>62</v>
      </c>
      <c r="C32" s="126"/>
      <c r="D32" s="126"/>
      <c r="E32" s="137"/>
      <c r="F32" s="128"/>
      <c r="G32" s="129"/>
      <c r="H32" s="130"/>
      <c r="I32" s="385"/>
      <c r="J32" s="130"/>
      <c r="K32" s="126"/>
      <c r="L32" s="131"/>
    </row>
    <row r="33" spans="2:14" ht="18">
      <c r="B33" s="111" t="s">
        <v>63</v>
      </c>
      <c r="C33" s="112">
        <f>'15-16 Point Calculation'!J33</f>
        <v>2657.0470669246456</v>
      </c>
      <c r="D33" s="112">
        <f>'2016-17 Univ'!F48</f>
        <v>2165.2384187725279</v>
      </c>
      <c r="E33" s="383">
        <v>24651729.032885734</v>
      </c>
      <c r="F33" s="113">
        <f>E33/$E$38</f>
        <v>5.8113115333671701E-2</v>
      </c>
      <c r="G33" s="114">
        <f>$D$38*F33*$N$7</f>
        <v>421.10415361653014</v>
      </c>
      <c r="H33" s="115">
        <f>D33+G33</f>
        <v>2586.3425723890582</v>
      </c>
      <c r="I33" s="384">
        <v>98</v>
      </c>
      <c r="J33" s="115">
        <f t="shared" ref="J33:J35" si="15">H33*($N$9*I33)/100</f>
        <v>138.1365567912996</v>
      </c>
      <c r="K33" s="112">
        <f>H33+J33</f>
        <v>2724.4791291803576</v>
      </c>
      <c r="L33" s="116">
        <f>K33/C33-1</f>
        <v>2.537857273780264E-2</v>
      </c>
    </row>
    <row r="34" spans="2:14" ht="18">
      <c r="B34" s="111" t="s">
        <v>64</v>
      </c>
      <c r="C34" s="112">
        <f>'15-16 Point Calculation'!J34</f>
        <v>8373.7760812416655</v>
      </c>
      <c r="D34" s="112">
        <f>'2016-17 Univ'!K48</f>
        <v>6119.1714383769677</v>
      </c>
      <c r="E34" s="306">
        <v>106132111.26696876</v>
      </c>
      <c r="F34" s="113">
        <f>E34/$E$38</f>
        <v>0.25019209056028818</v>
      </c>
      <c r="G34" s="114">
        <f>$D$38*F34*$N$7</f>
        <v>1812.9630107077546</v>
      </c>
      <c r="H34" s="115">
        <f t="shared" ref="H34:H35" si="16">D34+G34</f>
        <v>7932.1344490847223</v>
      </c>
      <c r="I34" s="384">
        <v>93</v>
      </c>
      <c r="J34" s="115">
        <f t="shared" si="15"/>
        <v>402.04023455185916</v>
      </c>
      <c r="K34" s="112">
        <f t="shared" ref="K34:K35" si="17">H34+J34</f>
        <v>8334.1746836365819</v>
      </c>
      <c r="L34" s="116">
        <f>K34/C34-1</f>
        <v>-4.729216212718601E-3</v>
      </c>
    </row>
    <row r="35" spans="2:14" ht="18">
      <c r="B35" s="117" t="s">
        <v>67</v>
      </c>
      <c r="C35" s="112">
        <f>'15-16 Point Calculation'!J35</f>
        <v>2517.7977854861565</v>
      </c>
      <c r="D35" s="112">
        <f>'2016-17 Univ'!C48</f>
        <v>2092.8331765385028</v>
      </c>
      <c r="E35" s="306">
        <v>16401520.70862418</v>
      </c>
      <c r="F35" s="113">
        <f>E35/$E$38</f>
        <v>3.8664365623862558E-2</v>
      </c>
      <c r="G35" s="114">
        <f>$D$38*F35*$N$7</f>
        <v>280.17298449189843</v>
      </c>
      <c r="H35" s="115">
        <f t="shared" si="16"/>
        <v>2373.006161030401</v>
      </c>
      <c r="I35" s="384">
        <v>95</v>
      </c>
      <c r="J35" s="115">
        <f t="shared" si="15"/>
        <v>122.86239398734902</v>
      </c>
      <c r="K35" s="112">
        <f t="shared" si="17"/>
        <v>2495.8685550177502</v>
      </c>
      <c r="L35" s="116">
        <f>K35/C35-1</f>
        <v>-8.7096869314992054E-3</v>
      </c>
      <c r="N35" s="100" t="s">
        <v>14</v>
      </c>
    </row>
    <row r="36" spans="2:14" ht="18">
      <c r="B36" s="118" t="s">
        <v>154</v>
      </c>
      <c r="C36" s="119">
        <f t="shared" ref="C36:H36" si="18">SUM(C33:C35)</f>
        <v>13548.620933652468</v>
      </c>
      <c r="D36" s="119">
        <f t="shared" si="18"/>
        <v>10377.243033687999</v>
      </c>
      <c r="E36" s="153">
        <f t="shared" si="18"/>
        <v>147185361.00847867</v>
      </c>
      <c r="F36" s="120">
        <f t="shared" si="18"/>
        <v>0.34696957151782243</v>
      </c>
      <c r="G36" s="121">
        <f t="shared" si="18"/>
        <v>2514.2401488161831</v>
      </c>
      <c r="H36" s="122">
        <f t="shared" si="18"/>
        <v>12891.48318250418</v>
      </c>
      <c r="I36" s="304" t="s">
        <v>156</v>
      </c>
      <c r="J36" s="122">
        <f>SUM(J33:J35)</f>
        <v>663.03918533050785</v>
      </c>
      <c r="K36" s="119">
        <f>SUM(K33:K35)</f>
        <v>13554.52236783469</v>
      </c>
      <c r="L36" s="123">
        <f>K36/C36-1</f>
        <v>4.3557452903297822E-4</v>
      </c>
    </row>
    <row r="37" spans="2:14" ht="18">
      <c r="B37" s="143"/>
      <c r="C37" s="112"/>
      <c r="D37" s="112"/>
      <c r="E37" s="144"/>
      <c r="F37" s="113"/>
      <c r="G37" s="114"/>
      <c r="H37" s="115"/>
      <c r="I37" s="384"/>
      <c r="J37" s="115"/>
      <c r="K37" s="112"/>
      <c r="L37" s="116"/>
    </row>
    <row r="38" spans="2:14" ht="18.75" thickBot="1">
      <c r="B38" s="145" t="s">
        <v>155</v>
      </c>
      <c r="C38" s="146">
        <f>SUM(C14,C30,C36)</f>
        <v>42541.145286488529</v>
      </c>
      <c r="D38" s="146">
        <f>SUM(D14,D30,D36)</f>
        <v>33196.285486351509</v>
      </c>
      <c r="E38" s="154">
        <f>SUM(E14,E30,E36)</f>
        <v>424202503.8812902</v>
      </c>
      <c r="F38" s="147">
        <f>SUM(F14,F30,F36)</f>
        <v>1</v>
      </c>
      <c r="G38" s="148">
        <f>SUM(G14,G30,G36)</f>
        <v>7246.2842716080559</v>
      </c>
      <c r="H38" s="149">
        <f>SUM(H36,H30,H14)</f>
        <v>40442.569757959565</v>
      </c>
      <c r="I38" s="305" t="s">
        <v>156</v>
      </c>
      <c r="J38" s="149">
        <f>SUM(J36,J30,J14)</f>
        <v>2018.0851243134036</v>
      </c>
      <c r="K38" s="146">
        <f>SUM(K36,K30,K14)</f>
        <v>42460.654882272967</v>
      </c>
      <c r="L38" s="150">
        <f>K38/C38-1</f>
        <v>-1.8920601143553872E-3</v>
      </c>
    </row>
    <row r="40" spans="2:14" ht="18">
      <c r="D40" s="290"/>
      <c r="E40" s="291"/>
      <c r="F40" s="290"/>
      <c r="G40" s="302"/>
      <c r="H40" s="152"/>
    </row>
    <row r="41" spans="2:14" ht="18">
      <c r="D41" s="290"/>
      <c r="E41" s="292"/>
      <c r="F41" s="290"/>
      <c r="G41" s="303"/>
    </row>
    <row r="42" spans="2:14" ht="18">
      <c r="D42" s="290"/>
      <c r="E42" s="292"/>
      <c r="F42" s="290"/>
    </row>
    <row r="43" spans="2:14">
      <c r="D43" s="290"/>
      <c r="E43" s="293"/>
      <c r="F43" s="290"/>
    </row>
    <row r="44" spans="2:14">
      <c r="D44" s="290"/>
      <c r="E44" s="290"/>
      <c r="F44" s="290"/>
    </row>
    <row r="45" spans="2:14">
      <c r="D45" s="290"/>
      <c r="E45" s="290"/>
      <c r="F45" s="290"/>
    </row>
  </sheetData>
  <mergeCells count="16">
    <mergeCell ref="K4:L4"/>
    <mergeCell ref="B2:L2"/>
    <mergeCell ref="B4:B6"/>
    <mergeCell ref="E4:H4"/>
    <mergeCell ref="I4:J4"/>
    <mergeCell ref="O13:U13"/>
    <mergeCell ref="C5:C6"/>
    <mergeCell ref="D5:D6"/>
    <mergeCell ref="E5:E6"/>
    <mergeCell ref="F5:F6"/>
    <mergeCell ref="G5:G6"/>
    <mergeCell ref="H5:H6"/>
    <mergeCell ref="I5:I6"/>
    <mergeCell ref="J5:J6"/>
    <mergeCell ref="K5:K6"/>
    <mergeCell ref="L5:L6"/>
  </mergeCells>
  <pageMargins left="0.7" right="0.7" top="0.75" bottom="0.75" header="0.3" footer="0.3"/>
  <pageSetup scale="6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59999389629810485"/>
    <pageSetUpPr fitToPage="1"/>
  </sheetPr>
  <dimension ref="B1:ET325"/>
  <sheetViews>
    <sheetView view="pageBreakPreview" zoomScale="60" zoomScaleNormal="100" workbookViewId="0">
      <selection activeCell="Q269" sqref="Q269"/>
    </sheetView>
  </sheetViews>
  <sheetFormatPr defaultRowHeight="18"/>
  <cols>
    <col min="1" max="1" width="9.140625" style="156"/>
    <col min="2" max="2" width="41.140625" style="156" bestFit="1" customWidth="1"/>
    <col min="3" max="14" width="12.7109375" style="156" customWidth="1"/>
    <col min="15" max="15" width="25.85546875" style="347" bestFit="1" customWidth="1"/>
    <col min="16" max="17" width="24" style="156" customWidth="1"/>
    <col min="18" max="18" width="24.7109375" style="156" customWidth="1"/>
    <col min="19" max="19" width="36.85546875" style="156" bestFit="1" customWidth="1"/>
    <col min="20" max="30" width="12.7109375" style="156" customWidth="1"/>
    <col min="31" max="32" width="9.140625" style="156"/>
    <col min="33" max="33" width="8.42578125" style="156" customWidth="1"/>
    <col min="34" max="34" width="35.42578125" style="156" bestFit="1" customWidth="1"/>
    <col min="35" max="37" width="13.42578125" style="156" customWidth="1"/>
    <col min="38" max="39" width="13.42578125" style="156" bestFit="1" customWidth="1"/>
    <col min="40" max="40" width="13" style="156" bestFit="1" customWidth="1"/>
    <col min="41" max="42" width="12" style="156" bestFit="1" customWidth="1"/>
    <col min="43" max="44" width="12.5703125" style="156" bestFit="1" customWidth="1"/>
    <col min="45" max="45" width="12" style="156" bestFit="1" customWidth="1"/>
    <col min="46" max="47" width="8.42578125" style="156" customWidth="1"/>
    <col min="48" max="49" width="9.140625" style="156"/>
    <col min="50" max="50" width="35.42578125" style="156" bestFit="1" customWidth="1"/>
    <col min="51" max="55" width="13.42578125" style="156" bestFit="1" customWidth="1"/>
    <col min="56" max="56" width="13" style="156" bestFit="1" customWidth="1"/>
    <col min="57" max="58" width="12" style="156" bestFit="1" customWidth="1"/>
    <col min="59" max="60" width="12.5703125" style="156" bestFit="1" customWidth="1"/>
    <col min="61" max="61" width="12" style="156" bestFit="1" customWidth="1"/>
    <col min="62" max="63" width="9.140625" style="156" customWidth="1"/>
    <col min="64" max="64" width="9.140625" style="156"/>
    <col min="65" max="65" width="19.42578125" style="156" bestFit="1" customWidth="1"/>
    <col min="66" max="70" width="13.42578125" style="156" bestFit="1" customWidth="1"/>
    <col min="71" max="72" width="13.28515625" style="156" bestFit="1" customWidth="1"/>
    <col min="73" max="73" width="12.7109375" style="156" bestFit="1" customWidth="1"/>
    <col min="74" max="76" width="13.28515625" style="156" bestFit="1" customWidth="1"/>
    <col min="77" max="16384" width="9.140625" style="156"/>
  </cols>
  <sheetData>
    <row r="1" spans="2:150" ht="18.75" thickBot="1"/>
    <row r="2" spans="2:150" ht="27">
      <c r="B2" s="614" t="s">
        <v>74</v>
      </c>
      <c r="C2" s="614"/>
      <c r="D2" s="614"/>
      <c r="E2" s="614"/>
      <c r="F2" s="614"/>
      <c r="G2" s="614"/>
      <c r="H2" s="614"/>
      <c r="I2" s="614"/>
      <c r="J2" s="614"/>
      <c r="K2" s="614"/>
      <c r="L2" s="614"/>
      <c r="M2" s="614"/>
      <c r="N2" s="157"/>
      <c r="O2" s="351" t="s">
        <v>116</v>
      </c>
      <c r="P2" s="158"/>
      <c r="Q2" s="158"/>
      <c r="S2" s="613" t="s">
        <v>127</v>
      </c>
      <c r="T2" s="613"/>
      <c r="U2" s="613"/>
      <c r="V2" s="613"/>
      <c r="W2" s="613"/>
      <c r="X2" s="613"/>
      <c r="Y2" s="613"/>
      <c r="Z2" s="613"/>
      <c r="AA2" s="613"/>
      <c r="AB2" s="613"/>
      <c r="AC2" s="613"/>
      <c r="AD2" s="613"/>
      <c r="AE2" s="159"/>
      <c r="AF2" s="159"/>
      <c r="AG2" s="612" t="s">
        <v>98</v>
      </c>
      <c r="AH2" s="612"/>
      <c r="AI2" s="612"/>
      <c r="AJ2" s="612"/>
      <c r="AK2" s="612"/>
      <c r="AL2" s="612"/>
      <c r="AM2" s="612"/>
      <c r="AN2" s="612"/>
      <c r="AO2" s="612"/>
      <c r="AP2" s="612"/>
      <c r="AQ2" s="612"/>
      <c r="AR2" s="612"/>
      <c r="AS2" s="612"/>
      <c r="AW2" s="599" t="s">
        <v>77</v>
      </c>
      <c r="AX2" s="599"/>
      <c r="AY2" s="599"/>
      <c r="AZ2" s="599"/>
      <c r="BA2" s="599"/>
      <c r="BB2" s="599"/>
      <c r="BC2" s="599"/>
      <c r="BD2" s="599"/>
      <c r="BE2" s="599"/>
      <c r="BF2" s="599"/>
      <c r="BG2" s="599"/>
      <c r="BH2" s="599"/>
      <c r="BI2" s="599"/>
      <c r="BM2" s="612" t="s">
        <v>130</v>
      </c>
      <c r="BN2" s="612"/>
      <c r="BO2" s="612"/>
      <c r="BP2" s="612"/>
      <c r="BQ2" s="612"/>
      <c r="BR2" s="612"/>
      <c r="BS2" s="612"/>
      <c r="BT2" s="612"/>
      <c r="BU2" s="612"/>
      <c r="BV2" s="612"/>
      <c r="BW2" s="612"/>
      <c r="BX2" s="612"/>
    </row>
    <row r="3" spans="2:150" ht="18.75" thickBot="1">
      <c r="B3" s="160" t="s">
        <v>20</v>
      </c>
      <c r="C3" s="161" t="s">
        <v>126</v>
      </c>
      <c r="D3" s="161" t="s">
        <v>125</v>
      </c>
      <c r="E3" s="161" t="s">
        <v>124</v>
      </c>
      <c r="F3" s="160" t="s">
        <v>49</v>
      </c>
      <c r="G3" s="160" t="s">
        <v>48</v>
      </c>
      <c r="H3" s="160" t="s">
        <v>47</v>
      </c>
      <c r="I3" s="160" t="s">
        <v>46</v>
      </c>
      <c r="J3" s="160" t="s">
        <v>45</v>
      </c>
      <c r="K3" s="160" t="s">
        <v>44</v>
      </c>
      <c r="L3" s="160" t="s">
        <v>43</v>
      </c>
      <c r="M3" s="160" t="s">
        <v>97</v>
      </c>
      <c r="N3" s="162"/>
      <c r="O3" s="103" t="s">
        <v>115</v>
      </c>
      <c r="P3" s="163"/>
      <c r="Q3" s="163"/>
      <c r="S3" s="164" t="s">
        <v>20</v>
      </c>
      <c r="T3" s="164" t="s">
        <v>126</v>
      </c>
      <c r="U3" s="164" t="s">
        <v>125</v>
      </c>
      <c r="V3" s="164" t="s">
        <v>124</v>
      </c>
      <c r="W3" s="164" t="s">
        <v>49</v>
      </c>
      <c r="X3" s="164" t="s">
        <v>48</v>
      </c>
      <c r="Y3" s="164" t="s">
        <v>47</v>
      </c>
      <c r="Z3" s="164" t="s">
        <v>46</v>
      </c>
      <c r="AA3" s="164" t="s">
        <v>45</v>
      </c>
      <c r="AB3" s="164" t="s">
        <v>44</v>
      </c>
      <c r="AC3" s="164" t="s">
        <v>43</v>
      </c>
      <c r="AD3" s="164" t="s">
        <v>97</v>
      </c>
      <c r="AE3" s="159"/>
      <c r="AF3" s="159"/>
      <c r="AG3" s="165"/>
      <c r="AH3" s="161" t="s">
        <v>20</v>
      </c>
      <c r="AI3" s="161" t="s">
        <v>126</v>
      </c>
      <c r="AJ3" s="161" t="s">
        <v>125</v>
      </c>
      <c r="AK3" s="161" t="s">
        <v>124</v>
      </c>
      <c r="AL3" s="161" t="s">
        <v>49</v>
      </c>
      <c r="AM3" s="161" t="s">
        <v>48</v>
      </c>
      <c r="AN3" s="161" t="s">
        <v>47</v>
      </c>
      <c r="AO3" s="161" t="s">
        <v>46</v>
      </c>
      <c r="AP3" s="161" t="s">
        <v>45</v>
      </c>
      <c r="AQ3" s="161" t="s">
        <v>44</v>
      </c>
      <c r="AR3" s="161" t="s">
        <v>43</v>
      </c>
      <c r="AS3" s="161" t="s">
        <v>97</v>
      </c>
      <c r="AT3" s="161"/>
      <c r="AU3" s="161"/>
      <c r="AW3" s="165"/>
      <c r="AX3" s="161" t="s">
        <v>20</v>
      </c>
      <c r="AY3" s="161" t="s">
        <v>126</v>
      </c>
      <c r="AZ3" s="161" t="s">
        <v>125</v>
      </c>
      <c r="BA3" s="161" t="s">
        <v>124</v>
      </c>
      <c r="BB3" s="161" t="s">
        <v>49</v>
      </c>
      <c r="BC3" s="161" t="s">
        <v>48</v>
      </c>
      <c r="BD3" s="161" t="s">
        <v>47</v>
      </c>
      <c r="BE3" s="161" t="s">
        <v>46</v>
      </c>
      <c r="BF3" s="161" t="s">
        <v>45</v>
      </c>
      <c r="BG3" s="161" t="s">
        <v>44</v>
      </c>
      <c r="BH3" s="161" t="s">
        <v>43</v>
      </c>
      <c r="BI3" s="161" t="s">
        <v>97</v>
      </c>
      <c r="BM3" s="166"/>
      <c r="BN3" s="167" t="s">
        <v>126</v>
      </c>
      <c r="BO3" s="167" t="s">
        <v>125</v>
      </c>
      <c r="BP3" s="167" t="s">
        <v>124</v>
      </c>
      <c r="BQ3" s="167" t="s">
        <v>49</v>
      </c>
      <c r="BR3" s="167" t="s">
        <v>48</v>
      </c>
      <c r="BS3" s="167" t="s">
        <v>47</v>
      </c>
      <c r="BT3" s="167" t="s">
        <v>46</v>
      </c>
      <c r="BU3" s="167" t="s">
        <v>45</v>
      </c>
      <c r="BV3" s="167" t="s">
        <v>44</v>
      </c>
      <c r="BW3" s="167" t="s">
        <v>43</v>
      </c>
      <c r="BX3" s="167" t="s">
        <v>97</v>
      </c>
      <c r="ET3" s="100"/>
    </row>
    <row r="4" spans="2:150" ht="16.5" customHeight="1">
      <c r="B4" s="168" t="s">
        <v>33</v>
      </c>
      <c r="C4" s="169">
        <f t="shared" ref="C4:M6" si="0">T4+AI4*$Q$6+AI10*$Q$8+AI16*$Q$10</f>
        <v>4900.3999999999996</v>
      </c>
      <c r="D4" s="169">
        <f t="shared" si="0"/>
        <v>5071</v>
      </c>
      <c r="E4" s="169">
        <f t="shared" si="0"/>
        <v>5363.8</v>
      </c>
      <c r="F4" s="169">
        <f t="shared" si="0"/>
        <v>5669.8</v>
      </c>
      <c r="G4" s="169">
        <f t="shared" si="0"/>
        <v>6077</v>
      </c>
      <c r="H4" s="169">
        <f t="shared" si="0"/>
        <v>6583.2</v>
      </c>
      <c r="I4" s="169">
        <f t="shared" si="0"/>
        <v>5084.7999999999993</v>
      </c>
      <c r="J4" s="169">
        <f t="shared" si="0"/>
        <v>4334.2</v>
      </c>
      <c r="K4" s="169">
        <f>AB4+AQ4*$Q$6+AQ10*$Q$8+AQ16*$Q$10</f>
        <v>4186.3999999999996</v>
      </c>
      <c r="L4" s="169">
        <f t="shared" si="0"/>
        <v>4126.8</v>
      </c>
      <c r="M4" s="169">
        <f t="shared" si="0"/>
        <v>3638.6</v>
      </c>
      <c r="N4" s="170"/>
      <c r="O4" s="352">
        <v>814.23004011287924</v>
      </c>
      <c r="P4" s="171"/>
      <c r="Q4" s="172" t="s">
        <v>99</v>
      </c>
      <c r="S4" s="168" t="s">
        <v>33</v>
      </c>
      <c r="T4" s="173">
        <v>2603</v>
      </c>
      <c r="U4" s="173">
        <v>2744</v>
      </c>
      <c r="V4" s="173">
        <v>2912</v>
      </c>
      <c r="W4" s="173">
        <v>3067</v>
      </c>
      <c r="X4" s="173">
        <v>3263</v>
      </c>
      <c r="Y4" s="173">
        <v>3482</v>
      </c>
      <c r="Z4" s="173">
        <v>2716</v>
      </c>
      <c r="AA4" s="173">
        <v>2351</v>
      </c>
      <c r="AB4" s="173">
        <v>2318</v>
      </c>
      <c r="AC4" s="173">
        <v>2339</v>
      </c>
      <c r="AD4" s="173">
        <v>2159</v>
      </c>
      <c r="AE4" s="159"/>
      <c r="AF4" s="159"/>
      <c r="AG4" s="602" t="s">
        <v>100</v>
      </c>
      <c r="AH4" s="174" t="s">
        <v>33</v>
      </c>
      <c r="AI4" s="175">
        <v>839</v>
      </c>
      <c r="AJ4" s="175">
        <v>864</v>
      </c>
      <c r="AK4" s="175">
        <v>921</v>
      </c>
      <c r="AL4" s="175">
        <v>969</v>
      </c>
      <c r="AM4" s="175">
        <v>1020</v>
      </c>
      <c r="AN4" s="175">
        <v>946</v>
      </c>
      <c r="AO4" s="175">
        <v>753</v>
      </c>
      <c r="AP4" s="175">
        <v>717</v>
      </c>
      <c r="AQ4" s="175">
        <v>740</v>
      </c>
      <c r="AR4" s="175">
        <v>782</v>
      </c>
      <c r="AS4" s="207">
        <v>709</v>
      </c>
      <c r="AT4" s="176"/>
      <c r="AU4" s="176"/>
      <c r="AW4" s="609" t="s">
        <v>51</v>
      </c>
      <c r="AX4" s="174" t="s">
        <v>33</v>
      </c>
      <c r="AY4" s="175">
        <v>747</v>
      </c>
      <c r="AZ4" s="175">
        <v>632</v>
      </c>
      <c r="BA4" s="175">
        <v>658</v>
      </c>
      <c r="BB4" s="175">
        <v>746</v>
      </c>
      <c r="BC4" s="175">
        <v>819</v>
      </c>
      <c r="BD4" s="175">
        <v>1055</v>
      </c>
      <c r="BE4" s="175">
        <v>877</v>
      </c>
      <c r="BF4" s="175">
        <v>723</v>
      </c>
      <c r="BG4" s="175">
        <v>644</v>
      </c>
      <c r="BH4" s="175">
        <v>552</v>
      </c>
      <c r="BI4" s="207">
        <v>463</v>
      </c>
      <c r="BM4" s="177" t="s">
        <v>20</v>
      </c>
      <c r="BN4" s="178">
        <v>4833.7</v>
      </c>
      <c r="BO4" s="178">
        <v>4686.3</v>
      </c>
      <c r="BP4" s="178">
        <v>4682.8999999999996</v>
      </c>
      <c r="BQ4" s="178">
        <v>4650.3666666666668</v>
      </c>
      <c r="BR4" s="178">
        <v>5032.2666666666664</v>
      </c>
      <c r="BS4" s="178">
        <v>5828.6</v>
      </c>
      <c r="BT4" s="178">
        <v>6633.166666666667</v>
      </c>
      <c r="BU4" s="178">
        <v>6484.7333333333336</v>
      </c>
      <c r="BV4" s="224">
        <v>6260.9</v>
      </c>
      <c r="BW4" s="224">
        <v>5749.5</v>
      </c>
      <c r="BX4" s="224">
        <v>5306.6333333333332</v>
      </c>
      <c r="ET4" s="100"/>
    </row>
    <row r="5" spans="2:150">
      <c r="B5" s="168" t="s">
        <v>9</v>
      </c>
      <c r="C5" s="170">
        <f t="shared" si="0"/>
        <v>3975.3999999999996</v>
      </c>
      <c r="D5" s="170">
        <f t="shared" si="0"/>
        <v>3718.4</v>
      </c>
      <c r="E5" s="170">
        <f t="shared" si="0"/>
        <v>3850.2000000000003</v>
      </c>
      <c r="F5" s="170">
        <f t="shared" si="0"/>
        <v>3598.8</v>
      </c>
      <c r="G5" s="170">
        <f t="shared" si="0"/>
        <v>4001</v>
      </c>
      <c r="H5" s="170">
        <f t="shared" si="0"/>
        <v>4684.2</v>
      </c>
      <c r="I5" s="170">
        <f t="shared" si="0"/>
        <v>3801.7999999999997</v>
      </c>
      <c r="J5" s="170">
        <f>AA5+AP5*$Q$6+AP11*$Q$8+AP17*$Q$10</f>
        <v>3570.7999999999997</v>
      </c>
      <c r="K5" s="170">
        <f t="shared" si="0"/>
        <v>3350.3999999999996</v>
      </c>
      <c r="L5" s="170">
        <f t="shared" si="0"/>
        <v>3082.7999999999997</v>
      </c>
      <c r="M5" s="170">
        <f t="shared" si="0"/>
        <v>2878.7999999999997</v>
      </c>
      <c r="N5" s="170"/>
      <c r="O5" s="352">
        <v>429.89576204264444</v>
      </c>
      <c r="P5" s="171" t="s">
        <v>14</v>
      </c>
      <c r="Q5" s="179" t="s">
        <v>100</v>
      </c>
      <c r="S5" s="168" t="s">
        <v>9</v>
      </c>
      <c r="T5" s="173">
        <v>2106</v>
      </c>
      <c r="U5" s="173">
        <v>1973</v>
      </c>
      <c r="V5" s="173">
        <v>2045</v>
      </c>
      <c r="W5" s="173">
        <v>1908</v>
      </c>
      <c r="X5" s="173">
        <v>2118</v>
      </c>
      <c r="Y5" s="173">
        <v>2454</v>
      </c>
      <c r="Z5" s="173">
        <v>1969</v>
      </c>
      <c r="AA5" s="173">
        <v>1872</v>
      </c>
      <c r="AB5" s="173">
        <v>1801</v>
      </c>
      <c r="AC5" s="173">
        <v>1708</v>
      </c>
      <c r="AD5" s="173">
        <v>1611</v>
      </c>
      <c r="AE5" s="159"/>
      <c r="AF5" s="159"/>
      <c r="AG5" s="603"/>
      <c r="AH5" s="180" t="s">
        <v>9</v>
      </c>
      <c r="AI5" s="176">
        <v>599</v>
      </c>
      <c r="AJ5" s="176">
        <v>596</v>
      </c>
      <c r="AK5" s="176">
        <v>638</v>
      </c>
      <c r="AL5" s="176">
        <v>568</v>
      </c>
      <c r="AM5" s="176">
        <v>665</v>
      </c>
      <c r="AN5" s="176">
        <v>661</v>
      </c>
      <c r="AO5" s="176">
        <v>502</v>
      </c>
      <c r="AP5" s="176">
        <v>507</v>
      </c>
      <c r="AQ5" s="176">
        <v>527</v>
      </c>
      <c r="AR5" s="176">
        <v>549</v>
      </c>
      <c r="AS5" s="208">
        <v>532</v>
      </c>
      <c r="AT5" s="176"/>
      <c r="AU5" s="176"/>
      <c r="AW5" s="610"/>
      <c r="AX5" s="180" t="s">
        <v>9</v>
      </c>
      <c r="AY5" s="176">
        <v>704</v>
      </c>
      <c r="AZ5" s="176">
        <v>614</v>
      </c>
      <c r="BA5" s="176">
        <v>596</v>
      </c>
      <c r="BB5" s="176">
        <v>563</v>
      </c>
      <c r="BC5" s="176">
        <v>701</v>
      </c>
      <c r="BD5" s="176">
        <v>842</v>
      </c>
      <c r="BE5" s="176">
        <v>837</v>
      </c>
      <c r="BF5" s="176">
        <v>765</v>
      </c>
      <c r="BG5" s="176">
        <v>679</v>
      </c>
      <c r="BH5" s="176">
        <v>566</v>
      </c>
      <c r="BI5" s="208">
        <v>473</v>
      </c>
      <c r="BM5" s="177" t="s">
        <v>21</v>
      </c>
      <c r="BN5" s="178">
        <v>1967.3333333333333</v>
      </c>
      <c r="BO5" s="178">
        <v>1945.4</v>
      </c>
      <c r="BP5" s="178">
        <v>1868.9666666666667</v>
      </c>
      <c r="BQ5" s="178">
        <v>1910.2333333333333</v>
      </c>
      <c r="BR5" s="178">
        <v>2085.0333333333333</v>
      </c>
      <c r="BS5" s="178">
        <v>2396.5</v>
      </c>
      <c r="BT5" s="178">
        <v>2504.4333333333334</v>
      </c>
      <c r="BU5" s="178">
        <v>2448.1999999999998</v>
      </c>
      <c r="BV5" s="224">
        <v>2324.8000000000002</v>
      </c>
      <c r="BW5" s="224">
        <v>2187.9666666666667</v>
      </c>
      <c r="BX5" s="224">
        <v>2039.6</v>
      </c>
      <c r="ET5" s="100"/>
    </row>
    <row r="6" spans="2:150">
      <c r="B6" s="168" t="s">
        <v>34</v>
      </c>
      <c r="C6" s="170">
        <f t="shared" si="0"/>
        <v>3725.2</v>
      </c>
      <c r="D6" s="170">
        <f t="shared" si="0"/>
        <v>2891.2000000000003</v>
      </c>
      <c r="E6" s="170">
        <f t="shared" si="0"/>
        <v>3032.6</v>
      </c>
      <c r="F6" s="170">
        <f t="shared" si="0"/>
        <v>2510.8000000000002</v>
      </c>
      <c r="G6" s="170">
        <f t="shared" si="0"/>
        <v>3055.6</v>
      </c>
      <c r="H6" s="170">
        <f t="shared" si="0"/>
        <v>3724.2000000000003</v>
      </c>
      <c r="I6" s="170">
        <f t="shared" si="0"/>
        <v>3159.2</v>
      </c>
      <c r="J6" s="170">
        <f t="shared" si="0"/>
        <v>3166.6</v>
      </c>
      <c r="K6" s="170">
        <f t="shared" si="0"/>
        <v>2992.2</v>
      </c>
      <c r="L6" s="170">
        <f t="shared" si="0"/>
        <v>2638.3999999999996</v>
      </c>
      <c r="M6" s="170">
        <f t="shared" si="0"/>
        <v>2451.2000000000003</v>
      </c>
      <c r="N6" s="170"/>
      <c r="O6" s="352">
        <v>396.24655904569914</v>
      </c>
      <c r="P6" s="171"/>
      <c r="Q6" s="348">
        <v>0.8</v>
      </c>
      <c r="S6" s="168" t="s">
        <v>34</v>
      </c>
      <c r="T6" s="173">
        <v>1996</v>
      </c>
      <c r="U6" s="173">
        <v>1527</v>
      </c>
      <c r="V6" s="173">
        <v>1599</v>
      </c>
      <c r="W6" s="173">
        <v>1320</v>
      </c>
      <c r="X6" s="173">
        <v>1609</v>
      </c>
      <c r="Y6" s="173">
        <v>1959</v>
      </c>
      <c r="Z6" s="173">
        <v>1647</v>
      </c>
      <c r="AA6" s="173">
        <v>1646</v>
      </c>
      <c r="AB6" s="173">
        <v>1591</v>
      </c>
      <c r="AC6" s="173">
        <v>1446</v>
      </c>
      <c r="AD6" s="173">
        <v>1364</v>
      </c>
      <c r="AE6" s="159"/>
      <c r="AF6" s="159"/>
      <c r="AG6" s="603"/>
      <c r="AH6" s="180" t="s">
        <v>34</v>
      </c>
      <c r="AI6" s="176">
        <v>627</v>
      </c>
      <c r="AJ6" s="176">
        <v>448</v>
      </c>
      <c r="AK6" s="176">
        <v>474</v>
      </c>
      <c r="AL6" s="176">
        <v>395</v>
      </c>
      <c r="AM6" s="176">
        <v>464</v>
      </c>
      <c r="AN6" s="176">
        <v>576</v>
      </c>
      <c r="AO6" s="176">
        <v>448</v>
      </c>
      <c r="AP6" s="176">
        <v>413</v>
      </c>
      <c r="AQ6" s="176">
        <v>453</v>
      </c>
      <c r="AR6" s="176">
        <v>444</v>
      </c>
      <c r="AS6" s="208">
        <v>443</v>
      </c>
      <c r="AT6" s="176"/>
      <c r="AU6" s="176"/>
      <c r="AW6" s="610"/>
      <c r="AX6" s="180" t="s">
        <v>34</v>
      </c>
      <c r="AY6" s="176">
        <v>724</v>
      </c>
      <c r="AZ6" s="176">
        <v>604</v>
      </c>
      <c r="BA6" s="176">
        <v>594</v>
      </c>
      <c r="BB6" s="176">
        <v>479</v>
      </c>
      <c r="BC6" s="176">
        <v>633</v>
      </c>
      <c r="BD6" s="176">
        <v>803</v>
      </c>
      <c r="BE6" s="176">
        <v>724</v>
      </c>
      <c r="BF6" s="176">
        <v>783</v>
      </c>
      <c r="BG6" s="176">
        <v>702</v>
      </c>
      <c r="BH6" s="176">
        <v>558</v>
      </c>
      <c r="BI6" s="208">
        <v>497</v>
      </c>
      <c r="BM6" s="177" t="s">
        <v>22</v>
      </c>
      <c r="BN6" s="178">
        <v>2930.6333333333332</v>
      </c>
      <c r="BO6" s="178">
        <v>2876.2</v>
      </c>
      <c r="BP6" s="178">
        <v>2771.1666666666665</v>
      </c>
      <c r="BQ6" s="178">
        <v>2817.4333333333334</v>
      </c>
      <c r="BR6" s="178">
        <v>2926.8</v>
      </c>
      <c r="BS6" s="178">
        <v>3445.9</v>
      </c>
      <c r="BT6" s="178">
        <v>3618.3333333333335</v>
      </c>
      <c r="BU6" s="178">
        <v>3342.6333333333332</v>
      </c>
      <c r="BV6" s="224">
        <v>3173.4333333333334</v>
      </c>
      <c r="BW6" s="224">
        <v>3120.2666666666669</v>
      </c>
      <c r="BX6" s="224">
        <v>3022.2333333333331</v>
      </c>
      <c r="ET6" s="100"/>
    </row>
    <row r="7" spans="2:150">
      <c r="B7" s="168" t="s">
        <v>35</v>
      </c>
      <c r="C7" s="170">
        <f t="shared" ref="C7:E7" si="1">T7</f>
        <v>612</v>
      </c>
      <c r="D7" s="170">
        <f t="shared" si="1"/>
        <v>661</v>
      </c>
      <c r="E7" s="170">
        <f t="shared" si="1"/>
        <v>865</v>
      </c>
      <c r="F7" s="170">
        <f>W7</f>
        <v>974</v>
      </c>
      <c r="G7" s="170">
        <f t="shared" ref="G7:M7" si="2">X7</f>
        <v>1060</v>
      </c>
      <c r="H7" s="170">
        <f t="shared" si="2"/>
        <v>1003</v>
      </c>
      <c r="I7" s="170">
        <f t="shared" si="2"/>
        <v>1095</v>
      </c>
      <c r="J7" s="170">
        <f t="shared" si="2"/>
        <v>1155</v>
      </c>
      <c r="K7" s="170">
        <f t="shared" si="2"/>
        <v>1253</v>
      </c>
      <c r="L7" s="170">
        <f t="shared" si="2"/>
        <v>1373</v>
      </c>
      <c r="M7" s="170">
        <f t="shared" si="2"/>
        <v>1434</v>
      </c>
      <c r="N7" s="170"/>
      <c r="O7" s="352">
        <v>241.27045681834602</v>
      </c>
      <c r="P7" s="171"/>
      <c r="Q7" s="349" t="s">
        <v>101</v>
      </c>
      <c r="S7" s="168" t="s">
        <v>35</v>
      </c>
      <c r="T7" s="173">
        <v>612</v>
      </c>
      <c r="U7" s="173">
        <v>661</v>
      </c>
      <c r="V7" s="173">
        <v>865</v>
      </c>
      <c r="W7" s="173">
        <v>974</v>
      </c>
      <c r="X7" s="173">
        <v>1060</v>
      </c>
      <c r="Y7" s="173">
        <v>1003</v>
      </c>
      <c r="Z7" s="173">
        <v>1095</v>
      </c>
      <c r="AA7" s="173">
        <v>1155</v>
      </c>
      <c r="AB7" s="173">
        <v>1253</v>
      </c>
      <c r="AC7" s="173">
        <v>1373</v>
      </c>
      <c r="AD7" s="173">
        <v>1434</v>
      </c>
      <c r="AE7" s="159"/>
      <c r="AF7" s="159"/>
      <c r="AG7" s="603"/>
      <c r="AH7" s="180" t="s">
        <v>36</v>
      </c>
      <c r="AI7" s="176">
        <v>203</v>
      </c>
      <c r="AJ7" s="176">
        <v>199</v>
      </c>
      <c r="AK7" s="176">
        <v>209</v>
      </c>
      <c r="AL7" s="176">
        <v>201</v>
      </c>
      <c r="AM7" s="176">
        <v>169</v>
      </c>
      <c r="AN7" s="176">
        <v>217</v>
      </c>
      <c r="AO7" s="176">
        <v>245</v>
      </c>
      <c r="AP7" s="176">
        <v>261</v>
      </c>
      <c r="AQ7" s="176">
        <v>285</v>
      </c>
      <c r="AR7" s="176">
        <v>310</v>
      </c>
      <c r="AS7" s="208">
        <v>262</v>
      </c>
      <c r="AT7" s="176"/>
      <c r="AU7" s="176"/>
      <c r="AW7" s="610"/>
      <c r="AX7" s="180" t="s">
        <v>36</v>
      </c>
      <c r="AY7" s="176">
        <v>398</v>
      </c>
      <c r="AZ7" s="176">
        <v>393</v>
      </c>
      <c r="BA7" s="176">
        <v>420</v>
      </c>
      <c r="BB7" s="176">
        <v>391</v>
      </c>
      <c r="BC7" s="176">
        <v>355</v>
      </c>
      <c r="BD7" s="176">
        <v>445</v>
      </c>
      <c r="BE7" s="176">
        <v>512</v>
      </c>
      <c r="BF7" s="176">
        <v>552</v>
      </c>
      <c r="BG7" s="176">
        <v>652</v>
      </c>
      <c r="BH7" s="176">
        <v>674</v>
      </c>
      <c r="BI7" s="208">
        <v>553</v>
      </c>
      <c r="BM7" s="177" t="s">
        <v>23</v>
      </c>
      <c r="BN7" s="178">
        <v>1679.3</v>
      </c>
      <c r="BO7" s="178">
        <v>1621.2666666666667</v>
      </c>
      <c r="BP7" s="178">
        <v>1549.9333333333334</v>
      </c>
      <c r="BQ7" s="178">
        <v>1492.6</v>
      </c>
      <c r="BR7" s="178">
        <v>1599.0666666666666</v>
      </c>
      <c r="BS7" s="178">
        <v>2070.0333333333333</v>
      </c>
      <c r="BT7" s="178">
        <v>2158.3333333333335</v>
      </c>
      <c r="BU7" s="178">
        <v>2069.9</v>
      </c>
      <c r="BV7" s="224">
        <v>1936.7333333333333</v>
      </c>
      <c r="BW7" s="224">
        <v>1601.9666666666667</v>
      </c>
      <c r="BX7" s="224">
        <v>1386.4</v>
      </c>
      <c r="ET7" s="100"/>
    </row>
    <row r="8" spans="2:150">
      <c r="B8" s="168" t="s">
        <v>36</v>
      </c>
      <c r="C8" s="170">
        <f t="shared" ref="C8:M10" si="3">T8+AI7*$Q$6+AI13*$Q$8+AI19*$Q$10</f>
        <v>1200.8000000000002</v>
      </c>
      <c r="D8" s="170">
        <f t="shared" si="3"/>
        <v>1209.8</v>
      </c>
      <c r="E8" s="170">
        <f t="shared" si="3"/>
        <v>1300.4000000000001</v>
      </c>
      <c r="F8" s="170">
        <f t="shared" si="3"/>
        <v>1246.5999999999999</v>
      </c>
      <c r="G8" s="170">
        <f t="shared" si="3"/>
        <v>1174.8</v>
      </c>
      <c r="H8" s="170">
        <f t="shared" si="3"/>
        <v>1424.8</v>
      </c>
      <c r="I8" s="170">
        <f t="shared" si="3"/>
        <v>1613.4</v>
      </c>
      <c r="J8" s="170">
        <f t="shared" si="3"/>
        <v>1731.6</v>
      </c>
      <c r="K8" s="170">
        <f t="shared" si="3"/>
        <v>1946</v>
      </c>
      <c r="L8" s="170">
        <f t="shared" si="3"/>
        <v>2010.4</v>
      </c>
      <c r="M8" s="170">
        <f t="shared" si="3"/>
        <v>1733.3999999999999</v>
      </c>
      <c r="N8" s="170"/>
      <c r="O8" s="352">
        <v>318.23651930949438</v>
      </c>
      <c r="P8" s="181"/>
      <c r="Q8" s="348">
        <v>1</v>
      </c>
      <c r="S8" s="168" t="s">
        <v>36</v>
      </c>
      <c r="T8" s="173">
        <v>635</v>
      </c>
      <c r="U8" s="173">
        <v>636</v>
      </c>
      <c r="V8" s="173">
        <v>692</v>
      </c>
      <c r="W8" s="173">
        <v>652</v>
      </c>
      <c r="X8" s="173">
        <v>617</v>
      </c>
      <c r="Y8" s="173">
        <v>745</v>
      </c>
      <c r="Z8" s="173">
        <v>842</v>
      </c>
      <c r="AA8" s="173">
        <v>896</v>
      </c>
      <c r="AB8" s="173">
        <v>1002</v>
      </c>
      <c r="AC8" s="173">
        <v>1046</v>
      </c>
      <c r="AD8" s="173">
        <v>935</v>
      </c>
      <c r="AE8" s="159"/>
      <c r="AF8" s="159"/>
      <c r="AG8" s="603"/>
      <c r="AH8" s="180" t="s">
        <v>37</v>
      </c>
      <c r="AI8" s="176">
        <v>32</v>
      </c>
      <c r="AJ8" s="176">
        <v>45</v>
      </c>
      <c r="AK8" s="176">
        <v>34</v>
      </c>
      <c r="AL8" s="176">
        <v>38</v>
      </c>
      <c r="AM8" s="176">
        <v>40</v>
      </c>
      <c r="AN8" s="176">
        <v>42</v>
      </c>
      <c r="AO8" s="176">
        <v>49</v>
      </c>
      <c r="AP8" s="176">
        <v>63</v>
      </c>
      <c r="AQ8" s="176">
        <v>86</v>
      </c>
      <c r="AR8" s="176">
        <v>64</v>
      </c>
      <c r="AS8" s="208">
        <v>54</v>
      </c>
      <c r="AT8" s="176"/>
      <c r="AU8" s="176"/>
      <c r="AW8" s="610"/>
      <c r="AX8" s="180" t="s">
        <v>37</v>
      </c>
      <c r="AY8" s="176">
        <v>36</v>
      </c>
      <c r="AZ8" s="176">
        <v>53</v>
      </c>
      <c r="BA8" s="176">
        <v>45</v>
      </c>
      <c r="BB8" s="176">
        <v>59</v>
      </c>
      <c r="BC8" s="176">
        <v>62</v>
      </c>
      <c r="BD8" s="176">
        <v>51</v>
      </c>
      <c r="BE8" s="176">
        <v>72</v>
      </c>
      <c r="BF8" s="176">
        <v>94</v>
      </c>
      <c r="BG8" s="176">
        <v>149</v>
      </c>
      <c r="BH8" s="176">
        <v>104</v>
      </c>
      <c r="BI8" s="208">
        <v>93</v>
      </c>
      <c r="BM8" s="177" t="s">
        <v>24</v>
      </c>
      <c r="BN8" s="178">
        <v>2713.5666666666666</v>
      </c>
      <c r="BO8" s="178">
        <v>2617.8333333333335</v>
      </c>
      <c r="BP8" s="178">
        <v>2781.6666666666665</v>
      </c>
      <c r="BQ8" s="178">
        <v>2843.8666666666668</v>
      </c>
      <c r="BR8" s="178">
        <v>2837.6666666666665</v>
      </c>
      <c r="BS8" s="178">
        <v>3278.4</v>
      </c>
      <c r="BT8" s="178">
        <v>3312.4333333333334</v>
      </c>
      <c r="BU8" s="178">
        <v>3087.2</v>
      </c>
      <c r="BV8" s="224">
        <v>2685.8666666666668</v>
      </c>
      <c r="BW8" s="224">
        <v>2393.8000000000002</v>
      </c>
      <c r="BX8" s="224">
        <v>2319.2333333333331</v>
      </c>
      <c r="ET8" s="100"/>
    </row>
    <row r="9" spans="2:150">
      <c r="B9" s="168" t="s">
        <v>37</v>
      </c>
      <c r="C9" s="170">
        <f t="shared" si="3"/>
        <v>104.6</v>
      </c>
      <c r="D9" s="170">
        <f t="shared" si="3"/>
        <v>137.80000000000001</v>
      </c>
      <c r="E9" s="170">
        <f t="shared" si="3"/>
        <v>105</v>
      </c>
      <c r="F9" s="170">
        <f t="shared" si="3"/>
        <v>158</v>
      </c>
      <c r="G9" s="170">
        <f t="shared" si="3"/>
        <v>187.2</v>
      </c>
      <c r="H9" s="170">
        <f t="shared" si="3"/>
        <v>181.2</v>
      </c>
      <c r="I9" s="170">
        <f t="shared" si="3"/>
        <v>229.2</v>
      </c>
      <c r="J9" s="170">
        <f t="shared" si="3"/>
        <v>271.60000000000002</v>
      </c>
      <c r="K9" s="170">
        <f t="shared" si="3"/>
        <v>430.6</v>
      </c>
      <c r="L9" s="170">
        <f t="shared" si="3"/>
        <v>334</v>
      </c>
      <c r="M9" s="170">
        <f t="shared" si="3"/>
        <v>300.59999999999997</v>
      </c>
      <c r="N9" s="170"/>
      <c r="O9" s="352">
        <v>104.89026858791263</v>
      </c>
      <c r="P9" s="171"/>
      <c r="Q9" s="349" t="s">
        <v>102</v>
      </c>
      <c r="S9" s="168" t="s">
        <v>37</v>
      </c>
      <c r="T9" s="173">
        <v>62</v>
      </c>
      <c r="U9" s="173">
        <v>78</v>
      </c>
      <c r="V9" s="173">
        <v>60</v>
      </c>
      <c r="W9" s="173">
        <v>86</v>
      </c>
      <c r="X9" s="173">
        <v>101</v>
      </c>
      <c r="Y9" s="173">
        <v>99</v>
      </c>
      <c r="Z9" s="173">
        <v>123</v>
      </c>
      <c r="AA9" s="173">
        <v>146</v>
      </c>
      <c r="AB9" s="173">
        <v>229</v>
      </c>
      <c r="AC9" s="173">
        <v>179</v>
      </c>
      <c r="AD9" s="173">
        <v>162</v>
      </c>
      <c r="AE9" s="159"/>
      <c r="AF9" s="159"/>
      <c r="AG9" s="604"/>
      <c r="AH9" s="182" t="s">
        <v>38</v>
      </c>
      <c r="AI9" s="183">
        <v>4</v>
      </c>
      <c r="AJ9" s="183">
        <v>10</v>
      </c>
      <c r="AK9" s="184">
        <v>9</v>
      </c>
      <c r="AL9" s="183">
        <v>8</v>
      </c>
      <c r="AM9" s="183">
        <v>5</v>
      </c>
      <c r="AN9" s="184">
        <v>34</v>
      </c>
      <c r="AO9" s="184">
        <v>61</v>
      </c>
      <c r="AP9" s="184">
        <v>102</v>
      </c>
      <c r="AQ9" s="184">
        <v>75</v>
      </c>
      <c r="AR9" s="184">
        <v>83</v>
      </c>
      <c r="AS9" s="210">
        <v>49</v>
      </c>
      <c r="AT9" s="176"/>
      <c r="AU9" s="176"/>
      <c r="AW9" s="611"/>
      <c r="AX9" s="182" t="s">
        <v>38</v>
      </c>
      <c r="AY9" s="183">
        <v>10</v>
      </c>
      <c r="AZ9" s="183">
        <v>28</v>
      </c>
      <c r="BA9" s="184">
        <v>10</v>
      </c>
      <c r="BB9" s="183">
        <v>12</v>
      </c>
      <c r="BC9" s="183">
        <v>10</v>
      </c>
      <c r="BD9" s="184">
        <v>42</v>
      </c>
      <c r="BE9" s="184">
        <v>100</v>
      </c>
      <c r="BF9" s="184">
        <v>174</v>
      </c>
      <c r="BG9" s="184">
        <v>155</v>
      </c>
      <c r="BH9" s="184">
        <v>157</v>
      </c>
      <c r="BI9" s="210">
        <v>90</v>
      </c>
      <c r="BM9" s="177" t="s">
        <v>25</v>
      </c>
      <c r="BN9" s="178">
        <v>2299.3666666666668</v>
      </c>
      <c r="BO9" s="178">
        <v>2263.8333333333335</v>
      </c>
      <c r="BP9" s="178">
        <v>2439.3666666666668</v>
      </c>
      <c r="BQ9" s="178">
        <v>2639.2666666666669</v>
      </c>
      <c r="BR9" s="178">
        <v>2850.6</v>
      </c>
      <c r="BS9" s="178">
        <v>3258.3333333333335</v>
      </c>
      <c r="BT9" s="178">
        <v>3202.5666666666666</v>
      </c>
      <c r="BU9" s="178">
        <v>3025.0333333333333</v>
      </c>
      <c r="BV9" s="224">
        <v>2758.7666666666669</v>
      </c>
      <c r="BW9" s="224">
        <v>2703.9333333333334</v>
      </c>
      <c r="BX9" s="224">
        <v>2748.1</v>
      </c>
      <c r="ET9" s="100"/>
    </row>
    <row r="10" spans="2:150" ht="15.75" customHeight="1" thickBot="1">
      <c r="B10" s="168" t="s">
        <v>38</v>
      </c>
      <c r="C10" s="170">
        <f t="shared" si="3"/>
        <v>30.599999999999998</v>
      </c>
      <c r="D10" s="170">
        <f t="shared" si="3"/>
        <v>71.8</v>
      </c>
      <c r="E10" s="170">
        <f t="shared" si="3"/>
        <v>37.800000000000004</v>
      </c>
      <c r="F10" s="170">
        <f t="shared" si="3"/>
        <v>39.4</v>
      </c>
      <c r="G10" s="170">
        <f t="shared" si="3"/>
        <v>34.6</v>
      </c>
      <c r="H10" s="170">
        <f t="shared" si="3"/>
        <v>159.79999999999998</v>
      </c>
      <c r="I10" s="170">
        <f t="shared" si="3"/>
        <v>384.6</v>
      </c>
      <c r="J10" s="170">
        <f t="shared" si="3"/>
        <v>513.20000000000005</v>
      </c>
      <c r="K10" s="170">
        <f t="shared" si="3"/>
        <v>439</v>
      </c>
      <c r="L10" s="170">
        <f t="shared" si="3"/>
        <v>487.59999999999997</v>
      </c>
      <c r="M10" s="170">
        <f t="shared" si="3"/>
        <v>302.59999999999997</v>
      </c>
      <c r="N10" s="170"/>
      <c r="O10" s="352">
        <v>209.30464346922113</v>
      </c>
      <c r="P10" s="171"/>
      <c r="Q10" s="350">
        <v>1.2</v>
      </c>
      <c r="S10" s="168" t="s">
        <v>38</v>
      </c>
      <c r="T10" s="173">
        <v>16</v>
      </c>
      <c r="U10" s="173">
        <v>37</v>
      </c>
      <c r="V10" s="173">
        <v>21</v>
      </c>
      <c r="W10" s="173">
        <v>20</v>
      </c>
      <c r="X10" s="173">
        <v>18</v>
      </c>
      <c r="Y10" s="173">
        <v>86</v>
      </c>
      <c r="Z10" s="173">
        <v>203</v>
      </c>
      <c r="AA10" s="173">
        <v>268</v>
      </c>
      <c r="AB10" s="173">
        <v>232</v>
      </c>
      <c r="AC10" s="173">
        <v>262</v>
      </c>
      <c r="AD10" s="173">
        <v>167</v>
      </c>
      <c r="AE10" s="159"/>
      <c r="AF10" s="159"/>
      <c r="AG10" s="602" t="s">
        <v>101</v>
      </c>
      <c r="AH10" s="174" t="s">
        <v>33</v>
      </c>
      <c r="AI10" s="175">
        <v>1127</v>
      </c>
      <c r="AJ10" s="175">
        <v>1169</v>
      </c>
      <c r="AK10" s="175">
        <v>1211</v>
      </c>
      <c r="AL10" s="175">
        <v>1308</v>
      </c>
      <c r="AM10" s="175">
        <v>1386</v>
      </c>
      <c r="AN10" s="175">
        <v>1436</v>
      </c>
      <c r="AO10" s="175">
        <v>1032</v>
      </c>
      <c r="AP10" s="175">
        <v>866</v>
      </c>
      <c r="AQ10" s="175">
        <v>782</v>
      </c>
      <c r="AR10" s="175">
        <v>765</v>
      </c>
      <c r="AS10" s="207">
        <v>610</v>
      </c>
      <c r="AT10" s="176"/>
      <c r="AU10" s="176"/>
      <c r="AW10" s="609" t="s">
        <v>52</v>
      </c>
      <c r="AX10" s="174" t="s">
        <v>33</v>
      </c>
      <c r="AY10" s="175">
        <v>1568</v>
      </c>
      <c r="AZ10" s="175">
        <v>1678</v>
      </c>
      <c r="BA10" s="175">
        <v>1803</v>
      </c>
      <c r="BB10" s="175">
        <v>1935</v>
      </c>
      <c r="BC10" s="175">
        <v>2114</v>
      </c>
      <c r="BD10" s="175">
        <v>2322</v>
      </c>
      <c r="BE10" s="175">
        <v>1787</v>
      </c>
      <c r="BF10" s="175">
        <v>1478</v>
      </c>
      <c r="BG10" s="175">
        <v>1345</v>
      </c>
      <c r="BH10" s="175">
        <v>1276</v>
      </c>
      <c r="BI10" s="207">
        <v>939</v>
      </c>
      <c r="BM10" s="177" t="s">
        <v>26</v>
      </c>
      <c r="BN10" s="178">
        <v>3316.8666666666668</v>
      </c>
      <c r="BO10" s="178">
        <v>3731.46</v>
      </c>
      <c r="BP10" s="178">
        <v>3796.2666666666669</v>
      </c>
      <c r="BQ10" s="178">
        <v>3974.2</v>
      </c>
      <c r="BR10" s="178">
        <v>4212.1833333333334</v>
      </c>
      <c r="BS10" s="178">
        <v>5178.2833333333338</v>
      </c>
      <c r="BT10" s="178">
        <v>5589.583333333333</v>
      </c>
      <c r="BU10" s="178">
        <v>5837.166666666667</v>
      </c>
      <c r="BV10" s="224">
        <v>5695.7666666666664</v>
      </c>
      <c r="BW10" s="224">
        <v>5701.65</v>
      </c>
      <c r="BX10" s="224">
        <v>5729.4833333333336</v>
      </c>
      <c r="ET10" s="100"/>
    </row>
    <row r="11" spans="2:150">
      <c r="B11" s="168" t="s">
        <v>39</v>
      </c>
      <c r="C11" s="170">
        <f t="shared" ref="C11:E14" si="4">T11</f>
        <v>0</v>
      </c>
      <c r="D11" s="170">
        <f t="shared" si="4"/>
        <v>0</v>
      </c>
      <c r="E11" s="170">
        <f t="shared" si="4"/>
        <v>0</v>
      </c>
      <c r="F11" s="170">
        <f>W11</f>
        <v>424</v>
      </c>
      <c r="G11" s="170">
        <f t="shared" ref="G11:M14" si="5">X11</f>
        <v>407</v>
      </c>
      <c r="H11" s="170">
        <f t="shared" si="5"/>
        <v>381</v>
      </c>
      <c r="I11" s="170">
        <f t="shared" si="5"/>
        <v>429</v>
      </c>
      <c r="J11" s="170">
        <f t="shared" si="5"/>
        <v>429</v>
      </c>
      <c r="K11" s="170">
        <f t="shared" si="5"/>
        <v>558</v>
      </c>
      <c r="L11" s="170">
        <f t="shared" si="5"/>
        <v>609</v>
      </c>
      <c r="M11" s="170">
        <f t="shared" si="5"/>
        <v>630</v>
      </c>
      <c r="N11" s="170"/>
      <c r="O11" s="352">
        <v>85.665740221042</v>
      </c>
      <c r="P11" s="171"/>
      <c r="Q11" s="171"/>
      <c r="S11" s="168" t="s">
        <v>39</v>
      </c>
      <c r="T11" s="173"/>
      <c r="U11" s="173"/>
      <c r="V11" s="173"/>
      <c r="W11" s="173">
        <v>424</v>
      </c>
      <c r="X11" s="173">
        <v>407</v>
      </c>
      <c r="Y11" s="173">
        <v>381</v>
      </c>
      <c r="Z11" s="173">
        <v>429</v>
      </c>
      <c r="AA11" s="173">
        <v>429</v>
      </c>
      <c r="AB11" s="173">
        <v>558</v>
      </c>
      <c r="AC11" s="173">
        <v>609</v>
      </c>
      <c r="AD11" s="173">
        <v>630</v>
      </c>
      <c r="AE11" s="159"/>
      <c r="AF11" s="159"/>
      <c r="AG11" s="603"/>
      <c r="AH11" s="180" t="s">
        <v>9</v>
      </c>
      <c r="AI11" s="176">
        <v>909</v>
      </c>
      <c r="AJ11" s="176">
        <v>845</v>
      </c>
      <c r="AK11" s="176">
        <v>858</v>
      </c>
      <c r="AL11" s="176">
        <v>826</v>
      </c>
      <c r="AM11" s="176">
        <v>841</v>
      </c>
      <c r="AN11" s="176">
        <v>1027</v>
      </c>
      <c r="AO11" s="176">
        <v>710</v>
      </c>
      <c r="AP11" s="176">
        <v>686</v>
      </c>
      <c r="AQ11" s="176">
        <v>649</v>
      </c>
      <c r="AR11" s="176">
        <v>542</v>
      </c>
      <c r="AS11" s="208">
        <v>529</v>
      </c>
      <c r="AT11" s="176"/>
      <c r="AU11" s="176"/>
      <c r="AW11" s="610"/>
      <c r="AX11" s="180" t="s">
        <v>9</v>
      </c>
      <c r="AY11" s="176">
        <v>1300</v>
      </c>
      <c r="AZ11" s="176">
        <v>1220</v>
      </c>
      <c r="BA11" s="176">
        <v>1305</v>
      </c>
      <c r="BB11" s="176">
        <v>1241</v>
      </c>
      <c r="BC11" s="176">
        <v>1377</v>
      </c>
      <c r="BD11" s="176">
        <v>1645</v>
      </c>
      <c r="BE11" s="176">
        <v>1381</v>
      </c>
      <c r="BF11" s="176">
        <v>1247</v>
      </c>
      <c r="BG11" s="176">
        <v>1115</v>
      </c>
      <c r="BH11" s="176">
        <v>943</v>
      </c>
      <c r="BI11" s="208">
        <v>868</v>
      </c>
      <c r="BM11" s="177" t="s">
        <v>27</v>
      </c>
      <c r="BN11" s="178">
        <v>3405.5333333333333</v>
      </c>
      <c r="BO11" s="178">
        <v>3203.6666666666665</v>
      </c>
      <c r="BP11" s="178">
        <v>3370.2333333333331</v>
      </c>
      <c r="BQ11" s="178">
        <v>3387.1</v>
      </c>
      <c r="BR11" s="178">
        <v>3666.3666666666668</v>
      </c>
      <c r="BS11" s="178">
        <v>4318.833333333333</v>
      </c>
      <c r="BT11" s="178">
        <v>4750.666666666667</v>
      </c>
      <c r="BU11" s="178">
        <v>4433.2</v>
      </c>
      <c r="BV11" s="224">
        <v>4182.5666666666666</v>
      </c>
      <c r="BW11" s="224">
        <v>3724.3333333333335</v>
      </c>
      <c r="BX11" s="224">
        <v>3616.1333333333332</v>
      </c>
      <c r="ET11" s="100"/>
    </row>
    <row r="12" spans="2:150">
      <c r="B12" s="168" t="s">
        <v>15</v>
      </c>
      <c r="C12" s="170">
        <f t="shared" si="4"/>
        <v>437</v>
      </c>
      <c r="D12" s="170">
        <f t="shared" si="4"/>
        <v>399</v>
      </c>
      <c r="E12" s="170">
        <f t="shared" si="4"/>
        <v>418</v>
      </c>
      <c r="F12" s="170">
        <f>W12</f>
        <v>405</v>
      </c>
      <c r="G12" s="170">
        <f t="shared" si="5"/>
        <v>345</v>
      </c>
      <c r="H12" s="170">
        <f t="shared" si="5"/>
        <v>360</v>
      </c>
      <c r="I12" s="170">
        <f t="shared" si="5"/>
        <v>440</v>
      </c>
      <c r="J12" s="170">
        <f t="shared" si="5"/>
        <v>531</v>
      </c>
      <c r="K12" s="170">
        <f t="shared" si="5"/>
        <v>568</v>
      </c>
      <c r="L12" s="170">
        <f t="shared" si="5"/>
        <v>499</v>
      </c>
      <c r="M12" s="170">
        <f t="shared" si="5"/>
        <v>534</v>
      </c>
      <c r="N12" s="170"/>
      <c r="O12" s="352">
        <v>72.241570057996768</v>
      </c>
      <c r="P12" s="171"/>
      <c r="Q12" s="171"/>
      <c r="S12" s="168" t="s">
        <v>15</v>
      </c>
      <c r="T12" s="173">
        <v>437</v>
      </c>
      <c r="U12" s="173">
        <v>399</v>
      </c>
      <c r="V12" s="173">
        <v>418</v>
      </c>
      <c r="W12" s="173">
        <v>405</v>
      </c>
      <c r="X12" s="173">
        <v>345</v>
      </c>
      <c r="Y12" s="173">
        <v>360</v>
      </c>
      <c r="Z12" s="173">
        <v>440</v>
      </c>
      <c r="AA12" s="173">
        <v>531</v>
      </c>
      <c r="AB12" s="173">
        <v>568</v>
      </c>
      <c r="AC12" s="173">
        <v>499</v>
      </c>
      <c r="AD12" s="173">
        <v>534</v>
      </c>
      <c r="AE12" s="159"/>
      <c r="AF12" s="159"/>
      <c r="AG12" s="603"/>
      <c r="AH12" s="180" t="s">
        <v>34</v>
      </c>
      <c r="AI12" s="176">
        <v>762</v>
      </c>
      <c r="AJ12" s="176">
        <v>605</v>
      </c>
      <c r="AK12" s="176">
        <v>656</v>
      </c>
      <c r="AL12" s="176">
        <v>546</v>
      </c>
      <c r="AM12" s="176">
        <v>629</v>
      </c>
      <c r="AN12" s="176">
        <v>750</v>
      </c>
      <c r="AO12" s="176">
        <v>591</v>
      </c>
      <c r="AP12" s="176">
        <v>595</v>
      </c>
      <c r="AQ12" s="176">
        <v>548</v>
      </c>
      <c r="AR12" s="176">
        <v>470</v>
      </c>
      <c r="AS12" s="208">
        <v>428</v>
      </c>
      <c r="AT12" s="176"/>
      <c r="AU12" s="176"/>
      <c r="AW12" s="610"/>
      <c r="AX12" s="180" t="s">
        <v>34</v>
      </c>
      <c r="AY12" s="176">
        <v>1138</v>
      </c>
      <c r="AZ12" s="176">
        <v>920</v>
      </c>
      <c r="BA12" s="176">
        <v>994</v>
      </c>
      <c r="BB12" s="176">
        <v>842</v>
      </c>
      <c r="BC12" s="176">
        <v>1045</v>
      </c>
      <c r="BD12" s="176">
        <v>1280</v>
      </c>
      <c r="BE12" s="176">
        <v>1123</v>
      </c>
      <c r="BF12" s="176">
        <v>1116</v>
      </c>
      <c r="BG12" s="176">
        <v>1022</v>
      </c>
      <c r="BH12" s="176">
        <v>839</v>
      </c>
      <c r="BI12" s="208">
        <v>699</v>
      </c>
      <c r="BK12" s="156" t="s">
        <v>14</v>
      </c>
      <c r="BM12" s="177" t="s">
        <v>28</v>
      </c>
      <c r="BN12" s="178">
        <v>4855.5666666666666</v>
      </c>
      <c r="BO12" s="178">
        <v>4709.2666666666664</v>
      </c>
      <c r="BP12" s="178">
        <v>4897.2666666666664</v>
      </c>
      <c r="BQ12" s="178">
        <v>5202.2666666666664</v>
      </c>
      <c r="BR12" s="178">
        <v>5456.7666666666664</v>
      </c>
      <c r="BS12" s="178">
        <v>6377.4</v>
      </c>
      <c r="BT12" s="178">
        <v>7063.5666666666666</v>
      </c>
      <c r="BU12" s="178">
        <v>7145.7666666666664</v>
      </c>
      <c r="BV12" s="224">
        <v>6734.4666666666662</v>
      </c>
      <c r="BW12" s="224">
        <v>6478.333333333333</v>
      </c>
      <c r="BX12" s="224">
        <v>6143.2</v>
      </c>
      <c r="ET12" s="100"/>
    </row>
    <row r="13" spans="2:150">
      <c r="B13" s="168" t="s">
        <v>40</v>
      </c>
      <c r="C13" s="170">
        <f t="shared" si="4"/>
        <v>0</v>
      </c>
      <c r="D13" s="170">
        <f t="shared" si="4"/>
        <v>0</v>
      </c>
      <c r="E13" s="170">
        <f t="shared" si="4"/>
        <v>0</v>
      </c>
      <c r="F13" s="170">
        <f>W13</f>
        <v>71596</v>
      </c>
      <c r="G13" s="170">
        <f t="shared" si="5"/>
        <v>41149</v>
      </c>
      <c r="H13" s="170">
        <f t="shared" si="5"/>
        <v>97351</v>
      </c>
      <c r="I13" s="170">
        <f t="shared" si="5"/>
        <v>163769.5</v>
      </c>
      <c r="J13" s="170">
        <f t="shared" si="5"/>
        <v>241977</v>
      </c>
      <c r="K13" s="170">
        <f t="shared" si="5"/>
        <v>149621</v>
      </c>
      <c r="L13" s="170">
        <f t="shared" si="5"/>
        <v>133554</v>
      </c>
      <c r="M13" s="170">
        <f t="shared" si="5"/>
        <v>105892.25</v>
      </c>
      <c r="N13" s="170"/>
      <c r="O13" s="352">
        <v>66371.550225748433</v>
      </c>
      <c r="P13" s="171"/>
      <c r="Q13" s="171"/>
      <c r="S13" s="168" t="s">
        <v>40</v>
      </c>
      <c r="T13" s="173"/>
      <c r="U13" s="173"/>
      <c r="V13" s="173"/>
      <c r="W13" s="173">
        <v>71596</v>
      </c>
      <c r="X13" s="173">
        <v>41149</v>
      </c>
      <c r="Y13" s="173">
        <v>97351</v>
      </c>
      <c r="Z13" s="173">
        <v>163769.5</v>
      </c>
      <c r="AA13" s="173">
        <v>241977</v>
      </c>
      <c r="AB13" s="173">
        <v>149621</v>
      </c>
      <c r="AC13" s="173">
        <v>133554</v>
      </c>
      <c r="AD13" s="173">
        <v>105892.25</v>
      </c>
      <c r="AE13" s="159"/>
      <c r="AF13" s="159"/>
      <c r="AG13" s="603"/>
      <c r="AH13" s="180" t="s">
        <v>36</v>
      </c>
      <c r="AI13" s="176">
        <v>251</v>
      </c>
      <c r="AJ13" s="176">
        <v>213</v>
      </c>
      <c r="AK13" s="176">
        <v>254</v>
      </c>
      <c r="AL13" s="176">
        <v>225</v>
      </c>
      <c r="AM13" s="176">
        <v>233</v>
      </c>
      <c r="AN13" s="176">
        <v>283</v>
      </c>
      <c r="AO13" s="176">
        <v>297</v>
      </c>
      <c r="AP13" s="176">
        <v>304</v>
      </c>
      <c r="AQ13" s="176">
        <v>344</v>
      </c>
      <c r="AR13" s="176">
        <v>342</v>
      </c>
      <c r="AS13" s="208">
        <v>290</v>
      </c>
      <c r="AT13" s="176"/>
      <c r="AU13" s="176"/>
      <c r="AW13" s="610"/>
      <c r="AX13" s="180" t="s">
        <v>36</v>
      </c>
      <c r="AY13" s="176">
        <v>274</v>
      </c>
      <c r="AZ13" s="176">
        <v>337</v>
      </c>
      <c r="BA13" s="176">
        <v>340</v>
      </c>
      <c r="BB13" s="176">
        <v>345</v>
      </c>
      <c r="BC13" s="176">
        <v>365</v>
      </c>
      <c r="BD13" s="176">
        <v>429</v>
      </c>
      <c r="BE13" s="176">
        <v>519</v>
      </c>
      <c r="BF13" s="176">
        <v>570</v>
      </c>
      <c r="BG13" s="176">
        <v>638</v>
      </c>
      <c r="BH13" s="176">
        <v>639</v>
      </c>
      <c r="BI13" s="208">
        <v>520</v>
      </c>
      <c r="BM13" s="177" t="s">
        <v>29</v>
      </c>
      <c r="BN13" s="178">
        <v>3650.9666666666667</v>
      </c>
      <c r="BO13" s="178">
        <v>3450.9333333333334</v>
      </c>
      <c r="BP13" s="178">
        <v>3533.7</v>
      </c>
      <c r="BQ13" s="178">
        <v>3577.0666666666666</v>
      </c>
      <c r="BR13" s="178">
        <v>3602.4333333333334</v>
      </c>
      <c r="BS13" s="178">
        <v>4089.6666666666665</v>
      </c>
      <c r="BT13" s="178">
        <v>4344.6333333333332</v>
      </c>
      <c r="BU13" s="178">
        <v>4083.5333333333333</v>
      </c>
      <c r="BV13" s="224">
        <v>3856.0333333333333</v>
      </c>
      <c r="BW13" s="224">
        <v>3627.3333333333335</v>
      </c>
      <c r="BX13" s="224">
        <v>3413.4666666666667</v>
      </c>
      <c r="ET13" s="100"/>
    </row>
    <row r="14" spans="2:150">
      <c r="B14" s="185" t="s">
        <v>41</v>
      </c>
      <c r="C14" s="186">
        <f>T14</f>
        <v>14.41959575480481</v>
      </c>
      <c r="D14" s="186">
        <f t="shared" si="4"/>
        <v>15.235900390499967</v>
      </c>
      <c r="E14" s="186">
        <f t="shared" si="4"/>
        <v>16.058425334728483</v>
      </c>
      <c r="F14" s="186">
        <f>W14</f>
        <v>15.869716366451392</v>
      </c>
      <c r="G14" s="186">
        <f t="shared" si="5"/>
        <v>14.267924328334484</v>
      </c>
      <c r="H14" s="186">
        <f t="shared" si="5"/>
        <v>14.480321174896202</v>
      </c>
      <c r="I14" s="186">
        <f t="shared" si="5"/>
        <v>14.548104223724215</v>
      </c>
      <c r="J14" s="186">
        <f t="shared" si="5"/>
        <v>16.068509627741054</v>
      </c>
      <c r="K14" s="186">
        <f t="shared" si="5"/>
        <v>19.661709977798719</v>
      </c>
      <c r="L14" s="186">
        <f t="shared" si="5"/>
        <v>21.306200539177318</v>
      </c>
      <c r="M14" s="186">
        <f t="shared" si="5"/>
        <v>20.672240403520124</v>
      </c>
      <c r="N14" s="187"/>
      <c r="O14" s="353">
        <v>2.3972377665355369</v>
      </c>
      <c r="P14" s="171"/>
      <c r="Q14" s="171"/>
      <c r="S14" s="185" t="s">
        <v>41</v>
      </c>
      <c r="T14" s="188">
        <v>14.41959575480481</v>
      </c>
      <c r="U14" s="188">
        <v>15.235900390499967</v>
      </c>
      <c r="V14" s="188">
        <v>16.058425334728483</v>
      </c>
      <c r="W14" s="188">
        <v>15.869716366451392</v>
      </c>
      <c r="X14" s="188">
        <v>14.267924328334484</v>
      </c>
      <c r="Y14" s="188">
        <v>14.480321174896202</v>
      </c>
      <c r="Z14" s="188">
        <v>14.548104223724215</v>
      </c>
      <c r="AA14" s="188">
        <v>16.068509627741054</v>
      </c>
      <c r="AB14" s="188">
        <v>19.661709977798719</v>
      </c>
      <c r="AC14" s="188">
        <v>21.306200539177318</v>
      </c>
      <c r="AD14" s="188">
        <v>20.672240403520124</v>
      </c>
      <c r="AE14" s="159"/>
      <c r="AF14" s="159" t="s">
        <v>14</v>
      </c>
      <c r="AG14" s="603"/>
      <c r="AH14" s="180" t="s">
        <v>37</v>
      </c>
      <c r="AI14" s="176">
        <v>11</v>
      </c>
      <c r="AJ14" s="176">
        <v>13</v>
      </c>
      <c r="AK14" s="176">
        <v>13</v>
      </c>
      <c r="AL14" s="176">
        <v>26</v>
      </c>
      <c r="AM14" s="176">
        <v>35</v>
      </c>
      <c r="AN14" s="176">
        <v>27</v>
      </c>
      <c r="AO14" s="176">
        <v>37</v>
      </c>
      <c r="AP14" s="176">
        <v>32</v>
      </c>
      <c r="AQ14" s="176">
        <v>86</v>
      </c>
      <c r="AR14" s="176">
        <v>57</v>
      </c>
      <c r="AS14" s="208">
        <v>51</v>
      </c>
      <c r="AT14" s="176"/>
      <c r="AU14" s="176"/>
      <c r="AW14" s="610"/>
      <c r="AX14" s="180" t="s">
        <v>37</v>
      </c>
      <c r="AY14" s="176">
        <v>13</v>
      </c>
      <c r="AZ14" s="176">
        <v>19</v>
      </c>
      <c r="BA14" s="176">
        <v>14</v>
      </c>
      <c r="BB14" s="176">
        <v>34</v>
      </c>
      <c r="BC14" s="176">
        <v>40</v>
      </c>
      <c r="BD14" s="176">
        <v>43</v>
      </c>
      <c r="BE14" s="176">
        <v>60</v>
      </c>
      <c r="BF14" s="176">
        <v>64</v>
      </c>
      <c r="BG14" s="176">
        <v>128</v>
      </c>
      <c r="BH14" s="176">
        <v>94</v>
      </c>
      <c r="BI14" s="208">
        <v>91</v>
      </c>
      <c r="BM14" s="177" t="s">
        <v>30</v>
      </c>
      <c r="BN14" s="178">
        <v>7459.5</v>
      </c>
      <c r="BO14" s="178">
        <v>7381.6</v>
      </c>
      <c r="BP14" s="178">
        <v>7285.5333333333338</v>
      </c>
      <c r="BQ14" s="178">
        <v>6942.3</v>
      </c>
      <c r="BR14" s="178">
        <v>7517.9666666666662</v>
      </c>
      <c r="BS14" s="178">
        <v>8765.7999999999993</v>
      </c>
      <c r="BT14" s="178">
        <v>9083.9333333333325</v>
      </c>
      <c r="BU14" s="178">
        <v>9108</v>
      </c>
      <c r="BV14" s="224">
        <v>7692.2666666666664</v>
      </c>
      <c r="BW14" s="224">
        <v>6825.2333333333336</v>
      </c>
      <c r="BX14" s="224">
        <v>6336.3</v>
      </c>
      <c r="ET14" s="100"/>
    </row>
    <row r="15" spans="2:150">
      <c r="B15" s="189"/>
      <c r="C15" s="168"/>
      <c r="D15" s="168"/>
      <c r="E15" s="168"/>
      <c r="F15" s="190"/>
      <c r="G15" s="191"/>
      <c r="H15" s="192"/>
      <c r="I15" s="191"/>
      <c r="J15" s="191"/>
      <c r="K15" s="191"/>
      <c r="L15" s="191"/>
      <c r="M15" s="191"/>
      <c r="N15" s="191"/>
      <c r="O15" s="193"/>
      <c r="P15" s="191"/>
      <c r="Q15" s="191"/>
      <c r="R15" s="156" t="s">
        <v>14</v>
      </c>
      <c r="S15" s="194"/>
      <c r="T15" s="168"/>
      <c r="U15" s="168"/>
      <c r="V15" s="168"/>
      <c r="W15" s="195"/>
      <c r="X15" s="196"/>
      <c r="Y15" s="197"/>
      <c r="Z15" s="196"/>
      <c r="AA15" s="196"/>
      <c r="AB15" s="196"/>
      <c r="AC15" s="196"/>
      <c r="AD15" s="196"/>
      <c r="AE15" s="159"/>
      <c r="AF15" s="159"/>
      <c r="AG15" s="604"/>
      <c r="AH15" s="182" t="s">
        <v>38</v>
      </c>
      <c r="AI15" s="183">
        <v>9</v>
      </c>
      <c r="AJ15" s="183">
        <v>16</v>
      </c>
      <c r="AK15" s="184">
        <v>6</v>
      </c>
      <c r="AL15" s="183">
        <v>7</v>
      </c>
      <c r="AM15" s="183">
        <v>9</v>
      </c>
      <c r="AN15" s="184">
        <v>25</v>
      </c>
      <c r="AO15" s="184">
        <v>68</v>
      </c>
      <c r="AP15" s="184">
        <v>106</v>
      </c>
      <c r="AQ15" s="184">
        <v>93</v>
      </c>
      <c r="AR15" s="184">
        <v>74</v>
      </c>
      <c r="AS15" s="210">
        <v>46</v>
      </c>
      <c r="AT15" s="176"/>
      <c r="AU15" s="176"/>
      <c r="AW15" s="611"/>
      <c r="AX15" s="182" t="s">
        <v>38</v>
      </c>
      <c r="AY15" s="183">
        <v>9</v>
      </c>
      <c r="AZ15" s="183">
        <v>18</v>
      </c>
      <c r="BA15" s="184">
        <v>8</v>
      </c>
      <c r="BB15" s="183">
        <v>7</v>
      </c>
      <c r="BC15" s="183">
        <v>11</v>
      </c>
      <c r="BD15" s="184">
        <v>50</v>
      </c>
      <c r="BE15" s="184">
        <v>136</v>
      </c>
      <c r="BF15" s="184">
        <v>146</v>
      </c>
      <c r="BG15" s="184">
        <v>137</v>
      </c>
      <c r="BH15" s="184">
        <v>150</v>
      </c>
      <c r="BI15" s="210">
        <v>97</v>
      </c>
      <c r="BM15" s="177" t="s">
        <v>31</v>
      </c>
      <c r="BN15" s="178">
        <v>4312.9666666666662</v>
      </c>
      <c r="BO15" s="178">
        <v>4266.1000000000004</v>
      </c>
      <c r="BP15" s="178">
        <v>4289.8</v>
      </c>
      <c r="BQ15" s="178">
        <v>4131.166666666667</v>
      </c>
      <c r="BR15" s="178">
        <v>4385.0666666666666</v>
      </c>
      <c r="BS15" s="178">
        <v>5362.3</v>
      </c>
      <c r="BT15" s="178">
        <v>5577.1333333333332</v>
      </c>
      <c r="BU15" s="178">
        <v>5265.3666666666668</v>
      </c>
      <c r="BV15" s="224">
        <v>4762.6000000000004</v>
      </c>
      <c r="BW15" s="224">
        <v>4539.5666666666666</v>
      </c>
      <c r="BX15" s="224">
        <v>4355.666666666667</v>
      </c>
      <c r="ET15" s="100"/>
    </row>
    <row r="16" spans="2:150" ht="15.75" customHeight="1">
      <c r="C16" s="168"/>
      <c r="D16" s="168"/>
      <c r="E16" s="168"/>
      <c r="F16" s="190"/>
      <c r="O16" s="111"/>
      <c r="R16" s="156" t="s">
        <v>14</v>
      </c>
      <c r="S16" s="159"/>
      <c r="T16" s="168"/>
      <c r="U16" s="168"/>
      <c r="V16" s="168"/>
      <c r="W16" s="195"/>
      <c r="X16" s="159"/>
      <c r="Y16" s="159"/>
      <c r="Z16" s="159"/>
      <c r="AA16" s="159"/>
      <c r="AB16" s="159"/>
      <c r="AC16" s="159"/>
      <c r="AD16" s="159"/>
      <c r="AE16" s="159" t="s">
        <v>14</v>
      </c>
      <c r="AF16" s="159"/>
      <c r="AG16" s="602" t="s">
        <v>102</v>
      </c>
      <c r="AH16" s="174" t="s">
        <v>33</v>
      </c>
      <c r="AI16" s="175">
        <v>416</v>
      </c>
      <c r="AJ16" s="175">
        <v>389</v>
      </c>
      <c r="AK16" s="175">
        <v>420</v>
      </c>
      <c r="AL16" s="175">
        <v>433</v>
      </c>
      <c r="AM16" s="175">
        <v>510</v>
      </c>
      <c r="AN16" s="175">
        <v>757</v>
      </c>
      <c r="AO16" s="175">
        <v>612</v>
      </c>
      <c r="AP16" s="175">
        <v>453</v>
      </c>
      <c r="AQ16" s="175">
        <v>412</v>
      </c>
      <c r="AR16" s="175">
        <v>331</v>
      </c>
      <c r="AS16" s="207">
        <v>252</v>
      </c>
      <c r="AT16" s="176"/>
      <c r="AU16" s="176"/>
      <c r="AW16" s="602" t="s">
        <v>69</v>
      </c>
      <c r="AX16" s="174" t="s">
        <v>33</v>
      </c>
      <c r="AY16" s="175">
        <v>2026</v>
      </c>
      <c r="AZ16" s="175">
        <v>2059</v>
      </c>
      <c r="BA16" s="175">
        <v>2142</v>
      </c>
      <c r="BB16" s="175">
        <v>2203</v>
      </c>
      <c r="BC16" s="175">
        <v>2389</v>
      </c>
      <c r="BD16" s="175">
        <v>2712</v>
      </c>
      <c r="BE16" s="175">
        <v>1989</v>
      </c>
      <c r="BF16" s="175">
        <v>1607</v>
      </c>
      <c r="BG16" s="175">
        <v>1551</v>
      </c>
      <c r="BH16" s="175">
        <v>1477</v>
      </c>
      <c r="BI16" s="207">
        <v>1283</v>
      </c>
      <c r="BM16" s="177" t="s">
        <v>32</v>
      </c>
      <c r="BN16" s="178">
        <v>3600.8</v>
      </c>
      <c r="BO16" s="178">
        <v>3602.8</v>
      </c>
      <c r="BP16" s="178">
        <v>3640.0666666666666</v>
      </c>
      <c r="BQ16" s="178">
        <v>3637.1666666666665</v>
      </c>
      <c r="BR16" s="178">
        <v>3951.4333333333334</v>
      </c>
      <c r="BS16" s="178">
        <v>4533.5666666666666</v>
      </c>
      <c r="BT16" s="178">
        <v>4604.8</v>
      </c>
      <c r="BU16" s="178">
        <v>4270.7333333333336</v>
      </c>
      <c r="BV16" s="224">
        <v>3965.7</v>
      </c>
      <c r="BW16" s="224">
        <v>3631.3666666666668</v>
      </c>
      <c r="BX16" s="224">
        <v>3442.6</v>
      </c>
      <c r="ET16" s="100"/>
    </row>
    <row r="17" spans="2:150">
      <c r="C17" s="168"/>
      <c r="D17" s="168"/>
      <c r="E17" s="168"/>
      <c r="F17" s="190"/>
      <c r="O17" s="111"/>
      <c r="P17" s="156" t="s">
        <v>14</v>
      </c>
      <c r="S17" s="159"/>
      <c r="T17" s="168"/>
      <c r="U17" s="168"/>
      <c r="V17" s="168"/>
      <c r="W17" s="195"/>
      <c r="X17" s="159"/>
      <c r="Y17" s="159"/>
      <c r="Z17" s="159"/>
      <c r="AA17" s="159"/>
      <c r="AB17" s="159"/>
      <c r="AC17" s="159"/>
      <c r="AD17" s="159"/>
      <c r="AE17" s="159"/>
      <c r="AF17" s="159"/>
      <c r="AG17" s="603"/>
      <c r="AH17" s="180" t="s">
        <v>9</v>
      </c>
      <c r="AI17" s="176">
        <v>401</v>
      </c>
      <c r="AJ17" s="176">
        <v>353</v>
      </c>
      <c r="AK17" s="176">
        <v>364</v>
      </c>
      <c r="AL17" s="176">
        <v>342</v>
      </c>
      <c r="AM17" s="176">
        <v>425</v>
      </c>
      <c r="AN17" s="176">
        <v>562</v>
      </c>
      <c r="AO17" s="176">
        <v>601</v>
      </c>
      <c r="AP17" s="176">
        <v>506</v>
      </c>
      <c r="AQ17" s="176">
        <v>399</v>
      </c>
      <c r="AR17" s="176">
        <v>328</v>
      </c>
      <c r="AS17" s="208">
        <v>261</v>
      </c>
      <c r="AT17" s="176"/>
      <c r="AU17" s="176"/>
      <c r="AW17" s="603"/>
      <c r="AX17" s="180" t="s">
        <v>9</v>
      </c>
      <c r="AY17" s="176">
        <v>1616</v>
      </c>
      <c r="AZ17" s="176">
        <v>1511</v>
      </c>
      <c r="BA17" s="176">
        <v>1545</v>
      </c>
      <c r="BB17" s="176">
        <v>1442</v>
      </c>
      <c r="BC17" s="176">
        <v>1544</v>
      </c>
      <c r="BD17" s="176">
        <v>1914</v>
      </c>
      <c r="BE17" s="176">
        <v>1507</v>
      </c>
      <c r="BF17" s="176">
        <v>1385</v>
      </c>
      <c r="BG17" s="176">
        <v>1228</v>
      </c>
      <c r="BH17" s="176">
        <v>1108</v>
      </c>
      <c r="BI17" s="208">
        <v>1032</v>
      </c>
      <c r="BM17" s="198" t="s">
        <v>65</v>
      </c>
      <c r="BN17" s="199">
        <f t="shared" ref="BN17:BW17" si="6">SUM(BN4:BN16)</f>
        <v>47026.100000000006</v>
      </c>
      <c r="BO17" s="199">
        <f t="shared" si="6"/>
        <v>46356.66</v>
      </c>
      <c r="BP17" s="199">
        <f t="shared" si="6"/>
        <v>46906.866666666669</v>
      </c>
      <c r="BQ17" s="199">
        <f t="shared" si="6"/>
        <v>47205.033333333326</v>
      </c>
      <c r="BR17" s="199">
        <f t="shared" si="6"/>
        <v>50123.649999999994</v>
      </c>
      <c r="BS17" s="199">
        <f t="shared" si="6"/>
        <v>58903.616666666669</v>
      </c>
      <c r="BT17" s="199">
        <f t="shared" si="6"/>
        <v>62443.583333333336</v>
      </c>
      <c r="BU17" s="199">
        <f t="shared" si="6"/>
        <v>60601.466666666674</v>
      </c>
      <c r="BV17" s="199">
        <f t="shared" si="6"/>
        <v>56029.9</v>
      </c>
      <c r="BW17" s="199">
        <f t="shared" si="6"/>
        <v>52285.25</v>
      </c>
      <c r="BX17" s="199">
        <f t="shared" ref="BX17" si="7">SUM(BX4:BX16)</f>
        <v>49859.049999999996</v>
      </c>
      <c r="ET17" s="100"/>
    </row>
    <row r="18" spans="2:150">
      <c r="C18" s="168"/>
      <c r="D18" s="168"/>
      <c r="E18" s="168"/>
      <c r="F18" s="200"/>
      <c r="O18" s="111"/>
      <c r="S18" s="159"/>
      <c r="T18" s="168"/>
      <c r="U18" s="168"/>
      <c r="V18" s="168"/>
      <c r="W18" s="201"/>
      <c r="X18" s="159"/>
      <c r="Y18" s="159"/>
      <c r="Z18" s="159"/>
      <c r="AA18" s="159"/>
      <c r="AB18" s="159"/>
      <c r="AC18" s="159"/>
      <c r="AD18" s="159"/>
      <c r="AE18" s="159"/>
      <c r="AF18" s="159"/>
      <c r="AG18" s="603"/>
      <c r="AH18" s="180" t="s">
        <v>34</v>
      </c>
      <c r="AI18" s="176">
        <v>388</v>
      </c>
      <c r="AJ18" s="176">
        <v>334</v>
      </c>
      <c r="AK18" s="176">
        <v>332</v>
      </c>
      <c r="AL18" s="176">
        <v>274</v>
      </c>
      <c r="AM18" s="176">
        <v>372</v>
      </c>
      <c r="AN18" s="176">
        <v>462</v>
      </c>
      <c r="AO18" s="176">
        <v>469</v>
      </c>
      <c r="AP18" s="176">
        <v>496</v>
      </c>
      <c r="AQ18" s="176">
        <v>409</v>
      </c>
      <c r="AR18" s="176">
        <v>306</v>
      </c>
      <c r="AS18" s="208">
        <v>254</v>
      </c>
      <c r="AT18" s="176"/>
      <c r="AU18" s="176"/>
      <c r="AW18" s="603"/>
      <c r="AX18" s="180" t="s">
        <v>34</v>
      </c>
      <c r="AY18" s="176">
        <v>1453</v>
      </c>
      <c r="AZ18" s="176">
        <v>1136</v>
      </c>
      <c r="BA18" s="176">
        <v>1194</v>
      </c>
      <c r="BB18" s="176">
        <v>988</v>
      </c>
      <c r="BC18" s="176">
        <v>1160</v>
      </c>
      <c r="BD18" s="176">
        <v>1379</v>
      </c>
      <c r="BE18" s="176">
        <v>1190</v>
      </c>
      <c r="BF18" s="176">
        <v>1192</v>
      </c>
      <c r="BG18" s="176">
        <v>1052</v>
      </c>
      <c r="BH18" s="176">
        <v>905</v>
      </c>
      <c r="BI18" s="208">
        <v>865</v>
      </c>
      <c r="ET18" s="100"/>
    </row>
    <row r="19" spans="2:150">
      <c r="B19" s="156" t="s">
        <v>14</v>
      </c>
      <c r="C19" s="168"/>
      <c r="D19" s="168"/>
      <c r="E19" s="168"/>
      <c r="F19" s="200"/>
      <c r="H19" s="156" t="s">
        <v>14</v>
      </c>
      <c r="O19" s="111"/>
      <c r="S19" s="159"/>
      <c r="T19" s="168"/>
      <c r="U19" s="168"/>
      <c r="V19" s="168"/>
      <c r="W19" s="201"/>
      <c r="X19" s="159"/>
      <c r="Y19" s="159"/>
      <c r="Z19" s="159"/>
      <c r="AA19" s="159"/>
      <c r="AB19" s="159"/>
      <c r="AC19" s="159"/>
      <c r="AD19" s="159"/>
      <c r="AE19" s="159"/>
      <c r="AF19" s="159"/>
      <c r="AG19" s="603"/>
      <c r="AH19" s="180" t="s">
        <v>36</v>
      </c>
      <c r="AI19" s="176">
        <v>127</v>
      </c>
      <c r="AJ19" s="176">
        <v>168</v>
      </c>
      <c r="AK19" s="176">
        <v>156</v>
      </c>
      <c r="AL19" s="176">
        <v>174</v>
      </c>
      <c r="AM19" s="176">
        <v>158</v>
      </c>
      <c r="AN19" s="176">
        <v>186</v>
      </c>
      <c r="AO19" s="176">
        <v>232</v>
      </c>
      <c r="AP19" s="176">
        <v>269</v>
      </c>
      <c r="AQ19" s="176">
        <v>310</v>
      </c>
      <c r="AR19" s="176">
        <v>312</v>
      </c>
      <c r="AS19" s="208">
        <v>249</v>
      </c>
      <c r="AT19" s="176"/>
      <c r="AU19" s="176"/>
      <c r="AW19" s="603"/>
      <c r="AX19" s="180" t="s">
        <v>36</v>
      </c>
      <c r="AY19" s="176">
        <v>414</v>
      </c>
      <c r="AZ19" s="176">
        <v>399</v>
      </c>
      <c r="BA19" s="176">
        <v>425</v>
      </c>
      <c r="BB19" s="176">
        <v>437</v>
      </c>
      <c r="BC19" s="176">
        <v>389</v>
      </c>
      <c r="BD19" s="176">
        <v>467</v>
      </c>
      <c r="BE19" s="176">
        <v>504</v>
      </c>
      <c r="BF19" s="176">
        <v>554</v>
      </c>
      <c r="BG19" s="176">
        <v>613</v>
      </c>
      <c r="BH19" s="176">
        <v>617</v>
      </c>
      <c r="BI19" s="208">
        <v>516</v>
      </c>
      <c r="ET19" s="100"/>
    </row>
    <row r="20" spans="2:150">
      <c r="C20" s="168"/>
      <c r="D20" s="168"/>
      <c r="E20" s="168"/>
      <c r="F20" s="200"/>
      <c r="J20" s="156" t="s">
        <v>14</v>
      </c>
      <c r="O20" s="111"/>
      <c r="S20" s="159"/>
      <c r="T20" s="168"/>
      <c r="U20" s="168"/>
      <c r="V20" s="168"/>
      <c r="W20" s="201"/>
      <c r="X20" s="159"/>
      <c r="Y20" s="159"/>
      <c r="Z20" s="159"/>
      <c r="AA20" s="159"/>
      <c r="AB20" s="159"/>
      <c r="AC20" s="159"/>
      <c r="AD20" s="159"/>
      <c r="AE20" s="159"/>
      <c r="AF20" s="159"/>
      <c r="AG20" s="603"/>
      <c r="AH20" s="180" t="s">
        <v>37</v>
      </c>
      <c r="AI20" s="176">
        <v>5</v>
      </c>
      <c r="AJ20" s="176">
        <v>9</v>
      </c>
      <c r="AK20" s="176">
        <v>4</v>
      </c>
      <c r="AL20" s="176">
        <v>13</v>
      </c>
      <c r="AM20" s="176">
        <v>16</v>
      </c>
      <c r="AN20" s="176">
        <v>18</v>
      </c>
      <c r="AO20" s="176">
        <v>25</v>
      </c>
      <c r="AP20" s="176">
        <v>36</v>
      </c>
      <c r="AQ20" s="176">
        <v>39</v>
      </c>
      <c r="AR20" s="176">
        <v>39</v>
      </c>
      <c r="AS20" s="208">
        <v>37</v>
      </c>
      <c r="AT20" s="176"/>
      <c r="AU20" s="176"/>
      <c r="AW20" s="603"/>
      <c r="AX20" s="180" t="s">
        <v>37</v>
      </c>
      <c r="AY20" s="176">
        <v>20</v>
      </c>
      <c r="AZ20" s="176">
        <v>26</v>
      </c>
      <c r="BA20" s="176">
        <v>13</v>
      </c>
      <c r="BB20" s="176">
        <v>36</v>
      </c>
      <c r="BC20" s="176">
        <v>56</v>
      </c>
      <c r="BD20" s="176">
        <v>56</v>
      </c>
      <c r="BE20" s="176">
        <v>66</v>
      </c>
      <c r="BF20" s="176">
        <v>77</v>
      </c>
      <c r="BG20" s="176">
        <v>98</v>
      </c>
      <c r="BH20" s="176">
        <v>97</v>
      </c>
      <c r="BI20" s="208">
        <v>83</v>
      </c>
      <c r="ET20" s="100"/>
    </row>
    <row r="21" spans="2:150">
      <c r="C21" s="168"/>
      <c r="D21" s="168"/>
      <c r="E21" s="168"/>
      <c r="O21" s="111"/>
      <c r="S21" s="159"/>
      <c r="T21" s="168"/>
      <c r="U21" s="168"/>
      <c r="V21" s="168"/>
      <c r="W21" s="159"/>
      <c r="X21" s="159"/>
      <c r="Y21" s="159"/>
      <c r="Z21" s="159"/>
      <c r="AA21" s="159"/>
      <c r="AB21" s="159"/>
      <c r="AC21" s="159"/>
      <c r="AD21" s="159"/>
      <c r="AE21" s="159"/>
      <c r="AF21" s="159"/>
      <c r="AG21" s="604"/>
      <c r="AH21" s="182" t="s">
        <v>38</v>
      </c>
      <c r="AI21" s="183">
        <v>2</v>
      </c>
      <c r="AJ21" s="183">
        <v>9</v>
      </c>
      <c r="AK21" s="184">
        <v>3</v>
      </c>
      <c r="AL21" s="183">
        <v>5</v>
      </c>
      <c r="AM21" s="183">
        <v>3</v>
      </c>
      <c r="AN21" s="184">
        <v>18</v>
      </c>
      <c r="AO21" s="184">
        <v>54</v>
      </c>
      <c r="AP21" s="184">
        <v>48</v>
      </c>
      <c r="AQ21" s="184">
        <v>45</v>
      </c>
      <c r="AR21" s="184">
        <v>71</v>
      </c>
      <c r="AS21" s="210">
        <v>42</v>
      </c>
      <c r="AT21" s="176"/>
      <c r="AU21" s="176"/>
      <c r="AW21" s="604"/>
      <c r="AX21" s="182" t="s">
        <v>38</v>
      </c>
      <c r="AY21" s="183">
        <v>9</v>
      </c>
      <c r="AZ21" s="183">
        <v>23</v>
      </c>
      <c r="BA21" s="184">
        <v>12</v>
      </c>
      <c r="BB21" s="183">
        <v>18</v>
      </c>
      <c r="BC21" s="183">
        <v>11</v>
      </c>
      <c r="BD21" s="184">
        <v>46</v>
      </c>
      <c r="BE21" s="184">
        <v>123</v>
      </c>
      <c r="BF21" s="184">
        <v>138</v>
      </c>
      <c r="BG21" s="184">
        <v>104</v>
      </c>
      <c r="BH21" s="184">
        <v>137</v>
      </c>
      <c r="BI21" s="210">
        <v>80</v>
      </c>
      <c r="ET21" s="100"/>
    </row>
    <row r="22" spans="2:150">
      <c r="C22" s="159"/>
      <c r="D22" s="159"/>
      <c r="E22" s="159"/>
      <c r="O22" s="111"/>
      <c r="S22" s="159"/>
      <c r="T22" s="159"/>
      <c r="U22" s="159"/>
      <c r="V22" s="159"/>
      <c r="W22" s="159"/>
      <c r="X22" s="159"/>
      <c r="Y22" s="159"/>
      <c r="Z22" s="159"/>
      <c r="AA22" s="159"/>
      <c r="AB22" s="159"/>
      <c r="AC22" s="159"/>
      <c r="AD22" s="159"/>
      <c r="AE22" s="159"/>
      <c r="AF22" s="159"/>
      <c r="AH22" s="156" t="s">
        <v>14</v>
      </c>
      <c r="AI22" s="159"/>
      <c r="AJ22" s="159"/>
      <c r="AK22" s="159"/>
      <c r="AP22" s="347"/>
      <c r="AQ22" s="347"/>
      <c r="AR22" s="347"/>
      <c r="AS22" s="347"/>
      <c r="AW22" s="159"/>
      <c r="AX22" s="159"/>
      <c r="AY22" s="159"/>
      <c r="AZ22" s="159"/>
      <c r="BA22" s="159"/>
      <c r="BB22" s="159"/>
      <c r="BC22" s="159"/>
      <c r="BD22" s="159"/>
      <c r="BE22" s="159"/>
      <c r="BF22" s="346"/>
      <c r="BG22" s="346"/>
      <c r="BH22" s="346"/>
      <c r="BI22" s="346"/>
    </row>
    <row r="23" spans="2:150">
      <c r="B23" s="160" t="s">
        <v>21</v>
      </c>
      <c r="C23" s="161" t="s">
        <v>126</v>
      </c>
      <c r="D23" s="161" t="s">
        <v>125</v>
      </c>
      <c r="E23" s="161" t="s">
        <v>124</v>
      </c>
      <c r="F23" s="160" t="s">
        <v>49</v>
      </c>
      <c r="G23" s="160" t="s">
        <v>48</v>
      </c>
      <c r="H23" s="160" t="s">
        <v>47</v>
      </c>
      <c r="I23" s="160" t="s">
        <v>46</v>
      </c>
      <c r="J23" s="160" t="s">
        <v>45</v>
      </c>
      <c r="K23" s="160" t="s">
        <v>44</v>
      </c>
      <c r="L23" s="160" t="s">
        <v>43</v>
      </c>
      <c r="M23" s="160" t="s">
        <v>97</v>
      </c>
      <c r="N23" s="162"/>
      <c r="O23" s="103" t="s">
        <v>115</v>
      </c>
      <c r="P23" s="162"/>
      <c r="Q23" s="162"/>
      <c r="S23" s="164" t="s">
        <v>21</v>
      </c>
      <c r="T23" s="164" t="s">
        <v>126</v>
      </c>
      <c r="U23" s="164" t="s">
        <v>125</v>
      </c>
      <c r="V23" s="164" t="s">
        <v>124</v>
      </c>
      <c r="W23" s="164" t="s">
        <v>49</v>
      </c>
      <c r="X23" s="164" t="s">
        <v>48</v>
      </c>
      <c r="Y23" s="164" t="s">
        <v>47</v>
      </c>
      <c r="Z23" s="164" t="s">
        <v>46</v>
      </c>
      <c r="AA23" s="164" t="s">
        <v>45</v>
      </c>
      <c r="AB23" s="164" t="s">
        <v>44</v>
      </c>
      <c r="AC23" s="164" t="s">
        <v>43</v>
      </c>
      <c r="AD23" s="164" t="s">
        <v>97</v>
      </c>
      <c r="AE23" s="159"/>
      <c r="AF23" s="159"/>
      <c r="AG23" s="165"/>
      <c r="AH23" s="161" t="s">
        <v>21</v>
      </c>
      <c r="AI23" s="161" t="s">
        <v>126</v>
      </c>
      <c r="AJ23" s="161" t="s">
        <v>125</v>
      </c>
      <c r="AK23" s="161" t="s">
        <v>124</v>
      </c>
      <c r="AL23" s="161" t="s">
        <v>49</v>
      </c>
      <c r="AM23" s="161" t="s">
        <v>48</v>
      </c>
      <c r="AN23" s="161" t="s">
        <v>47</v>
      </c>
      <c r="AO23" s="161" t="s">
        <v>46</v>
      </c>
      <c r="AP23" s="161" t="s">
        <v>45</v>
      </c>
      <c r="AQ23" s="161" t="s">
        <v>44</v>
      </c>
      <c r="AR23" s="161" t="s">
        <v>43</v>
      </c>
      <c r="AS23" s="161" t="s">
        <v>97</v>
      </c>
      <c r="AU23" s="156" t="s">
        <v>14</v>
      </c>
      <c r="AW23" s="159"/>
      <c r="AX23" s="161" t="s">
        <v>21</v>
      </c>
      <c r="AY23" s="161" t="s">
        <v>126</v>
      </c>
      <c r="AZ23" s="161" t="s">
        <v>125</v>
      </c>
      <c r="BA23" s="161" t="s">
        <v>124</v>
      </c>
      <c r="BB23" s="161" t="s">
        <v>49</v>
      </c>
      <c r="BC23" s="161" t="s">
        <v>48</v>
      </c>
      <c r="BD23" s="161" t="s">
        <v>47</v>
      </c>
      <c r="BE23" s="161" t="s">
        <v>46</v>
      </c>
      <c r="BF23" s="161" t="s">
        <v>45</v>
      </c>
      <c r="BG23" s="161" t="s">
        <v>44</v>
      </c>
      <c r="BH23" s="161" t="s">
        <v>43</v>
      </c>
      <c r="BI23" s="161" t="s">
        <v>97</v>
      </c>
    </row>
    <row r="24" spans="2:150" ht="15.75" customHeight="1">
      <c r="B24" s="168" t="s">
        <v>33</v>
      </c>
      <c r="C24" s="169">
        <f t="shared" ref="C24:M26" si="8">T24+AI24*$Q$6+AI30*$Q$8+AI36*$Q$10</f>
        <v>2019.6</v>
      </c>
      <c r="D24" s="169">
        <f t="shared" si="8"/>
        <v>2304.4</v>
      </c>
      <c r="E24" s="169">
        <f t="shared" si="8"/>
        <v>2286.2000000000003</v>
      </c>
      <c r="F24" s="169">
        <f t="shared" si="8"/>
        <v>2297.4</v>
      </c>
      <c r="G24" s="169">
        <f t="shared" si="8"/>
        <v>2707</v>
      </c>
      <c r="H24" s="169">
        <f t="shared" si="8"/>
        <v>3235.2000000000003</v>
      </c>
      <c r="I24" s="169">
        <f t="shared" si="8"/>
        <v>2175</v>
      </c>
      <c r="J24" s="169">
        <f t="shared" si="8"/>
        <v>2178</v>
      </c>
      <c r="K24" s="169">
        <f t="shared" si="8"/>
        <v>1941.8000000000002</v>
      </c>
      <c r="L24" s="169">
        <f t="shared" si="8"/>
        <v>1776.4</v>
      </c>
      <c r="M24" s="169">
        <f t="shared" si="8"/>
        <v>1645.2</v>
      </c>
      <c r="N24" s="170"/>
      <c r="O24" s="352">
        <v>416.15780340314603</v>
      </c>
      <c r="P24" s="170"/>
      <c r="Q24" s="170"/>
      <c r="S24" s="168" t="s">
        <v>33</v>
      </c>
      <c r="T24" s="173">
        <v>1080</v>
      </c>
      <c r="U24" s="173">
        <v>1233</v>
      </c>
      <c r="V24" s="173">
        <v>1220</v>
      </c>
      <c r="W24" s="173">
        <v>1226</v>
      </c>
      <c r="X24" s="173">
        <v>1448</v>
      </c>
      <c r="Y24" s="173">
        <v>1707</v>
      </c>
      <c r="Z24" s="173">
        <v>1141</v>
      </c>
      <c r="AA24" s="173">
        <v>1164</v>
      </c>
      <c r="AB24" s="173">
        <v>1060</v>
      </c>
      <c r="AC24" s="173">
        <v>987</v>
      </c>
      <c r="AD24" s="173">
        <v>979</v>
      </c>
      <c r="AE24" s="159"/>
      <c r="AF24" s="159"/>
      <c r="AG24" s="602" t="s">
        <v>100</v>
      </c>
      <c r="AH24" s="174" t="s">
        <v>33</v>
      </c>
      <c r="AI24" s="175">
        <v>380</v>
      </c>
      <c r="AJ24" s="175">
        <v>440</v>
      </c>
      <c r="AK24" s="175">
        <v>426</v>
      </c>
      <c r="AL24" s="175">
        <v>420</v>
      </c>
      <c r="AM24" s="175">
        <v>491</v>
      </c>
      <c r="AN24" s="175">
        <v>491</v>
      </c>
      <c r="AO24" s="175">
        <v>336</v>
      </c>
      <c r="AP24" s="175">
        <v>351</v>
      </c>
      <c r="AQ24" s="175">
        <v>343</v>
      </c>
      <c r="AR24" s="175">
        <v>359</v>
      </c>
      <c r="AS24" s="207">
        <v>331</v>
      </c>
      <c r="AW24" s="609" t="s">
        <v>51</v>
      </c>
      <c r="AX24" s="174" t="s">
        <v>33</v>
      </c>
      <c r="AY24" s="175">
        <v>325</v>
      </c>
      <c r="AZ24" s="175">
        <v>380</v>
      </c>
      <c r="BA24" s="175">
        <v>382</v>
      </c>
      <c r="BB24" s="175">
        <v>373</v>
      </c>
      <c r="BC24" s="175">
        <v>467</v>
      </c>
      <c r="BD24" s="175">
        <v>571</v>
      </c>
      <c r="BE24" s="175">
        <v>438</v>
      </c>
      <c r="BF24" s="175">
        <v>371</v>
      </c>
      <c r="BG24" s="175">
        <v>277</v>
      </c>
      <c r="BH24" s="175">
        <v>228</v>
      </c>
      <c r="BI24" s="207">
        <v>200</v>
      </c>
      <c r="BK24" s="156" t="s">
        <v>14</v>
      </c>
    </row>
    <row r="25" spans="2:150">
      <c r="B25" s="168" t="s">
        <v>9</v>
      </c>
      <c r="C25" s="170">
        <f t="shared" si="8"/>
        <v>1468.3999999999999</v>
      </c>
      <c r="D25" s="170">
        <f t="shared" si="8"/>
        <v>1643.2</v>
      </c>
      <c r="E25" s="170">
        <f t="shared" si="8"/>
        <v>1574.8</v>
      </c>
      <c r="F25" s="170">
        <f t="shared" si="8"/>
        <v>1675</v>
      </c>
      <c r="G25" s="170">
        <f t="shared" si="8"/>
        <v>1706.4</v>
      </c>
      <c r="H25" s="170">
        <f t="shared" si="8"/>
        <v>2041.8</v>
      </c>
      <c r="I25" s="170">
        <f t="shared" si="8"/>
        <v>1742.8000000000002</v>
      </c>
      <c r="J25" s="170">
        <f t="shared" si="8"/>
        <v>1575.6</v>
      </c>
      <c r="K25" s="170">
        <f t="shared" si="8"/>
        <v>1365.8</v>
      </c>
      <c r="L25" s="170">
        <f t="shared" si="8"/>
        <v>1393.6000000000001</v>
      </c>
      <c r="M25" s="170">
        <f t="shared" si="8"/>
        <v>1158.2</v>
      </c>
      <c r="N25" s="170"/>
      <c r="O25" s="352">
        <v>196.72504105420464</v>
      </c>
      <c r="P25" s="170"/>
      <c r="Q25" s="170"/>
      <c r="S25" s="168" t="s">
        <v>9</v>
      </c>
      <c r="T25" s="173">
        <v>770</v>
      </c>
      <c r="U25" s="173">
        <v>869</v>
      </c>
      <c r="V25" s="173">
        <v>826</v>
      </c>
      <c r="W25" s="173">
        <v>879</v>
      </c>
      <c r="X25" s="173">
        <v>894</v>
      </c>
      <c r="Y25" s="173">
        <v>1056</v>
      </c>
      <c r="Z25" s="173">
        <v>897</v>
      </c>
      <c r="AA25" s="173">
        <v>817</v>
      </c>
      <c r="AB25" s="173">
        <v>716</v>
      </c>
      <c r="AC25" s="173">
        <v>752</v>
      </c>
      <c r="AD25" s="173">
        <v>645</v>
      </c>
      <c r="AE25" s="159"/>
      <c r="AF25" s="159"/>
      <c r="AG25" s="603"/>
      <c r="AH25" s="180" t="s">
        <v>9</v>
      </c>
      <c r="AI25" s="176">
        <v>252</v>
      </c>
      <c r="AJ25" s="176">
        <v>284</v>
      </c>
      <c r="AK25" s="176">
        <v>267</v>
      </c>
      <c r="AL25" s="176">
        <v>245</v>
      </c>
      <c r="AM25" s="176">
        <v>274</v>
      </c>
      <c r="AN25" s="176">
        <v>275</v>
      </c>
      <c r="AO25" s="176">
        <v>233</v>
      </c>
      <c r="AP25" s="176">
        <v>201</v>
      </c>
      <c r="AQ25" s="176">
        <v>206</v>
      </c>
      <c r="AR25" s="176">
        <v>229</v>
      </c>
      <c r="AS25" s="208">
        <v>228</v>
      </c>
      <c r="AW25" s="610"/>
      <c r="AX25" s="180" t="s">
        <v>9</v>
      </c>
      <c r="AY25" s="176">
        <v>293</v>
      </c>
      <c r="AZ25" s="176">
        <v>291</v>
      </c>
      <c r="BA25" s="176">
        <v>286</v>
      </c>
      <c r="BB25" s="176">
        <v>332</v>
      </c>
      <c r="BC25" s="176">
        <v>330</v>
      </c>
      <c r="BD25" s="176">
        <v>420</v>
      </c>
      <c r="BE25" s="176">
        <v>386</v>
      </c>
      <c r="BF25" s="176">
        <v>328</v>
      </c>
      <c r="BG25" s="176">
        <v>245</v>
      </c>
      <c r="BH25" s="176">
        <v>211</v>
      </c>
      <c r="BI25" s="208">
        <v>139</v>
      </c>
    </row>
    <row r="26" spans="2:150">
      <c r="B26" s="168" t="s">
        <v>34</v>
      </c>
      <c r="C26" s="170">
        <f t="shared" si="8"/>
        <v>1645.6000000000001</v>
      </c>
      <c r="D26" s="170">
        <f t="shared" si="8"/>
        <v>1237.4000000000001</v>
      </c>
      <c r="E26" s="170">
        <f t="shared" si="8"/>
        <v>1184.8</v>
      </c>
      <c r="F26" s="170">
        <f t="shared" si="8"/>
        <v>1278.3999999999999</v>
      </c>
      <c r="G26" s="170">
        <f t="shared" si="8"/>
        <v>1316.1999999999998</v>
      </c>
      <c r="H26" s="170">
        <f t="shared" si="8"/>
        <v>1495.1999999999998</v>
      </c>
      <c r="I26" s="170">
        <f t="shared" si="8"/>
        <v>1452.8</v>
      </c>
      <c r="J26" s="170">
        <f t="shared" si="8"/>
        <v>1285</v>
      </c>
      <c r="K26" s="170">
        <f t="shared" si="8"/>
        <v>1162.2</v>
      </c>
      <c r="L26" s="170">
        <f t="shared" si="8"/>
        <v>1162.2</v>
      </c>
      <c r="M26" s="170">
        <f t="shared" si="8"/>
        <v>952.8</v>
      </c>
      <c r="N26" s="170"/>
      <c r="O26" s="352">
        <v>160.7720484274414</v>
      </c>
      <c r="P26" s="170"/>
      <c r="Q26" s="170"/>
      <c r="S26" s="168" t="s">
        <v>34</v>
      </c>
      <c r="T26" s="173">
        <v>882</v>
      </c>
      <c r="U26" s="173">
        <v>646</v>
      </c>
      <c r="V26" s="173">
        <v>620</v>
      </c>
      <c r="W26" s="173">
        <v>669</v>
      </c>
      <c r="X26" s="173">
        <v>688</v>
      </c>
      <c r="Y26" s="173">
        <v>769</v>
      </c>
      <c r="Z26" s="173">
        <v>744</v>
      </c>
      <c r="AA26" s="173">
        <v>659</v>
      </c>
      <c r="AB26" s="173">
        <v>605</v>
      </c>
      <c r="AC26" s="173">
        <v>627</v>
      </c>
      <c r="AD26" s="173">
        <v>520</v>
      </c>
      <c r="AE26" s="159"/>
      <c r="AF26" s="159"/>
      <c r="AG26" s="603"/>
      <c r="AH26" s="180" t="s">
        <v>34</v>
      </c>
      <c r="AI26" s="176">
        <v>323</v>
      </c>
      <c r="AJ26" s="176">
        <v>198</v>
      </c>
      <c r="AK26" s="176">
        <v>190</v>
      </c>
      <c r="AL26" s="176">
        <v>196</v>
      </c>
      <c r="AM26" s="176">
        <v>187</v>
      </c>
      <c r="AN26" s="176">
        <v>192</v>
      </c>
      <c r="AO26" s="176">
        <v>192</v>
      </c>
      <c r="AP26" s="176">
        <v>177</v>
      </c>
      <c r="AQ26" s="176">
        <v>168</v>
      </c>
      <c r="AR26" s="176">
        <v>183</v>
      </c>
      <c r="AS26" s="208">
        <v>170</v>
      </c>
      <c r="AW26" s="610"/>
      <c r="AX26" s="180" t="s">
        <v>34</v>
      </c>
      <c r="AY26" s="176">
        <v>284</v>
      </c>
      <c r="AZ26" s="176">
        <v>261</v>
      </c>
      <c r="BA26" s="176">
        <v>226</v>
      </c>
      <c r="BB26" s="176">
        <v>274</v>
      </c>
      <c r="BC26" s="176">
        <v>277</v>
      </c>
      <c r="BD26" s="176">
        <v>334</v>
      </c>
      <c r="BE26" s="176">
        <v>342</v>
      </c>
      <c r="BF26" s="176">
        <v>315</v>
      </c>
      <c r="BG26" s="176">
        <v>240</v>
      </c>
      <c r="BH26" s="176">
        <v>192</v>
      </c>
      <c r="BI26" s="208">
        <v>148</v>
      </c>
    </row>
    <row r="27" spans="2:150">
      <c r="B27" s="168" t="s">
        <v>35</v>
      </c>
      <c r="C27" s="170">
        <f t="shared" ref="C27" si="9">T27</f>
        <v>134</v>
      </c>
      <c r="D27" s="170">
        <f t="shared" ref="D27" si="10">U27</f>
        <v>215</v>
      </c>
      <c r="E27" s="170">
        <f t="shared" ref="E27" si="11">V27</f>
        <v>269</v>
      </c>
      <c r="F27" s="170">
        <f>W27</f>
        <v>382</v>
      </c>
      <c r="G27" s="170">
        <f t="shared" ref="G27" si="12">X27</f>
        <v>527</v>
      </c>
      <c r="H27" s="170">
        <f t="shared" ref="H27" si="13">Y27</f>
        <v>582</v>
      </c>
      <c r="I27" s="170">
        <f t="shared" ref="I27" si="14">Z27</f>
        <v>626</v>
      </c>
      <c r="J27" s="170">
        <f t="shared" ref="J27" si="15">AA27</f>
        <v>627</v>
      </c>
      <c r="K27" s="170">
        <f t="shared" ref="K27" si="16">AB27</f>
        <v>615</v>
      </c>
      <c r="L27" s="170">
        <f t="shared" ref="L27:M27" si="17">AC27</f>
        <v>945</v>
      </c>
      <c r="M27" s="170">
        <f t="shared" si="17"/>
        <v>1072</v>
      </c>
      <c r="N27" s="170"/>
      <c r="O27" s="352">
        <v>243.25697432048185</v>
      </c>
      <c r="P27" s="170"/>
      <c r="Q27" s="170"/>
      <c r="S27" s="168" t="s">
        <v>35</v>
      </c>
      <c r="T27" s="173">
        <v>134</v>
      </c>
      <c r="U27" s="173">
        <v>215</v>
      </c>
      <c r="V27" s="173">
        <v>269</v>
      </c>
      <c r="W27" s="173">
        <v>382</v>
      </c>
      <c r="X27" s="173">
        <v>527</v>
      </c>
      <c r="Y27" s="173">
        <v>582</v>
      </c>
      <c r="Z27" s="173">
        <v>626</v>
      </c>
      <c r="AA27" s="173">
        <v>627</v>
      </c>
      <c r="AB27" s="173">
        <v>615</v>
      </c>
      <c r="AC27" s="173">
        <v>945</v>
      </c>
      <c r="AD27" s="173">
        <v>1072</v>
      </c>
      <c r="AE27" s="159"/>
      <c r="AF27" s="159"/>
      <c r="AG27" s="603"/>
      <c r="AH27" s="180" t="s">
        <v>36</v>
      </c>
      <c r="AI27" s="176">
        <v>85</v>
      </c>
      <c r="AJ27" s="176">
        <v>83</v>
      </c>
      <c r="AK27" s="176">
        <v>69</v>
      </c>
      <c r="AL27" s="176">
        <v>72</v>
      </c>
      <c r="AM27" s="176">
        <v>76</v>
      </c>
      <c r="AN27" s="176">
        <v>78</v>
      </c>
      <c r="AO27" s="176">
        <v>90</v>
      </c>
      <c r="AP27" s="176">
        <v>92</v>
      </c>
      <c r="AQ27" s="176">
        <v>84</v>
      </c>
      <c r="AR27" s="176">
        <v>110</v>
      </c>
      <c r="AS27" s="208">
        <v>106</v>
      </c>
      <c r="AW27" s="610"/>
      <c r="AX27" s="180" t="s">
        <v>36</v>
      </c>
      <c r="AY27" s="176">
        <v>165</v>
      </c>
      <c r="AZ27" s="176">
        <v>166</v>
      </c>
      <c r="BA27" s="176">
        <v>123</v>
      </c>
      <c r="BB27" s="176">
        <v>167</v>
      </c>
      <c r="BC27" s="176">
        <v>176</v>
      </c>
      <c r="BD27" s="176">
        <v>190</v>
      </c>
      <c r="BE27" s="176">
        <v>202</v>
      </c>
      <c r="BF27" s="176">
        <v>214</v>
      </c>
      <c r="BG27" s="176">
        <v>210</v>
      </c>
      <c r="BH27" s="176">
        <v>249</v>
      </c>
      <c r="BI27" s="208">
        <v>169</v>
      </c>
    </row>
    <row r="28" spans="2:150">
      <c r="B28" s="168" t="s">
        <v>36</v>
      </c>
      <c r="C28" s="170">
        <f t="shared" ref="C28:M30" si="18">T28+AI27*$Q$6+AI33*$Q$8+AI39*$Q$10</f>
        <v>554.20000000000005</v>
      </c>
      <c r="D28" s="170">
        <f t="shared" si="18"/>
        <v>547.6</v>
      </c>
      <c r="E28" s="170">
        <f t="shared" si="18"/>
        <v>481.79999999999995</v>
      </c>
      <c r="F28" s="170">
        <f t="shared" si="18"/>
        <v>541.20000000000005</v>
      </c>
      <c r="G28" s="170">
        <f t="shared" si="18"/>
        <v>571.6</v>
      </c>
      <c r="H28" s="170">
        <f t="shared" si="18"/>
        <v>636.59999999999991</v>
      </c>
      <c r="I28" s="170">
        <f t="shared" si="18"/>
        <v>689</v>
      </c>
      <c r="J28" s="170">
        <f t="shared" si="18"/>
        <v>729</v>
      </c>
      <c r="K28" s="170">
        <f t="shared" si="18"/>
        <v>727.6</v>
      </c>
      <c r="L28" s="170">
        <f t="shared" si="18"/>
        <v>867</v>
      </c>
      <c r="M28" s="170">
        <f t="shared" si="18"/>
        <v>688.4</v>
      </c>
      <c r="N28" s="170"/>
      <c r="O28" s="352">
        <v>117.66573370734918</v>
      </c>
      <c r="P28" s="170"/>
      <c r="Q28" s="170"/>
      <c r="S28" s="168" t="s">
        <v>36</v>
      </c>
      <c r="T28" s="173">
        <v>291</v>
      </c>
      <c r="U28" s="173">
        <v>291</v>
      </c>
      <c r="V28" s="173">
        <v>252</v>
      </c>
      <c r="W28" s="173">
        <v>277</v>
      </c>
      <c r="X28" s="173">
        <v>291</v>
      </c>
      <c r="Y28" s="173">
        <v>327</v>
      </c>
      <c r="Z28" s="173">
        <v>354</v>
      </c>
      <c r="AA28" s="173">
        <v>370</v>
      </c>
      <c r="AB28" s="173">
        <v>372</v>
      </c>
      <c r="AC28" s="173">
        <v>447</v>
      </c>
      <c r="AD28" s="173">
        <v>365</v>
      </c>
      <c r="AE28" s="159"/>
      <c r="AF28" s="159"/>
      <c r="AG28" s="603"/>
      <c r="AH28" s="180" t="s">
        <v>37</v>
      </c>
      <c r="AI28" s="176">
        <v>4</v>
      </c>
      <c r="AJ28" s="176">
        <v>7</v>
      </c>
      <c r="AK28" s="176">
        <v>25</v>
      </c>
      <c r="AL28" s="176">
        <v>3</v>
      </c>
      <c r="AM28" s="176">
        <v>2</v>
      </c>
      <c r="AN28" s="176">
        <v>9</v>
      </c>
      <c r="AO28" s="176">
        <v>13</v>
      </c>
      <c r="AP28" s="176">
        <v>10</v>
      </c>
      <c r="AQ28" s="176">
        <v>5</v>
      </c>
      <c r="AR28" s="176">
        <v>5</v>
      </c>
      <c r="AS28" s="208">
        <v>1</v>
      </c>
      <c r="AW28" s="610"/>
      <c r="AX28" s="180" t="s">
        <v>37</v>
      </c>
      <c r="AY28" s="176">
        <v>6</v>
      </c>
      <c r="AZ28" s="176">
        <v>14</v>
      </c>
      <c r="BA28" s="176">
        <v>26</v>
      </c>
      <c r="BB28" s="176">
        <v>7</v>
      </c>
      <c r="BC28" s="176">
        <v>6</v>
      </c>
      <c r="BD28" s="176">
        <v>15</v>
      </c>
      <c r="BE28" s="176">
        <v>29</v>
      </c>
      <c r="BF28" s="176">
        <v>34</v>
      </c>
      <c r="BG28" s="176">
        <v>25</v>
      </c>
      <c r="BH28" s="176">
        <v>19</v>
      </c>
      <c r="BI28" s="208">
        <v>5</v>
      </c>
    </row>
    <row r="29" spans="2:150">
      <c r="B29" s="168" t="s">
        <v>37</v>
      </c>
      <c r="C29" s="170">
        <f t="shared" si="18"/>
        <v>16.399999999999999</v>
      </c>
      <c r="D29" s="170">
        <f t="shared" si="18"/>
        <v>35.4</v>
      </c>
      <c r="E29" s="170">
        <f t="shared" si="18"/>
        <v>67.2</v>
      </c>
      <c r="F29" s="170">
        <f t="shared" si="18"/>
        <v>20.399999999999999</v>
      </c>
      <c r="G29" s="170">
        <f t="shared" si="18"/>
        <v>14.2</v>
      </c>
      <c r="H29" s="170">
        <f t="shared" si="18"/>
        <v>42.400000000000006</v>
      </c>
      <c r="I29" s="170">
        <f t="shared" si="18"/>
        <v>72.800000000000011</v>
      </c>
      <c r="J29" s="170">
        <f t="shared" si="18"/>
        <v>97.4</v>
      </c>
      <c r="K29" s="170">
        <f t="shared" si="18"/>
        <v>60.599999999999994</v>
      </c>
      <c r="L29" s="170">
        <f t="shared" si="18"/>
        <v>54.6</v>
      </c>
      <c r="M29" s="170">
        <f t="shared" si="18"/>
        <v>14.8</v>
      </c>
      <c r="N29" s="170"/>
      <c r="O29" s="352">
        <v>27.323258305781245</v>
      </c>
      <c r="P29" s="170"/>
      <c r="Q29" s="170"/>
      <c r="S29" s="168" t="s">
        <v>37</v>
      </c>
      <c r="T29" s="173">
        <v>9</v>
      </c>
      <c r="U29" s="173">
        <v>18</v>
      </c>
      <c r="V29" s="173">
        <v>36</v>
      </c>
      <c r="W29" s="173">
        <v>11</v>
      </c>
      <c r="X29" s="173">
        <v>7</v>
      </c>
      <c r="Y29" s="173">
        <v>22</v>
      </c>
      <c r="Z29" s="173">
        <v>39</v>
      </c>
      <c r="AA29" s="173">
        <v>49</v>
      </c>
      <c r="AB29" s="173">
        <v>29</v>
      </c>
      <c r="AC29" s="173">
        <v>27</v>
      </c>
      <c r="AD29" s="173">
        <v>7</v>
      </c>
      <c r="AE29" s="159"/>
      <c r="AF29" s="159"/>
      <c r="AG29" s="604"/>
      <c r="AH29" s="182" t="s">
        <v>38</v>
      </c>
      <c r="AI29" s="183">
        <v>33</v>
      </c>
      <c r="AJ29" s="183">
        <v>24</v>
      </c>
      <c r="AK29" s="184">
        <v>9</v>
      </c>
      <c r="AL29" s="183">
        <v>12</v>
      </c>
      <c r="AM29" s="183">
        <v>37</v>
      </c>
      <c r="AN29" s="184">
        <v>63</v>
      </c>
      <c r="AO29" s="184">
        <v>63</v>
      </c>
      <c r="AP29" s="184">
        <v>84</v>
      </c>
      <c r="AQ29" s="184">
        <v>62</v>
      </c>
      <c r="AR29" s="184">
        <v>95</v>
      </c>
      <c r="AS29" s="210">
        <v>84</v>
      </c>
      <c r="AW29" s="611"/>
      <c r="AX29" s="182" t="s">
        <v>38</v>
      </c>
      <c r="AY29" s="183">
        <v>56</v>
      </c>
      <c r="AZ29" s="183">
        <v>42</v>
      </c>
      <c r="BA29" s="184">
        <v>30</v>
      </c>
      <c r="BB29" s="183">
        <v>26</v>
      </c>
      <c r="BC29" s="183">
        <v>51</v>
      </c>
      <c r="BD29" s="184">
        <v>93</v>
      </c>
      <c r="BE29" s="184">
        <v>112</v>
      </c>
      <c r="BF29" s="184">
        <v>216</v>
      </c>
      <c r="BG29" s="184">
        <v>119</v>
      </c>
      <c r="BH29" s="184">
        <v>208</v>
      </c>
      <c r="BI29" s="210">
        <v>141</v>
      </c>
    </row>
    <row r="30" spans="2:150" ht="15.75" customHeight="1">
      <c r="B30" s="168" t="s">
        <v>38</v>
      </c>
      <c r="C30" s="170">
        <f t="shared" si="18"/>
        <v>121.80000000000001</v>
      </c>
      <c r="D30" s="170">
        <f t="shared" si="18"/>
        <v>109.2</v>
      </c>
      <c r="E30" s="170">
        <f t="shared" si="18"/>
        <v>79</v>
      </c>
      <c r="F30" s="170">
        <f t="shared" si="18"/>
        <v>62.2</v>
      </c>
      <c r="G30" s="170">
        <f t="shared" si="18"/>
        <v>108.39999999999999</v>
      </c>
      <c r="H30" s="170">
        <f t="shared" si="18"/>
        <v>288</v>
      </c>
      <c r="I30" s="170">
        <f t="shared" si="18"/>
        <v>353</v>
      </c>
      <c r="J30" s="170">
        <f t="shared" si="18"/>
        <v>649.20000000000005</v>
      </c>
      <c r="K30" s="170">
        <f t="shared" si="18"/>
        <v>376</v>
      </c>
      <c r="L30" s="170">
        <f t="shared" si="18"/>
        <v>639.20000000000005</v>
      </c>
      <c r="M30" s="170">
        <f t="shared" si="18"/>
        <v>488</v>
      </c>
      <c r="N30" s="170"/>
      <c r="O30" s="352">
        <v>223.83913271216306</v>
      </c>
      <c r="P30" s="170"/>
      <c r="Q30" s="170"/>
      <c r="S30" s="168" t="s">
        <v>38</v>
      </c>
      <c r="T30" s="173">
        <v>64</v>
      </c>
      <c r="U30" s="173">
        <v>57</v>
      </c>
      <c r="V30" s="173">
        <v>41</v>
      </c>
      <c r="W30" s="173">
        <v>34</v>
      </c>
      <c r="X30" s="173">
        <v>57</v>
      </c>
      <c r="Y30" s="173">
        <v>154</v>
      </c>
      <c r="Z30" s="173">
        <v>186</v>
      </c>
      <c r="AA30" s="173">
        <v>331</v>
      </c>
      <c r="AB30" s="173">
        <v>196</v>
      </c>
      <c r="AC30" s="173">
        <v>330</v>
      </c>
      <c r="AD30" s="173">
        <v>258</v>
      </c>
      <c r="AE30" s="159"/>
      <c r="AF30" s="159"/>
      <c r="AG30" s="602" t="s">
        <v>101</v>
      </c>
      <c r="AH30" s="174" t="s">
        <v>33</v>
      </c>
      <c r="AI30" s="175">
        <v>446</v>
      </c>
      <c r="AJ30" s="175">
        <v>525</v>
      </c>
      <c r="AK30" s="175">
        <v>507</v>
      </c>
      <c r="AL30" s="175">
        <v>529</v>
      </c>
      <c r="AM30" s="175">
        <v>613</v>
      </c>
      <c r="AN30" s="175">
        <v>743</v>
      </c>
      <c r="AO30" s="175">
        <v>458</v>
      </c>
      <c r="AP30" s="175">
        <v>468</v>
      </c>
      <c r="AQ30" s="175">
        <v>419</v>
      </c>
      <c r="AR30" s="175">
        <v>375</v>
      </c>
      <c r="AS30" s="207">
        <v>279</v>
      </c>
      <c r="AW30" s="609" t="s">
        <v>52</v>
      </c>
      <c r="AX30" s="174" t="s">
        <v>33</v>
      </c>
      <c r="AY30" s="175">
        <v>663</v>
      </c>
      <c r="AZ30" s="175">
        <v>755</v>
      </c>
      <c r="BA30" s="175">
        <v>755</v>
      </c>
      <c r="BB30" s="175">
        <v>775</v>
      </c>
      <c r="BC30" s="175">
        <v>920</v>
      </c>
      <c r="BD30" s="175">
        <v>1195</v>
      </c>
      <c r="BE30" s="175">
        <v>799</v>
      </c>
      <c r="BF30" s="175">
        <v>812</v>
      </c>
      <c r="BG30" s="175">
        <v>698</v>
      </c>
      <c r="BH30" s="175">
        <v>597</v>
      </c>
      <c r="BI30" s="207">
        <v>450</v>
      </c>
    </row>
    <row r="31" spans="2:150">
      <c r="B31" s="168" t="s">
        <v>39</v>
      </c>
      <c r="C31" s="170">
        <f t="shared" ref="C31:C34" si="19">T31</f>
        <v>0</v>
      </c>
      <c r="D31" s="170">
        <f t="shared" ref="D31:D34" si="20">U31</f>
        <v>0</v>
      </c>
      <c r="E31" s="170">
        <f t="shared" ref="E31:E34" si="21">V31</f>
        <v>0</v>
      </c>
      <c r="F31" s="170">
        <f>W31</f>
        <v>125</v>
      </c>
      <c r="G31" s="170">
        <f t="shared" ref="G31:G34" si="22">X31</f>
        <v>135</v>
      </c>
      <c r="H31" s="170">
        <f t="shared" ref="H31:H34" si="23">Y31</f>
        <v>124</v>
      </c>
      <c r="I31" s="170">
        <f t="shared" ref="I31:I34" si="24">Z31</f>
        <v>200</v>
      </c>
      <c r="J31" s="170">
        <f t="shared" ref="J31:J34" si="25">AA31</f>
        <v>216</v>
      </c>
      <c r="K31" s="170">
        <f t="shared" ref="K31:K34" si="26">AB31</f>
        <v>190</v>
      </c>
      <c r="L31" s="170">
        <f t="shared" ref="L31:M34" si="27">AC31</f>
        <v>161</v>
      </c>
      <c r="M31" s="170">
        <f t="shared" si="27"/>
        <v>231</v>
      </c>
      <c r="N31" s="170"/>
      <c r="O31" s="354">
        <v>37.959878568725451</v>
      </c>
      <c r="P31" s="170"/>
      <c r="Q31" s="170"/>
      <c r="S31" s="168" t="s">
        <v>39</v>
      </c>
      <c r="T31" s="173"/>
      <c r="U31" s="173"/>
      <c r="V31" s="173"/>
      <c r="W31" s="173">
        <v>125</v>
      </c>
      <c r="X31" s="173">
        <v>135</v>
      </c>
      <c r="Y31" s="173">
        <v>124</v>
      </c>
      <c r="Z31" s="173">
        <v>200</v>
      </c>
      <c r="AA31" s="173">
        <v>216</v>
      </c>
      <c r="AB31" s="173">
        <v>190</v>
      </c>
      <c r="AC31" s="173">
        <v>161</v>
      </c>
      <c r="AD31" s="173">
        <v>231</v>
      </c>
      <c r="AE31" s="159"/>
      <c r="AF31" s="159"/>
      <c r="AG31" s="603"/>
      <c r="AH31" s="180" t="s">
        <v>9</v>
      </c>
      <c r="AI31" s="176">
        <v>312</v>
      </c>
      <c r="AJ31" s="176">
        <v>355</v>
      </c>
      <c r="AK31" s="176">
        <v>354</v>
      </c>
      <c r="AL31" s="176">
        <v>378</v>
      </c>
      <c r="AM31" s="176">
        <v>376</v>
      </c>
      <c r="AN31" s="176">
        <v>449</v>
      </c>
      <c r="AO31" s="176">
        <v>369</v>
      </c>
      <c r="AP31" s="176">
        <v>329</v>
      </c>
      <c r="AQ31" s="176">
        <v>293</v>
      </c>
      <c r="AR31" s="176">
        <v>282</v>
      </c>
      <c r="AS31" s="208">
        <v>242</v>
      </c>
      <c r="AW31" s="610"/>
      <c r="AX31" s="180" t="s">
        <v>9</v>
      </c>
      <c r="AY31" s="176">
        <v>474</v>
      </c>
      <c r="AZ31" s="176">
        <v>553</v>
      </c>
      <c r="BA31" s="176">
        <v>528</v>
      </c>
      <c r="BB31" s="176">
        <v>594</v>
      </c>
      <c r="BC31" s="176">
        <v>610</v>
      </c>
      <c r="BD31" s="176">
        <v>772</v>
      </c>
      <c r="BE31" s="176">
        <v>660</v>
      </c>
      <c r="BF31" s="176">
        <v>590</v>
      </c>
      <c r="BG31" s="176">
        <v>499</v>
      </c>
      <c r="BH31" s="176">
        <v>498</v>
      </c>
      <c r="BI31" s="208">
        <v>375</v>
      </c>
    </row>
    <row r="32" spans="2:150">
      <c r="B32" s="168" t="s">
        <v>15</v>
      </c>
      <c r="C32" s="170">
        <f t="shared" si="19"/>
        <v>183</v>
      </c>
      <c r="D32" s="170">
        <f t="shared" si="20"/>
        <v>199</v>
      </c>
      <c r="E32" s="170">
        <f t="shared" si="21"/>
        <v>200</v>
      </c>
      <c r="F32" s="170">
        <f>W32</f>
        <v>187</v>
      </c>
      <c r="G32" s="170">
        <f t="shared" si="22"/>
        <v>148</v>
      </c>
      <c r="H32" s="170">
        <f t="shared" si="23"/>
        <v>183</v>
      </c>
      <c r="I32" s="170">
        <f t="shared" si="24"/>
        <v>201</v>
      </c>
      <c r="J32" s="170">
        <f t="shared" si="25"/>
        <v>236</v>
      </c>
      <c r="K32" s="170">
        <f t="shared" si="26"/>
        <v>209</v>
      </c>
      <c r="L32" s="170">
        <f t="shared" si="27"/>
        <v>195</v>
      </c>
      <c r="M32" s="170">
        <f t="shared" si="27"/>
        <v>206</v>
      </c>
      <c r="N32" s="170"/>
      <c r="O32" s="352">
        <v>22.377816396303491</v>
      </c>
      <c r="P32" s="170"/>
      <c r="Q32" s="170"/>
      <c r="S32" s="168" t="s">
        <v>15</v>
      </c>
      <c r="T32" s="173">
        <v>183</v>
      </c>
      <c r="U32" s="173">
        <v>199</v>
      </c>
      <c r="V32" s="173">
        <v>200</v>
      </c>
      <c r="W32" s="173">
        <v>187</v>
      </c>
      <c r="X32" s="173">
        <v>148</v>
      </c>
      <c r="Y32" s="173">
        <v>183</v>
      </c>
      <c r="Z32" s="173">
        <v>201</v>
      </c>
      <c r="AA32" s="173">
        <v>236</v>
      </c>
      <c r="AB32" s="173">
        <v>209</v>
      </c>
      <c r="AC32" s="173">
        <v>195</v>
      </c>
      <c r="AD32" s="173">
        <v>206</v>
      </c>
      <c r="AE32" s="159"/>
      <c r="AF32" s="159"/>
      <c r="AG32" s="603"/>
      <c r="AH32" s="180" t="s">
        <v>34</v>
      </c>
      <c r="AI32" s="176">
        <v>342</v>
      </c>
      <c r="AJ32" s="176">
        <v>271</v>
      </c>
      <c r="AK32" s="176">
        <v>258</v>
      </c>
      <c r="AL32" s="176">
        <v>281</v>
      </c>
      <c r="AM32" s="176">
        <v>283</v>
      </c>
      <c r="AN32" s="176">
        <v>311</v>
      </c>
      <c r="AO32" s="176">
        <v>302</v>
      </c>
      <c r="AP32" s="176">
        <v>242</v>
      </c>
      <c r="AQ32" s="176">
        <v>232</v>
      </c>
      <c r="AR32" s="176">
        <v>234</v>
      </c>
      <c r="AS32" s="208">
        <v>178</v>
      </c>
      <c r="AW32" s="610"/>
      <c r="AX32" s="180" t="s">
        <v>34</v>
      </c>
      <c r="AY32" s="176">
        <v>506</v>
      </c>
      <c r="AZ32" s="176">
        <v>416</v>
      </c>
      <c r="BA32" s="176">
        <v>411</v>
      </c>
      <c r="BB32" s="176">
        <v>427</v>
      </c>
      <c r="BC32" s="176">
        <v>469</v>
      </c>
      <c r="BD32" s="176">
        <v>559</v>
      </c>
      <c r="BE32" s="176">
        <v>559</v>
      </c>
      <c r="BF32" s="176">
        <v>472</v>
      </c>
      <c r="BG32" s="176">
        <v>430</v>
      </c>
      <c r="BH32" s="176">
        <v>417</v>
      </c>
      <c r="BI32" s="208">
        <v>331</v>
      </c>
    </row>
    <row r="33" spans="2:61">
      <c r="B33" s="168" t="s">
        <v>40</v>
      </c>
      <c r="C33" s="170">
        <f t="shared" si="19"/>
        <v>0</v>
      </c>
      <c r="D33" s="170">
        <f t="shared" si="20"/>
        <v>0</v>
      </c>
      <c r="E33" s="170">
        <f t="shared" si="21"/>
        <v>0</v>
      </c>
      <c r="F33" s="170">
        <f>W33</f>
        <v>231</v>
      </c>
      <c r="G33" s="170">
        <f t="shared" si="22"/>
        <v>379</v>
      </c>
      <c r="H33" s="170">
        <f t="shared" si="23"/>
        <v>3582</v>
      </c>
      <c r="I33" s="170">
        <f t="shared" si="24"/>
        <v>7276</v>
      </c>
      <c r="J33" s="170">
        <f t="shared" si="25"/>
        <v>4014</v>
      </c>
      <c r="K33" s="170">
        <f t="shared" si="26"/>
        <v>7596</v>
      </c>
      <c r="L33" s="170">
        <f t="shared" si="27"/>
        <v>10131.5</v>
      </c>
      <c r="M33" s="170">
        <f t="shared" si="27"/>
        <v>3882</v>
      </c>
      <c r="N33" s="170"/>
      <c r="O33" s="354">
        <v>3761.0641652013737</v>
      </c>
      <c r="P33" s="170"/>
      <c r="Q33" s="170"/>
      <c r="S33" s="168" t="s">
        <v>40</v>
      </c>
      <c r="T33" s="173"/>
      <c r="U33" s="173"/>
      <c r="V33" s="173"/>
      <c r="W33" s="173">
        <v>231</v>
      </c>
      <c r="X33" s="173">
        <v>379</v>
      </c>
      <c r="Y33" s="173">
        <v>3582</v>
      </c>
      <c r="Z33" s="173">
        <v>7276</v>
      </c>
      <c r="AA33" s="173">
        <v>4014</v>
      </c>
      <c r="AB33" s="173">
        <v>7596</v>
      </c>
      <c r="AC33" s="173">
        <v>10131.5</v>
      </c>
      <c r="AD33" s="173">
        <v>3882</v>
      </c>
      <c r="AE33" s="159"/>
      <c r="AF33" s="159"/>
      <c r="AG33" s="603"/>
      <c r="AH33" s="180" t="s">
        <v>36</v>
      </c>
      <c r="AI33" s="176">
        <v>128</v>
      </c>
      <c r="AJ33" s="176">
        <v>117</v>
      </c>
      <c r="AK33" s="176">
        <v>105</v>
      </c>
      <c r="AL33" s="176">
        <v>119</v>
      </c>
      <c r="AM33" s="176">
        <v>107</v>
      </c>
      <c r="AN33" s="176">
        <v>132</v>
      </c>
      <c r="AO33" s="176">
        <v>131</v>
      </c>
      <c r="AP33" s="176">
        <v>139</v>
      </c>
      <c r="AQ33" s="176">
        <v>124</v>
      </c>
      <c r="AR33" s="176">
        <v>164</v>
      </c>
      <c r="AS33" s="208">
        <v>115</v>
      </c>
      <c r="AW33" s="610"/>
      <c r="AX33" s="180" t="s">
        <v>36</v>
      </c>
      <c r="AY33" s="176">
        <v>138</v>
      </c>
      <c r="AZ33" s="176">
        <v>139</v>
      </c>
      <c r="BA33" s="176">
        <v>149</v>
      </c>
      <c r="BB33" s="176">
        <v>168</v>
      </c>
      <c r="BC33" s="176">
        <v>187</v>
      </c>
      <c r="BD33" s="176">
        <v>217</v>
      </c>
      <c r="BE33" s="176">
        <v>235</v>
      </c>
      <c r="BF33" s="176">
        <v>269</v>
      </c>
      <c r="BG33" s="176">
        <v>277</v>
      </c>
      <c r="BH33" s="176">
        <v>318</v>
      </c>
      <c r="BI33" s="208">
        <v>246</v>
      </c>
    </row>
    <row r="34" spans="2:61">
      <c r="B34" s="185" t="s">
        <v>41</v>
      </c>
      <c r="C34" s="186">
        <f t="shared" si="19"/>
        <v>15.249068112504235</v>
      </c>
      <c r="D34" s="186">
        <f t="shared" si="20"/>
        <v>15.8836229053151</v>
      </c>
      <c r="E34" s="186">
        <f t="shared" si="21"/>
        <v>15.40958461895165</v>
      </c>
      <c r="F34" s="186">
        <f>W34</f>
        <v>15.076692201650758</v>
      </c>
      <c r="G34" s="186">
        <f t="shared" si="22"/>
        <v>14.292337452638648</v>
      </c>
      <c r="H34" s="186">
        <f t="shared" si="23"/>
        <v>14.562904235343208</v>
      </c>
      <c r="I34" s="186">
        <f t="shared" si="24"/>
        <v>15.692172547349367</v>
      </c>
      <c r="J34" s="186">
        <f t="shared" si="25"/>
        <v>17.114614819050733</v>
      </c>
      <c r="K34" s="186">
        <f t="shared" si="26"/>
        <v>17.248795595320026</v>
      </c>
      <c r="L34" s="186">
        <f t="shared" si="27"/>
        <v>21.663949785950425</v>
      </c>
      <c r="M34" s="186">
        <f t="shared" si="27"/>
        <v>18.238870366738578</v>
      </c>
      <c r="N34" s="187"/>
      <c r="O34" s="353">
        <v>2.1410168038303992</v>
      </c>
      <c r="P34" s="170"/>
      <c r="Q34" s="170"/>
      <c r="S34" s="185" t="s">
        <v>41</v>
      </c>
      <c r="T34" s="188">
        <v>15.249068112504235</v>
      </c>
      <c r="U34" s="188">
        <v>15.8836229053151</v>
      </c>
      <c r="V34" s="188">
        <v>15.40958461895165</v>
      </c>
      <c r="W34" s="188">
        <v>15.076692201650758</v>
      </c>
      <c r="X34" s="188">
        <v>14.292337452638648</v>
      </c>
      <c r="Y34" s="188">
        <v>14.562904235343208</v>
      </c>
      <c r="Z34" s="188">
        <v>15.692172547349367</v>
      </c>
      <c r="AA34" s="188">
        <v>17.114614819050733</v>
      </c>
      <c r="AB34" s="188">
        <v>17.248795595320026</v>
      </c>
      <c r="AC34" s="188">
        <v>21.663949785950425</v>
      </c>
      <c r="AD34" s="188">
        <v>18.238870366738578</v>
      </c>
      <c r="AE34" s="159"/>
      <c r="AF34" s="159"/>
      <c r="AG34" s="603"/>
      <c r="AH34" s="180" t="s">
        <v>37</v>
      </c>
      <c r="AI34" s="176">
        <v>3</v>
      </c>
      <c r="AJ34" s="176">
        <v>7</v>
      </c>
      <c r="AK34" s="176">
        <v>10</v>
      </c>
      <c r="AL34" s="176">
        <v>7</v>
      </c>
      <c r="AM34" s="176">
        <v>2</v>
      </c>
      <c r="AN34" s="176">
        <v>6</v>
      </c>
      <c r="AO34" s="176">
        <v>15</v>
      </c>
      <c r="AP34" s="176">
        <v>32</v>
      </c>
      <c r="AQ34" s="176">
        <v>6</v>
      </c>
      <c r="AR34" s="176">
        <v>14</v>
      </c>
      <c r="AS34" s="208">
        <v>1</v>
      </c>
      <c r="AW34" s="610"/>
      <c r="AX34" s="180" t="s">
        <v>37</v>
      </c>
      <c r="AY34" s="176">
        <v>2</v>
      </c>
      <c r="AZ34" s="176">
        <v>9</v>
      </c>
      <c r="BA34" s="176">
        <v>8</v>
      </c>
      <c r="BB34" s="176">
        <v>3</v>
      </c>
      <c r="BC34" s="176">
        <v>5</v>
      </c>
      <c r="BD34" s="176">
        <v>11</v>
      </c>
      <c r="BE34" s="176">
        <v>23</v>
      </c>
      <c r="BF34" s="176">
        <v>34</v>
      </c>
      <c r="BG34" s="176">
        <v>24</v>
      </c>
      <c r="BH34" s="176">
        <v>22</v>
      </c>
      <c r="BI34" s="208">
        <v>6</v>
      </c>
    </row>
    <row r="35" spans="2:61">
      <c r="C35" s="168"/>
      <c r="D35" s="168"/>
      <c r="E35" s="168"/>
      <c r="O35" s="111"/>
      <c r="S35" s="159"/>
      <c r="T35" s="168"/>
      <c r="U35" s="168"/>
      <c r="V35" s="168"/>
      <c r="W35" s="159"/>
      <c r="X35" s="159"/>
      <c r="Y35" s="159"/>
      <c r="Z35" s="159"/>
      <c r="AA35" s="346"/>
      <c r="AB35" s="346"/>
      <c r="AC35" s="346"/>
      <c r="AD35" s="346"/>
      <c r="AE35" s="159"/>
      <c r="AF35" s="159"/>
      <c r="AG35" s="604"/>
      <c r="AH35" s="182" t="s">
        <v>38</v>
      </c>
      <c r="AI35" s="183">
        <v>17</v>
      </c>
      <c r="AJ35" s="183">
        <v>21</v>
      </c>
      <c r="AK35" s="184">
        <v>14</v>
      </c>
      <c r="AL35" s="183">
        <v>9</v>
      </c>
      <c r="AM35" s="183">
        <v>11</v>
      </c>
      <c r="AN35" s="184">
        <v>44</v>
      </c>
      <c r="AO35" s="184">
        <v>71</v>
      </c>
      <c r="AP35" s="184">
        <v>131</v>
      </c>
      <c r="AQ35" s="184">
        <v>80</v>
      </c>
      <c r="AR35" s="184">
        <v>142</v>
      </c>
      <c r="AS35" s="210">
        <v>104</v>
      </c>
      <c r="AW35" s="611"/>
      <c r="AX35" s="182" t="s">
        <v>38</v>
      </c>
      <c r="AY35" s="183">
        <v>22</v>
      </c>
      <c r="AZ35" s="183">
        <v>26</v>
      </c>
      <c r="BA35" s="184">
        <v>26</v>
      </c>
      <c r="BB35" s="183">
        <v>14</v>
      </c>
      <c r="BC35" s="183">
        <v>19</v>
      </c>
      <c r="BD35" s="184">
        <v>82</v>
      </c>
      <c r="BE35" s="184">
        <v>120</v>
      </c>
      <c r="BF35" s="184">
        <v>230</v>
      </c>
      <c r="BG35" s="184">
        <v>134</v>
      </c>
      <c r="BH35" s="184">
        <v>218</v>
      </c>
      <c r="BI35" s="210">
        <v>159</v>
      </c>
    </row>
    <row r="36" spans="2:61" ht="15.75" customHeight="1">
      <c r="C36" s="168"/>
      <c r="D36" s="168"/>
      <c r="E36" s="168"/>
      <c r="O36" s="111"/>
      <c r="S36" s="159"/>
      <c r="T36" s="168"/>
      <c r="U36" s="168"/>
      <c r="V36" s="168"/>
      <c r="W36" s="159"/>
      <c r="X36" s="159"/>
      <c r="Y36" s="159"/>
      <c r="Z36" s="159"/>
      <c r="AA36" s="346"/>
      <c r="AB36" s="346"/>
      <c r="AC36" s="346"/>
      <c r="AD36" s="346"/>
      <c r="AE36" s="159"/>
      <c r="AF36" s="159"/>
      <c r="AG36" s="602" t="s">
        <v>102</v>
      </c>
      <c r="AH36" s="174" t="s">
        <v>33</v>
      </c>
      <c r="AI36" s="175">
        <v>158</v>
      </c>
      <c r="AJ36" s="175">
        <v>162</v>
      </c>
      <c r="AK36" s="175">
        <v>182</v>
      </c>
      <c r="AL36" s="175">
        <v>172</v>
      </c>
      <c r="AM36" s="175">
        <v>211</v>
      </c>
      <c r="AN36" s="175">
        <v>327</v>
      </c>
      <c r="AO36" s="175">
        <v>256</v>
      </c>
      <c r="AP36" s="175">
        <v>221</v>
      </c>
      <c r="AQ36" s="175">
        <v>157</v>
      </c>
      <c r="AR36" s="175">
        <v>106</v>
      </c>
      <c r="AS36" s="207">
        <v>102</v>
      </c>
      <c r="AW36" s="602" t="s">
        <v>69</v>
      </c>
      <c r="AX36" s="174" t="s">
        <v>33</v>
      </c>
      <c r="AY36" s="175">
        <v>758</v>
      </c>
      <c r="AZ36" s="175">
        <v>841</v>
      </c>
      <c r="BA36" s="175">
        <v>849</v>
      </c>
      <c r="BB36" s="175">
        <v>846</v>
      </c>
      <c r="BC36" s="175">
        <v>963</v>
      </c>
      <c r="BD36" s="175">
        <v>1192</v>
      </c>
      <c r="BE36" s="175">
        <v>783</v>
      </c>
      <c r="BF36" s="175">
        <v>767</v>
      </c>
      <c r="BG36" s="175">
        <v>677</v>
      </c>
      <c r="BH36" s="175">
        <v>602</v>
      </c>
      <c r="BI36" s="207">
        <v>545</v>
      </c>
    </row>
    <row r="37" spans="2:61">
      <c r="C37" s="168"/>
      <c r="D37" s="168"/>
      <c r="E37" s="168"/>
      <c r="O37" s="111"/>
      <c r="S37" s="159"/>
      <c r="T37" s="168"/>
      <c r="U37" s="168"/>
      <c r="V37" s="168"/>
      <c r="W37" s="159"/>
      <c r="X37" s="159"/>
      <c r="Y37" s="159"/>
      <c r="Z37" s="159"/>
      <c r="AA37" s="346"/>
      <c r="AB37" s="346"/>
      <c r="AC37" s="346"/>
      <c r="AD37" s="346"/>
      <c r="AE37" s="159"/>
      <c r="AF37" s="159"/>
      <c r="AG37" s="603"/>
      <c r="AH37" s="180" t="s">
        <v>9</v>
      </c>
      <c r="AI37" s="176">
        <v>154</v>
      </c>
      <c r="AJ37" s="176">
        <v>160</v>
      </c>
      <c r="AK37" s="176">
        <v>151</v>
      </c>
      <c r="AL37" s="176">
        <v>185</v>
      </c>
      <c r="AM37" s="176">
        <v>181</v>
      </c>
      <c r="AN37" s="176">
        <v>264</v>
      </c>
      <c r="AO37" s="176">
        <v>242</v>
      </c>
      <c r="AP37" s="176">
        <v>224</v>
      </c>
      <c r="AQ37" s="176">
        <v>160</v>
      </c>
      <c r="AR37" s="176">
        <v>147</v>
      </c>
      <c r="AS37" s="208">
        <v>74</v>
      </c>
      <c r="AW37" s="603"/>
      <c r="AX37" s="180" t="s">
        <v>9</v>
      </c>
      <c r="AY37" s="176">
        <v>571</v>
      </c>
      <c r="AZ37" s="176">
        <v>630</v>
      </c>
      <c r="BA37" s="176">
        <v>614</v>
      </c>
      <c r="BB37" s="176">
        <v>630</v>
      </c>
      <c r="BC37" s="176">
        <v>629</v>
      </c>
      <c r="BD37" s="176">
        <v>773</v>
      </c>
      <c r="BE37" s="176">
        <v>651</v>
      </c>
      <c r="BF37" s="176">
        <v>613</v>
      </c>
      <c r="BG37" s="176">
        <v>528</v>
      </c>
      <c r="BH37" s="176">
        <v>525</v>
      </c>
      <c r="BI37" s="208">
        <v>420</v>
      </c>
    </row>
    <row r="38" spans="2:61">
      <c r="C38" s="168"/>
      <c r="D38" s="168"/>
      <c r="E38" s="168"/>
      <c r="O38" s="111"/>
      <c r="S38" s="159"/>
      <c r="T38" s="168"/>
      <c r="U38" s="168"/>
      <c r="V38" s="168"/>
      <c r="W38" s="159"/>
      <c r="X38" s="159"/>
      <c r="Y38" s="159"/>
      <c r="Z38" s="159"/>
      <c r="AA38" s="346"/>
      <c r="AB38" s="346"/>
      <c r="AC38" s="346"/>
      <c r="AD38" s="346"/>
      <c r="AE38" s="159"/>
      <c r="AF38" s="159"/>
      <c r="AG38" s="603"/>
      <c r="AH38" s="180" t="s">
        <v>34</v>
      </c>
      <c r="AI38" s="176">
        <v>136</v>
      </c>
      <c r="AJ38" s="176">
        <v>135</v>
      </c>
      <c r="AK38" s="176">
        <v>129</v>
      </c>
      <c r="AL38" s="176">
        <v>143</v>
      </c>
      <c r="AM38" s="176">
        <v>163</v>
      </c>
      <c r="AN38" s="176">
        <v>218</v>
      </c>
      <c r="AO38" s="176">
        <v>211</v>
      </c>
      <c r="AP38" s="176">
        <v>202</v>
      </c>
      <c r="AQ38" s="176">
        <v>159</v>
      </c>
      <c r="AR38" s="176">
        <v>129</v>
      </c>
      <c r="AS38" s="208">
        <v>99</v>
      </c>
      <c r="AW38" s="603"/>
      <c r="AX38" s="180" t="s">
        <v>34</v>
      </c>
      <c r="AY38" s="176">
        <v>625</v>
      </c>
      <c r="AZ38" s="176">
        <v>468</v>
      </c>
      <c r="BA38" s="176">
        <v>456</v>
      </c>
      <c r="BB38" s="176">
        <v>486</v>
      </c>
      <c r="BC38" s="176">
        <v>496</v>
      </c>
      <c r="BD38" s="176">
        <v>575</v>
      </c>
      <c r="BE38" s="176">
        <v>528</v>
      </c>
      <c r="BF38" s="176">
        <v>480</v>
      </c>
      <c r="BG38" s="176">
        <v>439</v>
      </c>
      <c r="BH38" s="176">
        <v>429</v>
      </c>
      <c r="BI38" s="208">
        <v>344</v>
      </c>
    </row>
    <row r="39" spans="2:61">
      <c r="C39" s="168"/>
      <c r="D39" s="168"/>
      <c r="E39" s="168"/>
      <c r="O39" s="111"/>
      <c r="S39" s="159"/>
      <c r="T39" s="168"/>
      <c r="U39" s="168"/>
      <c r="V39" s="168"/>
      <c r="W39" s="159"/>
      <c r="X39" s="159"/>
      <c r="Y39" s="159"/>
      <c r="Z39" s="159"/>
      <c r="AA39" s="346"/>
      <c r="AB39" s="346"/>
      <c r="AC39" s="346"/>
      <c r="AD39" s="346"/>
      <c r="AE39" s="159"/>
      <c r="AF39" s="159"/>
      <c r="AG39" s="603"/>
      <c r="AH39" s="180" t="s">
        <v>36</v>
      </c>
      <c r="AI39" s="176">
        <v>56</v>
      </c>
      <c r="AJ39" s="176">
        <v>61</v>
      </c>
      <c r="AK39" s="176">
        <v>58</v>
      </c>
      <c r="AL39" s="176">
        <v>73</v>
      </c>
      <c r="AM39" s="176">
        <v>94</v>
      </c>
      <c r="AN39" s="176">
        <v>96</v>
      </c>
      <c r="AO39" s="176">
        <v>110</v>
      </c>
      <c r="AP39" s="176">
        <v>122</v>
      </c>
      <c r="AQ39" s="176">
        <v>137</v>
      </c>
      <c r="AR39" s="176">
        <v>140</v>
      </c>
      <c r="AS39" s="208">
        <v>103</v>
      </c>
      <c r="AW39" s="603"/>
      <c r="AX39" s="180" t="s">
        <v>36</v>
      </c>
      <c r="AY39" s="176">
        <v>206</v>
      </c>
      <c r="AZ39" s="176">
        <v>195</v>
      </c>
      <c r="BA39" s="176">
        <v>181</v>
      </c>
      <c r="BB39" s="176">
        <v>194</v>
      </c>
      <c r="BC39" s="176">
        <v>209</v>
      </c>
      <c r="BD39" s="176">
        <v>223</v>
      </c>
      <c r="BE39" s="176">
        <v>245</v>
      </c>
      <c r="BF39" s="176">
        <v>253</v>
      </c>
      <c r="BG39" s="176">
        <v>256</v>
      </c>
      <c r="BH39" s="176">
        <v>291</v>
      </c>
      <c r="BI39" s="208">
        <v>230</v>
      </c>
    </row>
    <row r="40" spans="2:61">
      <c r="C40" s="168"/>
      <c r="D40" s="168"/>
      <c r="E40" s="168"/>
      <c r="O40" s="111"/>
      <c r="S40" s="159"/>
      <c r="T40" s="168"/>
      <c r="U40" s="168"/>
      <c r="V40" s="168"/>
      <c r="W40" s="159"/>
      <c r="X40" s="159"/>
      <c r="Y40" s="159"/>
      <c r="Z40" s="159"/>
      <c r="AA40" s="346"/>
      <c r="AB40" s="346"/>
      <c r="AC40" s="346"/>
      <c r="AD40" s="346"/>
      <c r="AE40" s="159"/>
      <c r="AF40" s="159"/>
      <c r="AG40" s="603"/>
      <c r="AH40" s="180" t="s">
        <v>37</v>
      </c>
      <c r="AI40" s="176">
        <v>1</v>
      </c>
      <c r="AJ40" s="176">
        <v>4</v>
      </c>
      <c r="AK40" s="176">
        <v>1</v>
      </c>
      <c r="AL40" s="176">
        <v>0</v>
      </c>
      <c r="AM40" s="176">
        <v>3</v>
      </c>
      <c r="AN40" s="176">
        <v>6</v>
      </c>
      <c r="AO40" s="176">
        <v>7</v>
      </c>
      <c r="AP40" s="176">
        <v>7</v>
      </c>
      <c r="AQ40" s="176">
        <v>18</v>
      </c>
      <c r="AR40" s="176">
        <v>8</v>
      </c>
      <c r="AS40" s="208">
        <v>5</v>
      </c>
      <c r="AW40" s="603"/>
      <c r="AX40" s="180" t="s">
        <v>37</v>
      </c>
      <c r="AY40" s="176">
        <v>5</v>
      </c>
      <c r="AZ40" s="176">
        <v>10</v>
      </c>
      <c r="BA40" s="176">
        <v>14</v>
      </c>
      <c r="BB40" s="176">
        <v>7</v>
      </c>
      <c r="BC40" s="176">
        <v>4</v>
      </c>
      <c r="BD40" s="176">
        <v>13</v>
      </c>
      <c r="BE40" s="176">
        <v>12</v>
      </c>
      <c r="BF40" s="176">
        <v>27</v>
      </c>
      <c r="BG40" s="176">
        <v>22</v>
      </c>
      <c r="BH40" s="176">
        <v>16</v>
      </c>
      <c r="BI40" s="208">
        <v>7</v>
      </c>
    </row>
    <row r="41" spans="2:61">
      <c r="B41" s="189"/>
      <c r="C41" s="168"/>
      <c r="D41" s="168"/>
      <c r="E41" s="168"/>
      <c r="F41" s="191"/>
      <c r="G41" s="191"/>
      <c r="H41" s="191"/>
      <c r="I41" s="191"/>
      <c r="J41" s="191"/>
      <c r="K41" s="191"/>
      <c r="L41" s="191"/>
      <c r="M41" s="191"/>
      <c r="N41" s="191"/>
      <c r="O41" s="193"/>
      <c r="P41" s="191"/>
      <c r="Q41" s="191"/>
      <c r="S41" s="194"/>
      <c r="T41" s="168"/>
      <c r="U41" s="168"/>
      <c r="V41" s="168"/>
      <c r="W41" s="196"/>
      <c r="X41" s="196"/>
      <c r="Y41" s="196"/>
      <c r="Z41" s="196"/>
      <c r="AA41" s="196"/>
      <c r="AB41" s="196"/>
      <c r="AC41" s="196"/>
      <c r="AD41" s="196"/>
      <c r="AE41" s="159"/>
      <c r="AF41" s="159"/>
      <c r="AG41" s="604"/>
      <c r="AH41" s="182" t="s">
        <v>38</v>
      </c>
      <c r="AI41" s="183">
        <v>12</v>
      </c>
      <c r="AJ41" s="183">
        <v>10</v>
      </c>
      <c r="AK41" s="184">
        <v>14</v>
      </c>
      <c r="AL41" s="183">
        <v>8</v>
      </c>
      <c r="AM41" s="183">
        <v>9</v>
      </c>
      <c r="AN41" s="184">
        <v>33</v>
      </c>
      <c r="AO41" s="184">
        <v>38</v>
      </c>
      <c r="AP41" s="184">
        <v>100</v>
      </c>
      <c r="AQ41" s="184">
        <v>42</v>
      </c>
      <c r="AR41" s="184">
        <v>76</v>
      </c>
      <c r="AS41" s="210">
        <v>49</v>
      </c>
      <c r="AW41" s="604"/>
      <c r="AX41" s="182" t="s">
        <v>38</v>
      </c>
      <c r="AY41" s="183">
        <v>25</v>
      </c>
      <c r="AZ41" s="183">
        <v>28</v>
      </c>
      <c r="BA41" s="184">
        <v>23</v>
      </c>
      <c r="BB41" s="183">
        <v>14</v>
      </c>
      <c r="BC41" s="183">
        <v>16</v>
      </c>
      <c r="BD41" s="184">
        <v>75</v>
      </c>
      <c r="BE41" s="184">
        <v>87</v>
      </c>
      <c r="BF41" s="184">
        <v>200</v>
      </c>
      <c r="BG41" s="184">
        <v>95</v>
      </c>
      <c r="BH41" s="184">
        <v>181</v>
      </c>
      <c r="BI41" s="210">
        <v>139</v>
      </c>
    </row>
    <row r="42" spans="2:61">
      <c r="C42" s="159"/>
      <c r="D42" s="159"/>
      <c r="E42" s="159"/>
      <c r="O42" s="111"/>
      <c r="S42" s="159"/>
      <c r="T42" s="159"/>
      <c r="U42" s="159"/>
      <c r="V42" s="159"/>
      <c r="W42" s="159"/>
      <c r="X42" s="159"/>
      <c r="Y42" s="159"/>
      <c r="Z42" s="159"/>
      <c r="AA42" s="346"/>
      <c r="AB42" s="346"/>
      <c r="AC42" s="346"/>
      <c r="AD42" s="346"/>
      <c r="AE42" s="159"/>
      <c r="AF42" s="159"/>
      <c r="AI42" s="159"/>
      <c r="AJ42" s="159"/>
      <c r="AK42" s="159"/>
      <c r="AP42" s="347"/>
      <c r="AQ42" s="347"/>
      <c r="AR42" s="347"/>
      <c r="AS42" s="347"/>
      <c r="AW42" s="159"/>
      <c r="AX42" s="159"/>
      <c r="AY42" s="159"/>
      <c r="AZ42" s="159"/>
      <c r="BA42" s="159"/>
      <c r="BB42" s="159"/>
      <c r="BC42" s="159"/>
      <c r="BD42" s="159"/>
      <c r="BE42" s="159"/>
      <c r="BF42" s="346"/>
      <c r="BG42" s="346"/>
      <c r="BH42" s="346"/>
      <c r="BI42" s="346"/>
    </row>
    <row r="43" spans="2:61">
      <c r="B43" s="160" t="s">
        <v>22</v>
      </c>
      <c r="C43" s="161" t="s">
        <v>126</v>
      </c>
      <c r="D43" s="161" t="s">
        <v>125</v>
      </c>
      <c r="E43" s="161" t="s">
        <v>124</v>
      </c>
      <c r="F43" s="160" t="s">
        <v>49</v>
      </c>
      <c r="G43" s="160" t="s">
        <v>48</v>
      </c>
      <c r="H43" s="160" t="s">
        <v>47</v>
      </c>
      <c r="I43" s="160" t="s">
        <v>46</v>
      </c>
      <c r="J43" s="160" t="s">
        <v>45</v>
      </c>
      <c r="K43" s="160" t="s">
        <v>44</v>
      </c>
      <c r="L43" s="160" t="s">
        <v>43</v>
      </c>
      <c r="M43" s="160" t="s">
        <v>97</v>
      </c>
      <c r="N43" s="162"/>
      <c r="O43" s="103" t="s">
        <v>115</v>
      </c>
      <c r="P43" s="162"/>
      <c r="Q43" s="162"/>
      <c r="S43" s="164" t="s">
        <v>22</v>
      </c>
      <c r="T43" s="164" t="s">
        <v>126</v>
      </c>
      <c r="U43" s="164" t="s">
        <v>125</v>
      </c>
      <c r="V43" s="164" t="s">
        <v>124</v>
      </c>
      <c r="W43" s="164" t="s">
        <v>49</v>
      </c>
      <c r="X43" s="164" t="s">
        <v>48</v>
      </c>
      <c r="Y43" s="164" t="s">
        <v>47</v>
      </c>
      <c r="Z43" s="164" t="s">
        <v>46</v>
      </c>
      <c r="AA43" s="164" t="s">
        <v>45</v>
      </c>
      <c r="AB43" s="164" t="s">
        <v>44</v>
      </c>
      <c r="AC43" s="164" t="s">
        <v>43</v>
      </c>
      <c r="AD43" s="164" t="s">
        <v>97</v>
      </c>
      <c r="AE43" s="159"/>
      <c r="AF43" s="159"/>
      <c r="AG43" s="165"/>
      <c r="AH43" s="161" t="s">
        <v>22</v>
      </c>
      <c r="AI43" s="161" t="s">
        <v>126</v>
      </c>
      <c r="AJ43" s="161" t="s">
        <v>125</v>
      </c>
      <c r="AK43" s="161" t="s">
        <v>124</v>
      </c>
      <c r="AL43" s="161" t="s">
        <v>49</v>
      </c>
      <c r="AM43" s="161" t="s">
        <v>48</v>
      </c>
      <c r="AN43" s="161" t="s">
        <v>47</v>
      </c>
      <c r="AO43" s="161" t="s">
        <v>46</v>
      </c>
      <c r="AP43" s="161" t="s">
        <v>45</v>
      </c>
      <c r="AQ43" s="161" t="s">
        <v>44</v>
      </c>
      <c r="AR43" s="161" t="s">
        <v>43</v>
      </c>
      <c r="AS43" s="161" t="s">
        <v>97</v>
      </c>
      <c r="AW43" s="159"/>
      <c r="AX43" s="161" t="s">
        <v>22</v>
      </c>
      <c r="AY43" s="161" t="s">
        <v>126</v>
      </c>
      <c r="AZ43" s="161" t="s">
        <v>125</v>
      </c>
      <c r="BA43" s="161" t="s">
        <v>124</v>
      </c>
      <c r="BB43" s="161" t="s">
        <v>49</v>
      </c>
      <c r="BC43" s="161" t="s">
        <v>48</v>
      </c>
      <c r="BD43" s="161" t="s">
        <v>47</v>
      </c>
      <c r="BE43" s="161" t="s">
        <v>46</v>
      </c>
      <c r="BF43" s="161" t="s">
        <v>45</v>
      </c>
      <c r="BG43" s="161" t="s">
        <v>44</v>
      </c>
      <c r="BH43" s="161" t="s">
        <v>43</v>
      </c>
      <c r="BI43" s="161" t="s">
        <v>97</v>
      </c>
    </row>
    <row r="44" spans="2:61" ht="15.75" customHeight="1">
      <c r="B44" s="168" t="s">
        <v>33</v>
      </c>
      <c r="C44" s="169">
        <f t="shared" ref="C44:M46" si="28">T44+AI44*$Q$6+AI50*$Q$8+AI56*$Q$10</f>
        <v>3066.8</v>
      </c>
      <c r="D44" s="169">
        <f t="shared" si="28"/>
        <v>3256.6</v>
      </c>
      <c r="E44" s="169">
        <f t="shared" si="28"/>
        <v>3263.8</v>
      </c>
      <c r="F44" s="169">
        <f t="shared" si="28"/>
        <v>3492.2000000000003</v>
      </c>
      <c r="G44" s="169">
        <f t="shared" si="28"/>
        <v>3192</v>
      </c>
      <c r="H44" s="169">
        <f t="shared" si="28"/>
        <v>3887.4</v>
      </c>
      <c r="I44" s="169">
        <f t="shared" si="28"/>
        <v>2949.8</v>
      </c>
      <c r="J44" s="169">
        <f t="shared" si="28"/>
        <v>2787.2000000000003</v>
      </c>
      <c r="K44" s="169">
        <f t="shared" si="28"/>
        <v>2718.4</v>
      </c>
      <c r="L44" s="169">
        <f t="shared" si="28"/>
        <v>2532.6</v>
      </c>
      <c r="M44" s="169">
        <f t="shared" si="28"/>
        <v>2203.4</v>
      </c>
      <c r="N44" s="170"/>
      <c r="O44" s="352">
        <v>398.45519474869656</v>
      </c>
      <c r="P44" s="170"/>
      <c r="Q44" s="170"/>
      <c r="S44" s="168" t="s">
        <v>33</v>
      </c>
      <c r="T44" s="173">
        <v>1673</v>
      </c>
      <c r="U44" s="173">
        <v>1779</v>
      </c>
      <c r="V44" s="173">
        <v>1804</v>
      </c>
      <c r="W44" s="173">
        <v>1920</v>
      </c>
      <c r="X44" s="173">
        <v>1789</v>
      </c>
      <c r="Y44" s="173">
        <v>2144</v>
      </c>
      <c r="Z44" s="173">
        <v>1620</v>
      </c>
      <c r="AA44" s="173">
        <v>1558</v>
      </c>
      <c r="AB44" s="173">
        <v>1538</v>
      </c>
      <c r="AC44" s="173">
        <v>1489</v>
      </c>
      <c r="AD44" s="173">
        <v>1330</v>
      </c>
      <c r="AE44" s="159"/>
      <c r="AF44" s="159"/>
      <c r="AG44" s="602" t="s">
        <v>100</v>
      </c>
      <c r="AH44" s="174" t="s">
        <v>33</v>
      </c>
      <c r="AI44" s="175">
        <v>623</v>
      </c>
      <c r="AJ44" s="175">
        <v>688</v>
      </c>
      <c r="AK44" s="175">
        <v>686</v>
      </c>
      <c r="AL44" s="175">
        <v>721</v>
      </c>
      <c r="AM44" s="175">
        <v>652</v>
      </c>
      <c r="AN44" s="175">
        <v>693</v>
      </c>
      <c r="AO44" s="175">
        <v>561</v>
      </c>
      <c r="AP44" s="175">
        <v>476</v>
      </c>
      <c r="AQ44" s="175">
        <v>556</v>
      </c>
      <c r="AR44" s="175">
        <v>559</v>
      </c>
      <c r="AS44" s="207">
        <v>523</v>
      </c>
      <c r="AW44" s="609" t="s">
        <v>51</v>
      </c>
      <c r="AX44" s="174" t="s">
        <v>33</v>
      </c>
      <c r="AY44" s="175">
        <v>333</v>
      </c>
      <c r="AZ44" s="175">
        <v>375</v>
      </c>
      <c r="BA44" s="175">
        <v>345</v>
      </c>
      <c r="BB44" s="175">
        <v>389</v>
      </c>
      <c r="BC44" s="175">
        <v>328</v>
      </c>
      <c r="BD44" s="175">
        <v>459</v>
      </c>
      <c r="BE44" s="175">
        <v>386</v>
      </c>
      <c r="BF44" s="175">
        <v>350</v>
      </c>
      <c r="BG44" s="175">
        <v>289</v>
      </c>
      <c r="BH44" s="175">
        <v>229</v>
      </c>
      <c r="BI44" s="207">
        <v>191</v>
      </c>
    </row>
    <row r="45" spans="2:61">
      <c r="B45" s="168" t="s">
        <v>9</v>
      </c>
      <c r="C45" s="170">
        <f t="shared" si="28"/>
        <v>2234.6</v>
      </c>
      <c r="D45" s="170">
        <f t="shared" si="28"/>
        <v>2490</v>
      </c>
      <c r="E45" s="170">
        <f t="shared" si="28"/>
        <v>2482.4</v>
      </c>
      <c r="F45" s="170">
        <f t="shared" si="28"/>
        <v>2512.2000000000003</v>
      </c>
      <c r="G45" s="170">
        <f t="shared" si="28"/>
        <v>2571.8000000000002</v>
      </c>
      <c r="H45" s="170">
        <f t="shared" si="28"/>
        <v>2937.6</v>
      </c>
      <c r="I45" s="170">
        <f t="shared" si="28"/>
        <v>2620.2000000000003</v>
      </c>
      <c r="J45" s="170">
        <f t="shared" si="28"/>
        <v>2387.7999999999997</v>
      </c>
      <c r="K45" s="170">
        <f t="shared" si="28"/>
        <v>2347.6</v>
      </c>
      <c r="L45" s="170">
        <f t="shared" si="28"/>
        <v>2147.1999999999998</v>
      </c>
      <c r="M45" s="170">
        <f t="shared" si="28"/>
        <v>1915.2</v>
      </c>
      <c r="N45" s="170"/>
      <c r="O45" s="352">
        <v>220.43865863823035</v>
      </c>
      <c r="P45" s="170"/>
      <c r="Q45" s="170"/>
      <c r="S45" s="168" t="s">
        <v>9</v>
      </c>
      <c r="T45" s="173">
        <v>1188</v>
      </c>
      <c r="U45" s="173">
        <v>1342</v>
      </c>
      <c r="V45" s="173">
        <v>1349</v>
      </c>
      <c r="W45" s="173">
        <v>1357</v>
      </c>
      <c r="X45" s="173">
        <v>1401</v>
      </c>
      <c r="Y45" s="173">
        <v>1599</v>
      </c>
      <c r="Z45" s="173">
        <v>1412</v>
      </c>
      <c r="AA45" s="173">
        <v>1304</v>
      </c>
      <c r="AB45" s="173">
        <v>1284</v>
      </c>
      <c r="AC45" s="173">
        <v>1202</v>
      </c>
      <c r="AD45" s="173">
        <v>1104</v>
      </c>
      <c r="AE45" s="159"/>
      <c r="AF45" s="159"/>
      <c r="AG45" s="603"/>
      <c r="AH45" s="180" t="s">
        <v>9</v>
      </c>
      <c r="AI45" s="176">
        <v>377</v>
      </c>
      <c r="AJ45" s="176">
        <v>492</v>
      </c>
      <c r="AK45" s="176">
        <v>457</v>
      </c>
      <c r="AL45" s="176">
        <v>501</v>
      </c>
      <c r="AM45" s="176">
        <v>491</v>
      </c>
      <c r="AN45" s="176">
        <v>545</v>
      </c>
      <c r="AO45" s="176">
        <v>476</v>
      </c>
      <c r="AP45" s="176">
        <v>409</v>
      </c>
      <c r="AQ45" s="176">
        <v>425</v>
      </c>
      <c r="AR45" s="176">
        <v>431</v>
      </c>
      <c r="AS45" s="208">
        <v>429</v>
      </c>
      <c r="AW45" s="610"/>
      <c r="AX45" s="180" t="s">
        <v>9</v>
      </c>
      <c r="AY45" s="176">
        <v>366</v>
      </c>
      <c r="AZ45" s="176">
        <v>350</v>
      </c>
      <c r="BA45" s="176">
        <v>329</v>
      </c>
      <c r="BB45" s="176">
        <v>295</v>
      </c>
      <c r="BC45" s="176">
        <v>363</v>
      </c>
      <c r="BD45" s="176">
        <v>428</v>
      </c>
      <c r="BE45" s="176">
        <v>422</v>
      </c>
      <c r="BF45" s="176">
        <v>380</v>
      </c>
      <c r="BG45" s="176">
        <v>351</v>
      </c>
      <c r="BH45" s="176">
        <v>303</v>
      </c>
      <c r="BI45" s="208">
        <v>232</v>
      </c>
    </row>
    <row r="46" spans="2:61">
      <c r="B46" s="168" t="s">
        <v>34</v>
      </c>
      <c r="C46" s="170">
        <f t="shared" si="28"/>
        <v>2451.1999999999998</v>
      </c>
      <c r="D46" s="170">
        <f t="shared" si="28"/>
        <v>1848.8</v>
      </c>
      <c r="E46" s="170">
        <f t="shared" si="28"/>
        <v>1871</v>
      </c>
      <c r="F46" s="170">
        <f t="shared" si="28"/>
        <v>1769.6</v>
      </c>
      <c r="G46" s="170">
        <f t="shared" si="28"/>
        <v>2038.3999999999999</v>
      </c>
      <c r="H46" s="170">
        <f t="shared" si="28"/>
        <v>2312.1999999999998</v>
      </c>
      <c r="I46" s="170">
        <f t="shared" si="28"/>
        <v>2107.6</v>
      </c>
      <c r="J46" s="170">
        <f t="shared" si="28"/>
        <v>1947</v>
      </c>
      <c r="K46" s="170">
        <f t="shared" si="28"/>
        <v>1862</v>
      </c>
      <c r="L46" s="170">
        <f t="shared" si="28"/>
        <v>1866.8000000000002</v>
      </c>
      <c r="M46" s="170">
        <f t="shared" si="28"/>
        <v>1691.8</v>
      </c>
      <c r="N46" s="170"/>
      <c r="O46" s="352">
        <v>222.7626779033364</v>
      </c>
      <c r="P46" s="170"/>
      <c r="Q46" s="170"/>
      <c r="S46" s="168" t="s">
        <v>34</v>
      </c>
      <c r="T46" s="173">
        <v>1344</v>
      </c>
      <c r="U46" s="173">
        <v>998</v>
      </c>
      <c r="V46" s="173">
        <v>999</v>
      </c>
      <c r="W46" s="173">
        <v>957</v>
      </c>
      <c r="X46" s="173">
        <v>1097</v>
      </c>
      <c r="Y46" s="173">
        <v>1239</v>
      </c>
      <c r="Z46" s="173">
        <v>1140</v>
      </c>
      <c r="AA46" s="173">
        <v>1050</v>
      </c>
      <c r="AB46" s="173">
        <v>1012</v>
      </c>
      <c r="AC46" s="173">
        <v>1037</v>
      </c>
      <c r="AD46" s="173">
        <v>955</v>
      </c>
      <c r="AE46" s="159"/>
      <c r="AF46" s="159"/>
      <c r="AG46" s="603"/>
      <c r="AH46" s="180" t="s">
        <v>34</v>
      </c>
      <c r="AI46" s="176">
        <v>450</v>
      </c>
      <c r="AJ46" s="176">
        <v>335</v>
      </c>
      <c r="AK46" s="176">
        <v>343</v>
      </c>
      <c r="AL46" s="176">
        <v>326</v>
      </c>
      <c r="AM46" s="176">
        <v>361</v>
      </c>
      <c r="AN46" s="176">
        <v>397</v>
      </c>
      <c r="AO46" s="176">
        <v>375</v>
      </c>
      <c r="AP46" s="176">
        <v>376</v>
      </c>
      <c r="AQ46" s="176">
        <v>318</v>
      </c>
      <c r="AR46" s="176">
        <v>363</v>
      </c>
      <c r="AS46" s="208">
        <v>350</v>
      </c>
      <c r="AW46" s="610"/>
      <c r="AX46" s="180" t="s">
        <v>34</v>
      </c>
      <c r="AY46" s="176">
        <v>346</v>
      </c>
      <c r="AZ46" s="176">
        <v>288</v>
      </c>
      <c r="BA46" s="176">
        <v>321</v>
      </c>
      <c r="BB46" s="176">
        <v>284</v>
      </c>
      <c r="BC46" s="176">
        <v>342</v>
      </c>
      <c r="BD46" s="176">
        <v>421</v>
      </c>
      <c r="BE46" s="176">
        <v>390</v>
      </c>
      <c r="BF46" s="176">
        <v>355</v>
      </c>
      <c r="BG46" s="176">
        <v>329</v>
      </c>
      <c r="BH46" s="176">
        <v>322</v>
      </c>
      <c r="BI46" s="208">
        <v>251</v>
      </c>
    </row>
    <row r="47" spans="2:61">
      <c r="B47" s="168" t="s">
        <v>35</v>
      </c>
      <c r="C47" s="170">
        <f t="shared" ref="C47" si="29">T47</f>
        <v>273</v>
      </c>
      <c r="D47" s="170">
        <f t="shared" ref="D47" si="30">U47</f>
        <v>340</v>
      </c>
      <c r="E47" s="170">
        <f t="shared" ref="E47" si="31">V47</f>
        <v>379</v>
      </c>
      <c r="F47" s="170">
        <f>W47</f>
        <v>556</v>
      </c>
      <c r="G47" s="170">
        <f t="shared" ref="G47" si="32">X47</f>
        <v>649</v>
      </c>
      <c r="H47" s="170">
        <f t="shared" ref="H47" si="33">Y47</f>
        <v>735</v>
      </c>
      <c r="I47" s="170">
        <f t="shared" ref="I47" si="34">Z47</f>
        <v>674</v>
      </c>
      <c r="J47" s="170">
        <f t="shared" ref="J47" si="35">AA47</f>
        <v>791</v>
      </c>
      <c r="K47" s="170">
        <f t="shared" ref="K47" si="36">AB47</f>
        <v>843</v>
      </c>
      <c r="L47" s="170">
        <f t="shared" ref="L47:M47" si="37">AC47</f>
        <v>959</v>
      </c>
      <c r="M47" s="170">
        <f t="shared" si="37"/>
        <v>1121</v>
      </c>
      <c r="N47" s="170"/>
      <c r="O47" s="352">
        <v>228.97328810729573</v>
      </c>
      <c r="P47" s="170"/>
      <c r="Q47" s="170"/>
      <c r="S47" s="168" t="s">
        <v>35</v>
      </c>
      <c r="T47" s="173">
        <v>273</v>
      </c>
      <c r="U47" s="173">
        <v>340</v>
      </c>
      <c r="V47" s="173">
        <v>379</v>
      </c>
      <c r="W47" s="173">
        <v>556</v>
      </c>
      <c r="X47" s="173">
        <v>649</v>
      </c>
      <c r="Y47" s="173">
        <v>735</v>
      </c>
      <c r="Z47" s="173">
        <v>674</v>
      </c>
      <c r="AA47" s="173">
        <v>791</v>
      </c>
      <c r="AB47" s="173">
        <v>843</v>
      </c>
      <c r="AC47" s="173">
        <v>959</v>
      </c>
      <c r="AD47" s="173">
        <v>1121</v>
      </c>
      <c r="AE47" s="159"/>
      <c r="AF47" s="159"/>
      <c r="AG47" s="603"/>
      <c r="AH47" s="180" t="s">
        <v>36</v>
      </c>
      <c r="AI47" s="176">
        <v>182</v>
      </c>
      <c r="AJ47" s="176">
        <v>161</v>
      </c>
      <c r="AK47" s="176">
        <v>172</v>
      </c>
      <c r="AL47" s="176">
        <v>126</v>
      </c>
      <c r="AM47" s="176">
        <v>170</v>
      </c>
      <c r="AN47" s="176">
        <v>157</v>
      </c>
      <c r="AO47" s="176">
        <v>156</v>
      </c>
      <c r="AP47" s="176">
        <v>205</v>
      </c>
      <c r="AQ47" s="176">
        <v>195</v>
      </c>
      <c r="AR47" s="176">
        <v>212</v>
      </c>
      <c r="AS47" s="208">
        <v>209</v>
      </c>
      <c r="AW47" s="610"/>
      <c r="AX47" s="180" t="s">
        <v>36</v>
      </c>
      <c r="AY47" s="176">
        <v>279</v>
      </c>
      <c r="AZ47" s="176">
        <v>255</v>
      </c>
      <c r="BA47" s="176">
        <v>267</v>
      </c>
      <c r="BB47" s="176">
        <v>248</v>
      </c>
      <c r="BC47" s="176">
        <v>215</v>
      </c>
      <c r="BD47" s="176">
        <v>267</v>
      </c>
      <c r="BE47" s="176">
        <v>269</v>
      </c>
      <c r="BF47" s="176">
        <v>286</v>
      </c>
      <c r="BG47" s="176">
        <v>288</v>
      </c>
      <c r="BH47" s="176">
        <v>285</v>
      </c>
      <c r="BI47" s="208">
        <v>303</v>
      </c>
    </row>
    <row r="48" spans="2:61">
      <c r="B48" s="168" t="s">
        <v>36</v>
      </c>
      <c r="C48" s="170">
        <f t="shared" ref="C48:M50" si="38">T48+AI47*$Q$6+AI53*$Q$8+AI59*$Q$10</f>
        <v>992.2</v>
      </c>
      <c r="D48" s="170">
        <f t="shared" si="38"/>
        <v>948.19999999999993</v>
      </c>
      <c r="E48" s="170">
        <f t="shared" si="38"/>
        <v>987.6</v>
      </c>
      <c r="F48" s="170">
        <f t="shared" si="38"/>
        <v>899.19999999999993</v>
      </c>
      <c r="G48" s="170">
        <f t="shared" si="38"/>
        <v>908.6</v>
      </c>
      <c r="H48" s="170">
        <f t="shared" si="38"/>
        <v>1027.2</v>
      </c>
      <c r="I48" s="170">
        <f t="shared" si="38"/>
        <v>1022.5999999999999</v>
      </c>
      <c r="J48" s="170">
        <f t="shared" si="38"/>
        <v>1152.4000000000001</v>
      </c>
      <c r="K48" s="170">
        <f t="shared" si="38"/>
        <v>1132</v>
      </c>
      <c r="L48" s="170">
        <f t="shared" si="38"/>
        <v>1183</v>
      </c>
      <c r="M48" s="170">
        <f t="shared" si="38"/>
        <v>1274.6000000000001</v>
      </c>
      <c r="N48" s="170"/>
      <c r="O48" s="352">
        <v>100.01315691225608</v>
      </c>
      <c r="P48" s="170"/>
      <c r="Q48" s="170"/>
      <c r="S48" s="168" t="s">
        <v>36</v>
      </c>
      <c r="T48" s="173">
        <v>534</v>
      </c>
      <c r="U48" s="173">
        <v>517</v>
      </c>
      <c r="V48" s="173">
        <v>526</v>
      </c>
      <c r="W48" s="173">
        <v>472</v>
      </c>
      <c r="X48" s="173">
        <v>483</v>
      </c>
      <c r="Y48" s="173">
        <v>543</v>
      </c>
      <c r="Z48" s="173">
        <v>540</v>
      </c>
      <c r="AA48" s="173">
        <v>611</v>
      </c>
      <c r="AB48" s="173">
        <v>599</v>
      </c>
      <c r="AC48" s="173">
        <v>626</v>
      </c>
      <c r="AD48" s="173">
        <v>687</v>
      </c>
      <c r="AE48" s="159"/>
      <c r="AF48" s="159"/>
      <c r="AG48" s="603"/>
      <c r="AH48" s="180" t="s">
        <v>37</v>
      </c>
      <c r="AI48" s="176">
        <v>38</v>
      </c>
      <c r="AJ48" s="176">
        <v>19</v>
      </c>
      <c r="AK48" s="176">
        <v>7</v>
      </c>
      <c r="AL48" s="176">
        <v>5</v>
      </c>
      <c r="AM48" s="176">
        <v>26</v>
      </c>
      <c r="AN48" s="176">
        <v>28</v>
      </c>
      <c r="AO48" s="176">
        <v>21</v>
      </c>
      <c r="AP48" s="176">
        <v>19</v>
      </c>
      <c r="AQ48" s="176">
        <v>16</v>
      </c>
      <c r="AR48" s="176">
        <v>25</v>
      </c>
      <c r="AS48" s="208">
        <v>23</v>
      </c>
      <c r="AW48" s="610"/>
      <c r="AX48" s="180" t="s">
        <v>37</v>
      </c>
      <c r="AY48" s="176">
        <v>37</v>
      </c>
      <c r="AZ48" s="176">
        <v>26</v>
      </c>
      <c r="BA48" s="176">
        <v>8</v>
      </c>
      <c r="BB48" s="176">
        <v>10</v>
      </c>
      <c r="BC48" s="176">
        <v>51</v>
      </c>
      <c r="BD48" s="176">
        <v>49</v>
      </c>
      <c r="BE48" s="176">
        <v>34</v>
      </c>
      <c r="BF48" s="176">
        <v>28</v>
      </c>
      <c r="BG48" s="176">
        <v>35</v>
      </c>
      <c r="BH48" s="176">
        <v>27</v>
      </c>
      <c r="BI48" s="208">
        <v>27</v>
      </c>
    </row>
    <row r="49" spans="2:61">
      <c r="B49" s="168" t="s">
        <v>37</v>
      </c>
      <c r="C49" s="170">
        <f t="shared" si="38"/>
        <v>100.80000000000001</v>
      </c>
      <c r="D49" s="170">
        <f t="shared" si="38"/>
        <v>83</v>
      </c>
      <c r="E49" s="170">
        <f t="shared" si="38"/>
        <v>21</v>
      </c>
      <c r="F49" s="170">
        <f t="shared" si="38"/>
        <v>27.2</v>
      </c>
      <c r="G49" s="170">
        <f t="shared" si="38"/>
        <v>127.2</v>
      </c>
      <c r="H49" s="170">
        <f t="shared" si="38"/>
        <v>121.4</v>
      </c>
      <c r="I49" s="170">
        <f t="shared" si="38"/>
        <v>93.8</v>
      </c>
      <c r="J49" s="170">
        <f t="shared" si="38"/>
        <v>90.6</v>
      </c>
      <c r="K49" s="170">
        <f t="shared" si="38"/>
        <v>98.199999999999989</v>
      </c>
      <c r="L49" s="170">
        <f t="shared" si="38"/>
        <v>94.6</v>
      </c>
      <c r="M49" s="170">
        <f t="shared" si="38"/>
        <v>104.80000000000001</v>
      </c>
      <c r="N49" s="170"/>
      <c r="O49" s="352">
        <v>35.222145811343701</v>
      </c>
      <c r="P49" s="170"/>
      <c r="Q49" s="170"/>
      <c r="S49" s="168" t="s">
        <v>37</v>
      </c>
      <c r="T49" s="173">
        <v>56</v>
      </c>
      <c r="U49" s="173">
        <v>48</v>
      </c>
      <c r="V49" s="173">
        <v>11</v>
      </c>
      <c r="W49" s="173">
        <v>14</v>
      </c>
      <c r="X49" s="173">
        <v>68</v>
      </c>
      <c r="Y49" s="173">
        <v>63</v>
      </c>
      <c r="Z49" s="173">
        <v>51</v>
      </c>
      <c r="AA49" s="173">
        <v>47</v>
      </c>
      <c r="AB49" s="173">
        <v>52</v>
      </c>
      <c r="AC49" s="173">
        <v>51</v>
      </c>
      <c r="AD49" s="173">
        <v>57</v>
      </c>
      <c r="AE49" s="159"/>
      <c r="AF49" s="159"/>
      <c r="AG49" s="604"/>
      <c r="AH49" s="182" t="s">
        <v>38</v>
      </c>
      <c r="AI49" s="183">
        <v>2</v>
      </c>
      <c r="AJ49" s="183">
        <v>1</v>
      </c>
      <c r="AK49" s="184">
        <v>0</v>
      </c>
      <c r="AL49" s="183">
        <v>2</v>
      </c>
      <c r="AM49" s="183">
        <v>0</v>
      </c>
      <c r="AN49" s="184">
        <v>0</v>
      </c>
      <c r="AO49" s="184">
        <v>0</v>
      </c>
      <c r="AP49" s="184">
        <v>0</v>
      </c>
      <c r="AQ49" s="184">
        <v>0</v>
      </c>
      <c r="AR49" s="184">
        <v>31</v>
      </c>
      <c r="AS49" s="210">
        <v>44</v>
      </c>
      <c r="AW49" s="611"/>
      <c r="AX49" s="182" t="s">
        <v>38</v>
      </c>
      <c r="AY49" s="183">
        <v>3</v>
      </c>
      <c r="AZ49" s="183">
        <v>3</v>
      </c>
      <c r="BA49" s="184">
        <v>1</v>
      </c>
      <c r="BB49" s="183">
        <v>12</v>
      </c>
      <c r="BC49" s="183">
        <v>3</v>
      </c>
      <c r="BD49" s="184">
        <v>0</v>
      </c>
      <c r="BE49" s="184">
        <v>2</v>
      </c>
      <c r="BF49" s="184">
        <v>0</v>
      </c>
      <c r="BG49" s="184">
        <v>0</v>
      </c>
      <c r="BH49" s="184">
        <v>34</v>
      </c>
      <c r="BI49" s="210">
        <v>46</v>
      </c>
    </row>
    <row r="50" spans="2:61" ht="15.75" customHeight="1">
      <c r="B50" s="168" t="s">
        <v>38</v>
      </c>
      <c r="C50" s="170">
        <f t="shared" si="38"/>
        <v>6.6</v>
      </c>
      <c r="D50" s="170">
        <f t="shared" si="38"/>
        <v>6.8</v>
      </c>
      <c r="E50" s="170">
        <f t="shared" si="38"/>
        <v>2</v>
      </c>
      <c r="F50" s="170">
        <f t="shared" si="38"/>
        <v>35</v>
      </c>
      <c r="G50" s="170">
        <f t="shared" si="38"/>
        <v>6</v>
      </c>
      <c r="H50" s="170">
        <f t="shared" si="38"/>
        <v>0</v>
      </c>
      <c r="I50" s="170">
        <f t="shared" si="38"/>
        <v>4.4000000000000004</v>
      </c>
      <c r="J50" s="170">
        <f t="shared" si="38"/>
        <v>0</v>
      </c>
      <c r="K50" s="170">
        <f t="shared" si="38"/>
        <v>0</v>
      </c>
      <c r="L50" s="170">
        <f t="shared" si="38"/>
        <v>141.4</v>
      </c>
      <c r="M50" s="170">
        <f t="shared" si="38"/>
        <v>169.2</v>
      </c>
      <c r="N50" s="170"/>
      <c r="O50" s="352">
        <v>43.817343091013129</v>
      </c>
      <c r="P50" s="170"/>
      <c r="Q50" s="170"/>
      <c r="S50" s="168" t="s">
        <v>38</v>
      </c>
      <c r="T50" s="173">
        <v>4</v>
      </c>
      <c r="U50" s="173">
        <v>4</v>
      </c>
      <c r="V50" s="173">
        <v>1</v>
      </c>
      <c r="W50" s="173">
        <v>17</v>
      </c>
      <c r="X50" s="173">
        <v>3</v>
      </c>
      <c r="Y50" s="173">
        <v>0</v>
      </c>
      <c r="Z50" s="173">
        <v>2</v>
      </c>
      <c r="AA50" s="173">
        <v>0</v>
      </c>
      <c r="AB50" s="173">
        <v>0</v>
      </c>
      <c r="AC50" s="173">
        <v>78</v>
      </c>
      <c r="AD50" s="173">
        <v>98</v>
      </c>
      <c r="AE50" s="159"/>
      <c r="AF50" s="159"/>
      <c r="AG50" s="602" t="s">
        <v>101</v>
      </c>
      <c r="AH50" s="174" t="s">
        <v>33</v>
      </c>
      <c r="AI50" s="175">
        <v>677</v>
      </c>
      <c r="AJ50" s="175">
        <v>680</v>
      </c>
      <c r="AK50" s="175">
        <v>659</v>
      </c>
      <c r="AL50" s="175">
        <v>747</v>
      </c>
      <c r="AM50" s="175">
        <v>657</v>
      </c>
      <c r="AN50" s="175">
        <v>817</v>
      </c>
      <c r="AO50" s="175">
        <v>575</v>
      </c>
      <c r="AP50" s="175">
        <v>576</v>
      </c>
      <c r="AQ50" s="175">
        <v>534</v>
      </c>
      <c r="AR50" s="175">
        <v>450</v>
      </c>
      <c r="AS50" s="207">
        <v>323</v>
      </c>
      <c r="AW50" s="609" t="s">
        <v>52</v>
      </c>
      <c r="AX50" s="174" t="s">
        <v>33</v>
      </c>
      <c r="AY50" s="175">
        <v>945</v>
      </c>
      <c r="AZ50" s="175">
        <v>1008</v>
      </c>
      <c r="BA50" s="175">
        <v>1022</v>
      </c>
      <c r="BB50" s="175">
        <v>1112</v>
      </c>
      <c r="BC50" s="175">
        <v>1036</v>
      </c>
      <c r="BD50" s="175">
        <v>1338</v>
      </c>
      <c r="BE50" s="175">
        <v>995</v>
      </c>
      <c r="BF50" s="175">
        <v>957</v>
      </c>
      <c r="BG50" s="175">
        <v>880</v>
      </c>
      <c r="BH50" s="175">
        <v>751</v>
      </c>
      <c r="BI50" s="207">
        <v>578</v>
      </c>
    </row>
    <row r="51" spans="2:61">
      <c r="B51" s="168" t="s">
        <v>39</v>
      </c>
      <c r="C51" s="170">
        <f t="shared" ref="C51:C54" si="39">T51</f>
        <v>0</v>
      </c>
      <c r="D51" s="170">
        <f t="shared" ref="D51:D54" si="40">U51</f>
        <v>0</v>
      </c>
      <c r="E51" s="170">
        <f t="shared" ref="E51:E54" si="41">V51</f>
        <v>0</v>
      </c>
      <c r="F51" s="170">
        <f>W51</f>
        <v>222</v>
      </c>
      <c r="G51" s="170">
        <f t="shared" ref="G51:G54" si="42">X51</f>
        <v>158</v>
      </c>
      <c r="H51" s="170">
        <f t="shared" ref="H51:H54" si="43">Y51</f>
        <v>218</v>
      </c>
      <c r="I51" s="170">
        <f t="shared" ref="I51:I54" si="44">Z51</f>
        <v>240</v>
      </c>
      <c r="J51" s="170">
        <f t="shared" ref="J51:J54" si="45">AA51</f>
        <v>234</v>
      </c>
      <c r="K51" s="170">
        <f t="shared" ref="K51:K54" si="46">AB51</f>
        <v>212</v>
      </c>
      <c r="L51" s="170">
        <f t="shared" ref="L51:M54" si="47">AC51</f>
        <v>209</v>
      </c>
      <c r="M51" s="170">
        <f t="shared" si="47"/>
        <v>242</v>
      </c>
      <c r="N51" s="170"/>
      <c r="O51" s="354">
        <v>26.824828584194716</v>
      </c>
      <c r="P51" s="170"/>
      <c r="Q51" s="170"/>
      <c r="S51" s="168" t="s">
        <v>39</v>
      </c>
      <c r="T51" s="173"/>
      <c r="U51" s="173"/>
      <c r="V51" s="173"/>
      <c r="W51" s="173">
        <v>222</v>
      </c>
      <c r="X51" s="173">
        <v>158</v>
      </c>
      <c r="Y51" s="173">
        <v>218</v>
      </c>
      <c r="Z51" s="173">
        <v>240</v>
      </c>
      <c r="AA51" s="173">
        <v>234</v>
      </c>
      <c r="AB51" s="173">
        <v>212</v>
      </c>
      <c r="AC51" s="173">
        <v>209</v>
      </c>
      <c r="AD51" s="173">
        <v>242</v>
      </c>
      <c r="AE51" s="159"/>
      <c r="AF51" s="159"/>
      <c r="AG51" s="603"/>
      <c r="AH51" s="180" t="s">
        <v>9</v>
      </c>
      <c r="AI51" s="176">
        <v>505</v>
      </c>
      <c r="AJ51" s="176">
        <v>524</v>
      </c>
      <c r="AK51" s="176">
        <v>517</v>
      </c>
      <c r="AL51" s="176">
        <v>554</v>
      </c>
      <c r="AM51" s="176">
        <v>532</v>
      </c>
      <c r="AN51" s="176">
        <v>599</v>
      </c>
      <c r="AO51" s="176">
        <v>555</v>
      </c>
      <c r="AP51" s="176">
        <v>483</v>
      </c>
      <c r="AQ51" s="176">
        <v>468</v>
      </c>
      <c r="AR51" s="176">
        <v>406</v>
      </c>
      <c r="AS51" s="208">
        <v>306</v>
      </c>
      <c r="AW51" s="610"/>
      <c r="AX51" s="180" t="s">
        <v>9</v>
      </c>
      <c r="AY51" s="176">
        <v>704</v>
      </c>
      <c r="AZ51" s="176">
        <v>784</v>
      </c>
      <c r="BA51" s="176">
        <v>805</v>
      </c>
      <c r="BB51" s="176">
        <v>827</v>
      </c>
      <c r="BC51" s="176">
        <v>861</v>
      </c>
      <c r="BD51" s="176">
        <v>1004</v>
      </c>
      <c r="BE51" s="176">
        <v>893</v>
      </c>
      <c r="BF51" s="176">
        <v>809</v>
      </c>
      <c r="BG51" s="176">
        <v>811</v>
      </c>
      <c r="BH51" s="176">
        <v>685</v>
      </c>
      <c r="BI51" s="208">
        <v>576</v>
      </c>
    </row>
    <row r="52" spans="2:61">
      <c r="B52" s="168" t="s">
        <v>15</v>
      </c>
      <c r="C52" s="170">
        <f t="shared" si="39"/>
        <v>342</v>
      </c>
      <c r="D52" s="170">
        <f t="shared" si="40"/>
        <v>401</v>
      </c>
      <c r="E52" s="170">
        <f t="shared" si="41"/>
        <v>437</v>
      </c>
      <c r="F52" s="170">
        <f>W52</f>
        <v>384</v>
      </c>
      <c r="G52" s="170">
        <f t="shared" si="42"/>
        <v>386</v>
      </c>
      <c r="H52" s="170">
        <f t="shared" si="43"/>
        <v>359</v>
      </c>
      <c r="I52" s="170">
        <f t="shared" si="44"/>
        <v>410</v>
      </c>
      <c r="J52" s="170">
        <f t="shared" si="45"/>
        <v>449</v>
      </c>
      <c r="K52" s="170">
        <f t="shared" si="46"/>
        <v>415</v>
      </c>
      <c r="L52" s="170">
        <f t="shared" si="47"/>
        <v>391</v>
      </c>
      <c r="M52" s="170">
        <f t="shared" si="47"/>
        <v>436</v>
      </c>
      <c r="N52" s="170"/>
      <c r="O52" s="352">
        <v>32.67074804435579</v>
      </c>
      <c r="P52" s="170"/>
      <c r="Q52" s="170"/>
      <c r="S52" s="168" t="s">
        <v>15</v>
      </c>
      <c r="T52" s="173">
        <v>342</v>
      </c>
      <c r="U52" s="173">
        <v>401</v>
      </c>
      <c r="V52" s="173">
        <v>437</v>
      </c>
      <c r="W52" s="173">
        <v>384</v>
      </c>
      <c r="X52" s="173">
        <v>386</v>
      </c>
      <c r="Y52" s="173">
        <v>359</v>
      </c>
      <c r="Z52" s="173">
        <v>410</v>
      </c>
      <c r="AA52" s="173">
        <v>449</v>
      </c>
      <c r="AB52" s="173">
        <v>415</v>
      </c>
      <c r="AC52" s="173">
        <v>391</v>
      </c>
      <c r="AD52" s="173">
        <v>436</v>
      </c>
      <c r="AE52" s="159"/>
      <c r="AF52" s="159"/>
      <c r="AG52" s="603"/>
      <c r="AH52" s="180" t="s">
        <v>34</v>
      </c>
      <c r="AI52" s="176">
        <v>506</v>
      </c>
      <c r="AJ52" s="176">
        <v>392</v>
      </c>
      <c r="AK52" s="176">
        <v>384</v>
      </c>
      <c r="AL52" s="176">
        <v>355</v>
      </c>
      <c r="AM52" s="176">
        <v>439</v>
      </c>
      <c r="AN52" s="176">
        <v>476</v>
      </c>
      <c r="AO52" s="176">
        <v>424</v>
      </c>
      <c r="AP52" s="176">
        <v>373</v>
      </c>
      <c r="AQ52" s="176">
        <v>358</v>
      </c>
      <c r="AR52" s="176">
        <v>333</v>
      </c>
      <c r="AS52" s="208">
        <v>290</v>
      </c>
      <c r="AW52" s="610"/>
      <c r="AX52" s="180" t="s">
        <v>34</v>
      </c>
      <c r="AY52" s="176">
        <v>755</v>
      </c>
      <c r="AZ52" s="176">
        <v>592</v>
      </c>
      <c r="BA52" s="176">
        <v>597</v>
      </c>
      <c r="BB52" s="176">
        <v>571</v>
      </c>
      <c r="BC52" s="176">
        <v>667</v>
      </c>
      <c r="BD52" s="176">
        <v>803</v>
      </c>
      <c r="BE52" s="176">
        <v>701</v>
      </c>
      <c r="BF52" s="176">
        <v>670</v>
      </c>
      <c r="BG52" s="176">
        <v>657</v>
      </c>
      <c r="BH52" s="176">
        <v>613</v>
      </c>
      <c r="BI52" s="208">
        <v>537</v>
      </c>
    </row>
    <row r="53" spans="2:61">
      <c r="B53" s="168" t="s">
        <v>40</v>
      </c>
      <c r="C53" s="170">
        <f t="shared" si="39"/>
        <v>0</v>
      </c>
      <c r="D53" s="170">
        <f t="shared" si="40"/>
        <v>0</v>
      </c>
      <c r="E53" s="170">
        <f t="shared" si="41"/>
        <v>0</v>
      </c>
      <c r="F53" s="170">
        <f>W53</f>
        <v>84335</v>
      </c>
      <c r="G53" s="170">
        <f t="shared" si="42"/>
        <v>44440</v>
      </c>
      <c r="H53" s="170">
        <f t="shared" si="43"/>
        <v>71585</v>
      </c>
      <c r="I53" s="170">
        <f t="shared" si="44"/>
        <v>67122</v>
      </c>
      <c r="J53" s="170">
        <f t="shared" si="45"/>
        <v>54072</v>
      </c>
      <c r="K53" s="170">
        <f t="shared" si="46"/>
        <v>63095</v>
      </c>
      <c r="L53" s="170">
        <f t="shared" si="47"/>
        <v>60894</v>
      </c>
      <c r="M53" s="170">
        <f t="shared" si="47"/>
        <v>48595</v>
      </c>
      <c r="N53" s="170"/>
      <c r="O53" s="354">
        <v>12725.010475133671</v>
      </c>
      <c r="P53" s="170"/>
      <c r="Q53" s="170"/>
      <c r="S53" s="168" t="s">
        <v>40</v>
      </c>
      <c r="T53" s="173"/>
      <c r="U53" s="173"/>
      <c r="V53" s="173"/>
      <c r="W53" s="173">
        <v>84335</v>
      </c>
      <c r="X53" s="173">
        <v>44440</v>
      </c>
      <c r="Y53" s="173">
        <v>71585</v>
      </c>
      <c r="Z53" s="173">
        <v>67122</v>
      </c>
      <c r="AA53" s="173">
        <v>54072</v>
      </c>
      <c r="AB53" s="173">
        <v>63095</v>
      </c>
      <c r="AC53" s="173">
        <v>60894</v>
      </c>
      <c r="AD53" s="173">
        <v>48595</v>
      </c>
      <c r="AE53" s="159"/>
      <c r="AF53" s="159"/>
      <c r="AG53" s="603"/>
      <c r="AH53" s="180" t="s">
        <v>36</v>
      </c>
      <c r="AI53" s="176">
        <v>195</v>
      </c>
      <c r="AJ53" s="176">
        <v>186</v>
      </c>
      <c r="AK53" s="176">
        <v>186</v>
      </c>
      <c r="AL53" s="176">
        <v>180</v>
      </c>
      <c r="AM53" s="176">
        <v>166</v>
      </c>
      <c r="AN53" s="176">
        <v>205</v>
      </c>
      <c r="AO53" s="176">
        <v>185</v>
      </c>
      <c r="AP53" s="176">
        <v>201</v>
      </c>
      <c r="AQ53" s="176">
        <v>203</v>
      </c>
      <c r="AR53" s="176">
        <v>199</v>
      </c>
      <c r="AS53" s="208">
        <v>214</v>
      </c>
      <c r="AW53" s="610"/>
      <c r="AX53" s="180" t="s">
        <v>36</v>
      </c>
      <c r="AY53" s="176">
        <v>250</v>
      </c>
      <c r="AZ53" s="176">
        <v>235</v>
      </c>
      <c r="BA53" s="176">
        <v>278</v>
      </c>
      <c r="BB53" s="176">
        <v>267</v>
      </c>
      <c r="BC53" s="176">
        <v>270</v>
      </c>
      <c r="BD53" s="176">
        <v>314</v>
      </c>
      <c r="BE53" s="176">
        <v>330</v>
      </c>
      <c r="BF53" s="176">
        <v>393</v>
      </c>
      <c r="BG53" s="176">
        <v>388</v>
      </c>
      <c r="BH53" s="176">
        <v>406</v>
      </c>
      <c r="BI53" s="208">
        <v>431</v>
      </c>
    </row>
    <row r="54" spans="2:61">
      <c r="B54" s="185" t="s">
        <v>41</v>
      </c>
      <c r="C54" s="186">
        <f t="shared" si="39"/>
        <v>20.132167108361106</v>
      </c>
      <c r="D54" s="186">
        <f t="shared" si="40"/>
        <v>19.643974688825537</v>
      </c>
      <c r="E54" s="186">
        <f t="shared" si="41"/>
        <v>19.378119925422506</v>
      </c>
      <c r="F54" s="186">
        <f>W54</f>
        <v>17.249742673591804</v>
      </c>
      <c r="G54" s="186">
        <f t="shared" si="42"/>
        <v>18.826021593549267</v>
      </c>
      <c r="H54" s="186">
        <f t="shared" si="43"/>
        <v>17.58611683449897</v>
      </c>
      <c r="I54" s="186">
        <f t="shared" si="44"/>
        <v>16.333486872409029</v>
      </c>
      <c r="J54" s="186">
        <f t="shared" si="45"/>
        <v>19.68507863062057</v>
      </c>
      <c r="K54" s="186">
        <f t="shared" si="46"/>
        <v>20.514059430900286</v>
      </c>
      <c r="L54" s="186">
        <f t="shared" si="47"/>
        <v>21.696863515938809</v>
      </c>
      <c r="M54" s="186">
        <f t="shared" si="47"/>
        <v>24.617556553100908</v>
      </c>
      <c r="N54" s="187"/>
      <c r="O54" s="353">
        <v>1.6319025888975476</v>
      </c>
      <c r="P54" s="170"/>
      <c r="Q54" s="170"/>
      <c r="S54" s="185" t="s">
        <v>41</v>
      </c>
      <c r="T54" s="188">
        <v>20.132167108361106</v>
      </c>
      <c r="U54" s="188">
        <v>19.643974688825537</v>
      </c>
      <c r="V54" s="188">
        <v>19.378119925422506</v>
      </c>
      <c r="W54" s="188">
        <v>17.249742673591804</v>
      </c>
      <c r="X54" s="188">
        <v>18.826021593549267</v>
      </c>
      <c r="Y54" s="188">
        <v>17.58611683449897</v>
      </c>
      <c r="Z54" s="188">
        <v>16.333486872409029</v>
      </c>
      <c r="AA54" s="188">
        <v>19.68507863062057</v>
      </c>
      <c r="AB54" s="188">
        <v>20.514059430900286</v>
      </c>
      <c r="AC54" s="188">
        <v>21.696863515938809</v>
      </c>
      <c r="AD54" s="188">
        <v>24.617556553100908</v>
      </c>
      <c r="AE54" s="159"/>
      <c r="AF54" s="159"/>
      <c r="AG54" s="603"/>
      <c r="AH54" s="180" t="s">
        <v>37</v>
      </c>
      <c r="AI54" s="176">
        <v>12</v>
      </c>
      <c r="AJ54" s="176">
        <v>15</v>
      </c>
      <c r="AK54" s="176">
        <v>2</v>
      </c>
      <c r="AL54" s="176">
        <v>8</v>
      </c>
      <c r="AM54" s="176">
        <v>30</v>
      </c>
      <c r="AN54" s="176">
        <v>24</v>
      </c>
      <c r="AO54" s="176">
        <v>20</v>
      </c>
      <c r="AP54" s="176">
        <v>14</v>
      </c>
      <c r="AQ54" s="176">
        <v>19</v>
      </c>
      <c r="AR54" s="176">
        <v>14</v>
      </c>
      <c r="AS54" s="208">
        <v>21</v>
      </c>
      <c r="AW54" s="610"/>
      <c r="AX54" s="180" t="s">
        <v>37</v>
      </c>
      <c r="AY54" s="176">
        <v>9</v>
      </c>
      <c r="AZ54" s="176">
        <v>9</v>
      </c>
      <c r="BA54" s="176">
        <v>4</v>
      </c>
      <c r="BB54" s="176">
        <v>8</v>
      </c>
      <c r="BC54" s="176">
        <v>28</v>
      </c>
      <c r="BD54" s="176">
        <v>25</v>
      </c>
      <c r="BE54" s="176">
        <v>18</v>
      </c>
      <c r="BF54" s="176">
        <v>25</v>
      </c>
      <c r="BG54" s="176">
        <v>25</v>
      </c>
      <c r="BH54" s="176">
        <v>23</v>
      </c>
      <c r="BI54" s="208">
        <v>26</v>
      </c>
    </row>
    <row r="55" spans="2:61">
      <c r="C55" s="168"/>
      <c r="D55" s="168"/>
      <c r="E55" s="168"/>
      <c r="O55" s="111"/>
      <c r="S55" s="159"/>
      <c r="T55" s="168"/>
      <c r="U55" s="168"/>
      <c r="V55" s="168"/>
      <c r="W55" s="159"/>
      <c r="X55" s="159"/>
      <c r="Y55" s="159"/>
      <c r="Z55" s="159"/>
      <c r="AA55" s="346"/>
      <c r="AB55" s="346"/>
      <c r="AC55" s="346"/>
      <c r="AD55" s="346"/>
      <c r="AE55" s="159"/>
      <c r="AF55" s="159"/>
      <c r="AG55" s="604"/>
      <c r="AH55" s="182" t="s">
        <v>38</v>
      </c>
      <c r="AI55" s="183">
        <v>1</v>
      </c>
      <c r="AJ55" s="183">
        <v>2</v>
      </c>
      <c r="AK55" s="184">
        <v>1</v>
      </c>
      <c r="AL55" s="183">
        <v>8</v>
      </c>
      <c r="AM55" s="183">
        <v>3</v>
      </c>
      <c r="AN55" s="184">
        <v>0</v>
      </c>
      <c r="AO55" s="184">
        <v>0</v>
      </c>
      <c r="AP55" s="184">
        <v>0</v>
      </c>
      <c r="AQ55" s="184">
        <v>0</v>
      </c>
      <c r="AR55" s="184">
        <v>29</v>
      </c>
      <c r="AS55" s="210">
        <v>24</v>
      </c>
      <c r="AW55" s="611"/>
      <c r="AX55" s="182" t="s">
        <v>38</v>
      </c>
      <c r="AY55" s="183">
        <v>0</v>
      </c>
      <c r="AZ55" s="183">
        <v>0</v>
      </c>
      <c r="BA55" s="184">
        <v>1</v>
      </c>
      <c r="BB55" s="183">
        <v>12</v>
      </c>
      <c r="BC55" s="183">
        <v>0</v>
      </c>
      <c r="BD55" s="184">
        <v>0</v>
      </c>
      <c r="BE55" s="184">
        <v>2</v>
      </c>
      <c r="BF55" s="184">
        <v>0</v>
      </c>
      <c r="BG55" s="184">
        <v>0</v>
      </c>
      <c r="BH55" s="184">
        <v>38</v>
      </c>
      <c r="BI55" s="210">
        <v>35</v>
      </c>
    </row>
    <row r="56" spans="2:61" ht="15.75" customHeight="1">
      <c r="C56" s="168"/>
      <c r="D56" s="168"/>
      <c r="E56" s="168"/>
      <c r="O56" s="111"/>
      <c r="S56" s="159"/>
      <c r="T56" s="168"/>
      <c r="U56" s="168"/>
      <c r="V56" s="168"/>
      <c r="W56" s="159"/>
      <c r="X56" s="159"/>
      <c r="Y56" s="159"/>
      <c r="Z56" s="159"/>
      <c r="AA56" s="346"/>
      <c r="AB56" s="346"/>
      <c r="AC56" s="346"/>
      <c r="AD56" s="346"/>
      <c r="AE56" s="159"/>
      <c r="AF56" s="159"/>
      <c r="AG56" s="602" t="s">
        <v>102</v>
      </c>
      <c r="AH56" s="174" t="s">
        <v>33</v>
      </c>
      <c r="AI56" s="175">
        <v>182</v>
      </c>
      <c r="AJ56" s="175">
        <v>206</v>
      </c>
      <c r="AK56" s="175">
        <v>210</v>
      </c>
      <c r="AL56" s="175">
        <v>207</v>
      </c>
      <c r="AM56" s="175">
        <v>187</v>
      </c>
      <c r="AN56" s="175">
        <v>310</v>
      </c>
      <c r="AO56" s="175">
        <v>255</v>
      </c>
      <c r="AP56" s="175">
        <v>227</v>
      </c>
      <c r="AQ56" s="175">
        <v>168</v>
      </c>
      <c r="AR56" s="175">
        <v>122</v>
      </c>
      <c r="AS56" s="207">
        <v>110</v>
      </c>
      <c r="AW56" s="602" t="s">
        <v>69</v>
      </c>
      <c r="AX56" s="174" t="s">
        <v>33</v>
      </c>
      <c r="AY56" s="175">
        <v>1245</v>
      </c>
      <c r="AZ56" s="175">
        <v>1283</v>
      </c>
      <c r="BA56" s="175">
        <v>1267</v>
      </c>
      <c r="BB56" s="175">
        <v>1335</v>
      </c>
      <c r="BC56" s="175">
        <v>1163</v>
      </c>
      <c r="BD56" s="175">
        <v>1460</v>
      </c>
      <c r="BE56" s="175">
        <v>1095</v>
      </c>
      <c r="BF56" s="175">
        <v>1002</v>
      </c>
      <c r="BG56" s="175">
        <v>959</v>
      </c>
      <c r="BH56" s="175">
        <v>845</v>
      </c>
      <c r="BI56" s="207">
        <v>730</v>
      </c>
    </row>
    <row r="57" spans="2:61">
      <c r="C57" s="168"/>
      <c r="D57" s="168"/>
      <c r="E57" s="168"/>
      <c r="O57" s="111"/>
      <c r="S57" s="159"/>
      <c r="T57" s="168"/>
      <c r="U57" s="168"/>
      <c r="V57" s="168"/>
      <c r="W57" s="159"/>
      <c r="X57" s="159"/>
      <c r="Y57" s="159"/>
      <c r="Z57" s="159"/>
      <c r="AA57" s="346"/>
      <c r="AB57" s="346"/>
      <c r="AC57" s="346"/>
      <c r="AD57" s="346"/>
      <c r="AE57" s="159"/>
      <c r="AF57" s="159"/>
      <c r="AG57" s="603"/>
      <c r="AH57" s="180" t="s">
        <v>9</v>
      </c>
      <c r="AI57" s="176">
        <v>200</v>
      </c>
      <c r="AJ57" s="176">
        <v>192</v>
      </c>
      <c r="AK57" s="176">
        <v>209</v>
      </c>
      <c r="AL57" s="176">
        <v>167</v>
      </c>
      <c r="AM57" s="176">
        <v>205</v>
      </c>
      <c r="AN57" s="176">
        <v>253</v>
      </c>
      <c r="AO57" s="176">
        <v>227</v>
      </c>
      <c r="AP57" s="176">
        <v>228</v>
      </c>
      <c r="AQ57" s="176">
        <v>213</v>
      </c>
      <c r="AR57" s="176">
        <v>162</v>
      </c>
      <c r="AS57" s="208">
        <v>135</v>
      </c>
      <c r="AW57" s="603"/>
      <c r="AX57" s="180" t="s">
        <v>9</v>
      </c>
      <c r="AY57" s="176">
        <v>917</v>
      </c>
      <c r="AZ57" s="176">
        <v>982</v>
      </c>
      <c r="BA57" s="176">
        <v>984</v>
      </c>
      <c r="BB57" s="176">
        <v>988</v>
      </c>
      <c r="BC57" s="176">
        <v>946</v>
      </c>
      <c r="BD57" s="176">
        <v>1070</v>
      </c>
      <c r="BE57" s="176">
        <v>952</v>
      </c>
      <c r="BF57" s="176">
        <v>870</v>
      </c>
      <c r="BG57" s="176">
        <v>838</v>
      </c>
      <c r="BH57" s="176">
        <v>741</v>
      </c>
      <c r="BI57" s="208">
        <v>638</v>
      </c>
    </row>
    <row r="58" spans="2:61">
      <c r="C58" s="168"/>
      <c r="D58" s="168"/>
      <c r="E58" s="168"/>
      <c r="O58" s="111"/>
      <c r="S58" s="159"/>
      <c r="T58" s="168"/>
      <c r="U58" s="168"/>
      <c r="V58" s="168"/>
      <c r="W58" s="159"/>
      <c r="X58" s="159"/>
      <c r="Y58" s="159"/>
      <c r="Z58" s="159"/>
      <c r="AA58" s="346"/>
      <c r="AB58" s="346"/>
      <c r="AC58" s="346"/>
      <c r="AD58" s="346"/>
      <c r="AE58" s="159"/>
      <c r="AF58" s="159"/>
      <c r="AG58" s="603"/>
      <c r="AH58" s="180" t="s">
        <v>34</v>
      </c>
      <c r="AI58" s="176">
        <v>201</v>
      </c>
      <c r="AJ58" s="176">
        <v>159</v>
      </c>
      <c r="AK58" s="176">
        <v>178</v>
      </c>
      <c r="AL58" s="176">
        <v>164</v>
      </c>
      <c r="AM58" s="176">
        <v>178</v>
      </c>
      <c r="AN58" s="176">
        <v>233</v>
      </c>
      <c r="AO58" s="176">
        <v>203</v>
      </c>
      <c r="AP58" s="176">
        <v>186</v>
      </c>
      <c r="AQ58" s="176">
        <v>198</v>
      </c>
      <c r="AR58" s="176">
        <v>172</v>
      </c>
      <c r="AS58" s="208">
        <v>139</v>
      </c>
      <c r="AW58" s="603"/>
      <c r="AX58" s="180" t="s">
        <v>34</v>
      </c>
      <c r="AY58" s="176">
        <v>964</v>
      </c>
      <c r="AZ58" s="176">
        <v>716</v>
      </c>
      <c r="BA58" s="176">
        <v>727</v>
      </c>
      <c r="BB58" s="176">
        <v>673</v>
      </c>
      <c r="BC58" s="176">
        <v>764</v>
      </c>
      <c r="BD58" s="176">
        <v>824</v>
      </c>
      <c r="BE58" s="176">
        <v>741</v>
      </c>
      <c r="BF58" s="176">
        <v>655</v>
      </c>
      <c r="BG58" s="176">
        <v>642</v>
      </c>
      <c r="BH58" s="176">
        <v>610</v>
      </c>
      <c r="BI58" s="208">
        <v>559</v>
      </c>
    </row>
    <row r="59" spans="2:61">
      <c r="C59" s="168"/>
      <c r="D59" s="168"/>
      <c r="E59" s="168"/>
      <c r="F59" s="156" t="s">
        <v>14</v>
      </c>
      <c r="O59" s="111"/>
      <c r="S59" s="159"/>
      <c r="T59" s="168"/>
      <c r="U59" s="168"/>
      <c r="V59" s="168"/>
      <c r="W59" s="159"/>
      <c r="X59" s="159"/>
      <c r="Y59" s="159"/>
      <c r="Z59" s="159"/>
      <c r="AA59" s="346"/>
      <c r="AB59" s="346"/>
      <c r="AC59" s="346"/>
      <c r="AD59" s="346"/>
      <c r="AE59" s="159"/>
      <c r="AF59" s="159"/>
      <c r="AG59" s="603"/>
      <c r="AH59" s="180" t="s">
        <v>36</v>
      </c>
      <c r="AI59" s="176">
        <v>98</v>
      </c>
      <c r="AJ59" s="176">
        <v>97</v>
      </c>
      <c r="AK59" s="176">
        <v>115</v>
      </c>
      <c r="AL59" s="176">
        <v>122</v>
      </c>
      <c r="AM59" s="176">
        <v>103</v>
      </c>
      <c r="AN59" s="176">
        <v>128</v>
      </c>
      <c r="AO59" s="176">
        <v>144</v>
      </c>
      <c r="AP59" s="176">
        <v>147</v>
      </c>
      <c r="AQ59" s="176">
        <v>145</v>
      </c>
      <c r="AR59" s="176">
        <v>157</v>
      </c>
      <c r="AS59" s="208">
        <v>172</v>
      </c>
      <c r="AW59" s="603"/>
      <c r="AX59" s="180" t="s">
        <v>36</v>
      </c>
      <c r="AY59" s="176">
        <v>337</v>
      </c>
      <c r="AZ59" s="176">
        <v>334</v>
      </c>
      <c r="BA59" s="176">
        <v>344</v>
      </c>
      <c r="BB59" s="176">
        <v>337</v>
      </c>
      <c r="BC59" s="176">
        <v>326</v>
      </c>
      <c r="BD59" s="176">
        <v>370</v>
      </c>
      <c r="BE59" s="176">
        <v>359</v>
      </c>
      <c r="BF59" s="176">
        <v>369</v>
      </c>
      <c r="BG59" s="176">
        <v>360</v>
      </c>
      <c r="BH59" s="176">
        <v>390</v>
      </c>
      <c r="BI59" s="208">
        <v>419</v>
      </c>
    </row>
    <row r="60" spans="2:61">
      <c r="C60" s="168"/>
      <c r="D60" s="168"/>
      <c r="E60" s="168"/>
      <c r="O60" s="111"/>
      <c r="S60" s="159"/>
      <c r="T60" s="168"/>
      <c r="U60" s="168"/>
      <c r="V60" s="168"/>
      <c r="W60" s="159"/>
      <c r="X60" s="159"/>
      <c r="Y60" s="159"/>
      <c r="Z60" s="159"/>
      <c r="AA60" s="346"/>
      <c r="AB60" s="346"/>
      <c r="AC60" s="346"/>
      <c r="AD60" s="346"/>
      <c r="AE60" s="159"/>
      <c r="AF60" s="159"/>
      <c r="AG60" s="603"/>
      <c r="AH60" s="180" t="s">
        <v>37</v>
      </c>
      <c r="AI60" s="176">
        <v>2</v>
      </c>
      <c r="AJ60" s="176">
        <v>4</v>
      </c>
      <c r="AK60" s="176">
        <v>2</v>
      </c>
      <c r="AL60" s="176">
        <v>1</v>
      </c>
      <c r="AM60" s="176">
        <v>7</v>
      </c>
      <c r="AN60" s="176">
        <v>10</v>
      </c>
      <c r="AO60" s="176">
        <v>5</v>
      </c>
      <c r="AP60" s="176">
        <v>12</v>
      </c>
      <c r="AQ60" s="176">
        <v>12</v>
      </c>
      <c r="AR60" s="176">
        <v>8</v>
      </c>
      <c r="AS60" s="208">
        <v>7</v>
      </c>
      <c r="AW60" s="603"/>
      <c r="AX60" s="180" t="s">
        <v>37</v>
      </c>
      <c r="AY60" s="176">
        <v>22</v>
      </c>
      <c r="AZ60" s="176">
        <v>26</v>
      </c>
      <c r="BA60" s="176">
        <v>5</v>
      </c>
      <c r="BB60" s="176">
        <v>6</v>
      </c>
      <c r="BC60" s="176">
        <v>28</v>
      </c>
      <c r="BD60" s="176">
        <v>32</v>
      </c>
      <c r="BE60" s="176">
        <v>24</v>
      </c>
      <c r="BF60" s="176">
        <v>30</v>
      </c>
      <c r="BG60" s="176">
        <v>30</v>
      </c>
      <c r="BH60" s="176">
        <v>27</v>
      </c>
      <c r="BI60" s="208">
        <v>33</v>
      </c>
    </row>
    <row r="61" spans="2:61">
      <c r="C61" s="168"/>
      <c r="D61" s="168"/>
      <c r="E61" s="168"/>
      <c r="O61" s="111"/>
      <c r="S61" s="159"/>
      <c r="T61" s="168"/>
      <c r="U61" s="168"/>
      <c r="V61" s="168"/>
      <c r="W61" s="159"/>
      <c r="X61" s="159"/>
      <c r="Y61" s="159"/>
      <c r="Z61" s="159"/>
      <c r="AA61" s="346"/>
      <c r="AB61" s="346"/>
      <c r="AC61" s="346"/>
      <c r="AD61" s="346"/>
      <c r="AE61" s="159"/>
      <c r="AF61" s="159"/>
      <c r="AG61" s="604"/>
      <c r="AH61" s="182" t="s">
        <v>38</v>
      </c>
      <c r="AI61" s="183">
        <v>0</v>
      </c>
      <c r="AJ61" s="183">
        <v>0</v>
      </c>
      <c r="AK61" s="184">
        <v>0</v>
      </c>
      <c r="AL61" s="183">
        <v>7</v>
      </c>
      <c r="AM61" s="183">
        <v>0</v>
      </c>
      <c r="AN61" s="184">
        <v>0</v>
      </c>
      <c r="AO61" s="184">
        <v>2</v>
      </c>
      <c r="AP61" s="184">
        <v>0</v>
      </c>
      <c r="AQ61" s="184">
        <v>0</v>
      </c>
      <c r="AR61" s="184">
        <v>8</v>
      </c>
      <c r="AS61" s="210">
        <v>10</v>
      </c>
      <c r="AW61" s="604"/>
      <c r="AX61" s="182" t="s">
        <v>38</v>
      </c>
      <c r="AY61" s="183">
        <v>1</v>
      </c>
      <c r="AZ61" s="183">
        <v>2</v>
      </c>
      <c r="BA61" s="184">
        <v>0</v>
      </c>
      <c r="BB61" s="183">
        <v>15</v>
      </c>
      <c r="BC61" s="183">
        <v>3</v>
      </c>
      <c r="BD61" s="184">
        <v>0</v>
      </c>
      <c r="BE61" s="184">
        <v>2</v>
      </c>
      <c r="BF61" s="184">
        <v>0</v>
      </c>
      <c r="BG61" s="184">
        <v>0</v>
      </c>
      <c r="BH61" s="184">
        <v>41</v>
      </c>
      <c r="BI61" s="210">
        <v>41</v>
      </c>
    </row>
    <row r="62" spans="2:61">
      <c r="C62" s="159"/>
      <c r="D62" s="159"/>
      <c r="E62" s="159"/>
      <c r="O62" s="111"/>
      <c r="S62" s="159"/>
      <c r="T62" s="159"/>
      <c r="U62" s="159"/>
      <c r="V62" s="159"/>
      <c r="W62" s="159"/>
      <c r="X62" s="159"/>
      <c r="Y62" s="159"/>
      <c r="Z62" s="159"/>
      <c r="AA62" s="346"/>
      <c r="AB62" s="346"/>
      <c r="AC62" s="346"/>
      <c r="AD62" s="346"/>
      <c r="AE62" s="159"/>
      <c r="AF62" s="159"/>
      <c r="AI62" s="159"/>
      <c r="AJ62" s="159"/>
      <c r="AK62" s="159"/>
      <c r="AP62" s="347"/>
      <c r="AQ62" s="347"/>
      <c r="AR62" s="347"/>
      <c r="AS62" s="347"/>
      <c r="AW62" s="159"/>
      <c r="AX62" s="159"/>
      <c r="AY62" s="159"/>
      <c r="AZ62" s="159"/>
      <c r="BA62" s="159"/>
      <c r="BB62" s="159"/>
      <c r="BC62" s="159"/>
      <c r="BD62" s="159"/>
      <c r="BE62" s="159"/>
      <c r="BF62" s="346"/>
      <c r="BG62" s="346"/>
      <c r="BH62" s="346"/>
      <c r="BI62" s="346"/>
    </row>
    <row r="63" spans="2:61">
      <c r="B63" s="160" t="s">
        <v>23</v>
      </c>
      <c r="C63" s="161" t="s">
        <v>126</v>
      </c>
      <c r="D63" s="161" t="s">
        <v>125</v>
      </c>
      <c r="E63" s="161" t="s">
        <v>124</v>
      </c>
      <c r="F63" s="160" t="s">
        <v>49</v>
      </c>
      <c r="G63" s="160" t="s">
        <v>48</v>
      </c>
      <c r="H63" s="160" t="s">
        <v>47</v>
      </c>
      <c r="I63" s="160" t="s">
        <v>46</v>
      </c>
      <c r="J63" s="160" t="s">
        <v>45</v>
      </c>
      <c r="K63" s="160" t="s">
        <v>44</v>
      </c>
      <c r="L63" s="160" t="s">
        <v>43</v>
      </c>
      <c r="M63" s="160" t="s">
        <v>97</v>
      </c>
      <c r="N63" s="162"/>
      <c r="O63" s="103" t="s">
        <v>115</v>
      </c>
      <c r="P63" s="162"/>
      <c r="Q63" s="162"/>
      <c r="S63" s="164" t="s">
        <v>23</v>
      </c>
      <c r="T63" s="164" t="s">
        <v>126</v>
      </c>
      <c r="U63" s="164" t="s">
        <v>125</v>
      </c>
      <c r="V63" s="164" t="s">
        <v>124</v>
      </c>
      <c r="W63" s="164" t="s">
        <v>49</v>
      </c>
      <c r="X63" s="164" t="s">
        <v>48</v>
      </c>
      <c r="Y63" s="164" t="s">
        <v>47</v>
      </c>
      <c r="Z63" s="164" t="s">
        <v>46</v>
      </c>
      <c r="AA63" s="164" t="s">
        <v>45</v>
      </c>
      <c r="AB63" s="164" t="s">
        <v>44</v>
      </c>
      <c r="AC63" s="164" t="s">
        <v>43</v>
      </c>
      <c r="AD63" s="164" t="s">
        <v>97</v>
      </c>
      <c r="AE63" s="159"/>
      <c r="AF63" s="159"/>
      <c r="AG63" s="165"/>
      <c r="AH63" s="161" t="s">
        <v>23</v>
      </c>
      <c r="AI63" s="161" t="s">
        <v>126</v>
      </c>
      <c r="AJ63" s="161" t="s">
        <v>125</v>
      </c>
      <c r="AK63" s="161" t="s">
        <v>124</v>
      </c>
      <c r="AL63" s="161" t="s">
        <v>49</v>
      </c>
      <c r="AM63" s="161" t="s">
        <v>48</v>
      </c>
      <c r="AN63" s="161" t="s">
        <v>47</v>
      </c>
      <c r="AO63" s="161" t="s">
        <v>46</v>
      </c>
      <c r="AP63" s="161" t="s">
        <v>45</v>
      </c>
      <c r="AQ63" s="161" t="s">
        <v>44</v>
      </c>
      <c r="AR63" s="161" t="s">
        <v>43</v>
      </c>
      <c r="AS63" s="161" t="s">
        <v>97</v>
      </c>
      <c r="AW63" s="159"/>
      <c r="AX63" s="161" t="s">
        <v>23</v>
      </c>
      <c r="AY63" s="161" t="s">
        <v>126</v>
      </c>
      <c r="AZ63" s="161" t="s">
        <v>125</v>
      </c>
      <c r="BA63" s="161" t="s">
        <v>124</v>
      </c>
      <c r="BB63" s="161" t="s">
        <v>49</v>
      </c>
      <c r="BC63" s="161" t="s">
        <v>48</v>
      </c>
      <c r="BD63" s="161" t="s">
        <v>47</v>
      </c>
      <c r="BE63" s="161" t="s">
        <v>46</v>
      </c>
      <c r="BF63" s="161" t="s">
        <v>45</v>
      </c>
      <c r="BG63" s="161" t="s">
        <v>44</v>
      </c>
      <c r="BH63" s="161" t="s">
        <v>43</v>
      </c>
      <c r="BI63" s="161" t="s">
        <v>97</v>
      </c>
    </row>
    <row r="64" spans="2:61" ht="15.75" customHeight="1">
      <c r="B64" s="168" t="s">
        <v>33</v>
      </c>
      <c r="C64" s="169">
        <f t="shared" ref="C64:M66" si="48">T64+AI64*$Q$6+AI70*$Q$8+AI76*$Q$10</f>
        <v>1897.6</v>
      </c>
      <c r="D64" s="169">
        <f t="shared" si="48"/>
        <v>2023</v>
      </c>
      <c r="E64" s="169">
        <f t="shared" si="48"/>
        <v>1931.2</v>
      </c>
      <c r="F64" s="169">
        <f t="shared" si="48"/>
        <v>1952.6000000000001</v>
      </c>
      <c r="G64" s="169">
        <f t="shared" si="48"/>
        <v>2293</v>
      </c>
      <c r="H64" s="169">
        <f t="shared" si="48"/>
        <v>3134</v>
      </c>
      <c r="I64" s="169">
        <f t="shared" si="48"/>
        <v>2121</v>
      </c>
      <c r="J64" s="169">
        <f t="shared" si="48"/>
        <v>1954.8</v>
      </c>
      <c r="K64" s="169">
        <f t="shared" si="48"/>
        <v>1735.4</v>
      </c>
      <c r="L64" s="169">
        <f t="shared" si="48"/>
        <v>1463.6</v>
      </c>
      <c r="M64" s="169">
        <f t="shared" si="48"/>
        <v>1245.5999999999999</v>
      </c>
      <c r="N64" s="170"/>
      <c r="O64" s="352">
        <v>439.6637346376823</v>
      </c>
      <c r="P64" s="170"/>
      <c r="Q64" s="170"/>
      <c r="S64" s="168" t="s">
        <v>33</v>
      </c>
      <c r="T64" s="173">
        <v>970</v>
      </c>
      <c r="U64" s="173">
        <v>1047</v>
      </c>
      <c r="V64" s="173">
        <v>1008</v>
      </c>
      <c r="W64" s="173">
        <v>1036</v>
      </c>
      <c r="X64" s="173">
        <v>1208</v>
      </c>
      <c r="Y64" s="173">
        <v>1611</v>
      </c>
      <c r="Z64" s="173">
        <v>1122</v>
      </c>
      <c r="AA64" s="173">
        <v>1039</v>
      </c>
      <c r="AB64" s="173">
        <v>959</v>
      </c>
      <c r="AC64" s="173">
        <v>834</v>
      </c>
      <c r="AD64" s="173">
        <v>768</v>
      </c>
      <c r="AE64" s="159"/>
      <c r="AF64" s="159"/>
      <c r="AG64" s="602" t="s">
        <v>100</v>
      </c>
      <c r="AH64" s="174" t="s">
        <v>33</v>
      </c>
      <c r="AI64" s="175">
        <v>246</v>
      </c>
      <c r="AJ64" s="175">
        <v>266</v>
      </c>
      <c r="AK64" s="175">
        <v>258</v>
      </c>
      <c r="AL64" s="175">
        <v>319</v>
      </c>
      <c r="AM64" s="175">
        <v>300</v>
      </c>
      <c r="AN64" s="175">
        <v>362</v>
      </c>
      <c r="AO64" s="175">
        <v>295</v>
      </c>
      <c r="AP64" s="175">
        <v>287</v>
      </c>
      <c r="AQ64" s="175">
        <v>254</v>
      </c>
      <c r="AR64" s="175">
        <v>256</v>
      </c>
      <c r="AS64" s="207">
        <v>217</v>
      </c>
      <c r="AW64" s="609" t="s">
        <v>51</v>
      </c>
      <c r="AX64" s="174" t="s">
        <v>33</v>
      </c>
      <c r="AY64" s="175">
        <v>298</v>
      </c>
      <c r="AZ64" s="175">
        <v>316</v>
      </c>
      <c r="BA64" s="175">
        <v>279</v>
      </c>
      <c r="BB64" s="175">
        <v>251</v>
      </c>
      <c r="BC64" s="175">
        <v>336</v>
      </c>
      <c r="BD64" s="175">
        <v>525</v>
      </c>
      <c r="BE64" s="175">
        <v>331</v>
      </c>
      <c r="BF64" s="175">
        <v>327</v>
      </c>
      <c r="BG64" s="175">
        <v>253</v>
      </c>
      <c r="BH64" s="175">
        <v>152</v>
      </c>
      <c r="BI64" s="207">
        <v>93</v>
      </c>
    </row>
    <row r="65" spans="2:61">
      <c r="B65" s="168" t="s">
        <v>9</v>
      </c>
      <c r="C65" s="170">
        <f t="shared" si="48"/>
        <v>1408</v>
      </c>
      <c r="D65" s="170">
        <f t="shared" si="48"/>
        <v>1389</v>
      </c>
      <c r="E65" s="170">
        <f t="shared" si="48"/>
        <v>1438.4</v>
      </c>
      <c r="F65" s="170">
        <f t="shared" si="48"/>
        <v>1262.8</v>
      </c>
      <c r="G65" s="170">
        <f t="shared" si="48"/>
        <v>1404.8</v>
      </c>
      <c r="H65" s="170">
        <f t="shared" si="48"/>
        <v>2028</v>
      </c>
      <c r="I65" s="170">
        <f t="shared" si="48"/>
        <v>1379.8</v>
      </c>
      <c r="J65" s="170">
        <f t="shared" si="48"/>
        <v>1501.4</v>
      </c>
      <c r="K65" s="170">
        <f t="shared" si="48"/>
        <v>1208.5999999999999</v>
      </c>
      <c r="L65" s="170">
        <f t="shared" si="48"/>
        <v>1015.1999999999999</v>
      </c>
      <c r="M65" s="170">
        <f t="shared" si="48"/>
        <v>900.2</v>
      </c>
      <c r="N65" s="170"/>
      <c r="O65" s="352">
        <v>260.4994561734573</v>
      </c>
      <c r="P65" s="170"/>
      <c r="Q65" s="170"/>
      <c r="S65" s="168" t="s">
        <v>9</v>
      </c>
      <c r="T65" s="173">
        <v>714</v>
      </c>
      <c r="U65" s="173">
        <v>719</v>
      </c>
      <c r="V65" s="173">
        <v>736</v>
      </c>
      <c r="W65" s="173">
        <v>658</v>
      </c>
      <c r="X65" s="173">
        <v>732</v>
      </c>
      <c r="Y65" s="173">
        <v>1028</v>
      </c>
      <c r="Z65" s="173">
        <v>707</v>
      </c>
      <c r="AA65" s="173">
        <v>780</v>
      </c>
      <c r="AB65" s="173">
        <v>625</v>
      </c>
      <c r="AC65" s="173">
        <v>539</v>
      </c>
      <c r="AD65" s="173">
        <v>489</v>
      </c>
      <c r="AE65" s="159"/>
      <c r="AF65" s="159"/>
      <c r="AG65" s="603"/>
      <c r="AH65" s="180" t="s">
        <v>9</v>
      </c>
      <c r="AI65" s="176">
        <v>173</v>
      </c>
      <c r="AJ65" s="176">
        <v>181</v>
      </c>
      <c r="AK65" s="176">
        <v>188</v>
      </c>
      <c r="AL65" s="176">
        <v>176</v>
      </c>
      <c r="AM65" s="176">
        <v>192</v>
      </c>
      <c r="AN65" s="176">
        <v>217</v>
      </c>
      <c r="AO65" s="176">
        <v>161</v>
      </c>
      <c r="AP65" s="176">
        <v>184</v>
      </c>
      <c r="AQ65" s="176">
        <v>128</v>
      </c>
      <c r="AR65" s="176">
        <v>151</v>
      </c>
      <c r="AS65" s="208">
        <v>159</v>
      </c>
      <c r="AW65" s="610"/>
      <c r="AX65" s="180" t="s">
        <v>9</v>
      </c>
      <c r="AY65" s="176">
        <v>257</v>
      </c>
      <c r="AZ65" s="176">
        <v>228</v>
      </c>
      <c r="BA65" s="176">
        <v>251</v>
      </c>
      <c r="BB65" s="176">
        <v>191</v>
      </c>
      <c r="BC65" s="176">
        <v>219</v>
      </c>
      <c r="BD65" s="176">
        <v>389</v>
      </c>
      <c r="BE65" s="176">
        <v>277</v>
      </c>
      <c r="BF65" s="176">
        <v>277</v>
      </c>
      <c r="BG65" s="176">
        <v>253</v>
      </c>
      <c r="BH65" s="176">
        <v>162</v>
      </c>
      <c r="BI65" s="208">
        <v>98</v>
      </c>
    </row>
    <row r="66" spans="2:61">
      <c r="B66" s="168" t="s">
        <v>34</v>
      </c>
      <c r="C66" s="170">
        <f t="shared" si="48"/>
        <v>1377.4</v>
      </c>
      <c r="D66" s="170">
        <f t="shared" si="48"/>
        <v>1036.8</v>
      </c>
      <c r="E66" s="170">
        <f t="shared" si="48"/>
        <v>1010.2</v>
      </c>
      <c r="F66" s="170">
        <f t="shared" si="48"/>
        <v>1000.5999999999999</v>
      </c>
      <c r="G66" s="170">
        <f t="shared" si="48"/>
        <v>977.4</v>
      </c>
      <c r="H66" s="170">
        <f t="shared" si="48"/>
        <v>1192.4000000000001</v>
      </c>
      <c r="I66" s="170">
        <f t="shared" si="48"/>
        <v>1043.4000000000001</v>
      </c>
      <c r="J66" s="170">
        <f t="shared" si="48"/>
        <v>1068.5999999999999</v>
      </c>
      <c r="K66" s="170">
        <f t="shared" si="48"/>
        <v>1059.2</v>
      </c>
      <c r="L66" s="170">
        <f t="shared" si="48"/>
        <v>878.40000000000009</v>
      </c>
      <c r="M66" s="170">
        <f t="shared" si="48"/>
        <v>817.4</v>
      </c>
      <c r="N66" s="170"/>
      <c r="O66" s="352">
        <v>135.42670178202007</v>
      </c>
      <c r="P66" s="170"/>
      <c r="Q66" s="170"/>
      <c r="S66" s="168" t="s">
        <v>34</v>
      </c>
      <c r="T66" s="173">
        <v>712</v>
      </c>
      <c r="U66" s="173">
        <v>533</v>
      </c>
      <c r="V66" s="173">
        <v>522</v>
      </c>
      <c r="W66" s="173">
        <v>511</v>
      </c>
      <c r="X66" s="173">
        <v>502</v>
      </c>
      <c r="Y66" s="173">
        <v>609</v>
      </c>
      <c r="Z66" s="173">
        <v>530</v>
      </c>
      <c r="AA66" s="173">
        <v>542</v>
      </c>
      <c r="AB66" s="173">
        <v>542</v>
      </c>
      <c r="AC66" s="173">
        <v>459</v>
      </c>
      <c r="AD66" s="173">
        <v>440</v>
      </c>
      <c r="AE66" s="159"/>
      <c r="AF66" s="159"/>
      <c r="AG66" s="603"/>
      <c r="AH66" s="180" t="s">
        <v>34</v>
      </c>
      <c r="AI66" s="176">
        <v>205</v>
      </c>
      <c r="AJ66" s="176">
        <v>146</v>
      </c>
      <c r="AK66" s="176">
        <v>132</v>
      </c>
      <c r="AL66" s="176">
        <v>131</v>
      </c>
      <c r="AM66" s="176">
        <v>122</v>
      </c>
      <c r="AN66" s="176">
        <v>133</v>
      </c>
      <c r="AO66" s="176">
        <v>123</v>
      </c>
      <c r="AP66" s="176">
        <v>117</v>
      </c>
      <c r="AQ66" s="176">
        <v>119</v>
      </c>
      <c r="AR66" s="176">
        <v>109</v>
      </c>
      <c r="AS66" s="208">
        <v>130</v>
      </c>
      <c r="AW66" s="610"/>
      <c r="AX66" s="180" t="s">
        <v>34</v>
      </c>
      <c r="AY66" s="176">
        <v>253</v>
      </c>
      <c r="AZ66" s="176">
        <v>202</v>
      </c>
      <c r="BA66" s="176">
        <v>194</v>
      </c>
      <c r="BB66" s="176">
        <v>204</v>
      </c>
      <c r="BC66" s="176">
        <v>197</v>
      </c>
      <c r="BD66" s="176">
        <v>252</v>
      </c>
      <c r="BE66" s="176">
        <v>228</v>
      </c>
      <c r="BF66" s="176">
        <v>252</v>
      </c>
      <c r="BG66" s="176">
        <v>232</v>
      </c>
      <c r="BH66" s="176">
        <v>170</v>
      </c>
      <c r="BI66" s="208">
        <v>119</v>
      </c>
    </row>
    <row r="67" spans="2:61">
      <c r="B67" s="168" t="s">
        <v>35</v>
      </c>
      <c r="C67" s="170">
        <f t="shared" ref="C67" si="49">T67</f>
        <v>81</v>
      </c>
      <c r="D67" s="170">
        <f t="shared" ref="D67" si="50">U67</f>
        <v>112</v>
      </c>
      <c r="E67" s="170">
        <f t="shared" ref="E67" si="51">V67</f>
        <v>356</v>
      </c>
      <c r="F67" s="170">
        <f>W67</f>
        <v>430</v>
      </c>
      <c r="G67" s="170">
        <f t="shared" ref="G67" si="52">X67</f>
        <v>551</v>
      </c>
      <c r="H67" s="170">
        <f t="shared" ref="H67" si="53">Y67</f>
        <v>599</v>
      </c>
      <c r="I67" s="170">
        <f t="shared" ref="I67" si="54">Z67</f>
        <v>765</v>
      </c>
      <c r="J67" s="170">
        <f t="shared" ref="J67" si="55">AA67</f>
        <v>803</v>
      </c>
      <c r="K67" s="170">
        <f t="shared" ref="K67" si="56">AB67</f>
        <v>887</v>
      </c>
      <c r="L67" s="170">
        <f t="shared" ref="L67:M67" si="57">AC67</f>
        <v>1025</v>
      </c>
      <c r="M67" s="170">
        <f t="shared" si="57"/>
        <v>982</v>
      </c>
      <c r="N67" s="170"/>
      <c r="O67" s="352">
        <v>318.76199759555891</v>
      </c>
      <c r="P67" s="170"/>
      <c r="Q67" s="170"/>
      <c r="S67" s="168" t="s">
        <v>35</v>
      </c>
      <c r="T67" s="173">
        <v>81</v>
      </c>
      <c r="U67" s="173">
        <v>112</v>
      </c>
      <c r="V67" s="173">
        <v>356</v>
      </c>
      <c r="W67" s="173">
        <v>430</v>
      </c>
      <c r="X67" s="173">
        <v>551</v>
      </c>
      <c r="Y67" s="173">
        <v>599</v>
      </c>
      <c r="Z67" s="173">
        <v>765</v>
      </c>
      <c r="AA67" s="173">
        <v>803</v>
      </c>
      <c r="AB67" s="173">
        <v>887</v>
      </c>
      <c r="AC67" s="173">
        <v>1025</v>
      </c>
      <c r="AD67" s="173">
        <v>982</v>
      </c>
      <c r="AE67" s="159"/>
      <c r="AF67" s="159"/>
      <c r="AG67" s="603"/>
      <c r="AH67" s="180" t="s">
        <v>36</v>
      </c>
      <c r="AI67" s="176">
        <v>67</v>
      </c>
      <c r="AJ67" s="176">
        <v>62</v>
      </c>
      <c r="AK67" s="176">
        <v>63</v>
      </c>
      <c r="AL67" s="176">
        <v>43</v>
      </c>
      <c r="AM67" s="176">
        <v>62</v>
      </c>
      <c r="AN67" s="176">
        <v>57</v>
      </c>
      <c r="AO67" s="176">
        <v>60</v>
      </c>
      <c r="AP67" s="176">
        <v>56</v>
      </c>
      <c r="AQ67" s="176">
        <v>68</v>
      </c>
      <c r="AR67" s="176">
        <v>69</v>
      </c>
      <c r="AS67" s="208">
        <v>77</v>
      </c>
      <c r="AW67" s="610"/>
      <c r="AX67" s="180" t="s">
        <v>36</v>
      </c>
      <c r="AY67" s="176">
        <v>138</v>
      </c>
      <c r="AZ67" s="176">
        <v>140</v>
      </c>
      <c r="BA67" s="176">
        <v>118</v>
      </c>
      <c r="BB67" s="176">
        <v>112</v>
      </c>
      <c r="BC67" s="176">
        <v>127</v>
      </c>
      <c r="BD67" s="176">
        <v>128</v>
      </c>
      <c r="BE67" s="176">
        <v>164</v>
      </c>
      <c r="BF67" s="176">
        <v>173</v>
      </c>
      <c r="BG67" s="176">
        <v>176</v>
      </c>
      <c r="BH67" s="176">
        <v>193</v>
      </c>
      <c r="BI67" s="208">
        <v>183</v>
      </c>
    </row>
    <row r="68" spans="2:61">
      <c r="B68" s="168" t="s">
        <v>36</v>
      </c>
      <c r="C68" s="170">
        <f t="shared" ref="C68:M70" si="58">T68+AI67*$Q$6+AI73*$Q$8+AI79*$Q$10</f>
        <v>453.6</v>
      </c>
      <c r="D68" s="170">
        <f t="shared" si="58"/>
        <v>438.20000000000005</v>
      </c>
      <c r="E68" s="170">
        <f t="shared" si="58"/>
        <v>420</v>
      </c>
      <c r="F68" s="170">
        <f t="shared" si="58"/>
        <v>365.59999999999997</v>
      </c>
      <c r="G68" s="170">
        <f t="shared" si="58"/>
        <v>416.20000000000005</v>
      </c>
      <c r="H68" s="170">
        <f t="shared" si="58"/>
        <v>424.40000000000003</v>
      </c>
      <c r="I68" s="170">
        <f t="shared" si="58"/>
        <v>511.8</v>
      </c>
      <c r="J68" s="170">
        <f t="shared" si="58"/>
        <v>556</v>
      </c>
      <c r="K68" s="170">
        <f t="shared" si="58"/>
        <v>587.4</v>
      </c>
      <c r="L68" s="170">
        <f t="shared" si="58"/>
        <v>647</v>
      </c>
      <c r="M68" s="170">
        <f t="shared" si="58"/>
        <v>601.6</v>
      </c>
      <c r="N68" s="170"/>
      <c r="O68" s="352">
        <v>89.500055865903974</v>
      </c>
      <c r="P68" s="170"/>
      <c r="Q68" s="170"/>
      <c r="S68" s="168" t="s">
        <v>36</v>
      </c>
      <c r="T68" s="173">
        <v>235</v>
      </c>
      <c r="U68" s="173">
        <v>227</v>
      </c>
      <c r="V68" s="173">
        <v>215</v>
      </c>
      <c r="W68" s="173">
        <v>187</v>
      </c>
      <c r="X68" s="173">
        <v>213</v>
      </c>
      <c r="Y68" s="173">
        <v>215</v>
      </c>
      <c r="Z68" s="173">
        <v>260</v>
      </c>
      <c r="AA68" s="173">
        <v>280</v>
      </c>
      <c r="AB68" s="173">
        <v>300</v>
      </c>
      <c r="AC68" s="173">
        <v>326</v>
      </c>
      <c r="AD68" s="173">
        <v>308</v>
      </c>
      <c r="AE68" s="159"/>
      <c r="AF68" s="159"/>
      <c r="AG68" s="603"/>
      <c r="AH68" s="180" t="s">
        <v>37</v>
      </c>
      <c r="AI68" s="176">
        <v>4</v>
      </c>
      <c r="AJ68" s="176">
        <v>2</v>
      </c>
      <c r="AK68" s="176">
        <v>4</v>
      </c>
      <c r="AL68" s="176">
        <v>0</v>
      </c>
      <c r="AM68" s="176">
        <v>0</v>
      </c>
      <c r="AN68" s="176">
        <v>0</v>
      </c>
      <c r="AO68" s="176">
        <v>5</v>
      </c>
      <c r="AP68" s="176">
        <v>6</v>
      </c>
      <c r="AQ68" s="176">
        <v>6</v>
      </c>
      <c r="AR68" s="176">
        <v>7</v>
      </c>
      <c r="AS68" s="208">
        <v>2</v>
      </c>
      <c r="AW68" s="610"/>
      <c r="AX68" s="180" t="s">
        <v>37</v>
      </c>
      <c r="AY68" s="176">
        <v>5</v>
      </c>
      <c r="AZ68" s="176">
        <v>6</v>
      </c>
      <c r="BA68" s="176">
        <v>6</v>
      </c>
      <c r="BB68" s="176">
        <v>0</v>
      </c>
      <c r="BC68" s="176">
        <v>0</v>
      </c>
      <c r="BD68" s="176">
        <v>0</v>
      </c>
      <c r="BE68" s="176">
        <v>11</v>
      </c>
      <c r="BF68" s="176">
        <v>22</v>
      </c>
      <c r="BG68" s="176">
        <v>18</v>
      </c>
      <c r="BH68" s="176">
        <v>24</v>
      </c>
      <c r="BI68" s="208">
        <v>15</v>
      </c>
    </row>
    <row r="69" spans="2:61">
      <c r="B69" s="168" t="s">
        <v>37</v>
      </c>
      <c r="C69" s="170">
        <f t="shared" si="58"/>
        <v>21.799999999999997</v>
      </c>
      <c r="D69" s="170">
        <f t="shared" si="58"/>
        <v>16.600000000000001</v>
      </c>
      <c r="E69" s="170">
        <f t="shared" si="58"/>
        <v>23.799999999999997</v>
      </c>
      <c r="F69" s="170">
        <f t="shared" si="58"/>
        <v>0</v>
      </c>
      <c r="G69" s="170">
        <f t="shared" si="58"/>
        <v>0</v>
      </c>
      <c r="H69" s="170">
        <f t="shared" si="58"/>
        <v>0</v>
      </c>
      <c r="I69" s="170">
        <f t="shared" si="58"/>
        <v>30</v>
      </c>
      <c r="J69" s="170">
        <f t="shared" si="58"/>
        <v>62.599999999999994</v>
      </c>
      <c r="K69" s="170">
        <f t="shared" si="58"/>
        <v>50.599999999999994</v>
      </c>
      <c r="L69" s="170">
        <f t="shared" si="58"/>
        <v>66.8</v>
      </c>
      <c r="M69" s="170">
        <f t="shared" si="58"/>
        <v>42</v>
      </c>
      <c r="N69" s="170"/>
      <c r="O69" s="352">
        <v>25.274748047980395</v>
      </c>
      <c r="P69" s="170"/>
      <c r="Q69" s="170"/>
      <c r="S69" s="168" t="s">
        <v>37</v>
      </c>
      <c r="T69" s="173">
        <v>11</v>
      </c>
      <c r="U69" s="173">
        <v>8</v>
      </c>
      <c r="V69" s="173">
        <v>12</v>
      </c>
      <c r="W69" s="173">
        <v>0</v>
      </c>
      <c r="X69" s="173">
        <v>0</v>
      </c>
      <c r="Y69" s="173">
        <v>0</v>
      </c>
      <c r="Z69" s="173">
        <v>15</v>
      </c>
      <c r="AA69" s="173">
        <v>32</v>
      </c>
      <c r="AB69" s="173">
        <v>26</v>
      </c>
      <c r="AC69" s="173">
        <v>33</v>
      </c>
      <c r="AD69" s="173">
        <v>20</v>
      </c>
      <c r="AE69" s="159"/>
      <c r="AF69" s="159"/>
      <c r="AG69" s="604"/>
      <c r="AH69" s="182" t="s">
        <v>38</v>
      </c>
      <c r="AI69" s="183">
        <v>1</v>
      </c>
      <c r="AJ69" s="183">
        <v>2</v>
      </c>
      <c r="AK69" s="184">
        <v>10</v>
      </c>
      <c r="AL69" s="183">
        <v>4</v>
      </c>
      <c r="AM69" s="183">
        <v>4</v>
      </c>
      <c r="AN69" s="184">
        <v>4</v>
      </c>
      <c r="AO69" s="184">
        <v>0</v>
      </c>
      <c r="AP69" s="184">
        <v>3</v>
      </c>
      <c r="AQ69" s="184">
        <v>4</v>
      </c>
      <c r="AR69" s="184">
        <v>3</v>
      </c>
      <c r="AS69" s="210">
        <v>12</v>
      </c>
      <c r="AW69" s="611"/>
      <c r="AX69" s="182" t="s">
        <v>38</v>
      </c>
      <c r="AY69" s="183">
        <v>14</v>
      </c>
      <c r="AZ69" s="183">
        <v>9</v>
      </c>
      <c r="BA69" s="184">
        <v>19</v>
      </c>
      <c r="BB69" s="183">
        <v>5</v>
      </c>
      <c r="BC69" s="183">
        <v>14</v>
      </c>
      <c r="BD69" s="184">
        <v>12</v>
      </c>
      <c r="BE69" s="184">
        <v>0</v>
      </c>
      <c r="BF69" s="184">
        <v>15</v>
      </c>
      <c r="BG69" s="184">
        <v>12</v>
      </c>
      <c r="BH69" s="184">
        <v>13</v>
      </c>
      <c r="BI69" s="210">
        <v>22</v>
      </c>
    </row>
    <row r="70" spans="2:61" ht="15.75" customHeight="1">
      <c r="B70" s="168" t="s">
        <v>38</v>
      </c>
      <c r="C70" s="170">
        <f t="shared" si="58"/>
        <v>31.4</v>
      </c>
      <c r="D70" s="170">
        <f t="shared" si="58"/>
        <v>20</v>
      </c>
      <c r="E70" s="170">
        <f t="shared" si="58"/>
        <v>41.2</v>
      </c>
      <c r="F70" s="170">
        <f t="shared" si="58"/>
        <v>11.399999999999999</v>
      </c>
      <c r="G70" s="170">
        <f t="shared" si="58"/>
        <v>30</v>
      </c>
      <c r="H70" s="170">
        <f t="shared" si="58"/>
        <v>24.799999999999997</v>
      </c>
      <c r="I70" s="170">
        <f t="shared" si="58"/>
        <v>0</v>
      </c>
      <c r="J70" s="170">
        <f t="shared" si="58"/>
        <v>41.4</v>
      </c>
      <c r="K70" s="170">
        <f t="shared" si="58"/>
        <v>43</v>
      </c>
      <c r="L70" s="170">
        <f t="shared" si="58"/>
        <v>39.4</v>
      </c>
      <c r="M70" s="170">
        <f t="shared" si="58"/>
        <v>87.399999999999991</v>
      </c>
      <c r="N70" s="170"/>
      <c r="O70" s="352">
        <v>14.366024734305128</v>
      </c>
      <c r="P70" s="170"/>
      <c r="Q70" s="170"/>
      <c r="S70" s="168" t="s">
        <v>38</v>
      </c>
      <c r="T70" s="173">
        <v>15</v>
      </c>
      <c r="U70" s="173">
        <v>10</v>
      </c>
      <c r="V70" s="173">
        <v>21</v>
      </c>
      <c r="W70" s="173">
        <v>6</v>
      </c>
      <c r="X70" s="173">
        <v>15</v>
      </c>
      <c r="Y70" s="173">
        <v>12</v>
      </c>
      <c r="Z70" s="173">
        <v>0</v>
      </c>
      <c r="AA70" s="173">
        <v>20</v>
      </c>
      <c r="AB70" s="173">
        <v>21</v>
      </c>
      <c r="AC70" s="173">
        <v>19</v>
      </c>
      <c r="AD70" s="173">
        <v>46</v>
      </c>
      <c r="AE70" s="159"/>
      <c r="AF70" s="159"/>
      <c r="AG70" s="602" t="s">
        <v>101</v>
      </c>
      <c r="AH70" s="174" t="s">
        <v>33</v>
      </c>
      <c r="AI70" s="175">
        <v>474</v>
      </c>
      <c r="AJ70" s="175">
        <v>516</v>
      </c>
      <c r="AK70" s="175">
        <v>490</v>
      </c>
      <c r="AL70" s="175">
        <v>455</v>
      </c>
      <c r="AM70" s="175">
        <v>563</v>
      </c>
      <c r="AN70" s="175">
        <v>745</v>
      </c>
      <c r="AO70" s="175">
        <v>445</v>
      </c>
      <c r="AP70" s="175">
        <v>391</v>
      </c>
      <c r="AQ70" s="175">
        <v>356</v>
      </c>
      <c r="AR70" s="175">
        <v>288</v>
      </c>
      <c r="AS70" s="207">
        <v>238</v>
      </c>
      <c r="AW70" s="609" t="s">
        <v>52</v>
      </c>
      <c r="AX70" s="174" t="s">
        <v>33</v>
      </c>
      <c r="AY70" s="175">
        <v>738</v>
      </c>
      <c r="AZ70" s="175">
        <v>762</v>
      </c>
      <c r="BA70" s="175">
        <v>743</v>
      </c>
      <c r="BB70" s="175">
        <v>739</v>
      </c>
      <c r="BC70" s="175">
        <v>876</v>
      </c>
      <c r="BD70" s="175">
        <v>1265</v>
      </c>
      <c r="BE70" s="175">
        <v>841</v>
      </c>
      <c r="BF70" s="175">
        <v>756</v>
      </c>
      <c r="BG70" s="175">
        <v>657</v>
      </c>
      <c r="BH70" s="175">
        <v>513</v>
      </c>
      <c r="BI70" s="207">
        <v>359</v>
      </c>
    </row>
    <row r="71" spans="2:61">
      <c r="B71" s="168" t="s">
        <v>39</v>
      </c>
      <c r="C71" s="170">
        <f t="shared" ref="C71:C74" si="59">T71</f>
        <v>0</v>
      </c>
      <c r="D71" s="170">
        <f t="shared" ref="D71:D74" si="60">U71</f>
        <v>0</v>
      </c>
      <c r="E71" s="170">
        <f t="shared" ref="E71:E74" si="61">V71</f>
        <v>0</v>
      </c>
      <c r="F71" s="170">
        <f>W71</f>
        <v>92</v>
      </c>
      <c r="G71" s="170">
        <f t="shared" ref="G71:G74" si="62">X71</f>
        <v>77</v>
      </c>
      <c r="H71" s="170">
        <f t="shared" ref="H71:H74" si="63">Y71</f>
        <v>72</v>
      </c>
      <c r="I71" s="170">
        <f t="shared" ref="I71:I74" si="64">Z71</f>
        <v>98</v>
      </c>
      <c r="J71" s="170">
        <f t="shared" ref="J71:J74" si="65">AA71</f>
        <v>101</v>
      </c>
      <c r="K71" s="170">
        <f t="shared" ref="K71:K74" si="66">AB71</f>
        <v>121</v>
      </c>
      <c r="L71" s="170">
        <f t="shared" ref="L71:M74" si="67">AC71</f>
        <v>133</v>
      </c>
      <c r="M71" s="170">
        <f t="shared" si="67"/>
        <v>169</v>
      </c>
      <c r="N71" s="170"/>
      <c r="O71" s="354">
        <v>22.010819850159848</v>
      </c>
      <c r="P71" s="170"/>
      <c r="Q71" s="170"/>
      <c r="S71" s="168" t="s">
        <v>39</v>
      </c>
      <c r="T71" s="173"/>
      <c r="U71" s="173"/>
      <c r="V71" s="173"/>
      <c r="W71" s="173">
        <v>92</v>
      </c>
      <c r="X71" s="173">
        <v>77</v>
      </c>
      <c r="Y71" s="173">
        <v>72</v>
      </c>
      <c r="Z71" s="173">
        <v>98</v>
      </c>
      <c r="AA71" s="173">
        <v>101</v>
      </c>
      <c r="AB71" s="173">
        <v>121</v>
      </c>
      <c r="AC71" s="173">
        <v>133</v>
      </c>
      <c r="AD71" s="173">
        <v>169</v>
      </c>
      <c r="AE71" s="159"/>
      <c r="AF71" s="159"/>
      <c r="AG71" s="603"/>
      <c r="AH71" s="180" t="s">
        <v>9</v>
      </c>
      <c r="AI71" s="176">
        <v>342</v>
      </c>
      <c r="AJ71" s="176">
        <v>338</v>
      </c>
      <c r="AK71" s="176">
        <v>342</v>
      </c>
      <c r="AL71" s="176">
        <v>290</v>
      </c>
      <c r="AM71" s="176">
        <v>320</v>
      </c>
      <c r="AN71" s="176">
        <v>458</v>
      </c>
      <c r="AO71" s="176">
        <v>280</v>
      </c>
      <c r="AP71" s="176">
        <v>315</v>
      </c>
      <c r="AQ71" s="176">
        <v>240</v>
      </c>
      <c r="AR71" s="176">
        <v>203</v>
      </c>
      <c r="AS71" s="208">
        <v>194</v>
      </c>
      <c r="AW71" s="610"/>
      <c r="AX71" s="180" t="s">
        <v>9</v>
      </c>
      <c r="AY71" s="176">
        <v>521</v>
      </c>
      <c r="AZ71" s="176">
        <v>507</v>
      </c>
      <c r="BA71" s="176">
        <v>554</v>
      </c>
      <c r="BB71" s="176">
        <v>499</v>
      </c>
      <c r="BC71" s="176">
        <v>544</v>
      </c>
      <c r="BD71" s="176">
        <v>828</v>
      </c>
      <c r="BE71" s="176">
        <v>565</v>
      </c>
      <c r="BF71" s="176">
        <v>598</v>
      </c>
      <c r="BG71" s="176">
        <v>483</v>
      </c>
      <c r="BH71" s="176">
        <v>396</v>
      </c>
      <c r="BI71" s="208">
        <v>339</v>
      </c>
    </row>
    <row r="72" spans="2:61">
      <c r="B72" s="168" t="s">
        <v>15</v>
      </c>
      <c r="C72" s="170">
        <f t="shared" si="59"/>
        <v>201</v>
      </c>
      <c r="D72" s="170">
        <f t="shared" si="60"/>
        <v>207</v>
      </c>
      <c r="E72" s="170">
        <f t="shared" si="61"/>
        <v>188</v>
      </c>
      <c r="F72" s="170">
        <f>W72</f>
        <v>191</v>
      </c>
      <c r="G72" s="170">
        <f t="shared" si="62"/>
        <v>170</v>
      </c>
      <c r="H72" s="170">
        <f t="shared" si="63"/>
        <v>180</v>
      </c>
      <c r="I72" s="170">
        <f t="shared" si="64"/>
        <v>190</v>
      </c>
      <c r="J72" s="170">
        <f t="shared" si="65"/>
        <v>218</v>
      </c>
      <c r="K72" s="170">
        <f t="shared" si="66"/>
        <v>243</v>
      </c>
      <c r="L72" s="170">
        <f t="shared" si="67"/>
        <v>209</v>
      </c>
      <c r="M72" s="170">
        <f t="shared" si="67"/>
        <v>183</v>
      </c>
      <c r="N72" s="170"/>
      <c r="O72" s="352">
        <v>20.891518746983319</v>
      </c>
      <c r="P72" s="170"/>
      <c r="Q72" s="170"/>
      <c r="S72" s="168" t="s">
        <v>15</v>
      </c>
      <c r="T72" s="173">
        <v>201</v>
      </c>
      <c r="U72" s="173">
        <v>207</v>
      </c>
      <c r="V72" s="173">
        <v>188</v>
      </c>
      <c r="W72" s="173">
        <v>191</v>
      </c>
      <c r="X72" s="173">
        <v>170</v>
      </c>
      <c r="Y72" s="173">
        <v>180</v>
      </c>
      <c r="Z72" s="173">
        <v>190</v>
      </c>
      <c r="AA72" s="173">
        <v>218</v>
      </c>
      <c r="AB72" s="173">
        <v>243</v>
      </c>
      <c r="AC72" s="173">
        <v>209</v>
      </c>
      <c r="AD72" s="173">
        <v>183</v>
      </c>
      <c r="AE72" s="159"/>
      <c r="AF72" s="159"/>
      <c r="AG72" s="603"/>
      <c r="AH72" s="180" t="s">
        <v>34</v>
      </c>
      <c r="AI72" s="176">
        <v>289</v>
      </c>
      <c r="AJ72" s="176">
        <v>225</v>
      </c>
      <c r="AK72" s="176">
        <v>223</v>
      </c>
      <c r="AL72" s="176">
        <v>218</v>
      </c>
      <c r="AM72" s="176">
        <v>205</v>
      </c>
      <c r="AN72" s="176">
        <v>249</v>
      </c>
      <c r="AO72" s="176">
        <v>205</v>
      </c>
      <c r="AP72" s="176">
        <v>187</v>
      </c>
      <c r="AQ72" s="176">
        <v>212</v>
      </c>
      <c r="AR72" s="176">
        <v>169</v>
      </c>
      <c r="AS72" s="208">
        <v>163</v>
      </c>
      <c r="AW72" s="610"/>
      <c r="AX72" s="180" t="s">
        <v>34</v>
      </c>
      <c r="AY72" s="176">
        <v>511</v>
      </c>
      <c r="AZ72" s="176">
        <v>378</v>
      </c>
      <c r="BA72" s="176">
        <v>376</v>
      </c>
      <c r="BB72" s="176">
        <v>390</v>
      </c>
      <c r="BC72" s="176">
        <v>377</v>
      </c>
      <c r="BD72" s="176">
        <v>483</v>
      </c>
      <c r="BE72" s="176">
        <v>422</v>
      </c>
      <c r="BF72" s="176">
        <v>429</v>
      </c>
      <c r="BG72" s="176">
        <v>430</v>
      </c>
      <c r="BH72" s="176">
        <v>356</v>
      </c>
      <c r="BI72" s="208">
        <v>318</v>
      </c>
    </row>
    <row r="73" spans="2:61">
      <c r="B73" s="168" t="s">
        <v>40</v>
      </c>
      <c r="C73" s="170">
        <f t="shared" si="59"/>
        <v>0</v>
      </c>
      <c r="D73" s="170">
        <f t="shared" si="60"/>
        <v>0</v>
      </c>
      <c r="E73" s="170">
        <f t="shared" si="61"/>
        <v>0</v>
      </c>
      <c r="F73" s="170">
        <f>W73</f>
        <v>6793</v>
      </c>
      <c r="G73" s="170">
        <f t="shared" si="62"/>
        <v>6373</v>
      </c>
      <c r="H73" s="170">
        <f t="shared" si="63"/>
        <v>5938</v>
      </c>
      <c r="I73" s="170">
        <f t="shared" si="64"/>
        <v>5909</v>
      </c>
      <c r="J73" s="170">
        <f t="shared" si="65"/>
        <v>6027</v>
      </c>
      <c r="K73" s="170">
        <f t="shared" si="66"/>
        <v>7114</v>
      </c>
      <c r="L73" s="170">
        <f t="shared" si="67"/>
        <v>18945</v>
      </c>
      <c r="M73" s="170">
        <f t="shared" si="67"/>
        <v>12239.25</v>
      </c>
      <c r="N73" s="170"/>
      <c r="O73" s="354">
        <v>4778.8449163748674</v>
      </c>
      <c r="P73" s="170"/>
      <c r="Q73" s="170"/>
      <c r="S73" s="168" t="s">
        <v>40</v>
      </c>
      <c r="T73" s="173"/>
      <c r="U73" s="173"/>
      <c r="V73" s="173"/>
      <c r="W73" s="173">
        <v>6793</v>
      </c>
      <c r="X73" s="173">
        <v>6373</v>
      </c>
      <c r="Y73" s="173">
        <v>5938</v>
      </c>
      <c r="Z73" s="173">
        <v>5909</v>
      </c>
      <c r="AA73" s="173">
        <v>6027</v>
      </c>
      <c r="AB73" s="173">
        <v>7114</v>
      </c>
      <c r="AC73" s="173">
        <v>18945</v>
      </c>
      <c r="AD73" s="173">
        <v>12239.25</v>
      </c>
      <c r="AE73" s="159"/>
      <c r="AF73" s="159"/>
      <c r="AG73" s="603"/>
      <c r="AH73" s="180" t="s">
        <v>36</v>
      </c>
      <c r="AI73" s="176">
        <v>87</v>
      </c>
      <c r="AJ73" s="176">
        <v>74</v>
      </c>
      <c r="AK73" s="176">
        <v>73</v>
      </c>
      <c r="AL73" s="176">
        <v>71</v>
      </c>
      <c r="AM73" s="176">
        <v>78</v>
      </c>
      <c r="AN73" s="176">
        <v>69</v>
      </c>
      <c r="AO73" s="176">
        <v>85</v>
      </c>
      <c r="AP73" s="176">
        <v>104</v>
      </c>
      <c r="AQ73" s="176">
        <v>101</v>
      </c>
      <c r="AR73" s="176">
        <v>105</v>
      </c>
      <c r="AS73" s="208">
        <v>88</v>
      </c>
      <c r="AW73" s="610"/>
      <c r="AX73" s="180" t="s">
        <v>36</v>
      </c>
      <c r="AY73" s="176">
        <v>131</v>
      </c>
      <c r="AZ73" s="176">
        <v>140</v>
      </c>
      <c r="BA73" s="176">
        <v>147</v>
      </c>
      <c r="BB73" s="176">
        <v>124</v>
      </c>
      <c r="BC73" s="176">
        <v>141</v>
      </c>
      <c r="BD73" s="176">
        <v>146</v>
      </c>
      <c r="BE73" s="176">
        <v>194</v>
      </c>
      <c r="BF73" s="176">
        <v>209</v>
      </c>
      <c r="BG73" s="176">
        <v>224</v>
      </c>
      <c r="BH73" s="176">
        <v>256</v>
      </c>
      <c r="BI73" s="208">
        <v>230</v>
      </c>
    </row>
    <row r="74" spans="2:61">
      <c r="B74" s="185" t="s">
        <v>41</v>
      </c>
      <c r="C74" s="186">
        <f t="shared" si="59"/>
        <v>14.648960876555709</v>
      </c>
      <c r="D74" s="186">
        <f t="shared" si="60"/>
        <v>14.494839425963239</v>
      </c>
      <c r="E74" s="186">
        <f t="shared" si="61"/>
        <v>14.645791216826529</v>
      </c>
      <c r="F74" s="186">
        <f>W74</f>
        <v>12.52847380410023</v>
      </c>
      <c r="G74" s="186">
        <f t="shared" si="62"/>
        <v>13.32027015759193</v>
      </c>
      <c r="H74" s="186">
        <f t="shared" si="63"/>
        <v>10.386306178644467</v>
      </c>
      <c r="I74" s="186">
        <f t="shared" si="64"/>
        <v>12.741312741312742</v>
      </c>
      <c r="J74" s="186">
        <f t="shared" si="65"/>
        <v>15.07319194163969</v>
      </c>
      <c r="K74" s="186">
        <f t="shared" si="66"/>
        <v>16.83246704072149</v>
      </c>
      <c r="L74" s="186">
        <f t="shared" si="67"/>
        <v>22.409954431011879</v>
      </c>
      <c r="M74" s="186">
        <f t="shared" si="67"/>
        <v>23.658395845354875</v>
      </c>
      <c r="N74" s="187"/>
      <c r="O74" s="353">
        <v>3.2187065201758625</v>
      </c>
      <c r="P74" s="170"/>
      <c r="Q74" s="170"/>
      <c r="S74" s="185" t="s">
        <v>41</v>
      </c>
      <c r="T74" s="188">
        <v>14.648960876555709</v>
      </c>
      <c r="U74" s="188">
        <v>14.494839425963239</v>
      </c>
      <c r="V74" s="188">
        <v>14.645791216826529</v>
      </c>
      <c r="W74" s="188">
        <v>12.52847380410023</v>
      </c>
      <c r="X74" s="188">
        <v>13.32027015759193</v>
      </c>
      <c r="Y74" s="188">
        <v>10.386306178644467</v>
      </c>
      <c r="Z74" s="188">
        <v>12.741312741312742</v>
      </c>
      <c r="AA74" s="188">
        <v>15.07319194163969</v>
      </c>
      <c r="AB74" s="188">
        <v>16.83246704072149</v>
      </c>
      <c r="AC74" s="188">
        <v>22.409954431011879</v>
      </c>
      <c r="AD74" s="188">
        <v>23.658395845354875</v>
      </c>
      <c r="AE74" s="159"/>
      <c r="AF74" s="159"/>
      <c r="AG74" s="603"/>
      <c r="AH74" s="180" t="s">
        <v>37</v>
      </c>
      <c r="AI74" s="176">
        <v>4</v>
      </c>
      <c r="AJ74" s="176">
        <v>1</v>
      </c>
      <c r="AK74" s="176">
        <v>5</v>
      </c>
      <c r="AL74" s="176">
        <v>0</v>
      </c>
      <c r="AM74" s="176">
        <v>0</v>
      </c>
      <c r="AN74" s="176">
        <v>0</v>
      </c>
      <c r="AO74" s="176">
        <v>5</v>
      </c>
      <c r="AP74" s="176">
        <v>15</v>
      </c>
      <c r="AQ74" s="176">
        <v>3</v>
      </c>
      <c r="AR74" s="176">
        <v>9</v>
      </c>
      <c r="AS74" s="208">
        <v>6</v>
      </c>
      <c r="AW74" s="610"/>
      <c r="AX74" s="180" t="s">
        <v>37</v>
      </c>
      <c r="AY74" s="176">
        <v>8</v>
      </c>
      <c r="AZ74" s="176">
        <v>7</v>
      </c>
      <c r="BA74" s="176">
        <v>7</v>
      </c>
      <c r="BB74" s="176">
        <v>0</v>
      </c>
      <c r="BC74" s="176">
        <v>0</v>
      </c>
      <c r="BD74" s="176">
        <v>0</v>
      </c>
      <c r="BE74" s="176">
        <v>11</v>
      </c>
      <c r="BF74" s="176">
        <v>22</v>
      </c>
      <c r="BG74" s="176">
        <v>18</v>
      </c>
      <c r="BH74" s="176">
        <v>23</v>
      </c>
      <c r="BI74" s="208">
        <v>17</v>
      </c>
    </row>
    <row r="75" spans="2:61">
      <c r="C75" s="168"/>
      <c r="D75" s="168"/>
      <c r="E75" s="168"/>
      <c r="O75" s="111"/>
      <c r="S75" s="159"/>
      <c r="T75" s="168"/>
      <c r="U75" s="168"/>
      <c r="V75" s="168"/>
      <c r="W75" s="159"/>
      <c r="X75" s="159"/>
      <c r="Y75" s="159"/>
      <c r="Z75" s="159"/>
      <c r="AA75" s="346"/>
      <c r="AB75" s="346"/>
      <c r="AC75" s="346"/>
      <c r="AD75" s="346"/>
      <c r="AE75" s="159"/>
      <c r="AF75" s="159"/>
      <c r="AG75" s="604"/>
      <c r="AH75" s="182" t="s">
        <v>38</v>
      </c>
      <c r="AI75" s="183">
        <v>6</v>
      </c>
      <c r="AJ75" s="183">
        <v>6</v>
      </c>
      <c r="AK75" s="184">
        <v>5</v>
      </c>
      <c r="AL75" s="183">
        <v>1</v>
      </c>
      <c r="AM75" s="183">
        <v>7</v>
      </c>
      <c r="AN75" s="184">
        <v>0</v>
      </c>
      <c r="AO75" s="184">
        <v>0</v>
      </c>
      <c r="AP75" s="184">
        <v>7</v>
      </c>
      <c r="AQ75" s="184">
        <v>8</v>
      </c>
      <c r="AR75" s="184">
        <v>6</v>
      </c>
      <c r="AS75" s="210">
        <v>15</v>
      </c>
      <c r="AW75" s="611"/>
      <c r="AX75" s="182" t="s">
        <v>38</v>
      </c>
      <c r="AY75" s="183">
        <v>14</v>
      </c>
      <c r="AZ75" s="183">
        <v>7</v>
      </c>
      <c r="BA75" s="184">
        <v>10</v>
      </c>
      <c r="BB75" s="183">
        <v>2</v>
      </c>
      <c r="BC75" s="183">
        <v>10</v>
      </c>
      <c r="BD75" s="184">
        <v>8</v>
      </c>
      <c r="BE75" s="184">
        <v>0</v>
      </c>
      <c r="BF75" s="184">
        <v>16</v>
      </c>
      <c r="BG75" s="184">
        <v>19</v>
      </c>
      <c r="BH75" s="184">
        <v>16</v>
      </c>
      <c r="BI75" s="210">
        <v>31</v>
      </c>
    </row>
    <row r="76" spans="2:61" ht="15.75" customHeight="1">
      <c r="C76" s="168"/>
      <c r="D76" s="168"/>
      <c r="E76" s="168"/>
      <c r="O76" s="111"/>
      <c r="S76" s="159"/>
      <c r="T76" s="168"/>
      <c r="U76" s="168"/>
      <c r="V76" s="168"/>
      <c r="W76" s="159"/>
      <c r="X76" s="159"/>
      <c r="Y76" s="159"/>
      <c r="Z76" s="159"/>
      <c r="AA76" s="346"/>
      <c r="AB76" s="346"/>
      <c r="AC76" s="346"/>
      <c r="AD76" s="346"/>
      <c r="AE76" s="159"/>
      <c r="AF76" s="159"/>
      <c r="AG76" s="602" t="s">
        <v>102</v>
      </c>
      <c r="AH76" s="174" t="s">
        <v>33</v>
      </c>
      <c r="AI76" s="175">
        <v>214</v>
      </c>
      <c r="AJ76" s="175">
        <v>206</v>
      </c>
      <c r="AK76" s="175">
        <v>189</v>
      </c>
      <c r="AL76" s="175">
        <v>172</v>
      </c>
      <c r="AM76" s="175">
        <v>235</v>
      </c>
      <c r="AN76" s="175">
        <v>407</v>
      </c>
      <c r="AO76" s="175">
        <v>265</v>
      </c>
      <c r="AP76" s="175">
        <v>246</v>
      </c>
      <c r="AQ76" s="175">
        <v>181</v>
      </c>
      <c r="AR76" s="175">
        <v>114</v>
      </c>
      <c r="AS76" s="207">
        <v>55</v>
      </c>
      <c r="AW76" s="602" t="s">
        <v>69</v>
      </c>
      <c r="AX76" s="174" t="s">
        <v>33</v>
      </c>
      <c r="AY76" s="175">
        <v>800</v>
      </c>
      <c r="AZ76" s="175">
        <v>838</v>
      </c>
      <c r="BA76" s="175">
        <v>783</v>
      </c>
      <c r="BB76" s="175">
        <v>755</v>
      </c>
      <c r="BC76" s="175">
        <v>919</v>
      </c>
      <c r="BD76" s="175">
        <v>1283</v>
      </c>
      <c r="BE76" s="175">
        <v>808</v>
      </c>
      <c r="BF76" s="175">
        <v>724</v>
      </c>
      <c r="BG76" s="175">
        <v>599</v>
      </c>
      <c r="BH76" s="175">
        <v>509</v>
      </c>
      <c r="BI76" s="207">
        <v>406</v>
      </c>
    </row>
    <row r="77" spans="2:61">
      <c r="C77" s="168"/>
      <c r="D77" s="168"/>
      <c r="E77" s="168"/>
      <c r="O77" s="111"/>
      <c r="S77" s="159"/>
      <c r="T77" s="168"/>
      <c r="U77" s="168"/>
      <c r="V77" s="168"/>
      <c r="W77" s="159"/>
      <c r="X77" s="159"/>
      <c r="Y77" s="159"/>
      <c r="Z77" s="159"/>
      <c r="AA77" s="346"/>
      <c r="AB77" s="346"/>
      <c r="AC77" s="346"/>
      <c r="AD77" s="346"/>
      <c r="AE77" s="159"/>
      <c r="AF77" s="159"/>
      <c r="AG77" s="603"/>
      <c r="AH77" s="180" t="s">
        <v>9</v>
      </c>
      <c r="AI77" s="176">
        <v>178</v>
      </c>
      <c r="AJ77" s="176">
        <v>156</v>
      </c>
      <c r="AK77" s="176">
        <v>175</v>
      </c>
      <c r="AL77" s="176">
        <v>145</v>
      </c>
      <c r="AM77" s="176">
        <v>166</v>
      </c>
      <c r="AN77" s="176">
        <v>307</v>
      </c>
      <c r="AO77" s="176">
        <v>220</v>
      </c>
      <c r="AP77" s="176">
        <v>216</v>
      </c>
      <c r="AQ77" s="176">
        <v>201</v>
      </c>
      <c r="AR77" s="176">
        <v>127</v>
      </c>
      <c r="AS77" s="208">
        <v>75</v>
      </c>
      <c r="AW77" s="603"/>
      <c r="AX77" s="180" t="s">
        <v>9</v>
      </c>
      <c r="AY77" s="176">
        <v>613</v>
      </c>
      <c r="AZ77" s="176">
        <v>590</v>
      </c>
      <c r="BA77" s="176">
        <v>592</v>
      </c>
      <c r="BB77" s="176">
        <v>501</v>
      </c>
      <c r="BC77" s="176">
        <v>567</v>
      </c>
      <c r="BD77" s="176">
        <v>837</v>
      </c>
      <c r="BE77" s="176">
        <v>539</v>
      </c>
      <c r="BF77" s="176">
        <v>587</v>
      </c>
      <c r="BG77" s="176">
        <v>475</v>
      </c>
      <c r="BH77" s="176">
        <v>380</v>
      </c>
      <c r="BI77" s="208">
        <v>335</v>
      </c>
    </row>
    <row r="78" spans="2:61">
      <c r="C78" s="168"/>
      <c r="D78" s="168"/>
      <c r="E78" s="168"/>
      <c r="O78" s="111"/>
      <c r="S78" s="159"/>
      <c r="T78" s="168"/>
      <c r="U78" s="168"/>
      <c r="V78" s="168"/>
      <c r="W78" s="159"/>
      <c r="X78" s="159"/>
      <c r="Y78" s="159"/>
      <c r="Z78" s="159"/>
      <c r="AA78" s="346"/>
      <c r="AB78" s="346"/>
      <c r="AC78" s="346"/>
      <c r="AD78" s="346"/>
      <c r="AE78" s="159"/>
      <c r="AF78" s="159"/>
      <c r="AG78" s="603"/>
      <c r="AH78" s="180" t="s">
        <v>34</v>
      </c>
      <c r="AI78" s="176">
        <v>177</v>
      </c>
      <c r="AJ78" s="176">
        <v>135</v>
      </c>
      <c r="AK78" s="176">
        <v>133</v>
      </c>
      <c r="AL78" s="176">
        <v>139</v>
      </c>
      <c r="AM78" s="176">
        <v>144</v>
      </c>
      <c r="AN78" s="176">
        <v>190</v>
      </c>
      <c r="AO78" s="176">
        <v>175</v>
      </c>
      <c r="AP78" s="176">
        <v>205</v>
      </c>
      <c r="AQ78" s="176">
        <v>175</v>
      </c>
      <c r="AR78" s="176">
        <v>136</v>
      </c>
      <c r="AS78" s="208">
        <v>92</v>
      </c>
      <c r="AW78" s="603"/>
      <c r="AX78" s="180" t="s">
        <v>34</v>
      </c>
      <c r="AY78" s="176">
        <v>550</v>
      </c>
      <c r="AZ78" s="176">
        <v>421</v>
      </c>
      <c r="BA78" s="176">
        <v>407</v>
      </c>
      <c r="BB78" s="176">
        <v>390</v>
      </c>
      <c r="BC78" s="176">
        <v>390</v>
      </c>
      <c r="BD78" s="176">
        <v>466</v>
      </c>
      <c r="BE78" s="176">
        <v>408</v>
      </c>
      <c r="BF78" s="176">
        <v>425</v>
      </c>
      <c r="BG78" s="176">
        <v>406</v>
      </c>
      <c r="BH78" s="176">
        <v>329</v>
      </c>
      <c r="BI78" s="208">
        <v>295</v>
      </c>
    </row>
    <row r="79" spans="2:61">
      <c r="C79" s="168"/>
      <c r="D79" s="168"/>
      <c r="E79" s="168"/>
      <c r="O79" s="111"/>
      <c r="S79" s="159"/>
      <c r="T79" s="168"/>
      <c r="U79" s="168"/>
      <c r="V79" s="168"/>
      <c r="W79" s="159"/>
      <c r="X79" s="159"/>
      <c r="Y79" s="159"/>
      <c r="Z79" s="159"/>
      <c r="AA79" s="346"/>
      <c r="AB79" s="346"/>
      <c r="AC79" s="346"/>
      <c r="AD79" s="346"/>
      <c r="AE79" s="159"/>
      <c r="AF79" s="159"/>
      <c r="AG79" s="603"/>
      <c r="AH79" s="180" t="s">
        <v>36</v>
      </c>
      <c r="AI79" s="176">
        <v>65</v>
      </c>
      <c r="AJ79" s="176">
        <v>73</v>
      </c>
      <c r="AK79" s="176">
        <v>68</v>
      </c>
      <c r="AL79" s="176">
        <v>61</v>
      </c>
      <c r="AM79" s="176">
        <v>63</v>
      </c>
      <c r="AN79" s="176">
        <v>79</v>
      </c>
      <c r="AO79" s="176">
        <v>99</v>
      </c>
      <c r="AP79" s="176">
        <v>106</v>
      </c>
      <c r="AQ79" s="176">
        <v>110</v>
      </c>
      <c r="AR79" s="176">
        <v>134</v>
      </c>
      <c r="AS79" s="208">
        <v>120</v>
      </c>
      <c r="AW79" s="603"/>
      <c r="AX79" s="180" t="s">
        <v>36</v>
      </c>
      <c r="AY79" s="176">
        <v>167</v>
      </c>
      <c r="AZ79" s="176">
        <v>149</v>
      </c>
      <c r="BA79" s="176">
        <v>148</v>
      </c>
      <c r="BB79" s="176">
        <v>132</v>
      </c>
      <c r="BC79" s="176">
        <v>139</v>
      </c>
      <c r="BD79" s="176">
        <v>158</v>
      </c>
      <c r="BE79" s="176">
        <v>169</v>
      </c>
      <c r="BF79" s="176">
        <v>200</v>
      </c>
      <c r="BG79" s="176">
        <v>200</v>
      </c>
      <c r="BH79" s="176">
        <v>232</v>
      </c>
      <c r="BI79" s="208">
        <v>200</v>
      </c>
    </row>
    <row r="80" spans="2:61">
      <c r="B80" s="189"/>
      <c r="C80" s="168"/>
      <c r="D80" s="168"/>
      <c r="E80" s="168"/>
      <c r="F80" s="191"/>
      <c r="G80" s="191"/>
      <c r="H80" s="191"/>
      <c r="I80" s="191"/>
      <c r="J80" s="191"/>
      <c r="K80" s="191"/>
      <c r="L80" s="191"/>
      <c r="M80" s="191"/>
      <c r="N80" s="191"/>
      <c r="O80" s="193"/>
      <c r="P80" s="191"/>
      <c r="Q80" s="191"/>
      <c r="S80" s="194"/>
      <c r="T80" s="168"/>
      <c r="U80" s="168"/>
      <c r="V80" s="168"/>
      <c r="W80" s="196"/>
      <c r="X80" s="196"/>
      <c r="Y80" s="196"/>
      <c r="Z80" s="196"/>
      <c r="AA80" s="196"/>
      <c r="AB80" s="196"/>
      <c r="AC80" s="196"/>
      <c r="AD80" s="196"/>
      <c r="AE80" s="159"/>
      <c r="AF80" s="159"/>
      <c r="AG80" s="603"/>
      <c r="AH80" s="180" t="s">
        <v>37</v>
      </c>
      <c r="AI80" s="176">
        <v>3</v>
      </c>
      <c r="AJ80" s="176">
        <v>5</v>
      </c>
      <c r="AK80" s="176">
        <v>3</v>
      </c>
      <c r="AL80" s="176">
        <v>0</v>
      </c>
      <c r="AM80" s="176">
        <v>0</v>
      </c>
      <c r="AN80" s="176">
        <v>0</v>
      </c>
      <c r="AO80" s="176">
        <v>5</v>
      </c>
      <c r="AP80" s="176">
        <v>9</v>
      </c>
      <c r="AQ80" s="176">
        <v>14</v>
      </c>
      <c r="AR80" s="176">
        <v>16</v>
      </c>
      <c r="AS80" s="208">
        <v>12</v>
      </c>
      <c r="AW80" s="603"/>
      <c r="AX80" s="180" t="s">
        <v>37</v>
      </c>
      <c r="AY80" s="176">
        <v>8</v>
      </c>
      <c r="AZ80" s="176">
        <v>6</v>
      </c>
      <c r="BA80" s="176">
        <v>10</v>
      </c>
      <c r="BB80" s="176">
        <v>0</v>
      </c>
      <c r="BC80" s="176">
        <v>0</v>
      </c>
      <c r="BD80" s="176">
        <v>0</v>
      </c>
      <c r="BE80" s="176">
        <v>8</v>
      </c>
      <c r="BF80" s="176">
        <v>19</v>
      </c>
      <c r="BG80" s="176">
        <v>18</v>
      </c>
      <c r="BH80" s="176">
        <v>26</v>
      </c>
      <c r="BI80" s="208">
        <v>18</v>
      </c>
    </row>
    <row r="81" spans="2:61">
      <c r="C81" s="168"/>
      <c r="D81" s="168"/>
      <c r="E81" s="168"/>
      <c r="O81" s="111"/>
      <c r="S81" s="159"/>
      <c r="T81" s="168"/>
      <c r="U81" s="168"/>
      <c r="V81" s="168"/>
      <c r="W81" s="159"/>
      <c r="X81" s="159"/>
      <c r="Y81" s="159"/>
      <c r="Z81" s="159"/>
      <c r="AA81" s="346"/>
      <c r="AB81" s="346"/>
      <c r="AC81" s="346"/>
      <c r="AD81" s="346"/>
      <c r="AE81" s="159"/>
      <c r="AF81" s="159"/>
      <c r="AG81" s="604"/>
      <c r="AH81" s="182" t="s">
        <v>38</v>
      </c>
      <c r="AI81" s="183">
        <v>8</v>
      </c>
      <c r="AJ81" s="183">
        <v>2</v>
      </c>
      <c r="AK81" s="184">
        <v>6</v>
      </c>
      <c r="AL81" s="183">
        <v>1</v>
      </c>
      <c r="AM81" s="183">
        <v>4</v>
      </c>
      <c r="AN81" s="184">
        <v>8</v>
      </c>
      <c r="AO81" s="184">
        <v>0</v>
      </c>
      <c r="AP81" s="184">
        <v>10</v>
      </c>
      <c r="AQ81" s="184">
        <v>9</v>
      </c>
      <c r="AR81" s="184">
        <v>10</v>
      </c>
      <c r="AS81" s="210">
        <v>14</v>
      </c>
      <c r="AW81" s="604"/>
      <c r="AX81" s="182" t="s">
        <v>38</v>
      </c>
      <c r="AY81" s="183">
        <v>9</v>
      </c>
      <c r="AZ81" s="183">
        <v>4</v>
      </c>
      <c r="BA81" s="184">
        <v>9</v>
      </c>
      <c r="BB81" s="183">
        <v>2</v>
      </c>
      <c r="BC81" s="183">
        <v>6</v>
      </c>
      <c r="BD81" s="184">
        <v>8</v>
      </c>
      <c r="BE81" s="184">
        <v>0</v>
      </c>
      <c r="BF81" s="184">
        <v>16</v>
      </c>
      <c r="BG81" s="184">
        <v>16</v>
      </c>
      <c r="BH81" s="184">
        <v>16</v>
      </c>
      <c r="BI81" s="210">
        <v>31</v>
      </c>
    </row>
    <row r="82" spans="2:61">
      <c r="C82" s="159"/>
      <c r="D82" s="159"/>
      <c r="E82" s="159"/>
      <c r="O82" s="111"/>
      <c r="S82" s="159"/>
      <c r="T82" s="159"/>
      <c r="U82" s="159"/>
      <c r="V82" s="159"/>
      <c r="W82" s="159"/>
      <c r="X82" s="159"/>
      <c r="Y82" s="159"/>
      <c r="Z82" s="159"/>
      <c r="AA82" s="346"/>
      <c r="AB82" s="346"/>
      <c r="AC82" s="346"/>
      <c r="AD82" s="346"/>
      <c r="AE82" s="159"/>
      <c r="AF82" s="159"/>
      <c r="AI82" s="159"/>
      <c r="AJ82" s="159"/>
      <c r="AK82" s="159"/>
      <c r="AP82" s="347"/>
      <c r="AQ82" s="347"/>
      <c r="AR82" s="347"/>
      <c r="AS82" s="347"/>
      <c r="AW82" s="159"/>
      <c r="AX82" s="159"/>
      <c r="AY82" s="159"/>
      <c r="AZ82" s="159"/>
      <c r="BA82" s="159"/>
      <c r="BB82" s="159"/>
      <c r="BC82" s="159"/>
      <c r="BD82" s="159"/>
      <c r="BE82" s="159"/>
      <c r="BF82" s="346"/>
      <c r="BG82" s="346"/>
      <c r="BH82" s="346"/>
      <c r="BI82" s="346"/>
    </row>
    <row r="83" spans="2:61">
      <c r="B83" s="160" t="s">
        <v>24</v>
      </c>
      <c r="C83" s="161" t="s">
        <v>126</v>
      </c>
      <c r="D83" s="161" t="s">
        <v>125</v>
      </c>
      <c r="E83" s="161" t="s">
        <v>124</v>
      </c>
      <c r="F83" s="160" t="s">
        <v>49</v>
      </c>
      <c r="G83" s="160" t="s">
        <v>48</v>
      </c>
      <c r="H83" s="160" t="s">
        <v>47</v>
      </c>
      <c r="I83" s="160" t="s">
        <v>46</v>
      </c>
      <c r="J83" s="160" t="s">
        <v>45</v>
      </c>
      <c r="K83" s="160" t="s">
        <v>44</v>
      </c>
      <c r="L83" s="160" t="s">
        <v>43</v>
      </c>
      <c r="M83" s="160" t="s">
        <v>97</v>
      </c>
      <c r="N83" s="162"/>
      <c r="O83" s="103" t="s">
        <v>115</v>
      </c>
      <c r="P83" s="162"/>
      <c r="Q83" s="162"/>
      <c r="S83" s="164" t="s">
        <v>24</v>
      </c>
      <c r="T83" s="164" t="s">
        <v>126</v>
      </c>
      <c r="U83" s="164" t="s">
        <v>125</v>
      </c>
      <c r="V83" s="164" t="s">
        <v>124</v>
      </c>
      <c r="W83" s="164" t="s">
        <v>49</v>
      </c>
      <c r="X83" s="164" t="s">
        <v>48</v>
      </c>
      <c r="Y83" s="164" t="s">
        <v>47</v>
      </c>
      <c r="Z83" s="164" t="s">
        <v>46</v>
      </c>
      <c r="AA83" s="164" t="s">
        <v>45</v>
      </c>
      <c r="AB83" s="164" t="s">
        <v>44</v>
      </c>
      <c r="AC83" s="164" t="s">
        <v>43</v>
      </c>
      <c r="AD83" s="164" t="s">
        <v>97</v>
      </c>
      <c r="AE83" s="159"/>
      <c r="AF83" s="159"/>
      <c r="AG83" s="165"/>
      <c r="AH83" s="161" t="s">
        <v>24</v>
      </c>
      <c r="AI83" s="161" t="s">
        <v>126</v>
      </c>
      <c r="AJ83" s="161" t="s">
        <v>125</v>
      </c>
      <c r="AK83" s="161" t="s">
        <v>124</v>
      </c>
      <c r="AL83" s="161" t="s">
        <v>49</v>
      </c>
      <c r="AM83" s="161" t="s">
        <v>48</v>
      </c>
      <c r="AN83" s="161" t="s">
        <v>47</v>
      </c>
      <c r="AO83" s="161" t="s">
        <v>46</v>
      </c>
      <c r="AP83" s="161" t="s">
        <v>45</v>
      </c>
      <c r="AQ83" s="161" t="s">
        <v>44</v>
      </c>
      <c r="AR83" s="161" t="s">
        <v>43</v>
      </c>
      <c r="AS83" s="161" t="s">
        <v>97</v>
      </c>
      <c r="AW83" s="159"/>
      <c r="AX83" s="161" t="s">
        <v>24</v>
      </c>
      <c r="AY83" s="161" t="s">
        <v>126</v>
      </c>
      <c r="AZ83" s="161" t="s">
        <v>125</v>
      </c>
      <c r="BA83" s="161" t="s">
        <v>124</v>
      </c>
      <c r="BB83" s="161" t="s">
        <v>49</v>
      </c>
      <c r="BC83" s="161" t="s">
        <v>48</v>
      </c>
      <c r="BD83" s="161" t="s">
        <v>47</v>
      </c>
      <c r="BE83" s="161" t="s">
        <v>46</v>
      </c>
      <c r="BF83" s="161" t="s">
        <v>45</v>
      </c>
      <c r="BG83" s="161" t="s">
        <v>44</v>
      </c>
      <c r="BH83" s="161" t="s">
        <v>43</v>
      </c>
      <c r="BI83" s="161" t="s">
        <v>97</v>
      </c>
    </row>
    <row r="84" spans="2:61" ht="15.75" customHeight="1">
      <c r="B84" s="168" t="s">
        <v>33</v>
      </c>
      <c r="C84" s="169">
        <f t="shared" ref="C84:M86" si="68">T84+AI84*$Q$6+AI90*$Q$8+AI96*$Q$10</f>
        <v>2945.3999999999996</v>
      </c>
      <c r="D84" s="169">
        <f t="shared" si="68"/>
        <v>3244.2</v>
      </c>
      <c r="E84" s="169">
        <f t="shared" si="68"/>
        <v>3557</v>
      </c>
      <c r="F84" s="169">
        <f t="shared" si="68"/>
        <v>3606.3999999999996</v>
      </c>
      <c r="G84" s="169">
        <f t="shared" si="68"/>
        <v>3550.7999999999997</v>
      </c>
      <c r="H84" s="169">
        <f t="shared" si="68"/>
        <v>4577.3999999999996</v>
      </c>
      <c r="I84" s="169">
        <f t="shared" si="68"/>
        <v>2565.3999999999996</v>
      </c>
      <c r="J84" s="169">
        <f t="shared" si="68"/>
        <v>2259.4</v>
      </c>
      <c r="K84" s="169">
        <f t="shared" si="68"/>
        <v>2093.8000000000002</v>
      </c>
      <c r="L84" s="169">
        <f t="shared" si="68"/>
        <v>2106.1999999999998</v>
      </c>
      <c r="M84" s="169">
        <f t="shared" si="68"/>
        <v>2165.1999999999998</v>
      </c>
      <c r="N84" s="170"/>
      <c r="O84" s="352">
        <v>807.78627096253479</v>
      </c>
      <c r="P84" s="170"/>
      <c r="Q84" s="170"/>
      <c r="S84" s="168" t="s">
        <v>33</v>
      </c>
      <c r="T84" s="173">
        <v>1574</v>
      </c>
      <c r="U84" s="173">
        <v>1748</v>
      </c>
      <c r="V84" s="173">
        <v>1890</v>
      </c>
      <c r="W84" s="173">
        <v>1915</v>
      </c>
      <c r="X84" s="173">
        <v>1882</v>
      </c>
      <c r="Y84" s="173">
        <v>2375</v>
      </c>
      <c r="Z84" s="173">
        <v>1351</v>
      </c>
      <c r="AA84" s="173">
        <v>1194</v>
      </c>
      <c r="AB84" s="173">
        <v>1127</v>
      </c>
      <c r="AC84" s="173">
        <v>1179</v>
      </c>
      <c r="AD84" s="173">
        <v>1318</v>
      </c>
      <c r="AE84" s="159"/>
      <c r="AF84" s="159"/>
      <c r="AG84" s="602" t="s">
        <v>100</v>
      </c>
      <c r="AH84" s="174" t="s">
        <v>33</v>
      </c>
      <c r="AI84" s="175">
        <v>489</v>
      </c>
      <c r="AJ84" s="175">
        <v>537</v>
      </c>
      <c r="AK84" s="175">
        <v>576</v>
      </c>
      <c r="AL84" s="175">
        <v>539</v>
      </c>
      <c r="AM84" s="175">
        <v>524</v>
      </c>
      <c r="AN84" s="175">
        <v>545</v>
      </c>
      <c r="AO84" s="175">
        <v>294</v>
      </c>
      <c r="AP84" s="175">
        <v>305</v>
      </c>
      <c r="AQ84" s="175">
        <v>331</v>
      </c>
      <c r="AR84" s="175">
        <v>366</v>
      </c>
      <c r="AS84" s="207">
        <v>369</v>
      </c>
      <c r="AW84" s="609" t="s">
        <v>51</v>
      </c>
      <c r="AX84" s="174" t="s">
        <v>33</v>
      </c>
      <c r="AY84" s="175">
        <v>354</v>
      </c>
      <c r="AZ84" s="175">
        <v>409</v>
      </c>
      <c r="BA84" s="175">
        <v>480</v>
      </c>
      <c r="BB84" s="175">
        <v>429</v>
      </c>
      <c r="BC84" s="175">
        <v>430</v>
      </c>
      <c r="BD84" s="175">
        <v>699</v>
      </c>
      <c r="BE84" s="175">
        <v>397</v>
      </c>
      <c r="BF84" s="175">
        <v>292</v>
      </c>
      <c r="BG84" s="175">
        <v>263</v>
      </c>
      <c r="BH84" s="175">
        <v>189</v>
      </c>
      <c r="BI84" s="207">
        <v>175</v>
      </c>
    </row>
    <row r="85" spans="2:61">
      <c r="B85" s="168" t="s">
        <v>9</v>
      </c>
      <c r="C85" s="170">
        <f t="shared" si="68"/>
        <v>1850.6</v>
      </c>
      <c r="D85" s="170">
        <f t="shared" si="68"/>
        <v>1801</v>
      </c>
      <c r="E85" s="170">
        <f t="shared" si="68"/>
        <v>2019.2</v>
      </c>
      <c r="F85" s="170">
        <f t="shared" si="68"/>
        <v>2079.4</v>
      </c>
      <c r="G85" s="170">
        <f t="shared" si="68"/>
        <v>2087.4</v>
      </c>
      <c r="H85" s="170">
        <f t="shared" si="68"/>
        <v>2573</v>
      </c>
      <c r="I85" s="170">
        <f t="shared" si="68"/>
        <v>1972.8</v>
      </c>
      <c r="J85" s="170">
        <f t="shared" si="68"/>
        <v>1793.8</v>
      </c>
      <c r="K85" s="170">
        <f t="shared" si="68"/>
        <v>1734.1999999999998</v>
      </c>
      <c r="L85" s="170">
        <f t="shared" si="68"/>
        <v>1434</v>
      </c>
      <c r="M85" s="170">
        <f t="shared" si="68"/>
        <v>1509.3999999999999</v>
      </c>
      <c r="N85" s="170"/>
      <c r="O85" s="352">
        <v>297.64706915704483</v>
      </c>
      <c r="P85" s="170"/>
      <c r="Q85" s="170"/>
      <c r="S85" s="168" t="s">
        <v>9</v>
      </c>
      <c r="T85" s="173">
        <v>955</v>
      </c>
      <c r="U85" s="173">
        <v>947</v>
      </c>
      <c r="V85" s="173">
        <v>1056</v>
      </c>
      <c r="W85" s="173">
        <v>1086</v>
      </c>
      <c r="X85" s="173">
        <v>1088</v>
      </c>
      <c r="Y85" s="173">
        <v>1314</v>
      </c>
      <c r="Z85" s="173">
        <v>1010</v>
      </c>
      <c r="AA85" s="173">
        <v>921</v>
      </c>
      <c r="AB85" s="173">
        <v>899</v>
      </c>
      <c r="AC85" s="173">
        <v>763</v>
      </c>
      <c r="AD85" s="173">
        <v>831</v>
      </c>
      <c r="AE85" s="159"/>
      <c r="AF85" s="159"/>
      <c r="AG85" s="603"/>
      <c r="AH85" s="180" t="s">
        <v>9</v>
      </c>
      <c r="AI85" s="176">
        <v>230</v>
      </c>
      <c r="AJ85" s="176">
        <v>255</v>
      </c>
      <c r="AK85" s="176">
        <v>299</v>
      </c>
      <c r="AL85" s="176">
        <v>316</v>
      </c>
      <c r="AM85" s="176">
        <v>294</v>
      </c>
      <c r="AN85" s="176">
        <v>297</v>
      </c>
      <c r="AO85" s="176">
        <v>212</v>
      </c>
      <c r="AP85" s="176">
        <v>214</v>
      </c>
      <c r="AQ85" s="176">
        <v>237</v>
      </c>
      <c r="AR85" s="176">
        <v>216</v>
      </c>
      <c r="AS85" s="208">
        <v>257</v>
      </c>
      <c r="AW85" s="610"/>
      <c r="AX85" s="180" t="s">
        <v>9</v>
      </c>
      <c r="AY85" s="176">
        <v>309</v>
      </c>
      <c r="AZ85" s="176">
        <v>282</v>
      </c>
      <c r="BA85" s="176">
        <v>326</v>
      </c>
      <c r="BB85" s="176">
        <v>302</v>
      </c>
      <c r="BC85" s="176">
        <v>298</v>
      </c>
      <c r="BD85" s="176">
        <v>471</v>
      </c>
      <c r="BE85" s="176">
        <v>383</v>
      </c>
      <c r="BF85" s="176">
        <v>313</v>
      </c>
      <c r="BG85" s="176">
        <v>274</v>
      </c>
      <c r="BH85" s="176">
        <v>212</v>
      </c>
      <c r="BI85" s="208">
        <v>177</v>
      </c>
    </row>
    <row r="86" spans="2:61">
      <c r="B86" s="168" t="s">
        <v>34</v>
      </c>
      <c r="C86" s="170">
        <f t="shared" si="68"/>
        <v>1922.6000000000001</v>
      </c>
      <c r="D86" s="170">
        <f t="shared" si="68"/>
        <v>1381.6</v>
      </c>
      <c r="E86" s="170">
        <f t="shared" si="68"/>
        <v>1529</v>
      </c>
      <c r="F86" s="170">
        <f t="shared" si="68"/>
        <v>1578.2</v>
      </c>
      <c r="G86" s="170">
        <f t="shared" si="68"/>
        <v>1662.3999999999999</v>
      </c>
      <c r="H86" s="170">
        <f t="shared" si="68"/>
        <v>1885.6</v>
      </c>
      <c r="I86" s="170">
        <f t="shared" si="68"/>
        <v>1654.3999999999999</v>
      </c>
      <c r="J86" s="170">
        <f t="shared" si="68"/>
        <v>1505.6</v>
      </c>
      <c r="K86" s="170">
        <f t="shared" si="68"/>
        <v>1340.1999999999998</v>
      </c>
      <c r="L86" s="170">
        <f t="shared" si="68"/>
        <v>1386.6</v>
      </c>
      <c r="M86" s="170">
        <f t="shared" si="68"/>
        <v>1319.3999999999999</v>
      </c>
      <c r="N86" s="170"/>
      <c r="O86" s="352">
        <v>201.94003620437007</v>
      </c>
      <c r="P86" s="170"/>
      <c r="Q86" s="170"/>
      <c r="S86" s="168" t="s">
        <v>34</v>
      </c>
      <c r="T86" s="173">
        <v>1033</v>
      </c>
      <c r="U86" s="173">
        <v>731</v>
      </c>
      <c r="V86" s="173">
        <v>804</v>
      </c>
      <c r="W86" s="173">
        <v>824</v>
      </c>
      <c r="X86" s="173">
        <v>863</v>
      </c>
      <c r="Y86" s="173">
        <v>976</v>
      </c>
      <c r="Z86" s="173">
        <v>847</v>
      </c>
      <c r="AA86" s="173">
        <v>782</v>
      </c>
      <c r="AB86" s="173">
        <v>691</v>
      </c>
      <c r="AC86" s="173">
        <v>721</v>
      </c>
      <c r="AD86" s="173">
        <v>704</v>
      </c>
      <c r="AE86" s="159"/>
      <c r="AF86" s="159"/>
      <c r="AG86" s="603"/>
      <c r="AH86" s="180" t="s">
        <v>34</v>
      </c>
      <c r="AI86" s="176">
        <v>349</v>
      </c>
      <c r="AJ86" s="176">
        <v>205</v>
      </c>
      <c r="AK86" s="176">
        <v>226</v>
      </c>
      <c r="AL86" s="176">
        <v>241</v>
      </c>
      <c r="AM86" s="176">
        <v>226</v>
      </c>
      <c r="AN86" s="176">
        <v>246</v>
      </c>
      <c r="AO86" s="176">
        <v>201</v>
      </c>
      <c r="AP86" s="176">
        <v>187</v>
      </c>
      <c r="AQ86" s="176">
        <v>172</v>
      </c>
      <c r="AR86" s="176">
        <v>186</v>
      </c>
      <c r="AS86" s="208">
        <v>197</v>
      </c>
      <c r="AW86" s="610"/>
      <c r="AX86" s="180" t="s">
        <v>34</v>
      </c>
      <c r="AY86" s="176">
        <v>274</v>
      </c>
      <c r="AZ86" s="176">
        <v>230</v>
      </c>
      <c r="BA86" s="176">
        <v>264</v>
      </c>
      <c r="BB86" s="176">
        <v>306</v>
      </c>
      <c r="BC86" s="176">
        <v>297</v>
      </c>
      <c r="BD86" s="176">
        <v>356</v>
      </c>
      <c r="BE86" s="176">
        <v>349</v>
      </c>
      <c r="BF86" s="176">
        <v>279</v>
      </c>
      <c r="BG86" s="176">
        <v>243</v>
      </c>
      <c r="BH86" s="176">
        <v>256</v>
      </c>
      <c r="BI86" s="208">
        <v>211</v>
      </c>
    </row>
    <row r="87" spans="2:61">
      <c r="B87" s="168" t="s">
        <v>35</v>
      </c>
      <c r="C87" s="170">
        <f t="shared" ref="C87" si="69">T87</f>
        <v>66</v>
      </c>
      <c r="D87" s="170">
        <f t="shared" ref="D87" si="70">U87</f>
        <v>97</v>
      </c>
      <c r="E87" s="170">
        <f t="shared" ref="E87" si="71">V87</f>
        <v>87</v>
      </c>
      <c r="F87" s="170">
        <f>W87</f>
        <v>361</v>
      </c>
      <c r="G87" s="170">
        <f t="shared" ref="G87" si="72">X87</f>
        <v>666</v>
      </c>
      <c r="H87" s="170">
        <f t="shared" ref="H87" si="73">Y87</f>
        <v>837</v>
      </c>
      <c r="I87" s="170">
        <f t="shared" ref="I87" si="74">Z87</f>
        <v>971</v>
      </c>
      <c r="J87" s="170">
        <f t="shared" ref="J87" si="75">AA87</f>
        <v>815</v>
      </c>
      <c r="K87" s="170">
        <f t="shared" ref="K87" si="76">AB87</f>
        <v>800</v>
      </c>
      <c r="L87" s="170">
        <f t="shared" ref="L87:M87" si="77">AC87</f>
        <v>1324</v>
      </c>
      <c r="M87" s="170">
        <f t="shared" si="77"/>
        <v>1993</v>
      </c>
      <c r="N87" s="170"/>
      <c r="O87" s="352">
        <v>430.36991840353647</v>
      </c>
      <c r="P87" s="170"/>
      <c r="Q87" s="170"/>
      <c r="S87" s="168" t="s">
        <v>35</v>
      </c>
      <c r="T87" s="173">
        <v>66</v>
      </c>
      <c r="U87" s="173">
        <v>97</v>
      </c>
      <c r="V87" s="173">
        <v>87</v>
      </c>
      <c r="W87" s="173">
        <v>361</v>
      </c>
      <c r="X87" s="173">
        <v>666</v>
      </c>
      <c r="Y87" s="173">
        <v>837</v>
      </c>
      <c r="Z87" s="173">
        <v>971</v>
      </c>
      <c r="AA87" s="173">
        <v>815</v>
      </c>
      <c r="AB87" s="173">
        <v>800</v>
      </c>
      <c r="AC87" s="173">
        <v>1324</v>
      </c>
      <c r="AD87" s="173">
        <v>1993</v>
      </c>
      <c r="AE87" s="159"/>
      <c r="AF87" s="159"/>
      <c r="AG87" s="603"/>
      <c r="AH87" s="180" t="s">
        <v>36</v>
      </c>
      <c r="AI87" s="176">
        <v>147</v>
      </c>
      <c r="AJ87" s="176">
        <v>165</v>
      </c>
      <c r="AK87" s="176">
        <v>130</v>
      </c>
      <c r="AL87" s="176">
        <v>142</v>
      </c>
      <c r="AM87" s="176">
        <v>151</v>
      </c>
      <c r="AN87" s="176">
        <v>167</v>
      </c>
      <c r="AO87" s="176">
        <v>182</v>
      </c>
      <c r="AP87" s="176">
        <v>125</v>
      </c>
      <c r="AQ87" s="176">
        <v>127</v>
      </c>
      <c r="AR87" s="176">
        <v>121</v>
      </c>
      <c r="AS87" s="208">
        <v>111</v>
      </c>
      <c r="AW87" s="610"/>
      <c r="AX87" s="180" t="s">
        <v>36</v>
      </c>
      <c r="AY87" s="176">
        <v>227</v>
      </c>
      <c r="AZ87" s="176">
        <v>213</v>
      </c>
      <c r="BA87" s="176">
        <v>232</v>
      </c>
      <c r="BB87" s="176">
        <v>263</v>
      </c>
      <c r="BC87" s="176">
        <v>258</v>
      </c>
      <c r="BD87" s="176">
        <v>297</v>
      </c>
      <c r="BE87" s="176">
        <v>312</v>
      </c>
      <c r="BF87" s="176">
        <v>322</v>
      </c>
      <c r="BG87" s="176">
        <v>282</v>
      </c>
      <c r="BH87" s="176">
        <v>236</v>
      </c>
      <c r="BI87" s="208">
        <v>209</v>
      </c>
    </row>
    <row r="88" spans="2:61">
      <c r="B88" s="168" t="s">
        <v>36</v>
      </c>
      <c r="C88" s="170">
        <f t="shared" ref="C88:M90" si="78">T88+AI87*$Q$6+AI93*$Q$8+AI99*$Q$10</f>
        <v>833.80000000000007</v>
      </c>
      <c r="D88" s="170">
        <f t="shared" si="78"/>
        <v>817.4</v>
      </c>
      <c r="E88" s="170">
        <f t="shared" si="78"/>
        <v>784.2</v>
      </c>
      <c r="F88" s="170">
        <f t="shared" si="78"/>
        <v>902.4</v>
      </c>
      <c r="G88" s="170">
        <f t="shared" si="78"/>
        <v>877.4</v>
      </c>
      <c r="H88" s="170">
        <f t="shared" si="78"/>
        <v>1000.8</v>
      </c>
      <c r="I88" s="170">
        <f t="shared" si="78"/>
        <v>1112</v>
      </c>
      <c r="J88" s="170">
        <f t="shared" si="78"/>
        <v>1086.4000000000001</v>
      </c>
      <c r="K88" s="170">
        <f t="shared" si="78"/>
        <v>983.4</v>
      </c>
      <c r="L88" s="170">
        <f t="shared" si="78"/>
        <v>911.19999999999993</v>
      </c>
      <c r="M88" s="170">
        <f t="shared" si="78"/>
        <v>809.8</v>
      </c>
      <c r="N88" s="170"/>
      <c r="O88" s="352">
        <v>111.45038956115552</v>
      </c>
      <c r="P88" s="170"/>
      <c r="Q88" s="170"/>
      <c r="S88" s="168" t="s">
        <v>36</v>
      </c>
      <c r="T88" s="173">
        <v>449</v>
      </c>
      <c r="U88" s="173">
        <v>438</v>
      </c>
      <c r="V88" s="173">
        <v>419</v>
      </c>
      <c r="W88" s="173">
        <v>470</v>
      </c>
      <c r="X88" s="173">
        <v>462</v>
      </c>
      <c r="Y88" s="173">
        <v>524</v>
      </c>
      <c r="Z88" s="173">
        <v>576</v>
      </c>
      <c r="AA88" s="173">
        <v>554</v>
      </c>
      <c r="AB88" s="173">
        <v>509</v>
      </c>
      <c r="AC88" s="173">
        <v>470</v>
      </c>
      <c r="AD88" s="173">
        <v>416</v>
      </c>
      <c r="AE88" s="159"/>
      <c r="AF88" s="159"/>
      <c r="AG88" s="603"/>
      <c r="AH88" s="180" t="s">
        <v>37</v>
      </c>
      <c r="AI88" s="176">
        <v>1</v>
      </c>
      <c r="AJ88" s="176">
        <v>8</v>
      </c>
      <c r="AK88" s="176">
        <v>3</v>
      </c>
      <c r="AL88" s="176">
        <v>3</v>
      </c>
      <c r="AM88" s="176">
        <v>8</v>
      </c>
      <c r="AN88" s="176">
        <v>5</v>
      </c>
      <c r="AO88" s="176">
        <v>0</v>
      </c>
      <c r="AP88" s="176">
        <v>8</v>
      </c>
      <c r="AQ88" s="176">
        <v>7</v>
      </c>
      <c r="AR88" s="176">
        <v>9</v>
      </c>
      <c r="AS88" s="208">
        <v>0</v>
      </c>
      <c r="AW88" s="610"/>
      <c r="AX88" s="180" t="s">
        <v>37</v>
      </c>
      <c r="AY88" s="176">
        <v>1</v>
      </c>
      <c r="AZ88" s="176">
        <v>19</v>
      </c>
      <c r="BA88" s="176">
        <v>8</v>
      </c>
      <c r="BB88" s="176">
        <v>5</v>
      </c>
      <c r="BC88" s="176">
        <v>13</v>
      </c>
      <c r="BD88" s="176">
        <v>7</v>
      </c>
      <c r="BE88" s="176">
        <v>0</v>
      </c>
      <c r="BF88" s="176">
        <v>16</v>
      </c>
      <c r="BG88" s="176">
        <v>17</v>
      </c>
      <c r="BH88" s="176">
        <v>20</v>
      </c>
      <c r="BI88" s="208">
        <v>10</v>
      </c>
    </row>
    <row r="89" spans="2:61">
      <c r="B89" s="168" t="s">
        <v>37</v>
      </c>
      <c r="C89" s="170">
        <f t="shared" si="78"/>
        <v>1.8</v>
      </c>
      <c r="D89" s="170">
        <f t="shared" si="78"/>
        <v>46.8</v>
      </c>
      <c r="E89" s="170">
        <f t="shared" si="78"/>
        <v>19.799999999999997</v>
      </c>
      <c r="F89" s="170">
        <f t="shared" si="78"/>
        <v>18.799999999999997</v>
      </c>
      <c r="G89" s="170">
        <f t="shared" si="78"/>
        <v>38.199999999999996</v>
      </c>
      <c r="H89" s="170">
        <f t="shared" si="78"/>
        <v>24.2</v>
      </c>
      <c r="I89" s="170">
        <f t="shared" si="78"/>
        <v>0</v>
      </c>
      <c r="J89" s="170">
        <f t="shared" si="78"/>
        <v>65.599999999999994</v>
      </c>
      <c r="K89" s="170">
        <f t="shared" si="78"/>
        <v>67.2</v>
      </c>
      <c r="L89" s="170">
        <f t="shared" si="78"/>
        <v>73</v>
      </c>
      <c r="M89" s="170">
        <f t="shared" si="78"/>
        <v>27.8</v>
      </c>
      <c r="N89" s="170"/>
      <c r="O89" s="352">
        <v>26.876515977914831</v>
      </c>
      <c r="P89" s="170"/>
      <c r="Q89" s="170"/>
      <c r="S89" s="168" t="s">
        <v>37</v>
      </c>
      <c r="T89" s="173">
        <v>1</v>
      </c>
      <c r="U89" s="173">
        <v>24</v>
      </c>
      <c r="V89" s="173">
        <v>10</v>
      </c>
      <c r="W89" s="173">
        <v>10</v>
      </c>
      <c r="X89" s="173">
        <v>20</v>
      </c>
      <c r="Y89" s="173">
        <v>13</v>
      </c>
      <c r="Z89" s="173">
        <v>0</v>
      </c>
      <c r="AA89" s="173">
        <v>34</v>
      </c>
      <c r="AB89" s="173">
        <v>34</v>
      </c>
      <c r="AC89" s="173">
        <v>37</v>
      </c>
      <c r="AD89" s="173">
        <v>14</v>
      </c>
      <c r="AE89" s="159"/>
      <c r="AF89" s="159"/>
      <c r="AG89" s="604"/>
      <c r="AH89" s="182" t="s">
        <v>38</v>
      </c>
      <c r="AI89" s="183">
        <v>4</v>
      </c>
      <c r="AJ89" s="183">
        <v>16</v>
      </c>
      <c r="AK89" s="184">
        <v>5</v>
      </c>
      <c r="AL89" s="183">
        <v>7</v>
      </c>
      <c r="AM89" s="183">
        <v>10</v>
      </c>
      <c r="AN89" s="184">
        <v>11</v>
      </c>
      <c r="AO89" s="184">
        <v>10</v>
      </c>
      <c r="AP89" s="184">
        <v>7</v>
      </c>
      <c r="AQ89" s="184">
        <v>7</v>
      </c>
      <c r="AR89" s="184">
        <v>6</v>
      </c>
      <c r="AS89" s="210">
        <v>23</v>
      </c>
      <c r="AW89" s="611"/>
      <c r="AX89" s="182" t="s">
        <v>38</v>
      </c>
      <c r="AY89" s="183">
        <v>8</v>
      </c>
      <c r="AZ89" s="183">
        <v>24</v>
      </c>
      <c r="BA89" s="184">
        <v>6</v>
      </c>
      <c r="BB89" s="183">
        <v>9</v>
      </c>
      <c r="BC89" s="183">
        <v>19</v>
      </c>
      <c r="BD89" s="184">
        <v>23</v>
      </c>
      <c r="BE89" s="184">
        <v>16</v>
      </c>
      <c r="BF89" s="184">
        <v>7</v>
      </c>
      <c r="BG89" s="184">
        <v>8</v>
      </c>
      <c r="BH89" s="184">
        <v>12</v>
      </c>
      <c r="BI89" s="210">
        <v>37</v>
      </c>
    </row>
    <row r="90" spans="2:61" ht="15.75" customHeight="1">
      <c r="B90" s="168" t="s">
        <v>38</v>
      </c>
      <c r="C90" s="170">
        <f t="shared" si="78"/>
        <v>15.6</v>
      </c>
      <c r="D90" s="170">
        <f t="shared" si="78"/>
        <v>55.599999999999994</v>
      </c>
      <c r="E90" s="170">
        <f t="shared" si="78"/>
        <v>22.4</v>
      </c>
      <c r="F90" s="170">
        <f t="shared" si="78"/>
        <v>29.6</v>
      </c>
      <c r="G90" s="170">
        <f t="shared" si="78"/>
        <v>43.8</v>
      </c>
      <c r="H90" s="170">
        <f t="shared" si="78"/>
        <v>63</v>
      </c>
      <c r="I90" s="170">
        <f t="shared" si="78"/>
        <v>53.8</v>
      </c>
      <c r="J90" s="170">
        <f t="shared" si="78"/>
        <v>32.4</v>
      </c>
      <c r="K90" s="170">
        <f t="shared" si="78"/>
        <v>53.6</v>
      </c>
      <c r="L90" s="170">
        <f t="shared" si="78"/>
        <v>70.8</v>
      </c>
      <c r="M90" s="170">
        <f t="shared" si="78"/>
        <v>164.2</v>
      </c>
      <c r="N90" s="170"/>
      <c r="O90" s="352">
        <v>18.309208369318171</v>
      </c>
      <c r="P90" s="170"/>
      <c r="Q90" s="170"/>
      <c r="S90" s="168" t="s">
        <v>38</v>
      </c>
      <c r="T90" s="173">
        <v>8</v>
      </c>
      <c r="U90" s="173">
        <v>29</v>
      </c>
      <c r="V90" s="173">
        <v>13</v>
      </c>
      <c r="W90" s="173">
        <v>15</v>
      </c>
      <c r="X90" s="173">
        <v>23</v>
      </c>
      <c r="Y90" s="173">
        <v>32</v>
      </c>
      <c r="Z90" s="173">
        <v>27</v>
      </c>
      <c r="AA90" s="173">
        <v>17</v>
      </c>
      <c r="AB90" s="173">
        <v>27</v>
      </c>
      <c r="AC90" s="173">
        <v>35</v>
      </c>
      <c r="AD90" s="173">
        <v>83</v>
      </c>
      <c r="AE90" s="159"/>
      <c r="AF90" s="159"/>
      <c r="AG90" s="602" t="s">
        <v>101</v>
      </c>
      <c r="AH90" s="174" t="s">
        <v>33</v>
      </c>
      <c r="AI90" s="175">
        <v>757</v>
      </c>
      <c r="AJ90" s="175">
        <v>793</v>
      </c>
      <c r="AK90" s="175">
        <v>845</v>
      </c>
      <c r="AL90" s="175">
        <v>947</v>
      </c>
      <c r="AM90" s="175">
        <v>904</v>
      </c>
      <c r="AN90" s="175">
        <v>1134</v>
      </c>
      <c r="AO90" s="175">
        <v>612</v>
      </c>
      <c r="AP90" s="175">
        <v>561</v>
      </c>
      <c r="AQ90" s="175">
        <v>474</v>
      </c>
      <c r="AR90" s="175">
        <v>470</v>
      </c>
      <c r="AS90" s="207">
        <v>402</v>
      </c>
      <c r="AW90" s="609" t="s">
        <v>52</v>
      </c>
      <c r="AX90" s="174" t="s">
        <v>33</v>
      </c>
      <c r="AY90" s="175">
        <v>1055</v>
      </c>
      <c r="AZ90" s="175">
        <v>1155</v>
      </c>
      <c r="BA90" s="175">
        <v>1322</v>
      </c>
      <c r="BB90" s="175">
        <v>1382</v>
      </c>
      <c r="BC90" s="175">
        <v>1398</v>
      </c>
      <c r="BD90" s="175">
        <v>1855</v>
      </c>
      <c r="BE90" s="175">
        <v>1036</v>
      </c>
      <c r="BF90" s="175">
        <v>906</v>
      </c>
      <c r="BG90" s="175">
        <v>794</v>
      </c>
      <c r="BH90" s="175">
        <v>796</v>
      </c>
      <c r="BI90" s="207">
        <v>615</v>
      </c>
    </row>
    <row r="91" spans="2:61">
      <c r="B91" s="168" t="s">
        <v>39</v>
      </c>
      <c r="C91" s="170">
        <f t="shared" ref="C91:C94" si="79">T91</f>
        <v>0</v>
      </c>
      <c r="D91" s="170">
        <f t="shared" ref="D91:D94" si="80">U91</f>
        <v>0</v>
      </c>
      <c r="E91" s="170">
        <f t="shared" ref="E91:E94" si="81">V91</f>
        <v>0</v>
      </c>
      <c r="F91" s="170">
        <f>W91</f>
        <v>246</v>
      </c>
      <c r="G91" s="170">
        <f t="shared" ref="G91:G94" si="82">X91</f>
        <v>246</v>
      </c>
      <c r="H91" s="170">
        <f t="shared" ref="H91:H94" si="83">Y91</f>
        <v>289</v>
      </c>
      <c r="I91" s="170">
        <f t="shared" ref="I91:I94" si="84">Z91</f>
        <v>279</v>
      </c>
      <c r="J91" s="170">
        <f t="shared" ref="J91:J94" si="85">AA91</f>
        <v>284</v>
      </c>
      <c r="K91" s="170">
        <f t="shared" ref="K91:K94" si="86">AB91</f>
        <v>357</v>
      </c>
      <c r="L91" s="170">
        <f t="shared" ref="L91:M94" si="87">AC91</f>
        <v>240</v>
      </c>
      <c r="M91" s="170">
        <f t="shared" si="87"/>
        <v>301</v>
      </c>
      <c r="N91" s="170"/>
      <c r="O91" s="354">
        <v>40.594393232375744</v>
      </c>
      <c r="P91" s="170"/>
      <c r="Q91" s="170"/>
      <c r="S91" s="168" t="s">
        <v>39</v>
      </c>
      <c r="T91" s="173"/>
      <c r="U91" s="173"/>
      <c r="V91" s="173"/>
      <c r="W91" s="173">
        <v>246</v>
      </c>
      <c r="X91" s="173">
        <v>246</v>
      </c>
      <c r="Y91" s="173">
        <v>289</v>
      </c>
      <c r="Z91" s="173">
        <v>279</v>
      </c>
      <c r="AA91" s="173">
        <v>284</v>
      </c>
      <c r="AB91" s="173">
        <v>357</v>
      </c>
      <c r="AC91" s="173">
        <v>240</v>
      </c>
      <c r="AD91" s="173">
        <v>301</v>
      </c>
      <c r="AE91" s="159"/>
      <c r="AF91" s="159"/>
      <c r="AG91" s="603"/>
      <c r="AH91" s="180" t="s">
        <v>9</v>
      </c>
      <c r="AI91" s="176">
        <v>474</v>
      </c>
      <c r="AJ91" s="176">
        <v>446</v>
      </c>
      <c r="AK91" s="176">
        <v>472</v>
      </c>
      <c r="AL91" s="176">
        <v>515</v>
      </c>
      <c r="AM91" s="176">
        <v>523</v>
      </c>
      <c r="AN91" s="176">
        <v>593</v>
      </c>
      <c r="AO91" s="176">
        <v>444</v>
      </c>
      <c r="AP91" s="176">
        <v>416</v>
      </c>
      <c r="AQ91" s="176">
        <v>420</v>
      </c>
      <c r="AR91" s="176">
        <v>329</v>
      </c>
      <c r="AS91" s="208">
        <v>330</v>
      </c>
      <c r="AW91" s="610"/>
      <c r="AX91" s="180" t="s">
        <v>9</v>
      </c>
      <c r="AY91" s="176">
        <v>686</v>
      </c>
      <c r="AZ91" s="176">
        <v>644</v>
      </c>
      <c r="BA91" s="176">
        <v>733</v>
      </c>
      <c r="BB91" s="176">
        <v>782</v>
      </c>
      <c r="BC91" s="176">
        <v>828</v>
      </c>
      <c r="BD91" s="176">
        <v>1050</v>
      </c>
      <c r="BE91" s="176">
        <v>808</v>
      </c>
      <c r="BF91" s="176">
        <v>741</v>
      </c>
      <c r="BG91" s="176">
        <v>695</v>
      </c>
      <c r="BH91" s="176">
        <v>540</v>
      </c>
      <c r="BI91" s="208">
        <v>540</v>
      </c>
    </row>
    <row r="92" spans="2:61">
      <c r="B92" s="168" t="s">
        <v>15</v>
      </c>
      <c r="C92" s="170">
        <f t="shared" si="79"/>
        <v>254</v>
      </c>
      <c r="D92" s="170">
        <f t="shared" si="80"/>
        <v>284</v>
      </c>
      <c r="E92" s="170">
        <f t="shared" si="81"/>
        <v>233</v>
      </c>
      <c r="F92" s="170">
        <f>W92</f>
        <v>213</v>
      </c>
      <c r="G92" s="170">
        <f t="shared" si="82"/>
        <v>241</v>
      </c>
      <c r="H92" s="170">
        <f t="shared" si="83"/>
        <v>252</v>
      </c>
      <c r="I92" s="170">
        <f t="shared" si="84"/>
        <v>288</v>
      </c>
      <c r="J92" s="170">
        <f t="shared" si="85"/>
        <v>280</v>
      </c>
      <c r="K92" s="170">
        <f t="shared" si="86"/>
        <v>299</v>
      </c>
      <c r="L92" s="170">
        <f t="shared" si="87"/>
        <v>341</v>
      </c>
      <c r="M92" s="170">
        <f t="shared" si="87"/>
        <v>266</v>
      </c>
      <c r="N92" s="170"/>
      <c r="O92" s="352">
        <v>37.295367600339382</v>
      </c>
      <c r="P92" s="170"/>
      <c r="Q92" s="170"/>
      <c r="S92" s="168" t="s">
        <v>15</v>
      </c>
      <c r="T92" s="173">
        <v>254</v>
      </c>
      <c r="U92" s="173">
        <v>284</v>
      </c>
      <c r="V92" s="173">
        <v>233</v>
      </c>
      <c r="W92" s="173">
        <v>213</v>
      </c>
      <c r="X92" s="173">
        <v>241</v>
      </c>
      <c r="Y92" s="173">
        <v>252</v>
      </c>
      <c r="Z92" s="173">
        <v>288</v>
      </c>
      <c r="AA92" s="173">
        <v>280</v>
      </c>
      <c r="AB92" s="173">
        <v>299</v>
      </c>
      <c r="AC92" s="173">
        <v>341</v>
      </c>
      <c r="AD92" s="173">
        <v>266</v>
      </c>
      <c r="AE92" s="159"/>
      <c r="AF92" s="159"/>
      <c r="AG92" s="603"/>
      <c r="AH92" s="180" t="s">
        <v>34</v>
      </c>
      <c r="AI92" s="176">
        <v>410</v>
      </c>
      <c r="AJ92" s="176">
        <v>315</v>
      </c>
      <c r="AK92" s="176">
        <v>351</v>
      </c>
      <c r="AL92" s="176">
        <v>349</v>
      </c>
      <c r="AM92" s="176">
        <v>399</v>
      </c>
      <c r="AN92" s="176">
        <v>432</v>
      </c>
      <c r="AO92" s="176">
        <v>349</v>
      </c>
      <c r="AP92" s="176">
        <v>340</v>
      </c>
      <c r="AQ92" s="176">
        <v>304</v>
      </c>
      <c r="AR92" s="176">
        <v>326</v>
      </c>
      <c r="AS92" s="208">
        <v>291</v>
      </c>
      <c r="AW92" s="610"/>
      <c r="AX92" s="180" t="s">
        <v>34</v>
      </c>
      <c r="AY92" s="176">
        <v>657</v>
      </c>
      <c r="AZ92" s="176">
        <v>491</v>
      </c>
      <c r="BA92" s="176">
        <v>554</v>
      </c>
      <c r="BB92" s="176">
        <v>572</v>
      </c>
      <c r="BC92" s="176">
        <v>641</v>
      </c>
      <c r="BD92" s="176">
        <v>743</v>
      </c>
      <c r="BE92" s="176">
        <v>677</v>
      </c>
      <c r="BF92" s="176">
        <v>607</v>
      </c>
      <c r="BG92" s="176">
        <v>544</v>
      </c>
      <c r="BH92" s="176">
        <v>543</v>
      </c>
      <c r="BI92" s="208">
        <v>505</v>
      </c>
    </row>
    <row r="93" spans="2:61">
      <c r="B93" s="168" t="s">
        <v>40</v>
      </c>
      <c r="C93" s="170">
        <f t="shared" si="79"/>
        <v>0</v>
      </c>
      <c r="D93" s="170">
        <f t="shared" si="80"/>
        <v>0</v>
      </c>
      <c r="E93" s="170">
        <f t="shared" si="81"/>
        <v>0</v>
      </c>
      <c r="F93" s="170">
        <f>W93</f>
        <v>35506</v>
      </c>
      <c r="G93" s="170">
        <f t="shared" si="82"/>
        <v>2704</v>
      </c>
      <c r="H93" s="170">
        <f t="shared" si="83"/>
        <v>21008</v>
      </c>
      <c r="I93" s="170">
        <f t="shared" si="84"/>
        <v>17182</v>
      </c>
      <c r="J93" s="170">
        <f t="shared" si="85"/>
        <v>14019</v>
      </c>
      <c r="K93" s="170">
        <f t="shared" si="86"/>
        <v>17853</v>
      </c>
      <c r="L93" s="170">
        <f t="shared" si="87"/>
        <v>20571</v>
      </c>
      <c r="M93" s="170">
        <f t="shared" si="87"/>
        <v>28337</v>
      </c>
      <c r="N93" s="170"/>
      <c r="O93" s="354">
        <v>9759.3597795239875</v>
      </c>
      <c r="P93" s="170"/>
      <c r="Q93" s="170"/>
      <c r="S93" s="168" t="s">
        <v>40</v>
      </c>
      <c r="T93" s="173"/>
      <c r="U93" s="173"/>
      <c r="V93" s="173"/>
      <c r="W93" s="173">
        <v>35506</v>
      </c>
      <c r="X93" s="173">
        <v>2704</v>
      </c>
      <c r="Y93" s="173">
        <v>21008</v>
      </c>
      <c r="Z93" s="173">
        <v>17182</v>
      </c>
      <c r="AA93" s="173">
        <v>14019</v>
      </c>
      <c r="AB93" s="173">
        <v>17853</v>
      </c>
      <c r="AC93" s="173">
        <v>20571</v>
      </c>
      <c r="AD93" s="173">
        <v>28337</v>
      </c>
      <c r="AE93" s="159"/>
      <c r="AF93" s="159"/>
      <c r="AG93" s="603"/>
      <c r="AH93" s="180" t="s">
        <v>36</v>
      </c>
      <c r="AI93" s="176">
        <v>164</v>
      </c>
      <c r="AJ93" s="176">
        <v>149</v>
      </c>
      <c r="AK93" s="176">
        <v>140</v>
      </c>
      <c r="AL93" s="176">
        <v>188</v>
      </c>
      <c r="AM93" s="176">
        <v>159</v>
      </c>
      <c r="AN93" s="176">
        <v>186</v>
      </c>
      <c r="AO93" s="176">
        <v>202</v>
      </c>
      <c r="AP93" s="176">
        <v>208</v>
      </c>
      <c r="AQ93" s="176">
        <v>200</v>
      </c>
      <c r="AR93" s="176">
        <v>180</v>
      </c>
      <c r="AS93" s="208">
        <v>167</v>
      </c>
      <c r="AW93" s="610"/>
      <c r="AX93" s="180" t="s">
        <v>36</v>
      </c>
      <c r="AY93" s="176">
        <v>230</v>
      </c>
      <c r="AZ93" s="176">
        <v>223</v>
      </c>
      <c r="BA93" s="176">
        <v>228</v>
      </c>
      <c r="BB93" s="176">
        <v>284</v>
      </c>
      <c r="BC93" s="176">
        <v>288</v>
      </c>
      <c r="BD93" s="176">
        <v>329</v>
      </c>
      <c r="BE93" s="176">
        <v>393</v>
      </c>
      <c r="BF93" s="176">
        <v>411</v>
      </c>
      <c r="BG93" s="176">
        <v>374</v>
      </c>
      <c r="BH93" s="176">
        <v>354</v>
      </c>
      <c r="BI93" s="208">
        <v>303</v>
      </c>
    </row>
    <row r="94" spans="2:61">
      <c r="B94" s="185" t="s">
        <v>41</v>
      </c>
      <c r="C94" s="186">
        <f t="shared" si="79"/>
        <v>16.583340498974287</v>
      </c>
      <c r="D94" s="186">
        <f t="shared" si="80"/>
        <v>17.648182339084485</v>
      </c>
      <c r="E94" s="186">
        <f t="shared" si="81"/>
        <v>15.422408627920911</v>
      </c>
      <c r="F94" s="186">
        <f>W94</f>
        <v>16.878428430774999</v>
      </c>
      <c r="G94" s="186">
        <f t="shared" si="82"/>
        <v>16.98578644426172</v>
      </c>
      <c r="H94" s="186">
        <f t="shared" si="83"/>
        <v>16.379941434846266</v>
      </c>
      <c r="I94" s="186">
        <f t="shared" si="84"/>
        <v>17.389029213166555</v>
      </c>
      <c r="J94" s="186">
        <f t="shared" si="85"/>
        <v>19.04638507385333</v>
      </c>
      <c r="K94" s="186">
        <f t="shared" si="86"/>
        <v>20.216938046068307</v>
      </c>
      <c r="L94" s="186">
        <f t="shared" si="87"/>
        <v>21.179714261843095</v>
      </c>
      <c r="M94" s="186">
        <f t="shared" si="87"/>
        <v>18.540609684234735</v>
      </c>
      <c r="N94" s="187"/>
      <c r="O94" s="353">
        <v>1.8154951256104588</v>
      </c>
      <c r="P94" s="170"/>
      <c r="Q94" s="170"/>
      <c r="S94" s="185" t="s">
        <v>41</v>
      </c>
      <c r="T94" s="188">
        <v>16.583340498974287</v>
      </c>
      <c r="U94" s="188">
        <v>17.648182339084485</v>
      </c>
      <c r="V94" s="188">
        <v>15.422408627920911</v>
      </c>
      <c r="W94" s="188">
        <v>16.878428430774999</v>
      </c>
      <c r="X94" s="188">
        <v>16.98578644426172</v>
      </c>
      <c r="Y94" s="188">
        <v>16.379941434846266</v>
      </c>
      <c r="Z94" s="188">
        <v>17.389029213166555</v>
      </c>
      <c r="AA94" s="188">
        <v>19.04638507385333</v>
      </c>
      <c r="AB94" s="188">
        <v>20.216938046068307</v>
      </c>
      <c r="AC94" s="188">
        <v>21.179714261843095</v>
      </c>
      <c r="AD94" s="188">
        <v>18.540609684234735</v>
      </c>
      <c r="AE94" s="159"/>
      <c r="AF94" s="159"/>
      <c r="AG94" s="603"/>
      <c r="AH94" s="180" t="s">
        <v>37</v>
      </c>
      <c r="AI94" s="176">
        <v>0</v>
      </c>
      <c r="AJ94" s="176">
        <v>8</v>
      </c>
      <c r="AK94" s="176">
        <v>5</v>
      </c>
      <c r="AL94" s="176">
        <v>4</v>
      </c>
      <c r="AM94" s="176">
        <v>7</v>
      </c>
      <c r="AN94" s="176">
        <v>6</v>
      </c>
      <c r="AO94" s="176">
        <v>0</v>
      </c>
      <c r="AP94" s="176">
        <v>12</v>
      </c>
      <c r="AQ94" s="176">
        <v>18</v>
      </c>
      <c r="AR94" s="176">
        <v>18</v>
      </c>
      <c r="AS94" s="208">
        <v>9</v>
      </c>
      <c r="AW94" s="610"/>
      <c r="AX94" s="180" t="s">
        <v>37</v>
      </c>
      <c r="AY94" s="176">
        <v>0</v>
      </c>
      <c r="AZ94" s="176">
        <v>11</v>
      </c>
      <c r="BA94" s="176">
        <v>3</v>
      </c>
      <c r="BB94" s="176">
        <v>4</v>
      </c>
      <c r="BC94" s="176">
        <v>7</v>
      </c>
      <c r="BD94" s="176">
        <v>6</v>
      </c>
      <c r="BE94" s="176">
        <v>0</v>
      </c>
      <c r="BF94" s="176">
        <v>25</v>
      </c>
      <c r="BG94" s="176">
        <v>23</v>
      </c>
      <c r="BH94" s="176">
        <v>29</v>
      </c>
      <c r="BI94" s="208">
        <v>10</v>
      </c>
    </row>
    <row r="95" spans="2:61">
      <c r="C95" s="168"/>
      <c r="D95" s="168"/>
      <c r="E95" s="168"/>
      <c r="O95" s="111"/>
      <c r="S95" s="159"/>
      <c r="T95" s="168"/>
      <c r="U95" s="168"/>
      <c r="V95" s="168"/>
      <c r="W95" s="159"/>
      <c r="X95" s="159"/>
      <c r="Y95" s="159"/>
      <c r="Z95" s="159"/>
      <c r="AA95" s="346"/>
      <c r="AB95" s="346"/>
      <c r="AC95" s="346"/>
      <c r="AD95" s="346"/>
      <c r="AE95" s="159"/>
      <c r="AF95" s="159"/>
      <c r="AG95" s="604"/>
      <c r="AH95" s="182" t="s">
        <v>38</v>
      </c>
      <c r="AI95" s="183">
        <v>2</v>
      </c>
      <c r="AJ95" s="183">
        <v>9</v>
      </c>
      <c r="AK95" s="184">
        <v>3</v>
      </c>
      <c r="AL95" s="183">
        <v>3</v>
      </c>
      <c r="AM95" s="183">
        <v>8</v>
      </c>
      <c r="AN95" s="184">
        <v>9</v>
      </c>
      <c r="AO95" s="184">
        <v>8</v>
      </c>
      <c r="AP95" s="184">
        <v>5</v>
      </c>
      <c r="AQ95" s="184">
        <v>15</v>
      </c>
      <c r="AR95" s="184">
        <v>19</v>
      </c>
      <c r="AS95" s="210">
        <v>34</v>
      </c>
      <c r="AW95" s="611"/>
      <c r="AX95" s="182" t="s">
        <v>38</v>
      </c>
      <c r="AY95" s="183">
        <v>4</v>
      </c>
      <c r="AZ95" s="183">
        <v>10</v>
      </c>
      <c r="BA95" s="184">
        <v>5</v>
      </c>
      <c r="BB95" s="183">
        <v>9</v>
      </c>
      <c r="BC95" s="183">
        <v>12</v>
      </c>
      <c r="BD95" s="184">
        <v>19</v>
      </c>
      <c r="BE95" s="184">
        <v>19</v>
      </c>
      <c r="BF95" s="184">
        <v>11</v>
      </c>
      <c r="BG95" s="184">
        <v>23</v>
      </c>
      <c r="BH95" s="184">
        <v>31</v>
      </c>
      <c r="BI95" s="210">
        <v>67</v>
      </c>
    </row>
    <row r="96" spans="2:61" ht="15.75" customHeight="1">
      <c r="C96" s="168"/>
      <c r="D96" s="168"/>
      <c r="E96" s="168"/>
      <c r="O96" s="111"/>
      <c r="S96" s="159"/>
      <c r="T96" s="168"/>
      <c r="U96" s="168"/>
      <c r="V96" s="168"/>
      <c r="W96" s="159"/>
      <c r="X96" s="159"/>
      <c r="Y96" s="159"/>
      <c r="Z96" s="159"/>
      <c r="AA96" s="346"/>
      <c r="AB96" s="346"/>
      <c r="AC96" s="346"/>
      <c r="AD96" s="346"/>
      <c r="AE96" s="159"/>
      <c r="AF96" s="159"/>
      <c r="AG96" s="602" t="s">
        <v>102</v>
      </c>
      <c r="AH96" s="174" t="s">
        <v>33</v>
      </c>
      <c r="AI96" s="175">
        <v>186</v>
      </c>
      <c r="AJ96" s="175">
        <v>228</v>
      </c>
      <c r="AK96" s="175">
        <v>301</v>
      </c>
      <c r="AL96" s="175">
        <v>261</v>
      </c>
      <c r="AM96" s="175">
        <v>288</v>
      </c>
      <c r="AN96" s="175">
        <v>527</v>
      </c>
      <c r="AO96" s="175">
        <v>306</v>
      </c>
      <c r="AP96" s="175">
        <v>217</v>
      </c>
      <c r="AQ96" s="175">
        <v>190</v>
      </c>
      <c r="AR96" s="175">
        <v>137</v>
      </c>
      <c r="AS96" s="207">
        <v>125</v>
      </c>
      <c r="AW96" s="602" t="s">
        <v>69</v>
      </c>
      <c r="AX96" s="174" t="s">
        <v>33</v>
      </c>
      <c r="AY96" s="175">
        <v>1152</v>
      </c>
      <c r="AZ96" s="175">
        <v>1243</v>
      </c>
      <c r="BA96" s="175">
        <v>1367</v>
      </c>
      <c r="BB96" s="175">
        <v>1405</v>
      </c>
      <c r="BC96" s="175">
        <v>1368</v>
      </c>
      <c r="BD96" s="175">
        <v>1840</v>
      </c>
      <c r="BE96" s="175">
        <v>1003</v>
      </c>
      <c r="BF96" s="175">
        <v>880</v>
      </c>
      <c r="BG96" s="175">
        <v>792</v>
      </c>
      <c r="BH96" s="175">
        <v>732</v>
      </c>
      <c r="BI96" s="207">
        <v>758</v>
      </c>
    </row>
    <row r="97" spans="2:61">
      <c r="C97" s="168"/>
      <c r="D97" s="168"/>
      <c r="E97" s="168"/>
      <c r="O97" s="111"/>
      <c r="S97" s="159"/>
      <c r="T97" s="168"/>
      <c r="U97" s="168"/>
      <c r="V97" s="168"/>
      <c r="W97" s="159"/>
      <c r="X97" s="159"/>
      <c r="Y97" s="159"/>
      <c r="Z97" s="159"/>
      <c r="AA97" s="346"/>
      <c r="AB97" s="346"/>
      <c r="AC97" s="346"/>
      <c r="AD97" s="346"/>
      <c r="AE97" s="159"/>
      <c r="AF97" s="159"/>
      <c r="AG97" s="603"/>
      <c r="AH97" s="180" t="s">
        <v>9</v>
      </c>
      <c r="AI97" s="176">
        <v>198</v>
      </c>
      <c r="AJ97" s="176">
        <v>170</v>
      </c>
      <c r="AK97" s="176">
        <v>210</v>
      </c>
      <c r="AL97" s="176">
        <v>188</v>
      </c>
      <c r="AM97" s="176">
        <v>201</v>
      </c>
      <c r="AN97" s="176">
        <v>357</v>
      </c>
      <c r="AO97" s="176">
        <v>291</v>
      </c>
      <c r="AP97" s="176">
        <v>238</v>
      </c>
      <c r="AQ97" s="176">
        <v>188</v>
      </c>
      <c r="AR97" s="176">
        <v>141</v>
      </c>
      <c r="AS97" s="208">
        <v>119</v>
      </c>
      <c r="AW97" s="603"/>
      <c r="AX97" s="180" t="s">
        <v>9</v>
      </c>
      <c r="AY97" s="176">
        <v>777</v>
      </c>
      <c r="AZ97" s="176">
        <v>731</v>
      </c>
      <c r="BA97" s="176">
        <v>814</v>
      </c>
      <c r="BB97" s="176">
        <v>826</v>
      </c>
      <c r="BC97" s="176">
        <v>817</v>
      </c>
      <c r="BD97" s="176">
        <v>1033</v>
      </c>
      <c r="BE97" s="176">
        <v>782</v>
      </c>
      <c r="BF97" s="176">
        <v>706</v>
      </c>
      <c r="BG97" s="176">
        <v>672</v>
      </c>
      <c r="BH97" s="176">
        <v>545</v>
      </c>
      <c r="BI97" s="208">
        <v>557</v>
      </c>
    </row>
    <row r="98" spans="2:61">
      <c r="C98" s="168"/>
      <c r="D98" s="168"/>
      <c r="E98" s="168"/>
      <c r="O98" s="111"/>
      <c r="S98" s="159"/>
      <c r="T98" s="168"/>
      <c r="U98" s="168"/>
      <c r="V98" s="168"/>
      <c r="W98" s="159"/>
      <c r="X98" s="159"/>
      <c r="Y98" s="159"/>
      <c r="Z98" s="159"/>
      <c r="AA98" s="346"/>
      <c r="AB98" s="346"/>
      <c r="AC98" s="346"/>
      <c r="AD98" s="346"/>
      <c r="AE98" s="159"/>
      <c r="AF98" s="159"/>
      <c r="AG98" s="603"/>
      <c r="AH98" s="180" t="s">
        <v>34</v>
      </c>
      <c r="AI98" s="176">
        <v>167</v>
      </c>
      <c r="AJ98" s="176">
        <v>143</v>
      </c>
      <c r="AK98" s="176">
        <v>161</v>
      </c>
      <c r="AL98" s="176">
        <v>177</v>
      </c>
      <c r="AM98" s="176">
        <v>183</v>
      </c>
      <c r="AN98" s="176">
        <v>234</v>
      </c>
      <c r="AO98" s="176">
        <v>248</v>
      </c>
      <c r="AP98" s="176">
        <v>195</v>
      </c>
      <c r="AQ98" s="176">
        <v>173</v>
      </c>
      <c r="AR98" s="176">
        <v>159</v>
      </c>
      <c r="AS98" s="208">
        <v>139</v>
      </c>
      <c r="AW98" s="603"/>
      <c r="AX98" s="180" t="s">
        <v>34</v>
      </c>
      <c r="AY98" s="176">
        <v>739</v>
      </c>
      <c r="AZ98" s="176">
        <v>543</v>
      </c>
      <c r="BA98" s="176">
        <v>593</v>
      </c>
      <c r="BB98" s="176">
        <v>592</v>
      </c>
      <c r="BC98" s="176">
        <v>635</v>
      </c>
      <c r="BD98" s="176">
        <v>713</v>
      </c>
      <c r="BE98" s="176">
        <v>617</v>
      </c>
      <c r="BF98" s="176">
        <v>566</v>
      </c>
      <c r="BG98" s="176">
        <v>512</v>
      </c>
      <c r="BH98" s="176">
        <v>516</v>
      </c>
      <c r="BI98" s="208">
        <v>480</v>
      </c>
    </row>
    <row r="99" spans="2:61">
      <c r="C99" s="168"/>
      <c r="D99" s="168"/>
      <c r="E99" s="168"/>
      <c r="O99" s="111"/>
      <c r="S99" s="159"/>
      <c r="T99" s="168"/>
      <c r="U99" s="168"/>
      <c r="V99" s="168"/>
      <c r="W99" s="159"/>
      <c r="X99" s="159"/>
      <c r="Y99" s="159"/>
      <c r="Z99" s="159"/>
      <c r="AA99" s="346"/>
      <c r="AB99" s="346"/>
      <c r="AC99" s="346"/>
      <c r="AD99" s="346"/>
      <c r="AE99" s="159"/>
      <c r="AF99" s="159"/>
      <c r="AG99" s="603"/>
      <c r="AH99" s="180" t="s">
        <v>36</v>
      </c>
      <c r="AI99" s="176">
        <v>86</v>
      </c>
      <c r="AJ99" s="176">
        <v>82</v>
      </c>
      <c r="AK99" s="176">
        <v>101</v>
      </c>
      <c r="AL99" s="176">
        <v>109</v>
      </c>
      <c r="AM99" s="176">
        <v>113</v>
      </c>
      <c r="AN99" s="176">
        <v>131</v>
      </c>
      <c r="AO99" s="176">
        <v>157</v>
      </c>
      <c r="AP99" s="176">
        <v>187</v>
      </c>
      <c r="AQ99" s="176">
        <v>144</v>
      </c>
      <c r="AR99" s="176">
        <v>137</v>
      </c>
      <c r="AS99" s="208">
        <v>115</v>
      </c>
      <c r="AW99" s="603"/>
      <c r="AX99" s="180" t="s">
        <v>36</v>
      </c>
      <c r="AY99" s="176">
        <v>276</v>
      </c>
      <c r="AZ99" s="176">
        <v>273</v>
      </c>
      <c r="BA99" s="176">
        <v>253</v>
      </c>
      <c r="BB99" s="176">
        <v>298</v>
      </c>
      <c r="BC99" s="176">
        <v>262</v>
      </c>
      <c r="BD99" s="176">
        <v>306</v>
      </c>
      <c r="BE99" s="176">
        <v>352</v>
      </c>
      <c r="BF99" s="176">
        <v>369</v>
      </c>
      <c r="BG99" s="176">
        <v>303</v>
      </c>
      <c r="BH99" s="176">
        <v>302</v>
      </c>
      <c r="BI99" s="208">
        <v>278</v>
      </c>
    </row>
    <row r="100" spans="2:61">
      <c r="C100" s="168"/>
      <c r="D100" s="168"/>
      <c r="E100" s="168"/>
      <c r="O100" s="111"/>
      <c r="S100" s="159"/>
      <c r="T100" s="168"/>
      <c r="U100" s="168"/>
      <c r="V100" s="168"/>
      <c r="W100" s="159"/>
      <c r="X100" s="159"/>
      <c r="Y100" s="159"/>
      <c r="Z100" s="159"/>
      <c r="AA100" s="346"/>
      <c r="AB100" s="346"/>
      <c r="AC100" s="346"/>
      <c r="AD100" s="346"/>
      <c r="AE100" s="159"/>
      <c r="AF100" s="159"/>
      <c r="AG100" s="603"/>
      <c r="AH100" s="180" t="s">
        <v>37</v>
      </c>
      <c r="AI100" s="176">
        <v>0</v>
      </c>
      <c r="AJ100" s="176">
        <v>7</v>
      </c>
      <c r="AK100" s="176">
        <v>2</v>
      </c>
      <c r="AL100" s="176">
        <v>2</v>
      </c>
      <c r="AM100" s="176">
        <v>4</v>
      </c>
      <c r="AN100" s="176">
        <v>1</v>
      </c>
      <c r="AO100" s="176">
        <v>0</v>
      </c>
      <c r="AP100" s="176">
        <v>11</v>
      </c>
      <c r="AQ100" s="176">
        <v>8</v>
      </c>
      <c r="AR100" s="176">
        <v>9</v>
      </c>
      <c r="AS100" s="208">
        <v>4</v>
      </c>
      <c r="AW100" s="603"/>
      <c r="AX100" s="180" t="s">
        <v>37</v>
      </c>
      <c r="AY100" s="176">
        <v>0</v>
      </c>
      <c r="AZ100" s="176">
        <v>15</v>
      </c>
      <c r="BA100" s="176">
        <v>8</v>
      </c>
      <c r="BB100" s="176">
        <v>8</v>
      </c>
      <c r="BC100" s="176">
        <v>14</v>
      </c>
      <c r="BD100" s="176">
        <v>7</v>
      </c>
      <c r="BE100" s="176">
        <v>0</v>
      </c>
      <c r="BF100" s="176">
        <v>24</v>
      </c>
      <c r="BG100" s="176">
        <v>27</v>
      </c>
      <c r="BH100" s="176">
        <v>23</v>
      </c>
      <c r="BI100" s="208">
        <v>10</v>
      </c>
    </row>
    <row r="101" spans="2:61">
      <c r="C101" s="168"/>
      <c r="D101" s="168"/>
      <c r="E101" s="168"/>
      <c r="O101" s="111"/>
      <c r="S101" s="159"/>
      <c r="T101" s="168"/>
      <c r="U101" s="168"/>
      <c r="V101" s="168"/>
      <c r="W101" s="159"/>
      <c r="X101" s="159"/>
      <c r="Y101" s="159"/>
      <c r="Z101" s="159"/>
      <c r="AA101" s="346"/>
      <c r="AB101" s="346"/>
      <c r="AC101" s="346"/>
      <c r="AD101" s="346"/>
      <c r="AE101" s="159"/>
      <c r="AF101" s="159"/>
      <c r="AG101" s="604"/>
      <c r="AH101" s="182" t="s">
        <v>38</v>
      </c>
      <c r="AI101" s="183">
        <v>2</v>
      </c>
      <c r="AJ101" s="183">
        <v>4</v>
      </c>
      <c r="AK101" s="184">
        <v>2</v>
      </c>
      <c r="AL101" s="183">
        <v>5</v>
      </c>
      <c r="AM101" s="183">
        <v>4</v>
      </c>
      <c r="AN101" s="184">
        <v>11</v>
      </c>
      <c r="AO101" s="184">
        <v>9</v>
      </c>
      <c r="AP101" s="184">
        <v>4</v>
      </c>
      <c r="AQ101" s="184">
        <v>5</v>
      </c>
      <c r="AR101" s="184">
        <v>10</v>
      </c>
      <c r="AS101" s="210">
        <v>24</v>
      </c>
      <c r="AW101" s="604"/>
      <c r="AX101" s="182" t="s">
        <v>38</v>
      </c>
      <c r="AY101" s="183">
        <v>2</v>
      </c>
      <c r="AZ101" s="183">
        <v>12</v>
      </c>
      <c r="BA101" s="184">
        <v>6</v>
      </c>
      <c r="BB101" s="183">
        <v>10</v>
      </c>
      <c r="BC101" s="183">
        <v>7</v>
      </c>
      <c r="BD101" s="184">
        <v>20</v>
      </c>
      <c r="BE101" s="184">
        <v>18</v>
      </c>
      <c r="BF101" s="184">
        <v>11</v>
      </c>
      <c r="BG101" s="184">
        <v>21</v>
      </c>
      <c r="BH101" s="184">
        <v>31</v>
      </c>
      <c r="BI101" s="210">
        <v>59</v>
      </c>
    </row>
    <row r="102" spans="2:61">
      <c r="C102" s="159"/>
      <c r="D102" s="159"/>
      <c r="E102" s="159"/>
      <c r="O102" s="111"/>
      <c r="S102" s="159"/>
      <c r="T102" s="159"/>
      <c r="U102" s="159"/>
      <c r="V102" s="159"/>
      <c r="W102" s="159"/>
      <c r="X102" s="159"/>
      <c r="Y102" s="159"/>
      <c r="Z102" s="159"/>
      <c r="AA102" s="346"/>
      <c r="AB102" s="346"/>
      <c r="AC102" s="346"/>
      <c r="AD102" s="346"/>
      <c r="AE102" s="159"/>
      <c r="AF102" s="159"/>
      <c r="AI102" s="159"/>
      <c r="AJ102" s="159"/>
      <c r="AK102" s="159"/>
      <c r="AP102" s="347"/>
      <c r="AQ102" s="347"/>
      <c r="AR102" s="347"/>
      <c r="AS102" s="347"/>
      <c r="AW102" s="159"/>
      <c r="AX102" s="159"/>
      <c r="AY102" s="159"/>
      <c r="AZ102" s="159"/>
      <c r="BA102" s="159"/>
      <c r="BB102" s="159"/>
      <c r="BC102" s="159"/>
      <c r="BD102" s="159"/>
      <c r="BE102" s="159"/>
      <c r="BF102" s="346"/>
      <c r="BG102" s="346"/>
      <c r="BH102" s="346"/>
      <c r="BI102" s="346"/>
    </row>
    <row r="103" spans="2:61">
      <c r="B103" s="160" t="s">
        <v>25</v>
      </c>
      <c r="C103" s="161" t="s">
        <v>126</v>
      </c>
      <c r="D103" s="161" t="s">
        <v>125</v>
      </c>
      <c r="E103" s="161" t="s">
        <v>124</v>
      </c>
      <c r="F103" s="160" t="s">
        <v>49</v>
      </c>
      <c r="G103" s="160" t="s">
        <v>48</v>
      </c>
      <c r="H103" s="160" t="s">
        <v>47</v>
      </c>
      <c r="I103" s="160" t="s">
        <v>46</v>
      </c>
      <c r="J103" s="160" t="s">
        <v>45</v>
      </c>
      <c r="K103" s="160" t="s">
        <v>44</v>
      </c>
      <c r="L103" s="160" t="s">
        <v>43</v>
      </c>
      <c r="M103" s="160" t="s">
        <v>97</v>
      </c>
      <c r="N103" s="162"/>
      <c r="O103" s="103" t="s">
        <v>115</v>
      </c>
      <c r="P103" s="162"/>
      <c r="Q103" s="162"/>
      <c r="S103" s="164" t="s">
        <v>25</v>
      </c>
      <c r="T103" s="164" t="s">
        <v>126</v>
      </c>
      <c r="U103" s="164" t="s">
        <v>125</v>
      </c>
      <c r="V103" s="164" t="s">
        <v>124</v>
      </c>
      <c r="W103" s="164" t="s">
        <v>49</v>
      </c>
      <c r="X103" s="164" t="s">
        <v>48</v>
      </c>
      <c r="Y103" s="164" t="s">
        <v>47</v>
      </c>
      <c r="Z103" s="164" t="s">
        <v>46</v>
      </c>
      <c r="AA103" s="164" t="s">
        <v>45</v>
      </c>
      <c r="AB103" s="164" t="s">
        <v>44</v>
      </c>
      <c r="AC103" s="164" t="s">
        <v>43</v>
      </c>
      <c r="AD103" s="164" t="s">
        <v>97</v>
      </c>
      <c r="AE103" s="159"/>
      <c r="AF103" s="159"/>
      <c r="AG103" s="165"/>
      <c r="AH103" s="161" t="s">
        <v>25</v>
      </c>
      <c r="AI103" s="161" t="s">
        <v>126</v>
      </c>
      <c r="AJ103" s="161" t="s">
        <v>125</v>
      </c>
      <c r="AK103" s="161" t="s">
        <v>124</v>
      </c>
      <c r="AL103" s="161" t="s">
        <v>49</v>
      </c>
      <c r="AM103" s="161" t="s">
        <v>48</v>
      </c>
      <c r="AN103" s="161" t="s">
        <v>47</v>
      </c>
      <c r="AO103" s="161" t="s">
        <v>46</v>
      </c>
      <c r="AP103" s="161" t="s">
        <v>45</v>
      </c>
      <c r="AQ103" s="161" t="s">
        <v>44</v>
      </c>
      <c r="AR103" s="161" t="s">
        <v>43</v>
      </c>
      <c r="AS103" s="161" t="s">
        <v>97</v>
      </c>
      <c r="AW103" s="159"/>
      <c r="AX103" s="161" t="s">
        <v>25</v>
      </c>
      <c r="AY103" s="161" t="s">
        <v>126</v>
      </c>
      <c r="AZ103" s="161" t="s">
        <v>125</v>
      </c>
      <c r="BA103" s="161" t="s">
        <v>124</v>
      </c>
      <c r="BB103" s="161" t="s">
        <v>49</v>
      </c>
      <c r="BC103" s="161" t="s">
        <v>48</v>
      </c>
      <c r="BD103" s="161" t="s">
        <v>47</v>
      </c>
      <c r="BE103" s="161" t="s">
        <v>46</v>
      </c>
      <c r="BF103" s="161" t="s">
        <v>45</v>
      </c>
      <c r="BG103" s="161" t="s">
        <v>44</v>
      </c>
      <c r="BH103" s="161" t="s">
        <v>43</v>
      </c>
      <c r="BI103" s="161" t="s">
        <v>97</v>
      </c>
    </row>
    <row r="104" spans="2:61" ht="15.75" customHeight="1">
      <c r="B104" s="168" t="s">
        <v>33</v>
      </c>
      <c r="C104" s="169">
        <f t="shared" ref="C104:M106" si="88">T104+AI104*$Q$6+AI110*$Q$8+AI116*$Q$10</f>
        <v>2552.6</v>
      </c>
      <c r="D104" s="169">
        <f t="shared" si="88"/>
        <v>2815.2</v>
      </c>
      <c r="E104" s="169">
        <f t="shared" si="88"/>
        <v>3023.2000000000003</v>
      </c>
      <c r="F104" s="169">
        <f t="shared" si="88"/>
        <v>3378.2000000000003</v>
      </c>
      <c r="G104" s="169">
        <f t="shared" si="88"/>
        <v>3641.6</v>
      </c>
      <c r="H104" s="169">
        <f t="shared" si="88"/>
        <v>4114.6000000000004</v>
      </c>
      <c r="I104" s="169">
        <f t="shared" si="88"/>
        <v>2708.4</v>
      </c>
      <c r="J104" s="169">
        <f t="shared" si="88"/>
        <v>2567.8000000000002</v>
      </c>
      <c r="K104" s="169">
        <f t="shared" si="88"/>
        <v>2450.1999999999998</v>
      </c>
      <c r="L104" s="169">
        <f t="shared" si="88"/>
        <v>2582.1999999999998</v>
      </c>
      <c r="M104" s="169">
        <f t="shared" si="88"/>
        <v>2511.4</v>
      </c>
      <c r="N104" s="170"/>
      <c r="O104" s="352">
        <v>556.16580461425303</v>
      </c>
      <c r="P104" s="170"/>
      <c r="Q104" s="170"/>
      <c r="S104" s="168" t="s">
        <v>33</v>
      </c>
      <c r="T104" s="173">
        <v>1381</v>
      </c>
      <c r="U104" s="173">
        <v>1519</v>
      </c>
      <c r="V104" s="173">
        <v>1625</v>
      </c>
      <c r="W104" s="173">
        <v>1830</v>
      </c>
      <c r="X104" s="173">
        <v>1956</v>
      </c>
      <c r="Y104" s="173">
        <v>2202</v>
      </c>
      <c r="Z104" s="173">
        <v>1457</v>
      </c>
      <c r="AA104" s="173">
        <v>1410</v>
      </c>
      <c r="AB104" s="173">
        <v>1363</v>
      </c>
      <c r="AC104" s="173">
        <v>1495</v>
      </c>
      <c r="AD104" s="173">
        <v>1485</v>
      </c>
      <c r="AE104" s="159"/>
      <c r="AF104" s="159"/>
      <c r="AG104" s="602" t="s">
        <v>100</v>
      </c>
      <c r="AH104" s="174" t="s">
        <v>33</v>
      </c>
      <c r="AI104" s="175">
        <v>470</v>
      </c>
      <c r="AJ104" s="175">
        <v>554</v>
      </c>
      <c r="AK104" s="175">
        <v>523</v>
      </c>
      <c r="AL104" s="175">
        <v>641</v>
      </c>
      <c r="AM104" s="175">
        <v>654</v>
      </c>
      <c r="AN104" s="175">
        <v>721</v>
      </c>
      <c r="AO104" s="175">
        <v>468</v>
      </c>
      <c r="AP104" s="175">
        <v>453</v>
      </c>
      <c r="AQ104" s="175">
        <v>512</v>
      </c>
      <c r="AR104" s="175">
        <v>547</v>
      </c>
      <c r="AS104" s="207">
        <v>570</v>
      </c>
      <c r="AW104" s="609" t="s">
        <v>51</v>
      </c>
      <c r="AX104" s="174" t="s">
        <v>33</v>
      </c>
      <c r="AY104" s="175">
        <v>246</v>
      </c>
      <c r="AZ104" s="175">
        <v>301</v>
      </c>
      <c r="BA104" s="175">
        <v>290</v>
      </c>
      <c r="BB104" s="175">
        <v>308</v>
      </c>
      <c r="BC104" s="175">
        <v>385</v>
      </c>
      <c r="BD104" s="175">
        <v>442</v>
      </c>
      <c r="BE104" s="175">
        <v>377</v>
      </c>
      <c r="BF104" s="175">
        <v>284</v>
      </c>
      <c r="BG104" s="175">
        <v>262</v>
      </c>
      <c r="BH104" s="175">
        <v>210</v>
      </c>
      <c r="BI104" s="207">
        <v>197</v>
      </c>
    </row>
    <row r="105" spans="2:61">
      <c r="B105" s="168" t="s">
        <v>9</v>
      </c>
      <c r="C105" s="170">
        <f t="shared" si="88"/>
        <v>1675.4</v>
      </c>
      <c r="D105" s="170">
        <f t="shared" si="88"/>
        <v>1946</v>
      </c>
      <c r="E105" s="170">
        <f t="shared" si="88"/>
        <v>2121</v>
      </c>
      <c r="F105" s="170">
        <f t="shared" si="88"/>
        <v>2359.7999999999997</v>
      </c>
      <c r="G105" s="170">
        <f t="shared" si="88"/>
        <v>2499.4</v>
      </c>
      <c r="H105" s="170">
        <f t="shared" si="88"/>
        <v>3025.4</v>
      </c>
      <c r="I105" s="170">
        <f t="shared" si="88"/>
        <v>2155.1999999999998</v>
      </c>
      <c r="J105" s="170">
        <f t="shared" si="88"/>
        <v>2135.4</v>
      </c>
      <c r="K105" s="170">
        <f t="shared" si="88"/>
        <v>1927.6</v>
      </c>
      <c r="L105" s="170">
        <f t="shared" si="88"/>
        <v>2010.8</v>
      </c>
      <c r="M105" s="170">
        <f t="shared" si="88"/>
        <v>2081</v>
      </c>
      <c r="N105" s="170"/>
      <c r="O105" s="352">
        <v>373.94756851730034</v>
      </c>
      <c r="P105" s="170"/>
      <c r="Q105" s="170"/>
      <c r="S105" s="168" t="s">
        <v>9</v>
      </c>
      <c r="T105" s="173">
        <v>882</v>
      </c>
      <c r="U105" s="173">
        <v>1045</v>
      </c>
      <c r="V105" s="173">
        <v>1133</v>
      </c>
      <c r="W105" s="173">
        <v>1257</v>
      </c>
      <c r="X105" s="173">
        <v>1330</v>
      </c>
      <c r="Y105" s="173">
        <v>1599</v>
      </c>
      <c r="Z105" s="173">
        <v>1139</v>
      </c>
      <c r="AA105" s="173">
        <v>1133</v>
      </c>
      <c r="AB105" s="173">
        <v>1044</v>
      </c>
      <c r="AC105" s="173">
        <v>1104</v>
      </c>
      <c r="AD105" s="173">
        <v>1184</v>
      </c>
      <c r="AE105" s="159"/>
      <c r="AF105" s="159"/>
      <c r="AG105" s="603"/>
      <c r="AH105" s="180" t="s">
        <v>9</v>
      </c>
      <c r="AI105" s="176">
        <v>285</v>
      </c>
      <c r="AJ105" s="176">
        <v>359</v>
      </c>
      <c r="AK105" s="176">
        <v>391</v>
      </c>
      <c r="AL105" s="176">
        <v>409</v>
      </c>
      <c r="AM105" s="176">
        <v>435</v>
      </c>
      <c r="AN105" s="176">
        <v>495</v>
      </c>
      <c r="AO105" s="176">
        <v>367</v>
      </c>
      <c r="AP105" s="176">
        <v>348</v>
      </c>
      <c r="AQ105" s="176">
        <v>351</v>
      </c>
      <c r="AR105" s="176">
        <v>385</v>
      </c>
      <c r="AS105" s="208">
        <v>480</v>
      </c>
      <c r="AW105" s="610"/>
      <c r="AX105" s="180" t="s">
        <v>9</v>
      </c>
      <c r="AY105" s="176">
        <v>212</v>
      </c>
      <c r="AZ105" s="176">
        <v>247</v>
      </c>
      <c r="BA105" s="176">
        <v>268</v>
      </c>
      <c r="BB105" s="176">
        <v>279</v>
      </c>
      <c r="BC105" s="176">
        <v>321</v>
      </c>
      <c r="BD105" s="176">
        <v>370</v>
      </c>
      <c r="BE105" s="176">
        <v>323</v>
      </c>
      <c r="BF105" s="176">
        <v>338</v>
      </c>
      <c r="BG105" s="176">
        <v>242</v>
      </c>
      <c r="BH105" s="176">
        <v>232</v>
      </c>
      <c r="BI105" s="208">
        <v>194</v>
      </c>
    </row>
    <row r="106" spans="2:61">
      <c r="B106" s="168" t="s">
        <v>34</v>
      </c>
      <c r="C106" s="170">
        <f t="shared" si="88"/>
        <v>1882.8000000000002</v>
      </c>
      <c r="D106" s="170">
        <f t="shared" si="88"/>
        <v>1428.6000000000001</v>
      </c>
      <c r="E106" s="170">
        <f t="shared" si="88"/>
        <v>1474.2</v>
      </c>
      <c r="F106" s="170">
        <f t="shared" si="88"/>
        <v>1691.3999999999999</v>
      </c>
      <c r="G106" s="170">
        <f t="shared" si="88"/>
        <v>1820</v>
      </c>
      <c r="H106" s="170">
        <f t="shared" si="88"/>
        <v>2170.8000000000002</v>
      </c>
      <c r="I106" s="170">
        <f t="shared" si="88"/>
        <v>1871.1999999999998</v>
      </c>
      <c r="J106" s="170">
        <f t="shared" si="88"/>
        <v>1828.8</v>
      </c>
      <c r="K106" s="170">
        <f t="shared" si="88"/>
        <v>1677.3999999999999</v>
      </c>
      <c r="L106" s="170">
        <f t="shared" si="88"/>
        <v>1558.8</v>
      </c>
      <c r="M106" s="170">
        <f t="shared" si="88"/>
        <v>1683.3999999999999</v>
      </c>
      <c r="N106" s="170"/>
      <c r="O106" s="352">
        <v>222.30625622225588</v>
      </c>
      <c r="P106" s="170"/>
      <c r="Q106" s="170"/>
      <c r="S106" s="168" t="s">
        <v>34</v>
      </c>
      <c r="T106" s="173">
        <v>1020</v>
      </c>
      <c r="U106" s="173">
        <v>769</v>
      </c>
      <c r="V106" s="173">
        <v>797</v>
      </c>
      <c r="W106" s="173">
        <v>909</v>
      </c>
      <c r="X106" s="173">
        <v>970</v>
      </c>
      <c r="Y106" s="173">
        <v>1140</v>
      </c>
      <c r="Z106" s="173">
        <v>993</v>
      </c>
      <c r="AA106" s="173">
        <v>962</v>
      </c>
      <c r="AB106" s="173">
        <v>901</v>
      </c>
      <c r="AC106" s="173">
        <v>854</v>
      </c>
      <c r="AD106" s="173">
        <v>941</v>
      </c>
      <c r="AE106" s="159"/>
      <c r="AF106" s="159"/>
      <c r="AG106" s="603"/>
      <c r="AH106" s="180" t="s">
        <v>34</v>
      </c>
      <c r="AI106" s="176">
        <v>383</v>
      </c>
      <c r="AJ106" s="176">
        <v>258</v>
      </c>
      <c r="AK106" s="176">
        <v>279</v>
      </c>
      <c r="AL106" s="176">
        <v>281</v>
      </c>
      <c r="AM106" s="176">
        <v>285</v>
      </c>
      <c r="AN106" s="176">
        <v>350</v>
      </c>
      <c r="AO106" s="176">
        <v>312</v>
      </c>
      <c r="AP106" s="176">
        <v>276</v>
      </c>
      <c r="AQ106" s="176">
        <v>286</v>
      </c>
      <c r="AR106" s="176">
        <v>311</v>
      </c>
      <c r="AS106" s="208">
        <v>341</v>
      </c>
      <c r="AW106" s="610"/>
      <c r="AX106" s="180" t="s">
        <v>34</v>
      </c>
      <c r="AY106" s="176">
        <v>206</v>
      </c>
      <c r="AZ106" s="176">
        <v>208</v>
      </c>
      <c r="BA106" s="176">
        <v>231</v>
      </c>
      <c r="BB106" s="176">
        <v>249</v>
      </c>
      <c r="BC106" s="176">
        <v>270</v>
      </c>
      <c r="BD106" s="176">
        <v>340</v>
      </c>
      <c r="BE106" s="176">
        <v>285</v>
      </c>
      <c r="BF106" s="176">
        <v>331</v>
      </c>
      <c r="BG106" s="176">
        <v>267</v>
      </c>
      <c r="BH106" s="176">
        <v>224</v>
      </c>
      <c r="BI106" s="208">
        <v>205</v>
      </c>
    </row>
    <row r="107" spans="2:61">
      <c r="B107" s="168" t="s">
        <v>35</v>
      </c>
      <c r="C107" s="170">
        <f t="shared" ref="C107" si="89">T107</f>
        <v>244</v>
      </c>
      <c r="D107" s="170">
        <f t="shared" ref="D107" si="90">U107</f>
        <v>266</v>
      </c>
      <c r="E107" s="170">
        <f t="shared" ref="E107" si="91">V107</f>
        <v>436</v>
      </c>
      <c r="F107" s="170">
        <f>W107</f>
        <v>563</v>
      </c>
      <c r="G107" s="170">
        <f t="shared" ref="G107" si="92">X107</f>
        <v>585</v>
      </c>
      <c r="H107" s="170">
        <f t="shared" ref="H107" si="93">Y107</f>
        <v>686</v>
      </c>
      <c r="I107" s="170">
        <f t="shared" ref="I107" si="94">Z107</f>
        <v>787</v>
      </c>
      <c r="J107" s="170">
        <f t="shared" ref="J107" si="95">AA107</f>
        <v>854</v>
      </c>
      <c r="K107" s="170">
        <f t="shared" ref="K107" si="96">AB107</f>
        <v>859</v>
      </c>
      <c r="L107" s="170">
        <f t="shared" ref="L107:M107" si="97">AC107</f>
        <v>1061</v>
      </c>
      <c r="M107" s="170">
        <f t="shared" si="97"/>
        <v>987</v>
      </c>
      <c r="N107" s="170"/>
      <c r="O107" s="352">
        <v>267.00746972489156</v>
      </c>
      <c r="P107" s="170"/>
      <c r="Q107" s="170"/>
      <c r="S107" s="168" t="s">
        <v>35</v>
      </c>
      <c r="T107" s="173">
        <v>244</v>
      </c>
      <c r="U107" s="173">
        <v>266</v>
      </c>
      <c r="V107" s="173">
        <v>436</v>
      </c>
      <c r="W107" s="173">
        <v>563</v>
      </c>
      <c r="X107" s="173">
        <v>585</v>
      </c>
      <c r="Y107" s="173">
        <v>686</v>
      </c>
      <c r="Z107" s="173">
        <v>787</v>
      </c>
      <c r="AA107" s="173">
        <v>854</v>
      </c>
      <c r="AB107" s="173">
        <v>859</v>
      </c>
      <c r="AC107" s="173">
        <v>1061</v>
      </c>
      <c r="AD107" s="173">
        <v>987</v>
      </c>
      <c r="AE107" s="159"/>
      <c r="AF107" s="159"/>
      <c r="AG107" s="603"/>
      <c r="AH107" s="180" t="s">
        <v>36</v>
      </c>
      <c r="AI107" s="176">
        <v>153</v>
      </c>
      <c r="AJ107" s="176">
        <v>142</v>
      </c>
      <c r="AK107" s="176">
        <v>131</v>
      </c>
      <c r="AL107" s="176">
        <v>129</v>
      </c>
      <c r="AM107" s="176">
        <v>139</v>
      </c>
      <c r="AN107" s="176">
        <v>154</v>
      </c>
      <c r="AO107" s="176">
        <v>167</v>
      </c>
      <c r="AP107" s="176">
        <v>197</v>
      </c>
      <c r="AQ107" s="176">
        <v>155</v>
      </c>
      <c r="AR107" s="176">
        <v>189</v>
      </c>
      <c r="AS107" s="208">
        <v>181</v>
      </c>
      <c r="AW107" s="610"/>
      <c r="AX107" s="180" t="s">
        <v>36</v>
      </c>
      <c r="AY107" s="176">
        <v>184</v>
      </c>
      <c r="AZ107" s="176">
        <v>173</v>
      </c>
      <c r="BA107" s="176">
        <v>185</v>
      </c>
      <c r="BB107" s="176">
        <v>190</v>
      </c>
      <c r="BC107" s="176">
        <v>217</v>
      </c>
      <c r="BD107" s="176">
        <v>251</v>
      </c>
      <c r="BE107" s="176">
        <v>240</v>
      </c>
      <c r="BF107" s="176">
        <v>284</v>
      </c>
      <c r="BG107" s="176">
        <v>275</v>
      </c>
      <c r="BH107" s="176">
        <v>247</v>
      </c>
      <c r="BI107" s="208">
        <v>224</v>
      </c>
    </row>
    <row r="108" spans="2:61">
      <c r="B108" s="168" t="s">
        <v>36</v>
      </c>
      <c r="C108" s="170">
        <f t="shared" ref="C108:M110" si="98">T108+AI107*$Q$6+AI113*$Q$8+AI119*$Q$10</f>
        <v>789.8</v>
      </c>
      <c r="D108" s="170">
        <f t="shared" si="98"/>
        <v>741.4</v>
      </c>
      <c r="E108" s="170">
        <f t="shared" si="98"/>
        <v>757.8</v>
      </c>
      <c r="F108" s="170">
        <f t="shared" si="98"/>
        <v>748.6</v>
      </c>
      <c r="G108" s="170">
        <f t="shared" si="98"/>
        <v>874.6</v>
      </c>
      <c r="H108" s="170">
        <f t="shared" si="98"/>
        <v>1022.4000000000001</v>
      </c>
      <c r="I108" s="170">
        <f t="shared" si="98"/>
        <v>1006</v>
      </c>
      <c r="J108" s="170">
        <f t="shared" si="98"/>
        <v>1194.5999999999999</v>
      </c>
      <c r="K108" s="170">
        <f t="shared" si="98"/>
        <v>1095.2</v>
      </c>
      <c r="L108" s="170">
        <f t="shared" si="98"/>
        <v>1133.8</v>
      </c>
      <c r="M108" s="170">
        <f t="shared" si="98"/>
        <v>1093.5999999999999</v>
      </c>
      <c r="N108" s="170"/>
      <c r="O108" s="352">
        <v>174.11916864288347</v>
      </c>
      <c r="P108" s="170"/>
      <c r="Q108" s="170"/>
      <c r="S108" s="168" t="s">
        <v>36</v>
      </c>
      <c r="T108" s="173">
        <v>426</v>
      </c>
      <c r="U108" s="173">
        <v>395</v>
      </c>
      <c r="V108" s="173">
        <v>409</v>
      </c>
      <c r="W108" s="173">
        <v>404</v>
      </c>
      <c r="X108" s="173">
        <v>460</v>
      </c>
      <c r="Y108" s="173">
        <v>537</v>
      </c>
      <c r="Z108" s="173">
        <v>526</v>
      </c>
      <c r="AA108" s="173">
        <v>627</v>
      </c>
      <c r="AB108" s="173">
        <v>568</v>
      </c>
      <c r="AC108" s="173">
        <v>602</v>
      </c>
      <c r="AD108" s="173">
        <v>597</v>
      </c>
      <c r="AE108" s="159"/>
      <c r="AF108" s="159"/>
      <c r="AG108" s="603"/>
      <c r="AH108" s="180" t="s">
        <v>37</v>
      </c>
      <c r="AI108" s="176">
        <v>0</v>
      </c>
      <c r="AJ108" s="176">
        <v>0</v>
      </c>
      <c r="AK108" s="176">
        <v>0</v>
      </c>
      <c r="AL108" s="176">
        <v>0</v>
      </c>
      <c r="AM108" s="176">
        <v>0</v>
      </c>
      <c r="AN108" s="176">
        <v>0</v>
      </c>
      <c r="AO108" s="176">
        <v>0</v>
      </c>
      <c r="AP108" s="176">
        <v>0</v>
      </c>
      <c r="AQ108" s="176">
        <v>0</v>
      </c>
      <c r="AR108" s="176">
        <v>0</v>
      </c>
      <c r="AS108" s="208">
        <v>0</v>
      </c>
      <c r="AW108" s="610"/>
      <c r="AX108" s="180" t="s">
        <v>37</v>
      </c>
      <c r="AY108" s="176">
        <v>0</v>
      </c>
      <c r="AZ108" s="176">
        <v>0</v>
      </c>
      <c r="BA108" s="176">
        <v>0</v>
      </c>
      <c r="BB108" s="176">
        <v>0</v>
      </c>
      <c r="BC108" s="176">
        <v>0</v>
      </c>
      <c r="BD108" s="176">
        <v>0</v>
      </c>
      <c r="BE108" s="176">
        <v>0</v>
      </c>
      <c r="BF108" s="176">
        <v>0</v>
      </c>
      <c r="BG108" s="176">
        <v>1</v>
      </c>
      <c r="BH108" s="176">
        <v>0</v>
      </c>
      <c r="BI108" s="208">
        <v>0</v>
      </c>
    </row>
    <row r="109" spans="2:61">
      <c r="B109" s="168" t="s">
        <v>37</v>
      </c>
      <c r="C109" s="170">
        <f t="shared" si="98"/>
        <v>0</v>
      </c>
      <c r="D109" s="170">
        <f t="shared" si="98"/>
        <v>0</v>
      </c>
      <c r="E109" s="170">
        <f t="shared" si="98"/>
        <v>0</v>
      </c>
      <c r="F109" s="170">
        <f t="shared" si="98"/>
        <v>0</v>
      </c>
      <c r="G109" s="170">
        <f t="shared" si="98"/>
        <v>0</v>
      </c>
      <c r="H109" s="170">
        <f t="shared" si="98"/>
        <v>0</v>
      </c>
      <c r="I109" s="170">
        <f t="shared" si="98"/>
        <v>0</v>
      </c>
      <c r="J109" s="170">
        <f t="shared" si="98"/>
        <v>0</v>
      </c>
      <c r="K109" s="170">
        <f t="shared" si="98"/>
        <v>2</v>
      </c>
      <c r="L109" s="170">
        <f t="shared" si="98"/>
        <v>0</v>
      </c>
      <c r="M109" s="170">
        <f t="shared" si="98"/>
        <v>0</v>
      </c>
      <c r="N109" s="170"/>
      <c r="O109" s="352"/>
      <c r="P109" s="170"/>
      <c r="Q109" s="170"/>
      <c r="S109" s="168" t="s">
        <v>37</v>
      </c>
      <c r="T109" s="173">
        <v>0</v>
      </c>
      <c r="U109" s="173">
        <v>0</v>
      </c>
      <c r="V109" s="173">
        <v>0</v>
      </c>
      <c r="W109" s="173">
        <v>0</v>
      </c>
      <c r="X109" s="173">
        <v>0</v>
      </c>
      <c r="Y109" s="173">
        <v>0</v>
      </c>
      <c r="Z109" s="173">
        <v>0</v>
      </c>
      <c r="AA109" s="173">
        <v>0</v>
      </c>
      <c r="AB109" s="173">
        <v>1</v>
      </c>
      <c r="AC109" s="173">
        <v>0</v>
      </c>
      <c r="AD109" s="173">
        <v>0</v>
      </c>
      <c r="AE109" s="159"/>
      <c r="AF109" s="159"/>
      <c r="AG109" s="604"/>
      <c r="AH109" s="182" t="s">
        <v>38</v>
      </c>
      <c r="AI109" s="183">
        <v>8</v>
      </c>
      <c r="AJ109" s="183">
        <v>0</v>
      </c>
      <c r="AK109" s="184">
        <v>5</v>
      </c>
      <c r="AL109" s="183">
        <v>0</v>
      </c>
      <c r="AM109" s="183">
        <v>0</v>
      </c>
      <c r="AN109" s="184">
        <v>17</v>
      </c>
      <c r="AO109" s="184">
        <v>19</v>
      </c>
      <c r="AP109" s="184">
        <v>5</v>
      </c>
      <c r="AQ109" s="184">
        <v>37</v>
      </c>
      <c r="AR109" s="184">
        <v>24</v>
      </c>
      <c r="AS109" s="210">
        <v>49</v>
      </c>
      <c r="AW109" s="611"/>
      <c r="AX109" s="182" t="s">
        <v>38</v>
      </c>
      <c r="AY109" s="183">
        <v>13</v>
      </c>
      <c r="AZ109" s="183">
        <v>0</v>
      </c>
      <c r="BA109" s="184">
        <v>10</v>
      </c>
      <c r="BB109" s="183">
        <v>0</v>
      </c>
      <c r="BC109" s="183">
        <v>0</v>
      </c>
      <c r="BD109" s="184">
        <v>46</v>
      </c>
      <c r="BE109" s="184">
        <v>47</v>
      </c>
      <c r="BF109" s="184">
        <v>14</v>
      </c>
      <c r="BG109" s="184">
        <v>49</v>
      </c>
      <c r="BH109" s="184">
        <v>23</v>
      </c>
      <c r="BI109" s="210">
        <v>49</v>
      </c>
    </row>
    <row r="110" spans="2:61" ht="15.75" customHeight="1">
      <c r="B110" s="168" t="s">
        <v>38</v>
      </c>
      <c r="C110" s="170">
        <f t="shared" si="98"/>
        <v>25.4</v>
      </c>
      <c r="D110" s="170">
        <f t="shared" si="98"/>
        <v>0</v>
      </c>
      <c r="E110" s="170">
        <f t="shared" si="98"/>
        <v>19.399999999999999</v>
      </c>
      <c r="F110" s="170">
        <f t="shared" si="98"/>
        <v>0</v>
      </c>
      <c r="G110" s="170">
        <f t="shared" si="98"/>
        <v>0</v>
      </c>
      <c r="H110" s="170">
        <f t="shared" si="98"/>
        <v>118.8</v>
      </c>
      <c r="I110" s="170">
        <f t="shared" si="98"/>
        <v>111.6</v>
      </c>
      <c r="J110" s="170">
        <f t="shared" si="98"/>
        <v>39</v>
      </c>
      <c r="K110" s="170">
        <f t="shared" si="98"/>
        <v>129.4</v>
      </c>
      <c r="L110" s="170">
        <f t="shared" si="98"/>
        <v>104.2</v>
      </c>
      <c r="M110" s="170">
        <f t="shared" si="98"/>
        <v>192.39999999999998</v>
      </c>
      <c r="N110" s="170"/>
      <c r="O110" s="352">
        <v>54.349915669974436</v>
      </c>
      <c r="P110" s="170"/>
      <c r="Q110" s="170"/>
      <c r="S110" s="168" t="s">
        <v>38</v>
      </c>
      <c r="T110" s="173">
        <v>14</v>
      </c>
      <c r="U110" s="173">
        <v>0</v>
      </c>
      <c r="V110" s="173">
        <v>10</v>
      </c>
      <c r="W110" s="173">
        <v>0</v>
      </c>
      <c r="X110" s="173">
        <v>0</v>
      </c>
      <c r="Y110" s="173">
        <v>60</v>
      </c>
      <c r="Z110" s="173">
        <v>58</v>
      </c>
      <c r="AA110" s="173">
        <v>20</v>
      </c>
      <c r="AB110" s="173">
        <v>69</v>
      </c>
      <c r="AC110" s="173">
        <v>59</v>
      </c>
      <c r="AD110" s="173">
        <v>111</v>
      </c>
      <c r="AE110" s="159"/>
      <c r="AF110" s="159"/>
      <c r="AG110" s="602" t="s">
        <v>101</v>
      </c>
      <c r="AH110" s="174" t="s">
        <v>33</v>
      </c>
      <c r="AI110" s="175">
        <v>606</v>
      </c>
      <c r="AJ110" s="175">
        <v>637</v>
      </c>
      <c r="AK110" s="175">
        <v>765</v>
      </c>
      <c r="AL110" s="175">
        <v>823</v>
      </c>
      <c r="AM110" s="175">
        <v>872</v>
      </c>
      <c r="AN110" s="175">
        <v>965</v>
      </c>
      <c r="AO110" s="175">
        <v>583</v>
      </c>
      <c r="AP110" s="175">
        <v>577</v>
      </c>
      <c r="AQ110" s="175">
        <v>506</v>
      </c>
      <c r="AR110" s="175">
        <v>508</v>
      </c>
      <c r="AS110" s="207">
        <v>448</v>
      </c>
      <c r="AW110" s="609" t="s">
        <v>52</v>
      </c>
      <c r="AX110" s="174" t="s">
        <v>33</v>
      </c>
      <c r="AY110" s="175">
        <v>841</v>
      </c>
      <c r="AZ110" s="175">
        <v>885</v>
      </c>
      <c r="BA110" s="175">
        <v>1039</v>
      </c>
      <c r="BB110" s="175">
        <v>1139</v>
      </c>
      <c r="BC110" s="175">
        <v>1236</v>
      </c>
      <c r="BD110" s="175">
        <v>1445</v>
      </c>
      <c r="BE110" s="175">
        <v>935</v>
      </c>
      <c r="BF110" s="175">
        <v>886</v>
      </c>
      <c r="BG110" s="175">
        <v>785</v>
      </c>
      <c r="BH110" s="175">
        <v>796</v>
      </c>
      <c r="BI110" s="207">
        <v>671</v>
      </c>
    </row>
    <row r="111" spans="2:61">
      <c r="B111" s="168" t="s">
        <v>39</v>
      </c>
      <c r="C111" s="170">
        <f t="shared" ref="C111:C114" si="99">T111</f>
        <v>0</v>
      </c>
      <c r="D111" s="170">
        <f t="shared" ref="D111:D114" si="100">U111</f>
        <v>0</v>
      </c>
      <c r="E111" s="170">
        <f t="shared" ref="E111:E114" si="101">V111</f>
        <v>0</v>
      </c>
      <c r="F111" s="170">
        <f>W111</f>
        <v>74</v>
      </c>
      <c r="G111" s="170">
        <f t="shared" ref="G111:G114" si="102">X111</f>
        <v>74</v>
      </c>
      <c r="H111" s="170">
        <f t="shared" ref="H111:H114" si="103">Y111</f>
        <v>72</v>
      </c>
      <c r="I111" s="170">
        <f t="shared" ref="I111:I114" si="104">Z111</f>
        <v>70</v>
      </c>
      <c r="J111" s="170">
        <f t="shared" ref="J111:J114" si="105">AA111</f>
        <v>105</v>
      </c>
      <c r="K111" s="170">
        <f t="shared" ref="K111:K114" si="106">AB111</f>
        <v>73</v>
      </c>
      <c r="L111" s="170">
        <f t="shared" ref="L111:M114" si="107">AC111</f>
        <v>78</v>
      </c>
      <c r="M111" s="170">
        <f t="shared" si="107"/>
        <v>118</v>
      </c>
      <c r="N111" s="170"/>
      <c r="O111" s="354">
        <v>12.151817422372122</v>
      </c>
      <c r="P111" s="170"/>
      <c r="Q111" s="170"/>
      <c r="S111" s="168" t="s">
        <v>39</v>
      </c>
      <c r="T111" s="173"/>
      <c r="U111" s="173"/>
      <c r="V111" s="173"/>
      <c r="W111" s="173">
        <v>74</v>
      </c>
      <c r="X111" s="173">
        <v>74</v>
      </c>
      <c r="Y111" s="173">
        <v>72</v>
      </c>
      <c r="Z111" s="173">
        <v>70</v>
      </c>
      <c r="AA111" s="173">
        <v>105</v>
      </c>
      <c r="AB111" s="173">
        <v>73</v>
      </c>
      <c r="AC111" s="173">
        <v>78</v>
      </c>
      <c r="AD111" s="173">
        <v>118</v>
      </c>
      <c r="AE111" s="159"/>
      <c r="AF111" s="159"/>
      <c r="AG111" s="603"/>
      <c r="AH111" s="180" t="s">
        <v>9</v>
      </c>
      <c r="AI111" s="176">
        <v>401</v>
      </c>
      <c r="AJ111" s="176">
        <v>441</v>
      </c>
      <c r="AK111" s="176">
        <v>482</v>
      </c>
      <c r="AL111" s="176">
        <v>562</v>
      </c>
      <c r="AM111" s="176">
        <v>591</v>
      </c>
      <c r="AN111" s="176">
        <v>734</v>
      </c>
      <c r="AO111" s="176">
        <v>461</v>
      </c>
      <c r="AP111" s="176">
        <v>466</v>
      </c>
      <c r="AQ111" s="176">
        <v>430</v>
      </c>
      <c r="AR111" s="176">
        <v>432</v>
      </c>
      <c r="AS111" s="208">
        <v>375</v>
      </c>
      <c r="AW111" s="610"/>
      <c r="AX111" s="180" t="s">
        <v>9</v>
      </c>
      <c r="AY111" s="176">
        <v>564</v>
      </c>
      <c r="AZ111" s="176">
        <v>620</v>
      </c>
      <c r="BA111" s="176">
        <v>704</v>
      </c>
      <c r="BB111" s="176">
        <v>817</v>
      </c>
      <c r="BC111" s="176">
        <v>849</v>
      </c>
      <c r="BD111" s="176">
        <v>1081</v>
      </c>
      <c r="BE111" s="176">
        <v>751</v>
      </c>
      <c r="BF111" s="176">
        <v>758</v>
      </c>
      <c r="BG111" s="176">
        <v>654</v>
      </c>
      <c r="BH111" s="176">
        <v>668</v>
      </c>
      <c r="BI111" s="208">
        <v>622</v>
      </c>
    </row>
    <row r="112" spans="2:61">
      <c r="B112" s="168" t="s">
        <v>15</v>
      </c>
      <c r="C112" s="170">
        <f t="shared" si="99"/>
        <v>337</v>
      </c>
      <c r="D112" s="170">
        <f t="shared" si="100"/>
        <v>402</v>
      </c>
      <c r="E112" s="170">
        <f t="shared" si="101"/>
        <v>342</v>
      </c>
      <c r="F112" s="170">
        <f>W112</f>
        <v>426</v>
      </c>
      <c r="G112" s="170">
        <f t="shared" si="102"/>
        <v>406</v>
      </c>
      <c r="H112" s="170">
        <f t="shared" si="103"/>
        <v>423</v>
      </c>
      <c r="I112" s="170">
        <f t="shared" si="104"/>
        <v>508</v>
      </c>
      <c r="J112" s="170">
        <f t="shared" si="105"/>
        <v>540</v>
      </c>
      <c r="K112" s="170">
        <f t="shared" si="106"/>
        <v>499</v>
      </c>
      <c r="L112" s="170">
        <f t="shared" si="107"/>
        <v>456</v>
      </c>
      <c r="M112" s="170">
        <f t="shared" si="107"/>
        <v>439</v>
      </c>
      <c r="N112" s="170"/>
      <c r="O112" s="352">
        <v>67.730593776618576</v>
      </c>
      <c r="P112" s="170"/>
      <c r="Q112" s="170"/>
      <c r="S112" s="168" t="s">
        <v>15</v>
      </c>
      <c r="T112" s="173">
        <v>337</v>
      </c>
      <c r="U112" s="173">
        <v>402</v>
      </c>
      <c r="V112" s="173">
        <v>342</v>
      </c>
      <c r="W112" s="173">
        <v>426</v>
      </c>
      <c r="X112" s="173">
        <v>406</v>
      </c>
      <c r="Y112" s="173">
        <v>423</v>
      </c>
      <c r="Z112" s="173">
        <v>508</v>
      </c>
      <c r="AA112" s="173">
        <v>540</v>
      </c>
      <c r="AB112" s="173">
        <v>499</v>
      </c>
      <c r="AC112" s="173">
        <v>456</v>
      </c>
      <c r="AD112" s="173">
        <v>439</v>
      </c>
      <c r="AE112" s="159"/>
      <c r="AF112" s="159"/>
      <c r="AG112" s="603"/>
      <c r="AH112" s="180" t="s">
        <v>34</v>
      </c>
      <c r="AI112" s="176">
        <v>422</v>
      </c>
      <c r="AJ112" s="176">
        <v>308</v>
      </c>
      <c r="AK112" s="176">
        <v>286</v>
      </c>
      <c r="AL112" s="176">
        <v>386</v>
      </c>
      <c r="AM112" s="176">
        <v>448</v>
      </c>
      <c r="AN112" s="176">
        <v>500</v>
      </c>
      <c r="AO112" s="176">
        <v>421</v>
      </c>
      <c r="AP112" s="176">
        <v>400</v>
      </c>
      <c r="AQ112" s="176">
        <v>352</v>
      </c>
      <c r="AR112" s="176">
        <v>312</v>
      </c>
      <c r="AS112" s="208">
        <v>334</v>
      </c>
      <c r="AW112" s="610"/>
      <c r="AX112" s="180" t="s">
        <v>34</v>
      </c>
      <c r="AY112" s="176">
        <v>575</v>
      </c>
      <c r="AZ112" s="176">
        <v>447</v>
      </c>
      <c r="BA112" s="176">
        <v>468</v>
      </c>
      <c r="BB112" s="176">
        <v>569</v>
      </c>
      <c r="BC112" s="176">
        <v>647</v>
      </c>
      <c r="BD112" s="176">
        <v>788</v>
      </c>
      <c r="BE112" s="176">
        <v>652</v>
      </c>
      <c r="BF112" s="176">
        <v>662</v>
      </c>
      <c r="BG112" s="176">
        <v>591</v>
      </c>
      <c r="BH112" s="176">
        <v>504</v>
      </c>
      <c r="BI112" s="208">
        <v>512</v>
      </c>
    </row>
    <row r="113" spans="2:61">
      <c r="B113" s="168" t="s">
        <v>40</v>
      </c>
      <c r="C113" s="170">
        <f t="shared" si="99"/>
        <v>0</v>
      </c>
      <c r="D113" s="170">
        <f t="shared" si="100"/>
        <v>0</v>
      </c>
      <c r="E113" s="170">
        <f t="shared" si="101"/>
        <v>0</v>
      </c>
      <c r="F113" s="170">
        <f>W113</f>
        <v>1355</v>
      </c>
      <c r="G113" s="170">
        <f t="shared" si="102"/>
        <v>1990</v>
      </c>
      <c r="H113" s="170">
        <f t="shared" si="103"/>
        <v>12078</v>
      </c>
      <c r="I113" s="170">
        <f t="shared" si="104"/>
        <v>5513</v>
      </c>
      <c r="J113" s="170">
        <f t="shared" si="105"/>
        <v>8803</v>
      </c>
      <c r="K113" s="170">
        <f t="shared" si="106"/>
        <v>5493</v>
      </c>
      <c r="L113" s="170">
        <f t="shared" si="107"/>
        <v>3289</v>
      </c>
      <c r="M113" s="170">
        <f t="shared" si="107"/>
        <v>3273.2</v>
      </c>
      <c r="N113" s="170"/>
      <c r="O113" s="354">
        <v>3842.1328324748156</v>
      </c>
      <c r="P113" s="170"/>
      <c r="Q113" s="170"/>
      <c r="S113" s="168" t="s">
        <v>40</v>
      </c>
      <c r="T113" s="173"/>
      <c r="U113" s="173"/>
      <c r="V113" s="173"/>
      <c r="W113" s="173">
        <v>1355</v>
      </c>
      <c r="X113" s="173">
        <v>1990</v>
      </c>
      <c r="Y113" s="173">
        <v>12078</v>
      </c>
      <c r="Z113" s="173">
        <v>5513</v>
      </c>
      <c r="AA113" s="173">
        <v>8803</v>
      </c>
      <c r="AB113" s="173">
        <v>5493</v>
      </c>
      <c r="AC113" s="173">
        <v>3289</v>
      </c>
      <c r="AD113" s="173">
        <v>3273.2</v>
      </c>
      <c r="AE113" s="159"/>
      <c r="AF113" s="159"/>
      <c r="AG113" s="603"/>
      <c r="AH113" s="180" t="s">
        <v>36</v>
      </c>
      <c r="AI113" s="176">
        <v>149</v>
      </c>
      <c r="AJ113" s="176">
        <v>150</v>
      </c>
      <c r="AK113" s="176">
        <v>142</v>
      </c>
      <c r="AL113" s="176">
        <v>149</v>
      </c>
      <c r="AM113" s="176">
        <v>175</v>
      </c>
      <c r="AN113" s="176">
        <v>217</v>
      </c>
      <c r="AO113" s="176">
        <v>194</v>
      </c>
      <c r="AP113" s="176">
        <v>218</v>
      </c>
      <c r="AQ113" s="176">
        <v>222</v>
      </c>
      <c r="AR113" s="176">
        <v>221</v>
      </c>
      <c r="AS113" s="208">
        <v>215</v>
      </c>
      <c r="AW113" s="610"/>
      <c r="AX113" s="180" t="s">
        <v>36</v>
      </c>
      <c r="AY113" s="176">
        <v>213</v>
      </c>
      <c r="AZ113" s="176">
        <v>213</v>
      </c>
      <c r="BA113" s="176">
        <v>208</v>
      </c>
      <c r="BB113" s="176">
        <v>209</v>
      </c>
      <c r="BC113" s="176">
        <v>283</v>
      </c>
      <c r="BD113" s="176">
        <v>344</v>
      </c>
      <c r="BE113" s="176">
        <v>349</v>
      </c>
      <c r="BF113" s="176">
        <v>409</v>
      </c>
      <c r="BG113" s="176">
        <v>371</v>
      </c>
      <c r="BH113" s="176">
        <v>390</v>
      </c>
      <c r="BI113" s="208">
        <v>351</v>
      </c>
    </row>
    <row r="114" spans="2:61">
      <c r="B114" s="185" t="s">
        <v>41</v>
      </c>
      <c r="C114" s="186">
        <f t="shared" si="99"/>
        <v>18.526840724257404</v>
      </c>
      <c r="D114" s="186">
        <f t="shared" si="100"/>
        <v>17.448280939409557</v>
      </c>
      <c r="E114" s="186">
        <f t="shared" si="101"/>
        <v>16.766647080526365</v>
      </c>
      <c r="F114" s="186">
        <f>W114</f>
        <v>15.307282325898608</v>
      </c>
      <c r="G114" s="186">
        <f t="shared" si="102"/>
        <v>16.136953623798501</v>
      </c>
      <c r="H114" s="186">
        <f t="shared" si="103"/>
        <v>16.480818414322247</v>
      </c>
      <c r="I114" s="186">
        <f t="shared" si="104"/>
        <v>16.424326321596219</v>
      </c>
      <c r="J114" s="186">
        <f t="shared" si="105"/>
        <v>20.727044330090028</v>
      </c>
      <c r="K114" s="186">
        <f t="shared" si="106"/>
        <v>20.625158585358189</v>
      </c>
      <c r="L114" s="186">
        <f t="shared" si="107"/>
        <v>22.263862521265317</v>
      </c>
      <c r="M114" s="186">
        <f t="shared" si="107"/>
        <v>21.724100287471344</v>
      </c>
      <c r="N114" s="187"/>
      <c r="O114" s="353">
        <v>2.3587704350634757</v>
      </c>
      <c r="P114" s="170"/>
      <c r="Q114" s="170"/>
      <c r="S114" s="185" t="s">
        <v>41</v>
      </c>
      <c r="T114" s="188">
        <v>18.526840724257404</v>
      </c>
      <c r="U114" s="188">
        <v>17.448280939409557</v>
      </c>
      <c r="V114" s="188">
        <v>16.766647080526365</v>
      </c>
      <c r="W114" s="188">
        <v>15.307282325898608</v>
      </c>
      <c r="X114" s="188">
        <v>16.136953623798501</v>
      </c>
      <c r="Y114" s="188">
        <v>16.480818414322247</v>
      </c>
      <c r="Z114" s="188">
        <v>16.424326321596219</v>
      </c>
      <c r="AA114" s="188">
        <v>20.727044330090028</v>
      </c>
      <c r="AB114" s="188">
        <v>20.625158585358189</v>
      </c>
      <c r="AC114" s="188">
        <v>22.263862521265317</v>
      </c>
      <c r="AD114" s="188">
        <v>21.724100287471344</v>
      </c>
      <c r="AE114" s="159"/>
      <c r="AF114" s="159"/>
      <c r="AG114" s="603"/>
      <c r="AH114" s="180" t="s">
        <v>37</v>
      </c>
      <c r="AI114" s="176">
        <v>0</v>
      </c>
      <c r="AJ114" s="176">
        <v>0</v>
      </c>
      <c r="AK114" s="176">
        <v>0</v>
      </c>
      <c r="AL114" s="176">
        <v>0</v>
      </c>
      <c r="AM114" s="176">
        <v>0</v>
      </c>
      <c r="AN114" s="176">
        <v>0</v>
      </c>
      <c r="AO114" s="176">
        <v>0</v>
      </c>
      <c r="AP114" s="176">
        <v>0</v>
      </c>
      <c r="AQ114" s="176">
        <v>1</v>
      </c>
      <c r="AR114" s="176">
        <v>0</v>
      </c>
      <c r="AS114" s="208">
        <v>0</v>
      </c>
      <c r="AW114" s="610"/>
      <c r="AX114" s="180" t="s">
        <v>37</v>
      </c>
      <c r="AY114" s="176">
        <v>0</v>
      </c>
      <c r="AZ114" s="176">
        <v>0</v>
      </c>
      <c r="BA114" s="176">
        <v>0</v>
      </c>
      <c r="BB114" s="176">
        <v>0</v>
      </c>
      <c r="BC114" s="176">
        <v>0</v>
      </c>
      <c r="BD114" s="176">
        <v>0</v>
      </c>
      <c r="BE114" s="176">
        <v>0</v>
      </c>
      <c r="BF114" s="176">
        <v>0</v>
      </c>
      <c r="BG114" s="176">
        <v>0</v>
      </c>
      <c r="BH114" s="176">
        <v>0</v>
      </c>
      <c r="BI114" s="208">
        <v>0</v>
      </c>
    </row>
    <row r="115" spans="2:61">
      <c r="C115" s="168"/>
      <c r="D115" s="168"/>
      <c r="E115" s="168"/>
      <c r="O115" s="111"/>
      <c r="S115" s="159"/>
      <c r="T115" s="168"/>
      <c r="U115" s="168"/>
      <c r="V115" s="168"/>
      <c r="W115" s="202"/>
      <c r="X115" s="202"/>
      <c r="Y115" s="202"/>
      <c r="Z115" s="202"/>
      <c r="AA115" s="202"/>
      <c r="AB115" s="202"/>
      <c r="AC115" s="202"/>
      <c r="AD115" s="202"/>
      <c r="AE115" s="159"/>
      <c r="AF115" s="159"/>
      <c r="AG115" s="604"/>
      <c r="AH115" s="182" t="s">
        <v>38</v>
      </c>
      <c r="AI115" s="183">
        <v>5</v>
      </c>
      <c r="AJ115" s="183">
        <v>0</v>
      </c>
      <c r="AK115" s="184">
        <v>3</v>
      </c>
      <c r="AL115" s="183">
        <v>0</v>
      </c>
      <c r="AM115" s="183">
        <v>0</v>
      </c>
      <c r="AN115" s="184">
        <v>20</v>
      </c>
      <c r="AO115" s="184">
        <v>24</v>
      </c>
      <c r="AP115" s="184">
        <v>9</v>
      </c>
      <c r="AQ115" s="184">
        <v>20</v>
      </c>
      <c r="AR115" s="184">
        <v>20</v>
      </c>
      <c r="AS115" s="210">
        <v>23</v>
      </c>
      <c r="AW115" s="611"/>
      <c r="AX115" s="182" t="s">
        <v>38</v>
      </c>
      <c r="AY115" s="183">
        <v>3</v>
      </c>
      <c r="AZ115" s="183">
        <v>0</v>
      </c>
      <c r="BA115" s="184">
        <v>2</v>
      </c>
      <c r="BB115" s="183">
        <v>0</v>
      </c>
      <c r="BC115" s="183">
        <v>0</v>
      </c>
      <c r="BD115" s="184">
        <v>36</v>
      </c>
      <c r="BE115" s="184">
        <v>25</v>
      </c>
      <c r="BF115" s="184">
        <v>13</v>
      </c>
      <c r="BG115" s="184">
        <v>29</v>
      </c>
      <c r="BH115" s="184">
        <v>28</v>
      </c>
      <c r="BI115" s="210">
        <v>49</v>
      </c>
    </row>
    <row r="116" spans="2:61" ht="15.75" customHeight="1">
      <c r="C116" s="168"/>
      <c r="D116" s="168"/>
      <c r="E116" s="168"/>
      <c r="O116" s="111"/>
      <c r="S116" s="159"/>
      <c r="T116" s="168"/>
      <c r="U116" s="168"/>
      <c r="V116" s="168"/>
      <c r="W116" s="194"/>
      <c r="X116" s="194"/>
      <c r="Y116" s="194"/>
      <c r="Z116" s="194"/>
      <c r="AA116" s="342"/>
      <c r="AB116" s="342"/>
      <c r="AC116" s="342"/>
      <c r="AD116" s="342"/>
      <c r="AE116" s="159"/>
      <c r="AF116" s="159"/>
      <c r="AG116" s="602" t="s">
        <v>102</v>
      </c>
      <c r="AH116" s="174" t="s">
        <v>33</v>
      </c>
      <c r="AI116" s="175">
        <v>158</v>
      </c>
      <c r="AJ116" s="175">
        <v>180</v>
      </c>
      <c r="AK116" s="175">
        <v>179</v>
      </c>
      <c r="AL116" s="175">
        <v>177</v>
      </c>
      <c r="AM116" s="175">
        <v>242</v>
      </c>
      <c r="AN116" s="175">
        <v>309</v>
      </c>
      <c r="AO116" s="175">
        <v>245</v>
      </c>
      <c r="AP116" s="175">
        <v>182</v>
      </c>
      <c r="AQ116" s="175">
        <v>143</v>
      </c>
      <c r="AR116" s="175">
        <v>118</v>
      </c>
      <c r="AS116" s="207">
        <v>102</v>
      </c>
      <c r="AW116" s="602" t="s">
        <v>69</v>
      </c>
      <c r="AX116" s="174" t="s">
        <v>33</v>
      </c>
      <c r="AY116" s="175">
        <v>1069</v>
      </c>
      <c r="AZ116" s="175">
        <v>1182</v>
      </c>
      <c r="BA116" s="175">
        <v>1261</v>
      </c>
      <c r="BB116" s="175">
        <v>1371</v>
      </c>
      <c r="BC116" s="175">
        <v>1503</v>
      </c>
      <c r="BD116" s="175">
        <v>1691</v>
      </c>
      <c r="BE116" s="175">
        <v>1057</v>
      </c>
      <c r="BF116" s="175">
        <v>983</v>
      </c>
      <c r="BG116" s="175">
        <v>906</v>
      </c>
      <c r="BH116" s="175">
        <v>911</v>
      </c>
      <c r="BI116" s="207">
        <v>904</v>
      </c>
    </row>
    <row r="117" spans="2:61">
      <c r="C117" s="168"/>
      <c r="D117" s="168"/>
      <c r="E117" s="168"/>
      <c r="O117" s="111"/>
      <c r="S117" s="159"/>
      <c r="T117" s="168"/>
      <c r="U117" s="168"/>
      <c r="V117" s="168"/>
      <c r="W117" s="159"/>
      <c r="X117" s="159"/>
      <c r="Y117" s="159"/>
      <c r="Z117" s="159"/>
      <c r="AA117" s="346"/>
      <c r="AB117" s="346"/>
      <c r="AC117" s="346"/>
      <c r="AD117" s="346"/>
      <c r="AE117" s="159"/>
      <c r="AF117" s="159"/>
      <c r="AG117" s="603"/>
      <c r="AH117" s="180" t="s">
        <v>9</v>
      </c>
      <c r="AI117" s="176">
        <v>137</v>
      </c>
      <c r="AJ117" s="176">
        <v>144</v>
      </c>
      <c r="AK117" s="176">
        <v>161</v>
      </c>
      <c r="AL117" s="176">
        <v>178</v>
      </c>
      <c r="AM117" s="176">
        <v>192</v>
      </c>
      <c r="AN117" s="176">
        <v>247</v>
      </c>
      <c r="AO117" s="176">
        <v>218</v>
      </c>
      <c r="AP117" s="176">
        <v>215</v>
      </c>
      <c r="AQ117" s="176">
        <v>144</v>
      </c>
      <c r="AR117" s="176">
        <v>139</v>
      </c>
      <c r="AS117" s="208">
        <v>115</v>
      </c>
      <c r="AW117" s="603"/>
      <c r="AX117" s="180" t="s">
        <v>9</v>
      </c>
      <c r="AY117" s="176">
        <v>722</v>
      </c>
      <c r="AZ117" s="176">
        <v>806</v>
      </c>
      <c r="BA117" s="176">
        <v>866</v>
      </c>
      <c r="BB117" s="176">
        <v>971</v>
      </c>
      <c r="BC117" s="176">
        <v>1023</v>
      </c>
      <c r="BD117" s="176">
        <v>1253</v>
      </c>
      <c r="BE117" s="176">
        <v>869</v>
      </c>
      <c r="BF117" s="176">
        <v>829</v>
      </c>
      <c r="BG117" s="176">
        <v>747</v>
      </c>
      <c r="BH117" s="176">
        <v>766</v>
      </c>
      <c r="BI117" s="208">
        <v>759</v>
      </c>
    </row>
    <row r="118" spans="2:61">
      <c r="C118" s="168"/>
      <c r="D118" s="168"/>
      <c r="E118" s="168"/>
      <c r="O118" s="111"/>
      <c r="S118" s="159"/>
      <c r="T118" s="168"/>
      <c r="U118" s="168"/>
      <c r="V118" s="168"/>
      <c r="W118" s="159"/>
      <c r="X118" s="159"/>
      <c r="Y118" s="159"/>
      <c r="Z118" s="159"/>
      <c r="AA118" s="346"/>
      <c r="AB118" s="346"/>
      <c r="AC118" s="346"/>
      <c r="AD118" s="346"/>
      <c r="AE118" s="159"/>
      <c r="AF118" s="159"/>
      <c r="AG118" s="603"/>
      <c r="AH118" s="180" t="s">
        <v>34</v>
      </c>
      <c r="AI118" s="176">
        <v>112</v>
      </c>
      <c r="AJ118" s="176">
        <v>121</v>
      </c>
      <c r="AK118" s="176">
        <v>140</v>
      </c>
      <c r="AL118" s="176">
        <v>143</v>
      </c>
      <c r="AM118" s="176">
        <v>145</v>
      </c>
      <c r="AN118" s="176">
        <v>209</v>
      </c>
      <c r="AO118" s="176">
        <v>173</v>
      </c>
      <c r="AP118" s="176">
        <v>205</v>
      </c>
      <c r="AQ118" s="176">
        <v>163</v>
      </c>
      <c r="AR118" s="176">
        <v>120</v>
      </c>
      <c r="AS118" s="208">
        <v>113</v>
      </c>
      <c r="AW118" s="603"/>
      <c r="AX118" s="180" t="s">
        <v>34</v>
      </c>
      <c r="AY118" s="176">
        <v>782</v>
      </c>
      <c r="AZ118" s="176">
        <v>582</v>
      </c>
      <c r="BA118" s="176">
        <v>572</v>
      </c>
      <c r="BB118" s="176">
        <v>664</v>
      </c>
      <c r="BC118" s="176">
        <v>699</v>
      </c>
      <c r="BD118" s="176">
        <v>849</v>
      </c>
      <c r="BE118" s="176">
        <v>736</v>
      </c>
      <c r="BF118" s="176">
        <v>698</v>
      </c>
      <c r="BG118" s="176">
        <v>621</v>
      </c>
      <c r="BH118" s="176">
        <v>567</v>
      </c>
      <c r="BI118" s="208">
        <v>631</v>
      </c>
    </row>
    <row r="119" spans="2:61">
      <c r="B119" s="189"/>
      <c r="C119" s="168"/>
      <c r="D119" s="168"/>
      <c r="E119" s="168"/>
      <c r="F119" s="191"/>
      <c r="G119" s="191"/>
      <c r="H119" s="191"/>
      <c r="I119" s="191"/>
      <c r="J119" s="191"/>
      <c r="K119" s="191"/>
      <c r="L119" s="191"/>
      <c r="M119" s="191"/>
      <c r="N119" s="191"/>
      <c r="O119" s="193"/>
      <c r="P119" s="191"/>
      <c r="Q119" s="191"/>
      <c r="S119" s="194"/>
      <c r="T119" s="168"/>
      <c r="U119" s="168"/>
      <c r="V119" s="168"/>
      <c r="W119" s="196"/>
      <c r="X119" s="196"/>
      <c r="Y119" s="196"/>
      <c r="Z119" s="196"/>
      <c r="AA119" s="196"/>
      <c r="AB119" s="196"/>
      <c r="AC119" s="196"/>
      <c r="AD119" s="196"/>
      <c r="AE119" s="159"/>
      <c r="AF119" s="159"/>
      <c r="AG119" s="603"/>
      <c r="AH119" s="180" t="s">
        <v>36</v>
      </c>
      <c r="AI119" s="176">
        <v>77</v>
      </c>
      <c r="AJ119" s="176">
        <v>69</v>
      </c>
      <c r="AK119" s="176">
        <v>85</v>
      </c>
      <c r="AL119" s="176">
        <v>77</v>
      </c>
      <c r="AM119" s="176">
        <v>107</v>
      </c>
      <c r="AN119" s="176">
        <v>121</v>
      </c>
      <c r="AO119" s="176">
        <v>127</v>
      </c>
      <c r="AP119" s="176">
        <v>160</v>
      </c>
      <c r="AQ119" s="176">
        <v>151</v>
      </c>
      <c r="AR119" s="176">
        <v>133</v>
      </c>
      <c r="AS119" s="208">
        <v>114</v>
      </c>
      <c r="AW119" s="603"/>
      <c r="AX119" s="180" t="s">
        <v>36</v>
      </c>
      <c r="AY119" s="176">
        <v>285</v>
      </c>
      <c r="AZ119" s="176">
        <v>263</v>
      </c>
      <c r="BA119" s="176">
        <v>277</v>
      </c>
      <c r="BB119" s="176">
        <v>259</v>
      </c>
      <c r="BC119" s="176">
        <v>310</v>
      </c>
      <c r="BD119" s="176">
        <v>356</v>
      </c>
      <c r="BE119" s="176">
        <v>347</v>
      </c>
      <c r="BF119" s="176">
        <v>420</v>
      </c>
      <c r="BG119" s="176">
        <v>406</v>
      </c>
      <c r="BH119" s="176">
        <v>393</v>
      </c>
      <c r="BI119" s="208">
        <v>378</v>
      </c>
    </row>
    <row r="120" spans="2:61">
      <c r="C120" s="168"/>
      <c r="D120" s="168"/>
      <c r="E120" s="168"/>
      <c r="O120" s="111"/>
      <c r="S120" s="159"/>
      <c r="T120" s="168"/>
      <c r="U120" s="168"/>
      <c r="V120" s="168"/>
      <c r="W120" s="159"/>
      <c r="X120" s="159"/>
      <c r="Y120" s="159"/>
      <c r="Z120" s="159"/>
      <c r="AA120" s="346"/>
      <c r="AB120" s="346"/>
      <c r="AC120" s="346"/>
      <c r="AD120" s="346"/>
      <c r="AE120" s="159"/>
      <c r="AF120" s="159"/>
      <c r="AG120" s="603"/>
      <c r="AH120" s="180" t="s">
        <v>37</v>
      </c>
      <c r="AI120" s="176">
        <v>0</v>
      </c>
      <c r="AJ120" s="176">
        <v>0</v>
      </c>
      <c r="AK120" s="176">
        <v>0</v>
      </c>
      <c r="AL120" s="176">
        <v>0</v>
      </c>
      <c r="AM120" s="176">
        <v>0</v>
      </c>
      <c r="AN120" s="176">
        <v>0</v>
      </c>
      <c r="AO120" s="176">
        <v>0</v>
      </c>
      <c r="AP120" s="176">
        <v>0</v>
      </c>
      <c r="AQ120" s="176">
        <v>0</v>
      </c>
      <c r="AR120" s="176">
        <v>0</v>
      </c>
      <c r="AS120" s="208">
        <v>0</v>
      </c>
      <c r="AW120" s="603"/>
      <c r="AX120" s="180" t="s">
        <v>37</v>
      </c>
      <c r="AY120" s="176">
        <v>0</v>
      </c>
      <c r="AZ120" s="176">
        <v>0</v>
      </c>
      <c r="BA120" s="176">
        <v>0</v>
      </c>
      <c r="BB120" s="176">
        <v>0</v>
      </c>
      <c r="BC120" s="176">
        <v>0</v>
      </c>
      <c r="BD120" s="176">
        <v>0</v>
      </c>
      <c r="BE120" s="176">
        <v>0</v>
      </c>
      <c r="BF120" s="176">
        <v>0</v>
      </c>
      <c r="BG120" s="176">
        <v>1</v>
      </c>
      <c r="BH120" s="176">
        <v>0</v>
      </c>
      <c r="BI120" s="208">
        <v>0</v>
      </c>
    </row>
    <row r="121" spans="2:61">
      <c r="C121" s="168"/>
      <c r="D121" s="168"/>
      <c r="E121" s="168"/>
      <c r="O121" s="111"/>
      <c r="S121" s="159"/>
      <c r="T121" s="168"/>
      <c r="U121" s="168"/>
      <c r="V121" s="168"/>
      <c r="W121" s="159"/>
      <c r="X121" s="159"/>
      <c r="Y121" s="159"/>
      <c r="Z121" s="159"/>
      <c r="AA121" s="346"/>
      <c r="AB121" s="346"/>
      <c r="AC121" s="346"/>
      <c r="AD121" s="346"/>
      <c r="AE121" s="159"/>
      <c r="AF121" s="159"/>
      <c r="AG121" s="604"/>
      <c r="AH121" s="182" t="s">
        <v>38</v>
      </c>
      <c r="AI121" s="183">
        <v>0</v>
      </c>
      <c r="AJ121" s="183">
        <v>0</v>
      </c>
      <c r="AK121" s="184">
        <v>2</v>
      </c>
      <c r="AL121" s="183">
        <v>0</v>
      </c>
      <c r="AM121" s="183">
        <v>0</v>
      </c>
      <c r="AN121" s="184">
        <v>21</v>
      </c>
      <c r="AO121" s="184">
        <v>12</v>
      </c>
      <c r="AP121" s="184">
        <v>5</v>
      </c>
      <c r="AQ121" s="184">
        <v>9</v>
      </c>
      <c r="AR121" s="184">
        <v>5</v>
      </c>
      <c r="AS121" s="210">
        <v>16</v>
      </c>
      <c r="AW121" s="604"/>
      <c r="AX121" s="182" t="s">
        <v>38</v>
      </c>
      <c r="AY121" s="183">
        <v>2</v>
      </c>
      <c r="AZ121" s="183">
        <v>0</v>
      </c>
      <c r="BA121" s="184">
        <v>5</v>
      </c>
      <c r="BB121" s="183">
        <v>0</v>
      </c>
      <c r="BC121" s="183">
        <v>0</v>
      </c>
      <c r="BD121" s="184">
        <v>38</v>
      </c>
      <c r="BE121" s="184">
        <v>31</v>
      </c>
      <c r="BF121" s="184">
        <v>11</v>
      </c>
      <c r="BG121" s="184">
        <v>26</v>
      </c>
      <c r="BH121" s="184">
        <v>28</v>
      </c>
      <c r="BI121" s="210">
        <v>45</v>
      </c>
    </row>
    <row r="122" spans="2:61">
      <c r="C122" s="159"/>
      <c r="D122" s="159"/>
      <c r="E122" s="159"/>
      <c r="O122" s="111"/>
      <c r="S122" s="159"/>
      <c r="T122" s="159"/>
      <c r="U122" s="159"/>
      <c r="V122" s="159"/>
      <c r="W122" s="159"/>
      <c r="X122" s="159"/>
      <c r="Y122" s="159"/>
      <c r="Z122" s="159"/>
      <c r="AA122" s="346"/>
      <c r="AB122" s="346"/>
      <c r="AC122" s="346"/>
      <c r="AD122" s="346"/>
      <c r="AE122" s="159"/>
      <c r="AF122" s="159"/>
      <c r="AI122" s="159"/>
      <c r="AJ122" s="159"/>
      <c r="AK122" s="159"/>
      <c r="AP122" s="347"/>
      <c r="AQ122" s="347"/>
      <c r="AR122" s="347"/>
      <c r="AS122" s="347"/>
      <c r="AW122" s="159"/>
      <c r="AX122" s="159"/>
      <c r="AY122" s="159"/>
      <c r="AZ122" s="159"/>
      <c r="BA122" s="159"/>
      <c r="BB122" s="159"/>
      <c r="BC122" s="159"/>
      <c r="BD122" s="159"/>
      <c r="BE122" s="159"/>
      <c r="BF122" s="346"/>
      <c r="BG122" s="346"/>
      <c r="BH122" s="346"/>
      <c r="BI122" s="346"/>
    </row>
    <row r="123" spans="2:61">
      <c r="B123" s="160" t="s">
        <v>26</v>
      </c>
      <c r="C123" s="161" t="s">
        <v>126</v>
      </c>
      <c r="D123" s="161" t="s">
        <v>125</v>
      </c>
      <c r="E123" s="161" t="s">
        <v>124</v>
      </c>
      <c r="F123" s="160" t="s">
        <v>49</v>
      </c>
      <c r="G123" s="160" t="s">
        <v>48</v>
      </c>
      <c r="H123" s="160" t="s">
        <v>47</v>
      </c>
      <c r="I123" s="160" t="s">
        <v>46</v>
      </c>
      <c r="J123" s="160" t="s">
        <v>45</v>
      </c>
      <c r="K123" s="160" t="s">
        <v>44</v>
      </c>
      <c r="L123" s="160" t="s">
        <v>43</v>
      </c>
      <c r="M123" s="160" t="s">
        <v>97</v>
      </c>
      <c r="N123" s="162"/>
      <c r="O123" s="103" t="s">
        <v>115</v>
      </c>
      <c r="P123" s="162"/>
      <c r="Q123" s="162"/>
      <c r="S123" s="164" t="s">
        <v>26</v>
      </c>
      <c r="T123" s="164" t="s">
        <v>126</v>
      </c>
      <c r="U123" s="164" t="s">
        <v>125</v>
      </c>
      <c r="V123" s="164" t="s">
        <v>124</v>
      </c>
      <c r="W123" s="164" t="s">
        <v>49</v>
      </c>
      <c r="X123" s="164" t="s">
        <v>48</v>
      </c>
      <c r="Y123" s="164" t="s">
        <v>47</v>
      </c>
      <c r="Z123" s="164" t="s">
        <v>46</v>
      </c>
      <c r="AA123" s="164" t="s">
        <v>45</v>
      </c>
      <c r="AB123" s="164" t="s">
        <v>44</v>
      </c>
      <c r="AC123" s="164" t="s">
        <v>43</v>
      </c>
      <c r="AD123" s="164" t="s">
        <v>97</v>
      </c>
      <c r="AE123" s="159"/>
      <c r="AF123" s="159"/>
      <c r="AG123" s="165"/>
      <c r="AH123" s="161" t="s">
        <v>26</v>
      </c>
      <c r="AI123" s="161" t="s">
        <v>126</v>
      </c>
      <c r="AJ123" s="161" t="s">
        <v>125</v>
      </c>
      <c r="AK123" s="161" t="s">
        <v>124</v>
      </c>
      <c r="AL123" s="161" t="s">
        <v>49</v>
      </c>
      <c r="AM123" s="161" t="s">
        <v>48</v>
      </c>
      <c r="AN123" s="161" t="s">
        <v>47</v>
      </c>
      <c r="AO123" s="161" t="s">
        <v>46</v>
      </c>
      <c r="AP123" s="161" t="s">
        <v>45</v>
      </c>
      <c r="AQ123" s="161" t="s">
        <v>44</v>
      </c>
      <c r="AR123" s="161" t="s">
        <v>43</v>
      </c>
      <c r="AS123" s="161" t="s">
        <v>97</v>
      </c>
      <c r="AW123" s="159"/>
      <c r="AX123" s="161" t="s">
        <v>26</v>
      </c>
      <c r="AY123" s="161" t="s">
        <v>126</v>
      </c>
      <c r="AZ123" s="161" t="s">
        <v>125</v>
      </c>
      <c r="BA123" s="161" t="s">
        <v>124</v>
      </c>
      <c r="BB123" s="161" t="s">
        <v>49</v>
      </c>
      <c r="BC123" s="161" t="s">
        <v>48</v>
      </c>
      <c r="BD123" s="161" t="s">
        <v>47</v>
      </c>
      <c r="BE123" s="161" t="s">
        <v>46</v>
      </c>
      <c r="BF123" s="161" t="s">
        <v>45</v>
      </c>
      <c r="BG123" s="161" t="s">
        <v>44</v>
      </c>
      <c r="BH123" s="161" t="s">
        <v>43</v>
      </c>
      <c r="BI123" s="161" t="s">
        <v>97</v>
      </c>
    </row>
    <row r="124" spans="2:61" ht="15.75" customHeight="1">
      <c r="B124" s="168" t="s">
        <v>33</v>
      </c>
      <c r="C124" s="169">
        <f t="shared" ref="C124:M126" si="108">T124+AI124*$Q$6+AI130*$Q$8+AI136*$Q$10</f>
        <v>4324.6000000000004</v>
      </c>
      <c r="D124" s="169">
        <f t="shared" si="108"/>
        <v>4985.2</v>
      </c>
      <c r="E124" s="169">
        <f t="shared" si="108"/>
        <v>4754.3999999999996</v>
      </c>
      <c r="F124" s="169">
        <f t="shared" si="108"/>
        <v>4817.4000000000005</v>
      </c>
      <c r="G124" s="169">
        <f t="shared" si="108"/>
        <v>5456.2</v>
      </c>
      <c r="H124" s="169">
        <f t="shared" si="108"/>
        <v>6824.7999999999993</v>
      </c>
      <c r="I124" s="169">
        <f t="shared" si="108"/>
        <v>4646.8</v>
      </c>
      <c r="J124" s="169">
        <f t="shared" si="108"/>
        <v>4501.2</v>
      </c>
      <c r="K124" s="169">
        <f t="shared" si="108"/>
        <v>4447.8</v>
      </c>
      <c r="L124" s="169">
        <f t="shared" si="108"/>
        <v>4606.3999999999996</v>
      </c>
      <c r="M124" s="169">
        <f t="shared" si="108"/>
        <v>4490</v>
      </c>
      <c r="N124" s="170"/>
      <c r="O124" s="352">
        <v>737.50664509247463</v>
      </c>
      <c r="P124" s="170"/>
      <c r="Q124" s="170"/>
      <c r="S124" s="168" t="s">
        <v>33</v>
      </c>
      <c r="T124" s="173">
        <v>2278</v>
      </c>
      <c r="U124" s="173">
        <v>2596</v>
      </c>
      <c r="V124" s="173">
        <v>2460</v>
      </c>
      <c r="W124" s="173">
        <v>2510</v>
      </c>
      <c r="X124" s="173">
        <v>2837</v>
      </c>
      <c r="Y124" s="173">
        <v>3509</v>
      </c>
      <c r="Z124" s="173">
        <v>2375</v>
      </c>
      <c r="AA124" s="173">
        <v>2305</v>
      </c>
      <c r="AB124" s="173">
        <v>2338</v>
      </c>
      <c r="AC124" s="173">
        <v>2438</v>
      </c>
      <c r="AD124" s="173">
        <v>2477</v>
      </c>
      <c r="AE124" s="159"/>
      <c r="AF124" s="159"/>
      <c r="AG124" s="602" t="s">
        <v>100</v>
      </c>
      <c r="AH124" s="174" t="s">
        <v>33</v>
      </c>
      <c r="AI124" s="175">
        <v>715</v>
      </c>
      <c r="AJ124" s="175">
        <v>734</v>
      </c>
      <c r="AK124" s="175">
        <v>670</v>
      </c>
      <c r="AL124" s="175">
        <v>662</v>
      </c>
      <c r="AM124" s="175">
        <v>755</v>
      </c>
      <c r="AN124" s="175">
        <v>848</v>
      </c>
      <c r="AO124" s="175">
        <v>529</v>
      </c>
      <c r="AP124" s="175">
        <v>497</v>
      </c>
      <c r="AQ124" s="175">
        <v>542</v>
      </c>
      <c r="AR124" s="175">
        <v>585</v>
      </c>
      <c r="AS124" s="207">
        <v>687</v>
      </c>
      <c r="AW124" s="609" t="s">
        <v>51</v>
      </c>
      <c r="AX124" s="174" t="s">
        <v>33</v>
      </c>
      <c r="AY124" s="175">
        <v>945</v>
      </c>
      <c r="AZ124" s="175">
        <v>1023</v>
      </c>
      <c r="BA124" s="175">
        <v>937</v>
      </c>
      <c r="BB124" s="175">
        <v>930</v>
      </c>
      <c r="BC124" s="175">
        <v>968</v>
      </c>
      <c r="BD124" s="175">
        <v>1375</v>
      </c>
      <c r="BE124" s="175">
        <v>1093</v>
      </c>
      <c r="BF124" s="175">
        <v>1028</v>
      </c>
      <c r="BG124" s="175">
        <v>969</v>
      </c>
      <c r="BH124" s="175">
        <v>1014</v>
      </c>
      <c r="BI124" s="207">
        <v>772</v>
      </c>
    </row>
    <row r="125" spans="2:61">
      <c r="B125" s="168" t="s">
        <v>9</v>
      </c>
      <c r="C125" s="170">
        <f t="shared" si="108"/>
        <v>3289.7999999999997</v>
      </c>
      <c r="D125" s="170">
        <f t="shared" si="108"/>
        <v>3671.2</v>
      </c>
      <c r="E125" s="170">
        <f t="shared" si="108"/>
        <v>3793.6000000000004</v>
      </c>
      <c r="F125" s="170">
        <f t="shared" si="108"/>
        <v>3508</v>
      </c>
      <c r="G125" s="170">
        <f t="shared" si="108"/>
        <v>3795</v>
      </c>
      <c r="H125" s="170">
        <f t="shared" si="108"/>
        <v>4974.6000000000004</v>
      </c>
      <c r="I125" s="170">
        <f t="shared" si="108"/>
        <v>3994.6</v>
      </c>
      <c r="J125" s="170">
        <f t="shared" si="108"/>
        <v>3782.7999999999997</v>
      </c>
      <c r="K125" s="170">
        <f t="shared" si="108"/>
        <v>3550</v>
      </c>
      <c r="L125" s="170">
        <f t="shared" si="108"/>
        <v>3575</v>
      </c>
      <c r="M125" s="170">
        <f t="shared" si="108"/>
        <v>3574.7999999999997</v>
      </c>
      <c r="N125" s="170"/>
      <c r="O125" s="352">
        <v>458.99131969521665</v>
      </c>
      <c r="P125" s="170"/>
      <c r="Q125" s="170"/>
      <c r="S125" s="168" t="s">
        <v>9</v>
      </c>
      <c r="T125" s="173">
        <v>1700</v>
      </c>
      <c r="U125" s="173">
        <v>1896</v>
      </c>
      <c r="V125" s="173">
        <v>1967</v>
      </c>
      <c r="W125" s="173">
        <v>1812</v>
      </c>
      <c r="X125" s="173">
        <v>1973</v>
      </c>
      <c r="Y125" s="173">
        <v>2554</v>
      </c>
      <c r="Z125" s="173">
        <v>2048</v>
      </c>
      <c r="AA125" s="173">
        <v>1937</v>
      </c>
      <c r="AB125" s="173">
        <v>1824</v>
      </c>
      <c r="AC125" s="173">
        <v>1853</v>
      </c>
      <c r="AD125" s="173">
        <v>1878</v>
      </c>
      <c r="AE125" s="159"/>
      <c r="AF125" s="159"/>
      <c r="AG125" s="603"/>
      <c r="AH125" s="180" t="s">
        <v>9</v>
      </c>
      <c r="AI125" s="176">
        <v>497</v>
      </c>
      <c r="AJ125" s="176">
        <v>490</v>
      </c>
      <c r="AK125" s="176">
        <v>536</v>
      </c>
      <c r="AL125" s="176">
        <v>463</v>
      </c>
      <c r="AM125" s="176">
        <v>515</v>
      </c>
      <c r="AN125" s="176">
        <v>620</v>
      </c>
      <c r="AO125" s="176">
        <v>479</v>
      </c>
      <c r="AP125" s="176">
        <v>404</v>
      </c>
      <c r="AQ125" s="176">
        <v>376</v>
      </c>
      <c r="AR125" s="176">
        <v>415</v>
      </c>
      <c r="AS125" s="208">
        <v>487</v>
      </c>
      <c r="AW125" s="610"/>
      <c r="AX125" s="180" t="s">
        <v>9</v>
      </c>
      <c r="AY125" s="176">
        <v>768</v>
      </c>
      <c r="AZ125" s="176">
        <v>835</v>
      </c>
      <c r="BA125" s="176">
        <v>854</v>
      </c>
      <c r="BB125" s="176">
        <v>800</v>
      </c>
      <c r="BC125" s="176">
        <v>788</v>
      </c>
      <c r="BD125" s="176">
        <v>1102</v>
      </c>
      <c r="BE125" s="176">
        <v>979</v>
      </c>
      <c r="BF125" s="176">
        <v>925</v>
      </c>
      <c r="BG125" s="176">
        <v>881</v>
      </c>
      <c r="BH125" s="176">
        <v>877</v>
      </c>
      <c r="BI125" s="208">
        <v>775</v>
      </c>
    </row>
    <row r="126" spans="2:61">
      <c r="B126" s="168" t="s">
        <v>34</v>
      </c>
      <c r="C126" s="170">
        <f t="shared" si="108"/>
        <v>2729.4</v>
      </c>
      <c r="D126" s="170">
        <f t="shared" si="108"/>
        <v>2786.6</v>
      </c>
      <c r="E126" s="170">
        <f t="shared" si="108"/>
        <v>2987.8</v>
      </c>
      <c r="F126" s="170">
        <f t="shared" si="108"/>
        <v>2832.6</v>
      </c>
      <c r="G126" s="170">
        <f t="shared" si="108"/>
        <v>3071.4</v>
      </c>
      <c r="H126" s="170">
        <f t="shared" si="108"/>
        <v>3688.6000000000004</v>
      </c>
      <c r="I126" s="170">
        <f t="shared" si="108"/>
        <v>3262.6</v>
      </c>
      <c r="J126" s="170">
        <f t="shared" si="108"/>
        <v>3382.2</v>
      </c>
      <c r="K126" s="170">
        <f t="shared" si="108"/>
        <v>3146.8</v>
      </c>
      <c r="L126" s="170">
        <f t="shared" si="108"/>
        <v>2950</v>
      </c>
      <c r="M126" s="170">
        <f t="shared" si="108"/>
        <v>2952.3999999999996</v>
      </c>
      <c r="N126" s="170"/>
      <c r="O126" s="352">
        <v>297.33659265777129</v>
      </c>
      <c r="P126" s="170"/>
      <c r="Q126" s="170"/>
      <c r="S126" s="168" t="s">
        <v>34</v>
      </c>
      <c r="T126" s="173">
        <v>1417</v>
      </c>
      <c r="U126" s="173">
        <v>1445</v>
      </c>
      <c r="V126" s="173">
        <v>1547</v>
      </c>
      <c r="W126" s="173">
        <v>1468</v>
      </c>
      <c r="X126" s="173">
        <v>1586</v>
      </c>
      <c r="Y126" s="173">
        <v>1903</v>
      </c>
      <c r="Z126" s="173">
        <v>1671</v>
      </c>
      <c r="AA126" s="173">
        <v>1717</v>
      </c>
      <c r="AB126" s="173">
        <v>1611</v>
      </c>
      <c r="AC126" s="173">
        <v>1510</v>
      </c>
      <c r="AD126" s="173">
        <v>1540</v>
      </c>
      <c r="AE126" s="159"/>
      <c r="AF126" s="159"/>
      <c r="AG126" s="603"/>
      <c r="AH126" s="180" t="s">
        <v>34</v>
      </c>
      <c r="AI126" s="176">
        <v>410</v>
      </c>
      <c r="AJ126" s="176">
        <v>420</v>
      </c>
      <c r="AK126" s="176">
        <v>381</v>
      </c>
      <c r="AL126" s="176">
        <v>387</v>
      </c>
      <c r="AM126" s="176">
        <v>381</v>
      </c>
      <c r="AN126" s="176">
        <v>471</v>
      </c>
      <c r="AO126" s="176">
        <v>382</v>
      </c>
      <c r="AP126" s="176">
        <v>343</v>
      </c>
      <c r="AQ126" s="176">
        <v>338</v>
      </c>
      <c r="AR126" s="176">
        <v>281</v>
      </c>
      <c r="AS126" s="208">
        <v>339</v>
      </c>
      <c r="AW126" s="610"/>
      <c r="AX126" s="180" t="s">
        <v>34</v>
      </c>
      <c r="AY126" s="176">
        <v>659</v>
      </c>
      <c r="AZ126" s="176">
        <v>697</v>
      </c>
      <c r="BA126" s="176">
        <v>736</v>
      </c>
      <c r="BB126" s="176">
        <v>691</v>
      </c>
      <c r="BC126" s="176">
        <v>736</v>
      </c>
      <c r="BD126" s="176">
        <v>916</v>
      </c>
      <c r="BE126" s="176">
        <v>860</v>
      </c>
      <c r="BF126" s="176">
        <v>905</v>
      </c>
      <c r="BG126" s="176">
        <v>845</v>
      </c>
      <c r="BH126" s="176">
        <v>798</v>
      </c>
      <c r="BI126" s="208">
        <v>778</v>
      </c>
    </row>
    <row r="127" spans="2:61">
      <c r="B127" s="168" t="s">
        <v>35</v>
      </c>
      <c r="C127" s="170">
        <f t="shared" ref="C127" si="109">T127</f>
        <v>240</v>
      </c>
      <c r="D127" s="170">
        <f t="shared" ref="D127" si="110">U127</f>
        <v>291</v>
      </c>
      <c r="E127" s="170">
        <f t="shared" ref="E127" si="111">V127</f>
        <v>321</v>
      </c>
      <c r="F127" s="170">
        <f>W127</f>
        <v>322</v>
      </c>
      <c r="G127" s="170">
        <f t="shared" ref="G127" si="112">X127</f>
        <v>790</v>
      </c>
      <c r="H127" s="170">
        <f t="shared" ref="H127" si="113">Y127</f>
        <v>926</v>
      </c>
      <c r="I127" s="170">
        <f t="shared" ref="I127" si="114">Z127</f>
        <v>1092</v>
      </c>
      <c r="J127" s="170">
        <f t="shared" ref="J127" si="115">AA127</f>
        <v>997</v>
      </c>
      <c r="K127" s="170">
        <f t="shared" ref="K127" si="116">AB127</f>
        <v>1119</v>
      </c>
      <c r="L127" s="170">
        <f t="shared" ref="L127:M127" si="117">AC127</f>
        <v>1126</v>
      </c>
      <c r="M127" s="170">
        <f t="shared" si="117"/>
        <v>1390</v>
      </c>
      <c r="N127" s="170"/>
      <c r="O127" s="352">
        <v>382.74946839356369</v>
      </c>
      <c r="P127" s="170"/>
      <c r="Q127" s="170"/>
      <c r="S127" s="168" t="s">
        <v>35</v>
      </c>
      <c r="T127" s="173">
        <v>240</v>
      </c>
      <c r="U127" s="173">
        <v>291</v>
      </c>
      <c r="V127" s="173">
        <v>321</v>
      </c>
      <c r="W127" s="173">
        <v>322</v>
      </c>
      <c r="X127" s="173">
        <v>790</v>
      </c>
      <c r="Y127" s="173">
        <v>926</v>
      </c>
      <c r="Z127" s="173">
        <v>1092</v>
      </c>
      <c r="AA127" s="173">
        <v>997</v>
      </c>
      <c r="AB127" s="173">
        <v>1119</v>
      </c>
      <c r="AC127" s="173">
        <v>1126</v>
      </c>
      <c r="AD127" s="173">
        <v>1390</v>
      </c>
      <c r="AE127" s="159"/>
      <c r="AF127" s="159"/>
      <c r="AG127" s="603"/>
      <c r="AH127" s="180" t="s">
        <v>36</v>
      </c>
      <c r="AI127" s="176">
        <v>156</v>
      </c>
      <c r="AJ127" s="176">
        <v>162</v>
      </c>
      <c r="AK127" s="176">
        <v>137</v>
      </c>
      <c r="AL127" s="176">
        <v>103</v>
      </c>
      <c r="AM127" s="176">
        <v>123</v>
      </c>
      <c r="AN127" s="176">
        <v>91</v>
      </c>
      <c r="AO127" s="176">
        <v>113</v>
      </c>
      <c r="AP127" s="176">
        <v>158</v>
      </c>
      <c r="AQ127" s="176">
        <v>126</v>
      </c>
      <c r="AR127" s="176">
        <v>120</v>
      </c>
      <c r="AS127" s="208">
        <v>119</v>
      </c>
      <c r="AW127" s="610"/>
      <c r="AX127" s="180" t="s">
        <v>36</v>
      </c>
      <c r="AY127" s="176">
        <v>352</v>
      </c>
      <c r="AZ127" s="176">
        <v>334</v>
      </c>
      <c r="BA127" s="176">
        <v>378</v>
      </c>
      <c r="BB127" s="176">
        <v>342</v>
      </c>
      <c r="BC127" s="176">
        <v>356</v>
      </c>
      <c r="BD127" s="176">
        <v>321</v>
      </c>
      <c r="BE127" s="176">
        <v>371</v>
      </c>
      <c r="BF127" s="176">
        <v>503</v>
      </c>
      <c r="BG127" s="176">
        <v>456</v>
      </c>
      <c r="BH127" s="176">
        <v>483</v>
      </c>
      <c r="BI127" s="208">
        <v>485</v>
      </c>
    </row>
    <row r="128" spans="2:61">
      <c r="B128" s="168" t="s">
        <v>36</v>
      </c>
      <c r="C128" s="170">
        <f t="shared" ref="C128:M130" si="118">T128+AI127*$Q$6+AI133*$Q$8+AI139*$Q$10</f>
        <v>957</v>
      </c>
      <c r="D128" s="170">
        <f t="shared" si="118"/>
        <v>977</v>
      </c>
      <c r="E128" s="170">
        <f t="shared" si="118"/>
        <v>1039.8</v>
      </c>
      <c r="F128" s="170">
        <f t="shared" si="118"/>
        <v>986.4</v>
      </c>
      <c r="G128" s="170">
        <f t="shared" si="118"/>
        <v>1038.8</v>
      </c>
      <c r="H128" s="170">
        <f t="shared" si="118"/>
        <v>950.19999999999993</v>
      </c>
      <c r="I128" s="170">
        <f t="shared" si="118"/>
        <v>1051.2</v>
      </c>
      <c r="J128" s="170">
        <f t="shared" si="118"/>
        <v>1437.6000000000001</v>
      </c>
      <c r="K128" s="170">
        <f t="shared" si="118"/>
        <v>1255.5999999999999</v>
      </c>
      <c r="L128" s="170">
        <f t="shared" si="118"/>
        <v>1298.2</v>
      </c>
      <c r="M128" s="170">
        <f t="shared" si="118"/>
        <v>1343.6</v>
      </c>
      <c r="N128" s="170"/>
      <c r="O128" s="352">
        <v>169.0558145833636</v>
      </c>
      <c r="P128" s="170"/>
      <c r="Q128" s="170"/>
      <c r="S128" s="168" t="s">
        <v>36</v>
      </c>
      <c r="T128" s="173">
        <v>495</v>
      </c>
      <c r="U128" s="173">
        <v>501</v>
      </c>
      <c r="V128" s="173">
        <v>527</v>
      </c>
      <c r="W128" s="173">
        <v>501</v>
      </c>
      <c r="X128" s="173">
        <v>529</v>
      </c>
      <c r="Y128" s="173">
        <v>481</v>
      </c>
      <c r="Z128" s="173">
        <v>531</v>
      </c>
      <c r="AA128" s="173">
        <v>718</v>
      </c>
      <c r="AB128" s="173">
        <v>624</v>
      </c>
      <c r="AC128" s="173">
        <v>646</v>
      </c>
      <c r="AD128" s="173">
        <v>669</v>
      </c>
      <c r="AE128" s="159"/>
      <c r="AF128" s="159"/>
      <c r="AG128" s="603"/>
      <c r="AH128" s="180" t="s">
        <v>37</v>
      </c>
      <c r="AI128" s="176">
        <v>50</v>
      </c>
      <c r="AJ128" s="176">
        <v>35</v>
      </c>
      <c r="AK128" s="176">
        <v>22</v>
      </c>
      <c r="AL128" s="176">
        <v>25</v>
      </c>
      <c r="AM128" s="176">
        <v>31</v>
      </c>
      <c r="AN128" s="176">
        <v>16</v>
      </c>
      <c r="AO128" s="176">
        <v>11</v>
      </c>
      <c r="AP128" s="176">
        <v>38</v>
      </c>
      <c r="AQ128" s="176">
        <v>28</v>
      </c>
      <c r="AR128" s="176">
        <v>25</v>
      </c>
      <c r="AS128" s="208">
        <v>38</v>
      </c>
      <c r="AW128" s="610"/>
      <c r="AX128" s="180" t="s">
        <v>37</v>
      </c>
      <c r="AY128" s="176">
        <v>66</v>
      </c>
      <c r="AZ128" s="176">
        <v>67</v>
      </c>
      <c r="BA128" s="176">
        <v>40</v>
      </c>
      <c r="BB128" s="176">
        <v>45</v>
      </c>
      <c r="BC128" s="176">
        <v>52</v>
      </c>
      <c r="BD128" s="176">
        <v>27</v>
      </c>
      <c r="BE128" s="176">
        <v>26</v>
      </c>
      <c r="BF128" s="176">
        <v>82</v>
      </c>
      <c r="BG128" s="176">
        <v>85</v>
      </c>
      <c r="BH128" s="176">
        <v>73</v>
      </c>
      <c r="BI128" s="208">
        <v>96</v>
      </c>
    </row>
    <row r="129" spans="2:61">
      <c r="B129" s="168" t="s">
        <v>37</v>
      </c>
      <c r="C129" s="170">
        <f t="shared" si="118"/>
        <v>162</v>
      </c>
      <c r="D129" s="170">
        <f t="shared" si="118"/>
        <v>172.4</v>
      </c>
      <c r="E129" s="170">
        <f t="shared" si="118"/>
        <v>99.199999999999989</v>
      </c>
      <c r="F129" s="170">
        <f t="shared" si="118"/>
        <v>132.19999999999999</v>
      </c>
      <c r="G129" s="170">
        <f t="shared" si="118"/>
        <v>136.80000000000001</v>
      </c>
      <c r="H129" s="170">
        <f t="shared" si="118"/>
        <v>78.599999999999994</v>
      </c>
      <c r="I129" s="170">
        <f t="shared" si="118"/>
        <v>73.599999999999994</v>
      </c>
      <c r="J129" s="170">
        <f t="shared" si="118"/>
        <v>219.8</v>
      </c>
      <c r="K129" s="170">
        <f t="shared" si="118"/>
        <v>194.4</v>
      </c>
      <c r="L129" s="170">
        <f t="shared" si="118"/>
        <v>185.2</v>
      </c>
      <c r="M129" s="170">
        <f t="shared" si="118"/>
        <v>263.2</v>
      </c>
      <c r="N129" s="170"/>
      <c r="O129" s="352">
        <v>50.010221177497506</v>
      </c>
      <c r="P129" s="170"/>
      <c r="Q129" s="170"/>
      <c r="S129" s="168" t="s">
        <v>37</v>
      </c>
      <c r="T129" s="173">
        <v>85</v>
      </c>
      <c r="U129" s="173">
        <v>89</v>
      </c>
      <c r="V129" s="173">
        <v>52</v>
      </c>
      <c r="W129" s="173">
        <v>70</v>
      </c>
      <c r="X129" s="173">
        <v>73</v>
      </c>
      <c r="Y129" s="173">
        <v>41</v>
      </c>
      <c r="Z129" s="173">
        <v>38</v>
      </c>
      <c r="AA129" s="173">
        <v>113</v>
      </c>
      <c r="AB129" s="173">
        <v>99</v>
      </c>
      <c r="AC129" s="173">
        <v>95</v>
      </c>
      <c r="AD129" s="173">
        <v>135</v>
      </c>
      <c r="AE129" s="159"/>
      <c r="AF129" s="159"/>
      <c r="AG129" s="604"/>
      <c r="AH129" s="182" t="s">
        <v>38</v>
      </c>
      <c r="AI129" s="183">
        <v>38</v>
      </c>
      <c r="AJ129" s="183">
        <v>32</v>
      </c>
      <c r="AK129" s="184">
        <v>20</v>
      </c>
      <c r="AL129" s="183">
        <v>22</v>
      </c>
      <c r="AM129" s="183">
        <v>21</v>
      </c>
      <c r="AN129" s="184">
        <v>49</v>
      </c>
      <c r="AO129" s="184">
        <v>60</v>
      </c>
      <c r="AP129" s="184">
        <v>21</v>
      </c>
      <c r="AQ129" s="184">
        <v>13</v>
      </c>
      <c r="AR129" s="184">
        <v>12</v>
      </c>
      <c r="AS129" s="210">
        <v>22</v>
      </c>
      <c r="AW129" s="611"/>
      <c r="AX129" s="182" t="s">
        <v>38</v>
      </c>
      <c r="AY129" s="183">
        <v>64</v>
      </c>
      <c r="AZ129" s="183">
        <v>45</v>
      </c>
      <c r="BA129" s="184">
        <v>48</v>
      </c>
      <c r="BB129" s="183">
        <v>46</v>
      </c>
      <c r="BC129" s="183">
        <v>41</v>
      </c>
      <c r="BD129" s="184">
        <v>102</v>
      </c>
      <c r="BE129" s="184">
        <v>127</v>
      </c>
      <c r="BF129" s="184">
        <v>52</v>
      </c>
      <c r="BG129" s="184">
        <v>42</v>
      </c>
      <c r="BH129" s="184">
        <v>42</v>
      </c>
      <c r="BI129" s="210">
        <v>75</v>
      </c>
    </row>
    <row r="130" spans="2:61" ht="15.75" customHeight="1">
      <c r="B130" s="168" t="s">
        <v>38</v>
      </c>
      <c r="C130" s="170">
        <f t="shared" si="118"/>
        <v>134.80000000000001</v>
      </c>
      <c r="D130" s="170">
        <f t="shared" si="118"/>
        <v>107</v>
      </c>
      <c r="E130" s="170">
        <f t="shared" si="118"/>
        <v>102</v>
      </c>
      <c r="F130" s="170">
        <f t="shared" si="118"/>
        <v>103.8</v>
      </c>
      <c r="G130" s="170">
        <f t="shared" si="118"/>
        <v>93.2</v>
      </c>
      <c r="H130" s="170">
        <f t="shared" si="118"/>
        <v>221.6</v>
      </c>
      <c r="I130" s="170">
        <f t="shared" si="118"/>
        <v>289.2</v>
      </c>
      <c r="J130" s="170">
        <f t="shared" si="118"/>
        <v>116.19999999999999</v>
      </c>
      <c r="K130" s="170">
        <f t="shared" si="118"/>
        <v>107.2</v>
      </c>
      <c r="L130" s="170">
        <f t="shared" si="118"/>
        <v>99.399999999999991</v>
      </c>
      <c r="M130" s="170">
        <f t="shared" si="118"/>
        <v>169</v>
      </c>
      <c r="N130" s="170"/>
      <c r="O130" s="352">
        <v>65.202661840687881</v>
      </c>
      <c r="P130" s="170"/>
      <c r="Q130" s="170"/>
      <c r="S130" s="168" t="s">
        <v>38</v>
      </c>
      <c r="T130" s="173">
        <v>72</v>
      </c>
      <c r="U130" s="173">
        <v>56</v>
      </c>
      <c r="V130" s="173">
        <v>52</v>
      </c>
      <c r="W130" s="173">
        <v>53</v>
      </c>
      <c r="X130" s="173">
        <v>48</v>
      </c>
      <c r="Y130" s="173">
        <v>114</v>
      </c>
      <c r="Z130" s="173">
        <v>147</v>
      </c>
      <c r="AA130" s="173">
        <v>58</v>
      </c>
      <c r="AB130" s="173">
        <v>54</v>
      </c>
      <c r="AC130" s="173">
        <v>50</v>
      </c>
      <c r="AD130" s="173">
        <v>84</v>
      </c>
      <c r="AE130" s="159"/>
      <c r="AF130" s="159"/>
      <c r="AG130" s="602" t="s">
        <v>101</v>
      </c>
      <c r="AH130" s="174" t="s">
        <v>33</v>
      </c>
      <c r="AI130" s="175">
        <v>943</v>
      </c>
      <c r="AJ130" s="175">
        <v>1166</v>
      </c>
      <c r="AK130" s="175">
        <v>1138</v>
      </c>
      <c r="AL130" s="175">
        <v>1173</v>
      </c>
      <c r="AM130" s="175">
        <v>1300</v>
      </c>
      <c r="AN130" s="175">
        <v>1603</v>
      </c>
      <c r="AO130" s="175">
        <v>1047</v>
      </c>
      <c r="AP130" s="175">
        <v>1015</v>
      </c>
      <c r="AQ130" s="175">
        <v>979</v>
      </c>
      <c r="AR130" s="175">
        <v>1014</v>
      </c>
      <c r="AS130" s="207">
        <v>1029</v>
      </c>
      <c r="AW130" s="609" t="s">
        <v>52</v>
      </c>
      <c r="AX130" s="174" t="s">
        <v>33</v>
      </c>
      <c r="AY130" s="175">
        <v>1321</v>
      </c>
      <c r="AZ130" s="175">
        <v>1662</v>
      </c>
      <c r="BA130" s="175">
        <v>1641</v>
      </c>
      <c r="BB130" s="175">
        <v>1679</v>
      </c>
      <c r="BC130" s="175">
        <v>1958</v>
      </c>
      <c r="BD130" s="175">
        <v>2568</v>
      </c>
      <c r="BE130" s="175">
        <v>1747</v>
      </c>
      <c r="BF130" s="175">
        <v>1758</v>
      </c>
      <c r="BG130" s="175">
        <v>1678</v>
      </c>
      <c r="BH130" s="175">
        <v>1702</v>
      </c>
      <c r="BI130" s="207">
        <v>1496</v>
      </c>
    </row>
    <row r="131" spans="2:61">
      <c r="B131" s="168" t="s">
        <v>39</v>
      </c>
      <c r="C131" s="170">
        <f t="shared" ref="C131:C134" si="119">T131</f>
        <v>0</v>
      </c>
      <c r="D131" s="170">
        <f t="shared" ref="D131:D134" si="120">U131</f>
        <v>0</v>
      </c>
      <c r="E131" s="170">
        <f t="shared" ref="E131:E134" si="121">V131</f>
        <v>0</v>
      </c>
      <c r="F131" s="170">
        <f>W131</f>
        <v>312</v>
      </c>
      <c r="G131" s="170">
        <f t="shared" ref="G131:G134" si="122">X131</f>
        <v>268</v>
      </c>
      <c r="H131" s="170">
        <f t="shared" ref="H131:H134" si="123">Y131</f>
        <v>258</v>
      </c>
      <c r="I131" s="170">
        <f t="shared" ref="I131:I134" si="124">Z131</f>
        <v>263</v>
      </c>
      <c r="J131" s="170">
        <f t="shared" ref="J131:J134" si="125">AA131</f>
        <v>263</v>
      </c>
      <c r="K131" s="170">
        <f t="shared" ref="K131:K134" si="126">AB131</f>
        <v>335</v>
      </c>
      <c r="L131" s="170">
        <f t="shared" ref="L131:M134" si="127">AC131</f>
        <v>363</v>
      </c>
      <c r="M131" s="170">
        <f t="shared" si="127"/>
        <v>310</v>
      </c>
      <c r="N131" s="170"/>
      <c r="O131" s="354">
        <v>30.923869652514703</v>
      </c>
      <c r="P131" s="170"/>
      <c r="Q131" s="170"/>
      <c r="S131" s="168" t="s">
        <v>39</v>
      </c>
      <c r="T131" s="173"/>
      <c r="U131" s="173"/>
      <c r="V131" s="173"/>
      <c r="W131" s="173">
        <v>312</v>
      </c>
      <c r="X131" s="173">
        <v>268</v>
      </c>
      <c r="Y131" s="173">
        <v>258</v>
      </c>
      <c r="Z131" s="173">
        <v>263</v>
      </c>
      <c r="AA131" s="173">
        <v>263</v>
      </c>
      <c r="AB131" s="173">
        <v>335</v>
      </c>
      <c r="AC131" s="173">
        <v>363</v>
      </c>
      <c r="AD131" s="173">
        <v>310</v>
      </c>
      <c r="AE131" s="159"/>
      <c r="AF131" s="159"/>
      <c r="AG131" s="603"/>
      <c r="AH131" s="180" t="s">
        <v>9</v>
      </c>
      <c r="AI131" s="176">
        <v>699</v>
      </c>
      <c r="AJ131" s="176">
        <v>830</v>
      </c>
      <c r="AK131" s="176">
        <v>847</v>
      </c>
      <c r="AL131" s="176">
        <v>788</v>
      </c>
      <c r="AM131" s="176">
        <v>852</v>
      </c>
      <c r="AN131" s="176">
        <v>1117</v>
      </c>
      <c r="AO131" s="176">
        <v>799</v>
      </c>
      <c r="AP131" s="176">
        <v>817</v>
      </c>
      <c r="AQ131" s="176">
        <v>740</v>
      </c>
      <c r="AR131" s="176">
        <v>754</v>
      </c>
      <c r="AS131" s="208">
        <v>802</v>
      </c>
      <c r="AW131" s="610"/>
      <c r="AX131" s="180" t="s">
        <v>9</v>
      </c>
      <c r="AY131" s="176">
        <v>1037</v>
      </c>
      <c r="AZ131" s="176">
        <v>1225</v>
      </c>
      <c r="BA131" s="176">
        <v>1247</v>
      </c>
      <c r="BB131" s="176">
        <v>1218</v>
      </c>
      <c r="BC131" s="176">
        <v>1319</v>
      </c>
      <c r="BD131" s="176">
        <v>1837</v>
      </c>
      <c r="BE131" s="176">
        <v>1473</v>
      </c>
      <c r="BF131" s="176">
        <v>1452</v>
      </c>
      <c r="BG131" s="176">
        <v>1344</v>
      </c>
      <c r="BH131" s="176">
        <v>1355</v>
      </c>
      <c r="BI131" s="208">
        <v>1306</v>
      </c>
    </row>
    <row r="132" spans="2:61">
      <c r="B132" s="168" t="s">
        <v>15</v>
      </c>
      <c r="C132" s="170">
        <f t="shared" si="119"/>
        <v>346</v>
      </c>
      <c r="D132" s="170">
        <f t="shared" si="120"/>
        <v>530</v>
      </c>
      <c r="E132" s="170">
        <f t="shared" si="121"/>
        <v>511</v>
      </c>
      <c r="F132" s="170">
        <f>W132</f>
        <v>472</v>
      </c>
      <c r="G132" s="170">
        <f t="shared" si="122"/>
        <v>466</v>
      </c>
      <c r="H132" s="170">
        <f t="shared" si="123"/>
        <v>533</v>
      </c>
      <c r="I132" s="170">
        <f t="shared" si="124"/>
        <v>552</v>
      </c>
      <c r="J132" s="170">
        <f t="shared" si="125"/>
        <v>675</v>
      </c>
      <c r="K132" s="170">
        <f t="shared" si="126"/>
        <v>640</v>
      </c>
      <c r="L132" s="170">
        <f t="shared" si="127"/>
        <v>617</v>
      </c>
      <c r="M132" s="170">
        <f t="shared" si="127"/>
        <v>581</v>
      </c>
      <c r="N132" s="170"/>
      <c r="O132" s="352">
        <v>95.851505523445596</v>
      </c>
      <c r="P132" s="170"/>
      <c r="Q132" s="170"/>
      <c r="S132" s="168" t="s">
        <v>15</v>
      </c>
      <c r="T132" s="173">
        <v>346</v>
      </c>
      <c r="U132" s="173">
        <v>530</v>
      </c>
      <c r="V132" s="173">
        <v>511</v>
      </c>
      <c r="W132" s="173">
        <v>472</v>
      </c>
      <c r="X132" s="173">
        <v>466</v>
      </c>
      <c r="Y132" s="173">
        <v>533</v>
      </c>
      <c r="Z132" s="173">
        <v>552</v>
      </c>
      <c r="AA132" s="173">
        <v>675</v>
      </c>
      <c r="AB132" s="173">
        <v>640</v>
      </c>
      <c r="AC132" s="173">
        <v>617</v>
      </c>
      <c r="AD132" s="173">
        <v>581</v>
      </c>
      <c r="AE132" s="159"/>
      <c r="AF132" s="159"/>
      <c r="AG132" s="603"/>
      <c r="AH132" s="180" t="s">
        <v>34</v>
      </c>
      <c r="AI132" s="176">
        <v>574</v>
      </c>
      <c r="AJ132" s="176">
        <v>558</v>
      </c>
      <c r="AK132" s="176">
        <v>668</v>
      </c>
      <c r="AL132" s="176">
        <v>605</v>
      </c>
      <c r="AM132" s="176">
        <v>673</v>
      </c>
      <c r="AN132" s="176">
        <v>768</v>
      </c>
      <c r="AO132" s="176">
        <v>650</v>
      </c>
      <c r="AP132" s="176">
        <v>696</v>
      </c>
      <c r="AQ132" s="176">
        <v>621</v>
      </c>
      <c r="AR132" s="176">
        <v>578</v>
      </c>
      <c r="AS132" s="208">
        <v>600</v>
      </c>
      <c r="AW132" s="610"/>
      <c r="AX132" s="180" t="s">
        <v>34</v>
      </c>
      <c r="AY132" s="176">
        <v>842</v>
      </c>
      <c r="AZ132" s="176">
        <v>883</v>
      </c>
      <c r="BA132" s="176">
        <v>969</v>
      </c>
      <c r="BB132" s="176">
        <v>946</v>
      </c>
      <c r="BC132" s="176">
        <v>1097</v>
      </c>
      <c r="BD132" s="176">
        <v>1307</v>
      </c>
      <c r="BE132" s="176">
        <v>1214</v>
      </c>
      <c r="BF132" s="176">
        <v>1302</v>
      </c>
      <c r="BG132" s="176">
        <v>1202</v>
      </c>
      <c r="BH132" s="176">
        <v>1131</v>
      </c>
      <c r="BI132" s="208">
        <v>1084</v>
      </c>
    </row>
    <row r="133" spans="2:61">
      <c r="B133" s="168" t="s">
        <v>40</v>
      </c>
      <c r="C133" s="170">
        <f t="shared" si="119"/>
        <v>0</v>
      </c>
      <c r="D133" s="170">
        <f t="shared" si="120"/>
        <v>0</v>
      </c>
      <c r="E133" s="170">
        <f t="shared" si="121"/>
        <v>0</v>
      </c>
      <c r="F133" s="170">
        <f>W133</f>
        <v>71959</v>
      </c>
      <c r="G133" s="170">
        <f t="shared" si="122"/>
        <v>48134</v>
      </c>
      <c r="H133" s="170">
        <f t="shared" si="123"/>
        <v>67613</v>
      </c>
      <c r="I133" s="170">
        <f t="shared" si="124"/>
        <v>32948</v>
      </c>
      <c r="J133" s="170">
        <f t="shared" si="125"/>
        <v>39563</v>
      </c>
      <c r="K133" s="170">
        <f t="shared" si="126"/>
        <v>35965</v>
      </c>
      <c r="L133" s="170">
        <f t="shared" si="127"/>
        <v>35107</v>
      </c>
      <c r="M133" s="170">
        <f t="shared" si="127"/>
        <v>23562</v>
      </c>
      <c r="N133" s="170"/>
      <c r="O133" s="354">
        <v>16147.133234799941</v>
      </c>
      <c r="P133" s="170"/>
      <c r="Q133" s="170"/>
      <c r="S133" s="168" t="s">
        <v>40</v>
      </c>
      <c r="T133" s="173"/>
      <c r="U133" s="173"/>
      <c r="V133" s="173"/>
      <c r="W133" s="173">
        <v>71959</v>
      </c>
      <c r="X133" s="173">
        <v>48134</v>
      </c>
      <c r="Y133" s="173">
        <v>67613</v>
      </c>
      <c r="Z133" s="173">
        <v>32948</v>
      </c>
      <c r="AA133" s="173">
        <v>39563</v>
      </c>
      <c r="AB133" s="173">
        <v>35965</v>
      </c>
      <c r="AC133" s="173">
        <v>35107</v>
      </c>
      <c r="AD133" s="173">
        <v>23562</v>
      </c>
      <c r="AE133" s="159"/>
      <c r="AF133" s="159"/>
      <c r="AG133" s="603"/>
      <c r="AH133" s="180" t="s">
        <v>36</v>
      </c>
      <c r="AI133" s="176">
        <v>210</v>
      </c>
      <c r="AJ133" s="176">
        <v>182</v>
      </c>
      <c r="AK133" s="176">
        <v>204</v>
      </c>
      <c r="AL133" s="176">
        <v>205</v>
      </c>
      <c r="AM133" s="176">
        <v>223</v>
      </c>
      <c r="AN133" s="176">
        <v>202</v>
      </c>
      <c r="AO133" s="176">
        <v>191</v>
      </c>
      <c r="AP133" s="176">
        <v>268</v>
      </c>
      <c r="AQ133" s="176">
        <v>214</v>
      </c>
      <c r="AR133" s="176">
        <v>225</v>
      </c>
      <c r="AS133" s="208">
        <v>241</v>
      </c>
      <c r="AW133" s="610"/>
      <c r="AX133" s="180" t="s">
        <v>36</v>
      </c>
      <c r="AY133" s="176">
        <v>212</v>
      </c>
      <c r="AZ133" s="176">
        <v>252</v>
      </c>
      <c r="BA133" s="176">
        <v>285</v>
      </c>
      <c r="BB133" s="176">
        <v>290</v>
      </c>
      <c r="BC133" s="176">
        <v>293</v>
      </c>
      <c r="BD133" s="176">
        <v>305</v>
      </c>
      <c r="BE133" s="176">
        <v>343</v>
      </c>
      <c r="BF133" s="176">
        <v>507</v>
      </c>
      <c r="BG133" s="176">
        <v>456</v>
      </c>
      <c r="BH133" s="176">
        <v>471</v>
      </c>
      <c r="BI133" s="208">
        <v>490</v>
      </c>
    </row>
    <row r="134" spans="2:61">
      <c r="B134" s="185" t="s">
        <v>41</v>
      </c>
      <c r="C134" s="186">
        <f t="shared" si="119"/>
        <v>17.486382730689606</v>
      </c>
      <c r="D134" s="186">
        <f t="shared" si="120"/>
        <v>15.811505416110583</v>
      </c>
      <c r="E134" s="186">
        <f t="shared" si="121"/>
        <v>15.251826355717899</v>
      </c>
      <c r="F134" s="186">
        <f>W134</f>
        <v>14.36767148105279</v>
      </c>
      <c r="G134" s="186">
        <f t="shared" si="122"/>
        <v>14.29187555147568</v>
      </c>
      <c r="H134" s="186">
        <f t="shared" si="123"/>
        <v>10.080560803612522</v>
      </c>
      <c r="I134" s="186">
        <f t="shared" si="124"/>
        <v>10.179649645918747</v>
      </c>
      <c r="J134" s="186">
        <f t="shared" si="125"/>
        <v>14.2363589641093</v>
      </c>
      <c r="K134" s="186">
        <f t="shared" si="126"/>
        <v>12.693637965038363</v>
      </c>
      <c r="L134" s="186">
        <f t="shared" si="127"/>
        <v>12.996237931125201</v>
      </c>
      <c r="M134" s="186">
        <f t="shared" si="127"/>
        <v>14.032678921019636</v>
      </c>
      <c r="N134" s="187"/>
      <c r="O134" s="353">
        <v>2.3398169698925586</v>
      </c>
      <c r="P134" s="170"/>
      <c r="Q134" s="170"/>
      <c r="S134" s="185" t="s">
        <v>41</v>
      </c>
      <c r="T134" s="188">
        <v>17.486382730689606</v>
      </c>
      <c r="U134" s="188">
        <v>15.811505416110583</v>
      </c>
      <c r="V134" s="188">
        <v>15.251826355717899</v>
      </c>
      <c r="W134" s="188">
        <v>14.36767148105279</v>
      </c>
      <c r="X134" s="188">
        <v>14.29187555147568</v>
      </c>
      <c r="Y134" s="188">
        <v>10.080560803612522</v>
      </c>
      <c r="Z134" s="188">
        <v>10.179649645918747</v>
      </c>
      <c r="AA134" s="188">
        <v>14.2363589641093</v>
      </c>
      <c r="AB134" s="188">
        <v>12.693637965038363</v>
      </c>
      <c r="AC134" s="188">
        <v>12.996237931125201</v>
      </c>
      <c r="AD134" s="188">
        <v>14.032678921019636</v>
      </c>
      <c r="AE134" s="159"/>
      <c r="AF134" s="159"/>
      <c r="AG134" s="603"/>
      <c r="AH134" s="180" t="s">
        <v>37</v>
      </c>
      <c r="AI134" s="176">
        <v>25</v>
      </c>
      <c r="AJ134" s="176">
        <v>35</v>
      </c>
      <c r="AK134" s="176">
        <v>20</v>
      </c>
      <c r="AL134" s="176">
        <v>29</v>
      </c>
      <c r="AM134" s="176">
        <v>27</v>
      </c>
      <c r="AN134" s="176">
        <v>20</v>
      </c>
      <c r="AO134" s="176">
        <v>16</v>
      </c>
      <c r="AP134" s="176">
        <v>38</v>
      </c>
      <c r="AQ134" s="176">
        <v>31</v>
      </c>
      <c r="AR134" s="176">
        <v>39</v>
      </c>
      <c r="AS134" s="208">
        <v>57</v>
      </c>
      <c r="AW134" s="610"/>
      <c r="AX134" s="180" t="s">
        <v>37</v>
      </c>
      <c r="AY134" s="176">
        <v>29</v>
      </c>
      <c r="AZ134" s="176">
        <v>41</v>
      </c>
      <c r="BA134" s="176">
        <v>17</v>
      </c>
      <c r="BB134" s="176">
        <v>31</v>
      </c>
      <c r="BC134" s="176">
        <v>31</v>
      </c>
      <c r="BD134" s="176">
        <v>22</v>
      </c>
      <c r="BE134" s="176">
        <v>25</v>
      </c>
      <c r="BF134" s="176">
        <v>62</v>
      </c>
      <c r="BG134" s="176">
        <v>53</v>
      </c>
      <c r="BH134" s="176">
        <v>60</v>
      </c>
      <c r="BI134" s="208">
        <v>82</v>
      </c>
    </row>
    <row r="135" spans="2:61">
      <c r="C135" s="168"/>
      <c r="D135" s="168"/>
      <c r="E135" s="168"/>
      <c r="O135" s="111"/>
      <c r="S135" s="159"/>
      <c r="T135" s="168"/>
      <c r="U135" s="168"/>
      <c r="V135" s="168"/>
      <c r="W135" s="159"/>
      <c r="X135" s="159"/>
      <c r="Y135" s="159"/>
      <c r="Z135" s="159"/>
      <c r="AA135" s="346"/>
      <c r="AB135" s="346"/>
      <c r="AC135" s="346"/>
      <c r="AD135" s="346"/>
      <c r="AE135" s="159"/>
      <c r="AF135" s="159"/>
      <c r="AG135" s="604"/>
      <c r="AH135" s="182" t="s">
        <v>38</v>
      </c>
      <c r="AI135" s="183">
        <v>18</v>
      </c>
      <c r="AJ135" s="183">
        <v>11</v>
      </c>
      <c r="AK135" s="184">
        <v>16</v>
      </c>
      <c r="AL135" s="183">
        <v>20</v>
      </c>
      <c r="AM135" s="183">
        <v>20</v>
      </c>
      <c r="AN135" s="184">
        <v>36</v>
      </c>
      <c r="AO135" s="184">
        <v>45</v>
      </c>
      <c r="AP135" s="184">
        <v>15</v>
      </c>
      <c r="AQ135" s="184">
        <v>26</v>
      </c>
      <c r="AR135" s="184">
        <v>17</v>
      </c>
      <c r="AS135" s="210">
        <v>35</v>
      </c>
      <c r="AW135" s="611"/>
      <c r="AX135" s="182" t="s">
        <v>38</v>
      </c>
      <c r="AY135" s="183">
        <v>15</v>
      </c>
      <c r="AZ135" s="183">
        <v>19</v>
      </c>
      <c r="BA135" s="184">
        <v>22</v>
      </c>
      <c r="BB135" s="183">
        <v>24</v>
      </c>
      <c r="BC135" s="183">
        <v>15</v>
      </c>
      <c r="BD135" s="184">
        <v>48</v>
      </c>
      <c r="BE135" s="184">
        <v>66</v>
      </c>
      <c r="BF135" s="184">
        <v>34</v>
      </c>
      <c r="BG135" s="184">
        <v>37</v>
      </c>
      <c r="BH135" s="184">
        <v>32</v>
      </c>
      <c r="BI135" s="210">
        <v>59</v>
      </c>
    </row>
    <row r="136" spans="2:61" ht="15.75" customHeight="1">
      <c r="C136" s="168"/>
      <c r="D136" s="168"/>
      <c r="E136" s="168"/>
      <c r="O136" s="111"/>
      <c r="S136" s="159"/>
      <c r="T136" s="168"/>
      <c r="U136" s="168"/>
      <c r="V136" s="168"/>
      <c r="W136" s="159"/>
      <c r="X136" s="159"/>
      <c r="Y136" s="159"/>
      <c r="Z136" s="159"/>
      <c r="AA136" s="346"/>
      <c r="AB136" s="346"/>
      <c r="AC136" s="346"/>
      <c r="AD136" s="346"/>
      <c r="AE136" s="159"/>
      <c r="AF136" s="159"/>
      <c r="AG136" s="602" t="s">
        <v>102</v>
      </c>
      <c r="AH136" s="174" t="s">
        <v>33</v>
      </c>
      <c r="AI136" s="175">
        <v>443</v>
      </c>
      <c r="AJ136" s="175">
        <v>530</v>
      </c>
      <c r="AK136" s="175">
        <v>517</v>
      </c>
      <c r="AL136" s="175">
        <v>504</v>
      </c>
      <c r="AM136" s="175">
        <v>596</v>
      </c>
      <c r="AN136" s="175">
        <v>862</v>
      </c>
      <c r="AO136" s="175">
        <v>668</v>
      </c>
      <c r="AP136" s="175">
        <v>653</v>
      </c>
      <c r="AQ136" s="175">
        <v>581</v>
      </c>
      <c r="AR136" s="175">
        <v>572</v>
      </c>
      <c r="AS136" s="207">
        <v>362</v>
      </c>
      <c r="AW136" s="602" t="s">
        <v>69</v>
      </c>
      <c r="AX136" s="174" t="s">
        <v>33</v>
      </c>
      <c r="AY136" s="175">
        <v>1664</v>
      </c>
      <c r="AZ136" s="175">
        <v>1971</v>
      </c>
      <c r="BA136" s="175">
        <v>1919</v>
      </c>
      <c r="BB136" s="175">
        <v>1911</v>
      </c>
      <c r="BC136" s="175">
        <v>2217</v>
      </c>
      <c r="BD136" s="175">
        <v>2697</v>
      </c>
      <c r="BE136" s="175">
        <v>1787</v>
      </c>
      <c r="BF136" s="175">
        <v>1700</v>
      </c>
      <c r="BG136" s="175">
        <v>1596</v>
      </c>
      <c r="BH136" s="175">
        <v>1613</v>
      </c>
      <c r="BI136" s="207">
        <v>1563</v>
      </c>
    </row>
    <row r="137" spans="2:61">
      <c r="C137" s="168"/>
      <c r="D137" s="168"/>
      <c r="E137" s="168"/>
      <c r="O137" s="111"/>
      <c r="S137" s="159"/>
      <c r="T137" s="168"/>
      <c r="U137" s="168"/>
      <c r="V137" s="168"/>
      <c r="W137" s="159"/>
      <c r="X137" s="159"/>
      <c r="Y137" s="159"/>
      <c r="Z137" s="159"/>
      <c r="AA137" s="346"/>
      <c r="AB137" s="346"/>
      <c r="AC137" s="346"/>
      <c r="AD137" s="346"/>
      <c r="AE137" s="159"/>
      <c r="AF137" s="159"/>
      <c r="AG137" s="603"/>
      <c r="AH137" s="180" t="s">
        <v>9</v>
      </c>
      <c r="AI137" s="176">
        <v>411</v>
      </c>
      <c r="AJ137" s="176">
        <v>461</v>
      </c>
      <c r="AK137" s="176">
        <v>459</v>
      </c>
      <c r="AL137" s="176">
        <v>448</v>
      </c>
      <c r="AM137" s="176">
        <v>465</v>
      </c>
      <c r="AN137" s="176">
        <v>673</v>
      </c>
      <c r="AO137" s="176">
        <v>637</v>
      </c>
      <c r="AP137" s="176">
        <v>588</v>
      </c>
      <c r="AQ137" s="176">
        <v>571</v>
      </c>
      <c r="AR137" s="176">
        <v>530</v>
      </c>
      <c r="AS137" s="208">
        <v>421</v>
      </c>
      <c r="AW137" s="603"/>
      <c r="AX137" s="180" t="s">
        <v>9</v>
      </c>
      <c r="AY137" s="176">
        <v>1323</v>
      </c>
      <c r="AZ137" s="176">
        <v>1473</v>
      </c>
      <c r="BA137" s="176">
        <v>1506</v>
      </c>
      <c r="BB137" s="176">
        <v>1365</v>
      </c>
      <c r="BC137" s="176">
        <v>1507</v>
      </c>
      <c r="BD137" s="176">
        <v>1934</v>
      </c>
      <c r="BE137" s="176">
        <v>1536</v>
      </c>
      <c r="BF137" s="176">
        <v>1425</v>
      </c>
      <c r="BG137" s="176">
        <v>1344</v>
      </c>
      <c r="BH137" s="176">
        <v>1281</v>
      </c>
      <c r="BI137" s="208">
        <v>1273</v>
      </c>
    </row>
    <row r="138" spans="2:61">
      <c r="C138" s="168"/>
      <c r="D138" s="168"/>
      <c r="E138" s="168"/>
      <c r="O138" s="111"/>
      <c r="S138" s="159"/>
      <c r="T138" s="168"/>
      <c r="U138" s="168"/>
      <c r="V138" s="168"/>
      <c r="W138" s="159"/>
      <c r="X138" s="159"/>
      <c r="Y138" s="159"/>
      <c r="Z138" s="159"/>
      <c r="AA138" s="346"/>
      <c r="AB138" s="346"/>
      <c r="AC138" s="346"/>
      <c r="AD138" s="346"/>
      <c r="AE138" s="159"/>
      <c r="AF138" s="159"/>
      <c r="AG138" s="603"/>
      <c r="AH138" s="180" t="s">
        <v>34</v>
      </c>
      <c r="AI138" s="176">
        <v>342</v>
      </c>
      <c r="AJ138" s="176">
        <v>373</v>
      </c>
      <c r="AK138" s="176">
        <v>390</v>
      </c>
      <c r="AL138" s="176">
        <v>375</v>
      </c>
      <c r="AM138" s="176">
        <v>423</v>
      </c>
      <c r="AN138" s="176">
        <v>534</v>
      </c>
      <c r="AO138" s="176">
        <v>530</v>
      </c>
      <c r="AP138" s="176">
        <v>579</v>
      </c>
      <c r="AQ138" s="176">
        <v>537</v>
      </c>
      <c r="AR138" s="176">
        <v>531</v>
      </c>
      <c r="AS138" s="208">
        <v>451</v>
      </c>
      <c r="AW138" s="603"/>
      <c r="AX138" s="180" t="s">
        <v>34</v>
      </c>
      <c r="AY138" s="176">
        <v>1083</v>
      </c>
      <c r="AZ138" s="176">
        <v>1075</v>
      </c>
      <c r="BA138" s="176">
        <v>1182</v>
      </c>
      <c r="BB138" s="176">
        <v>1085</v>
      </c>
      <c r="BC138" s="176">
        <v>1163</v>
      </c>
      <c r="BD138" s="176">
        <v>1386</v>
      </c>
      <c r="BE138" s="176">
        <v>1198</v>
      </c>
      <c r="BF138" s="176">
        <v>1265</v>
      </c>
      <c r="BG138" s="176">
        <v>1144</v>
      </c>
      <c r="BH138" s="176">
        <v>1101</v>
      </c>
      <c r="BI138" s="208">
        <v>1030</v>
      </c>
    </row>
    <row r="139" spans="2:61">
      <c r="C139" s="168"/>
      <c r="D139" s="168"/>
      <c r="E139" s="168"/>
      <c r="O139" s="111"/>
      <c r="S139" s="159"/>
      <c r="T139" s="168"/>
      <c r="U139" s="168"/>
      <c r="V139" s="168"/>
      <c r="W139" s="159"/>
      <c r="X139" s="159"/>
      <c r="Y139" s="159"/>
      <c r="Z139" s="159"/>
      <c r="AA139" s="346"/>
      <c r="AB139" s="346"/>
      <c r="AC139" s="346"/>
      <c r="AD139" s="346"/>
      <c r="AE139" s="159"/>
      <c r="AF139" s="159"/>
      <c r="AG139" s="603"/>
      <c r="AH139" s="180" t="s">
        <v>36</v>
      </c>
      <c r="AI139" s="176">
        <v>106</v>
      </c>
      <c r="AJ139" s="176">
        <v>137</v>
      </c>
      <c r="AK139" s="176">
        <v>166</v>
      </c>
      <c r="AL139" s="176">
        <v>165</v>
      </c>
      <c r="AM139" s="176">
        <v>157</v>
      </c>
      <c r="AN139" s="176">
        <v>162</v>
      </c>
      <c r="AO139" s="176">
        <v>199</v>
      </c>
      <c r="AP139" s="176">
        <v>271</v>
      </c>
      <c r="AQ139" s="176">
        <v>264</v>
      </c>
      <c r="AR139" s="176">
        <v>276</v>
      </c>
      <c r="AS139" s="208">
        <v>282</v>
      </c>
      <c r="AW139" s="603"/>
      <c r="AX139" s="180" t="s">
        <v>36</v>
      </c>
      <c r="AY139" s="176">
        <v>330</v>
      </c>
      <c r="AZ139" s="176">
        <v>351</v>
      </c>
      <c r="BA139" s="176">
        <v>380</v>
      </c>
      <c r="BB139" s="176">
        <v>376</v>
      </c>
      <c r="BC139" s="176">
        <v>391</v>
      </c>
      <c r="BD139" s="176">
        <v>355</v>
      </c>
      <c r="BE139" s="176">
        <v>378</v>
      </c>
      <c r="BF139" s="176">
        <v>497</v>
      </c>
      <c r="BG139" s="176">
        <v>434</v>
      </c>
      <c r="BH139" s="176">
        <v>444</v>
      </c>
      <c r="BI139" s="208">
        <v>472</v>
      </c>
    </row>
    <row r="140" spans="2:61">
      <c r="C140" s="168"/>
      <c r="D140" s="168"/>
      <c r="E140" s="168"/>
      <c r="O140" s="111"/>
      <c r="S140" s="159"/>
      <c r="T140" s="168"/>
      <c r="U140" s="168"/>
      <c r="V140" s="168"/>
      <c r="W140" s="159"/>
      <c r="X140" s="159"/>
      <c r="Y140" s="159"/>
      <c r="Z140" s="159"/>
      <c r="AA140" s="346"/>
      <c r="AB140" s="346"/>
      <c r="AC140" s="346"/>
      <c r="AD140" s="346"/>
      <c r="AE140" s="159"/>
      <c r="AF140" s="159"/>
      <c r="AG140" s="603"/>
      <c r="AH140" s="180" t="s">
        <v>37</v>
      </c>
      <c r="AI140" s="176">
        <v>10</v>
      </c>
      <c r="AJ140" s="176">
        <v>17</v>
      </c>
      <c r="AK140" s="176">
        <v>8</v>
      </c>
      <c r="AL140" s="176">
        <v>11</v>
      </c>
      <c r="AM140" s="176">
        <v>10</v>
      </c>
      <c r="AN140" s="176">
        <v>4</v>
      </c>
      <c r="AO140" s="176">
        <v>9</v>
      </c>
      <c r="AP140" s="176">
        <v>32</v>
      </c>
      <c r="AQ140" s="176">
        <v>35</v>
      </c>
      <c r="AR140" s="176">
        <v>26</v>
      </c>
      <c r="AS140" s="208">
        <v>34</v>
      </c>
      <c r="AW140" s="603"/>
      <c r="AX140" s="180" t="s">
        <v>37</v>
      </c>
      <c r="AY140" s="176">
        <v>35</v>
      </c>
      <c r="AZ140" s="176">
        <v>48</v>
      </c>
      <c r="BA140" s="176">
        <v>29</v>
      </c>
      <c r="BB140" s="176">
        <v>40</v>
      </c>
      <c r="BC140" s="176">
        <v>32</v>
      </c>
      <c r="BD140" s="176">
        <v>19</v>
      </c>
      <c r="BE140" s="176">
        <v>19</v>
      </c>
      <c r="BF140" s="176">
        <v>66</v>
      </c>
      <c r="BG140" s="176">
        <v>57</v>
      </c>
      <c r="BH140" s="176">
        <v>48</v>
      </c>
      <c r="BI140" s="208">
        <v>76</v>
      </c>
    </row>
    <row r="141" spans="2:61">
      <c r="C141" s="168"/>
      <c r="D141" s="168"/>
      <c r="E141" s="168"/>
      <c r="O141" s="111"/>
      <c r="S141" s="159"/>
      <c r="T141" s="168"/>
      <c r="U141" s="168"/>
      <c r="V141" s="168"/>
      <c r="W141" s="159"/>
      <c r="X141" s="159"/>
      <c r="Y141" s="159"/>
      <c r="Z141" s="159"/>
      <c r="AA141" s="346"/>
      <c r="AB141" s="346"/>
      <c r="AC141" s="346"/>
      <c r="AD141" s="346"/>
      <c r="AE141" s="159"/>
      <c r="AF141" s="159"/>
      <c r="AG141" s="604"/>
      <c r="AH141" s="182" t="s">
        <v>38</v>
      </c>
      <c r="AI141" s="183">
        <v>12</v>
      </c>
      <c r="AJ141" s="183">
        <v>12</v>
      </c>
      <c r="AK141" s="184">
        <v>15</v>
      </c>
      <c r="AL141" s="183">
        <v>11</v>
      </c>
      <c r="AM141" s="183">
        <v>7</v>
      </c>
      <c r="AN141" s="184">
        <v>27</v>
      </c>
      <c r="AO141" s="184">
        <v>41</v>
      </c>
      <c r="AP141" s="184">
        <v>22</v>
      </c>
      <c r="AQ141" s="184">
        <v>14</v>
      </c>
      <c r="AR141" s="184">
        <v>19</v>
      </c>
      <c r="AS141" s="210">
        <v>27</v>
      </c>
      <c r="AW141" s="604"/>
      <c r="AX141" s="182" t="s">
        <v>38</v>
      </c>
      <c r="AY141" s="183">
        <v>31</v>
      </c>
      <c r="AZ141" s="183">
        <v>26</v>
      </c>
      <c r="BA141" s="184">
        <v>27</v>
      </c>
      <c r="BB141" s="183">
        <v>25</v>
      </c>
      <c r="BC141" s="183">
        <v>26</v>
      </c>
      <c r="BD141" s="184">
        <v>52</v>
      </c>
      <c r="BE141" s="184">
        <v>80</v>
      </c>
      <c r="BF141" s="184">
        <v>31</v>
      </c>
      <c r="BG141" s="184">
        <v>28</v>
      </c>
      <c r="BH141" s="184">
        <v>29</v>
      </c>
      <c r="BI141" s="210">
        <v>39</v>
      </c>
    </row>
    <row r="142" spans="2:61">
      <c r="C142" s="159"/>
      <c r="D142" s="159"/>
      <c r="E142" s="159"/>
      <c r="O142" s="111"/>
      <c r="S142" s="159"/>
      <c r="T142" s="159"/>
      <c r="U142" s="159"/>
      <c r="V142" s="159"/>
      <c r="W142" s="159"/>
      <c r="X142" s="159"/>
      <c r="Y142" s="159"/>
      <c r="Z142" s="159"/>
      <c r="AA142" s="346"/>
      <c r="AB142" s="346"/>
      <c r="AC142" s="346"/>
      <c r="AD142" s="346"/>
      <c r="AE142" s="159"/>
      <c r="AF142" s="159"/>
      <c r="AI142" s="159"/>
      <c r="AJ142" s="159"/>
      <c r="AK142" s="159"/>
      <c r="AP142" s="347"/>
      <c r="AQ142" s="347"/>
      <c r="AR142" s="347"/>
      <c r="AS142" s="347"/>
      <c r="AW142" s="159"/>
      <c r="AX142" s="159"/>
      <c r="AY142" s="159"/>
      <c r="AZ142" s="159"/>
      <c r="BA142" s="159"/>
      <c r="BB142" s="159"/>
      <c r="BC142" s="159"/>
      <c r="BD142" s="159"/>
      <c r="BE142" s="159"/>
      <c r="BF142" s="346"/>
      <c r="BG142" s="346"/>
      <c r="BH142" s="346"/>
      <c r="BI142" s="346"/>
    </row>
    <row r="143" spans="2:61">
      <c r="B143" s="160" t="s">
        <v>27</v>
      </c>
      <c r="C143" s="161" t="s">
        <v>126</v>
      </c>
      <c r="D143" s="161" t="s">
        <v>125</v>
      </c>
      <c r="E143" s="161" t="s">
        <v>124</v>
      </c>
      <c r="F143" s="160" t="s">
        <v>49</v>
      </c>
      <c r="G143" s="160" t="s">
        <v>48</v>
      </c>
      <c r="H143" s="160" t="s">
        <v>47</v>
      </c>
      <c r="I143" s="160" t="s">
        <v>46</v>
      </c>
      <c r="J143" s="160" t="s">
        <v>45</v>
      </c>
      <c r="K143" s="160" t="s">
        <v>44</v>
      </c>
      <c r="L143" s="160" t="s">
        <v>43</v>
      </c>
      <c r="M143" s="160" t="s">
        <v>97</v>
      </c>
      <c r="N143" s="162"/>
      <c r="O143" s="103" t="s">
        <v>115</v>
      </c>
      <c r="P143" s="162"/>
      <c r="Q143" s="162"/>
      <c r="S143" s="164" t="s">
        <v>27</v>
      </c>
      <c r="T143" s="164" t="s">
        <v>126</v>
      </c>
      <c r="U143" s="164" t="s">
        <v>125</v>
      </c>
      <c r="V143" s="164" t="s">
        <v>124</v>
      </c>
      <c r="W143" s="164" t="s">
        <v>49</v>
      </c>
      <c r="X143" s="164" t="s">
        <v>48</v>
      </c>
      <c r="Y143" s="164" t="s">
        <v>47</v>
      </c>
      <c r="Z143" s="164" t="s">
        <v>46</v>
      </c>
      <c r="AA143" s="164" t="s">
        <v>45</v>
      </c>
      <c r="AB143" s="164" t="s">
        <v>44</v>
      </c>
      <c r="AC143" s="164" t="s">
        <v>43</v>
      </c>
      <c r="AD143" s="164" t="s">
        <v>97</v>
      </c>
      <c r="AE143" s="159"/>
      <c r="AF143" s="159"/>
      <c r="AG143" s="165"/>
      <c r="AH143" s="161" t="s">
        <v>27</v>
      </c>
      <c r="AI143" s="161" t="s">
        <v>126</v>
      </c>
      <c r="AJ143" s="161" t="s">
        <v>125</v>
      </c>
      <c r="AK143" s="161" t="s">
        <v>124</v>
      </c>
      <c r="AL143" s="161" t="s">
        <v>49</v>
      </c>
      <c r="AM143" s="161" t="s">
        <v>48</v>
      </c>
      <c r="AN143" s="161" t="s">
        <v>47</v>
      </c>
      <c r="AO143" s="161" t="s">
        <v>46</v>
      </c>
      <c r="AP143" s="161" t="s">
        <v>45</v>
      </c>
      <c r="AQ143" s="161" t="s">
        <v>44</v>
      </c>
      <c r="AR143" s="161" t="s">
        <v>43</v>
      </c>
      <c r="AS143" s="161" t="s">
        <v>97</v>
      </c>
      <c r="AW143" s="159"/>
      <c r="AX143" s="161" t="s">
        <v>27</v>
      </c>
      <c r="AY143" s="161" t="s">
        <v>126</v>
      </c>
      <c r="AZ143" s="161" t="s">
        <v>125</v>
      </c>
      <c r="BA143" s="161" t="s">
        <v>124</v>
      </c>
      <c r="BB143" s="161" t="s">
        <v>49</v>
      </c>
      <c r="BC143" s="161" t="s">
        <v>48</v>
      </c>
      <c r="BD143" s="161" t="s">
        <v>47</v>
      </c>
      <c r="BE143" s="161" t="s">
        <v>46</v>
      </c>
      <c r="BF143" s="161" t="s">
        <v>45</v>
      </c>
      <c r="BG143" s="161" t="s">
        <v>44</v>
      </c>
      <c r="BH143" s="161" t="s">
        <v>43</v>
      </c>
      <c r="BI143" s="161" t="s">
        <v>97</v>
      </c>
    </row>
    <row r="144" spans="2:61" ht="15.75" customHeight="1">
      <c r="B144" s="168" t="s">
        <v>33</v>
      </c>
      <c r="C144" s="169">
        <f t="shared" ref="C144:M146" si="128">T144+AI144*$Q$6+AI150*$Q$8+AI156*$Q$10</f>
        <v>3513.2</v>
      </c>
      <c r="D144" s="169">
        <f t="shared" si="128"/>
        <v>3252.8</v>
      </c>
      <c r="E144" s="169">
        <f t="shared" si="128"/>
        <v>3549.2</v>
      </c>
      <c r="F144" s="169">
        <f t="shared" si="128"/>
        <v>3600.2</v>
      </c>
      <c r="G144" s="169">
        <f t="shared" si="128"/>
        <v>3953.4</v>
      </c>
      <c r="H144" s="169">
        <f t="shared" si="128"/>
        <v>4713.3999999999996</v>
      </c>
      <c r="I144" s="169">
        <f t="shared" si="128"/>
        <v>3363.8</v>
      </c>
      <c r="J144" s="169">
        <f t="shared" si="128"/>
        <v>2816.6000000000004</v>
      </c>
      <c r="K144" s="169">
        <f t="shared" si="128"/>
        <v>3076.4</v>
      </c>
      <c r="L144" s="169">
        <f t="shared" si="128"/>
        <v>2653.7999999999997</v>
      </c>
      <c r="M144" s="169">
        <f t="shared" si="128"/>
        <v>2656.3999999999996</v>
      </c>
      <c r="N144" s="170"/>
      <c r="O144" s="352">
        <v>588.53599757740835</v>
      </c>
      <c r="P144" s="170"/>
      <c r="Q144" s="170"/>
      <c r="S144" s="168" t="s">
        <v>33</v>
      </c>
      <c r="T144" s="173">
        <v>1849</v>
      </c>
      <c r="U144" s="173">
        <v>1714</v>
      </c>
      <c r="V144" s="173">
        <v>1863</v>
      </c>
      <c r="W144" s="173">
        <v>1890</v>
      </c>
      <c r="X144" s="173">
        <v>2084</v>
      </c>
      <c r="Y144" s="173">
        <v>2427</v>
      </c>
      <c r="Z144" s="173">
        <v>1744</v>
      </c>
      <c r="AA144" s="173">
        <v>1485</v>
      </c>
      <c r="AB144" s="173">
        <v>1664</v>
      </c>
      <c r="AC144" s="173">
        <v>1475</v>
      </c>
      <c r="AD144" s="173">
        <v>1545</v>
      </c>
      <c r="AE144" s="159"/>
      <c r="AF144" s="159"/>
      <c r="AG144" s="602" t="s">
        <v>100</v>
      </c>
      <c r="AH144" s="174" t="s">
        <v>33</v>
      </c>
      <c r="AI144" s="175">
        <v>540</v>
      </c>
      <c r="AJ144" s="175">
        <v>536</v>
      </c>
      <c r="AK144" s="175">
        <v>582</v>
      </c>
      <c r="AL144" s="175">
        <v>580</v>
      </c>
      <c r="AM144" s="175">
        <v>603</v>
      </c>
      <c r="AN144" s="175">
        <v>577</v>
      </c>
      <c r="AO144" s="175">
        <v>401</v>
      </c>
      <c r="AP144" s="175">
        <v>436</v>
      </c>
      <c r="AQ144" s="175">
        <v>521</v>
      </c>
      <c r="AR144" s="175">
        <v>454</v>
      </c>
      <c r="AS144" s="207">
        <v>484</v>
      </c>
      <c r="AW144" s="609" t="s">
        <v>51</v>
      </c>
      <c r="AX144" s="174" t="s">
        <v>33</v>
      </c>
      <c r="AY144" s="175">
        <v>544</v>
      </c>
      <c r="AZ144" s="175">
        <v>456</v>
      </c>
      <c r="BA144" s="175">
        <v>520</v>
      </c>
      <c r="BB144" s="175">
        <v>577</v>
      </c>
      <c r="BC144" s="175">
        <v>557</v>
      </c>
      <c r="BD144" s="175">
        <v>814</v>
      </c>
      <c r="BE144" s="175">
        <v>619</v>
      </c>
      <c r="BF144" s="175">
        <v>488</v>
      </c>
      <c r="BG144" s="175">
        <v>487</v>
      </c>
      <c r="BH144" s="175">
        <v>356</v>
      </c>
      <c r="BI144" s="207">
        <v>337</v>
      </c>
    </row>
    <row r="145" spans="2:61">
      <c r="B145" s="168" t="s">
        <v>9</v>
      </c>
      <c r="C145" s="170">
        <f t="shared" si="128"/>
        <v>2725.2</v>
      </c>
      <c r="D145" s="170">
        <f t="shared" si="128"/>
        <v>2544.1999999999998</v>
      </c>
      <c r="E145" s="170">
        <f t="shared" si="128"/>
        <v>2840.4</v>
      </c>
      <c r="F145" s="170">
        <f t="shared" si="128"/>
        <v>2776.6000000000004</v>
      </c>
      <c r="G145" s="170">
        <f t="shared" si="128"/>
        <v>3043.7999999999997</v>
      </c>
      <c r="H145" s="170">
        <f t="shared" si="128"/>
        <v>3595.6</v>
      </c>
      <c r="I145" s="170">
        <f t="shared" si="128"/>
        <v>2883.6</v>
      </c>
      <c r="J145" s="170">
        <f t="shared" si="128"/>
        <v>2562.6</v>
      </c>
      <c r="K145" s="170">
        <f t="shared" si="128"/>
        <v>2558.4</v>
      </c>
      <c r="L145" s="170">
        <f t="shared" si="128"/>
        <v>2265.6</v>
      </c>
      <c r="M145" s="170">
        <f t="shared" si="128"/>
        <v>2108.6</v>
      </c>
      <c r="N145" s="170"/>
      <c r="O145" s="352">
        <v>360.9261321778875</v>
      </c>
      <c r="P145" s="170"/>
      <c r="Q145" s="170"/>
      <c r="S145" s="168" t="s">
        <v>9</v>
      </c>
      <c r="T145" s="173">
        <v>1396</v>
      </c>
      <c r="U145" s="173">
        <v>1339</v>
      </c>
      <c r="V145" s="173">
        <v>1486</v>
      </c>
      <c r="W145" s="173">
        <v>1458</v>
      </c>
      <c r="X145" s="173">
        <v>1595</v>
      </c>
      <c r="Y145" s="173">
        <v>1864</v>
      </c>
      <c r="Z145" s="173">
        <v>1480</v>
      </c>
      <c r="AA145" s="173">
        <v>1326</v>
      </c>
      <c r="AB145" s="173">
        <v>1348</v>
      </c>
      <c r="AC145" s="173">
        <v>1200</v>
      </c>
      <c r="AD145" s="173">
        <v>1157</v>
      </c>
      <c r="AE145" s="159"/>
      <c r="AF145" s="159"/>
      <c r="AG145" s="603"/>
      <c r="AH145" s="180" t="s">
        <v>9</v>
      </c>
      <c r="AI145" s="176">
        <v>382</v>
      </c>
      <c r="AJ145" s="176">
        <v>415</v>
      </c>
      <c r="AK145" s="176">
        <v>458</v>
      </c>
      <c r="AL145" s="176">
        <v>431</v>
      </c>
      <c r="AM145" s="176">
        <v>479</v>
      </c>
      <c r="AN145" s="176">
        <v>507</v>
      </c>
      <c r="AO145" s="176">
        <v>350</v>
      </c>
      <c r="AP145" s="176">
        <v>335</v>
      </c>
      <c r="AQ145" s="176">
        <v>380</v>
      </c>
      <c r="AR145" s="176">
        <v>338</v>
      </c>
      <c r="AS145" s="208">
        <v>357</v>
      </c>
      <c r="AW145" s="610"/>
      <c r="AX145" s="180" t="s">
        <v>9</v>
      </c>
      <c r="AY145" s="176">
        <v>573</v>
      </c>
      <c r="AZ145" s="176">
        <v>408</v>
      </c>
      <c r="BA145" s="176">
        <v>488</v>
      </c>
      <c r="BB145" s="176">
        <v>480</v>
      </c>
      <c r="BC145" s="176">
        <v>520</v>
      </c>
      <c r="BD145" s="176">
        <v>682</v>
      </c>
      <c r="BE145" s="176">
        <v>647</v>
      </c>
      <c r="BF145" s="176">
        <v>537</v>
      </c>
      <c r="BG145" s="176">
        <v>448</v>
      </c>
      <c r="BH145" s="176">
        <v>414</v>
      </c>
      <c r="BI145" s="208">
        <v>352</v>
      </c>
    </row>
    <row r="146" spans="2:61">
      <c r="B146" s="168" t="s">
        <v>34</v>
      </c>
      <c r="C146" s="170">
        <f t="shared" si="128"/>
        <v>2753.6</v>
      </c>
      <c r="D146" s="170">
        <f t="shared" si="128"/>
        <v>2092.6</v>
      </c>
      <c r="E146" s="170">
        <f t="shared" si="128"/>
        <v>2260.1999999999998</v>
      </c>
      <c r="F146" s="170">
        <f t="shared" si="128"/>
        <v>2112.1999999999998</v>
      </c>
      <c r="G146" s="170">
        <f t="shared" si="128"/>
        <v>2234.6</v>
      </c>
      <c r="H146" s="170">
        <f t="shared" si="128"/>
        <v>2698.6</v>
      </c>
      <c r="I146" s="170">
        <f t="shared" si="128"/>
        <v>2442.8000000000002</v>
      </c>
      <c r="J146" s="170">
        <f t="shared" si="128"/>
        <v>2378.8000000000002</v>
      </c>
      <c r="K146" s="170">
        <f t="shared" si="128"/>
        <v>2147.7999999999997</v>
      </c>
      <c r="L146" s="170">
        <f t="shared" si="128"/>
        <v>2130</v>
      </c>
      <c r="M146" s="170">
        <f t="shared" si="128"/>
        <v>1822.1999999999998</v>
      </c>
      <c r="N146" s="170"/>
      <c r="O146" s="352">
        <v>241.0110038981623</v>
      </c>
      <c r="P146" s="170"/>
      <c r="Q146" s="170"/>
      <c r="S146" s="168" t="s">
        <v>34</v>
      </c>
      <c r="T146" s="173">
        <v>1448</v>
      </c>
      <c r="U146" s="173">
        <v>1095</v>
      </c>
      <c r="V146" s="173">
        <v>1184</v>
      </c>
      <c r="W146" s="173">
        <v>1106</v>
      </c>
      <c r="X146" s="173">
        <v>1170</v>
      </c>
      <c r="Y146" s="173">
        <v>1400</v>
      </c>
      <c r="Z146" s="173">
        <v>1262</v>
      </c>
      <c r="AA146" s="173">
        <v>1217</v>
      </c>
      <c r="AB146" s="173">
        <v>1125</v>
      </c>
      <c r="AC146" s="173">
        <v>1126</v>
      </c>
      <c r="AD146" s="173">
        <v>993</v>
      </c>
      <c r="AE146" s="159"/>
      <c r="AF146" s="159"/>
      <c r="AG146" s="603"/>
      <c r="AH146" s="180" t="s">
        <v>34</v>
      </c>
      <c r="AI146" s="176">
        <v>443</v>
      </c>
      <c r="AJ146" s="176">
        <v>325</v>
      </c>
      <c r="AK146" s="176">
        <v>357</v>
      </c>
      <c r="AL146" s="176">
        <v>331</v>
      </c>
      <c r="AM146" s="176">
        <v>351</v>
      </c>
      <c r="AN146" s="176">
        <v>374</v>
      </c>
      <c r="AO146" s="176">
        <v>318</v>
      </c>
      <c r="AP146" s="176">
        <v>301</v>
      </c>
      <c r="AQ146" s="176">
        <v>292</v>
      </c>
      <c r="AR146" s="176">
        <v>331</v>
      </c>
      <c r="AS146" s="208">
        <v>297</v>
      </c>
      <c r="AW146" s="610"/>
      <c r="AX146" s="180" t="s">
        <v>34</v>
      </c>
      <c r="AY146" s="176">
        <v>521</v>
      </c>
      <c r="AZ146" s="176">
        <v>429</v>
      </c>
      <c r="BA146" s="176">
        <v>461</v>
      </c>
      <c r="BB146" s="176">
        <v>398</v>
      </c>
      <c r="BC146" s="176">
        <v>460</v>
      </c>
      <c r="BD146" s="176">
        <v>575</v>
      </c>
      <c r="BE146" s="176">
        <v>554</v>
      </c>
      <c r="BF146" s="176">
        <v>561</v>
      </c>
      <c r="BG146" s="176">
        <v>453</v>
      </c>
      <c r="BH146" s="176">
        <v>425</v>
      </c>
      <c r="BI146" s="208">
        <v>301</v>
      </c>
    </row>
    <row r="147" spans="2:61">
      <c r="B147" s="168" t="s">
        <v>35</v>
      </c>
      <c r="C147" s="170">
        <f t="shared" ref="C147" si="129">T147</f>
        <v>184</v>
      </c>
      <c r="D147" s="170">
        <f t="shared" ref="D147" si="130">U147</f>
        <v>185</v>
      </c>
      <c r="E147" s="170">
        <f t="shared" ref="E147" si="131">V147</f>
        <v>299</v>
      </c>
      <c r="F147" s="170">
        <f>W147</f>
        <v>364</v>
      </c>
      <c r="G147" s="170">
        <f t="shared" ref="G147" si="132">X147</f>
        <v>402</v>
      </c>
      <c r="H147" s="170">
        <f t="shared" ref="H147" si="133">Y147</f>
        <v>487</v>
      </c>
      <c r="I147" s="170">
        <f t="shared" ref="I147" si="134">Z147</f>
        <v>566</v>
      </c>
      <c r="J147" s="170">
        <f t="shared" ref="J147" si="135">AA147</f>
        <v>585</v>
      </c>
      <c r="K147" s="170">
        <f t="shared" ref="K147" si="136">AB147</f>
        <v>723</v>
      </c>
      <c r="L147" s="170">
        <f t="shared" ref="L147:M147" si="137">AC147</f>
        <v>791</v>
      </c>
      <c r="M147" s="170">
        <f t="shared" si="137"/>
        <v>927</v>
      </c>
      <c r="N147" s="170"/>
      <c r="O147" s="352">
        <v>209.92125507754884</v>
      </c>
      <c r="P147" s="170"/>
      <c r="Q147" s="170"/>
      <c r="S147" s="168" t="s">
        <v>35</v>
      </c>
      <c r="T147" s="173">
        <v>184</v>
      </c>
      <c r="U147" s="173">
        <v>185</v>
      </c>
      <c r="V147" s="173">
        <v>299</v>
      </c>
      <c r="W147" s="173">
        <v>364</v>
      </c>
      <c r="X147" s="173">
        <v>402</v>
      </c>
      <c r="Y147" s="173">
        <v>487</v>
      </c>
      <c r="Z147" s="173">
        <v>566</v>
      </c>
      <c r="AA147" s="173">
        <v>585</v>
      </c>
      <c r="AB147" s="173">
        <v>723</v>
      </c>
      <c r="AC147" s="173">
        <v>791</v>
      </c>
      <c r="AD147" s="173">
        <v>927</v>
      </c>
      <c r="AE147" s="159"/>
      <c r="AF147" s="159"/>
      <c r="AG147" s="603"/>
      <c r="AH147" s="180" t="s">
        <v>36</v>
      </c>
      <c r="AI147" s="176">
        <v>135</v>
      </c>
      <c r="AJ147" s="176">
        <v>149</v>
      </c>
      <c r="AK147" s="176">
        <v>158</v>
      </c>
      <c r="AL147" s="176">
        <v>176</v>
      </c>
      <c r="AM147" s="176">
        <v>167</v>
      </c>
      <c r="AN147" s="176">
        <v>188</v>
      </c>
      <c r="AO147" s="176">
        <v>202</v>
      </c>
      <c r="AP147" s="176">
        <v>185</v>
      </c>
      <c r="AQ147" s="176">
        <v>154</v>
      </c>
      <c r="AR147" s="176">
        <v>199</v>
      </c>
      <c r="AS147" s="208">
        <v>201</v>
      </c>
      <c r="AW147" s="610"/>
      <c r="AX147" s="180" t="s">
        <v>36</v>
      </c>
      <c r="AY147" s="176">
        <v>281</v>
      </c>
      <c r="AZ147" s="176">
        <v>271</v>
      </c>
      <c r="BA147" s="176">
        <v>279</v>
      </c>
      <c r="BB147" s="176">
        <v>274</v>
      </c>
      <c r="BC147" s="176">
        <v>341</v>
      </c>
      <c r="BD147" s="176">
        <v>357</v>
      </c>
      <c r="BE147" s="176">
        <v>367</v>
      </c>
      <c r="BF147" s="176">
        <v>434</v>
      </c>
      <c r="BG147" s="176">
        <v>417</v>
      </c>
      <c r="BH147" s="176">
        <v>423</v>
      </c>
      <c r="BI147" s="208">
        <v>430</v>
      </c>
    </row>
    <row r="148" spans="2:61">
      <c r="B148" s="168" t="s">
        <v>36</v>
      </c>
      <c r="C148" s="170">
        <f t="shared" ref="C148:M150" si="138">T148+AI147*$Q$6+AI153*$Q$8+AI159*$Q$10</f>
        <v>919.6</v>
      </c>
      <c r="D148" s="170">
        <f t="shared" si="138"/>
        <v>936.80000000000007</v>
      </c>
      <c r="E148" s="170">
        <f t="shared" si="138"/>
        <v>1017.5999999999999</v>
      </c>
      <c r="F148" s="170">
        <f t="shared" si="138"/>
        <v>1029</v>
      </c>
      <c r="G148" s="170">
        <f t="shared" si="138"/>
        <v>1227.4000000000001</v>
      </c>
      <c r="H148" s="170">
        <f t="shared" si="138"/>
        <v>1328.6000000000001</v>
      </c>
      <c r="I148" s="170">
        <f t="shared" si="138"/>
        <v>1350.8</v>
      </c>
      <c r="J148" s="170">
        <f t="shared" si="138"/>
        <v>1489.2</v>
      </c>
      <c r="K148" s="170">
        <f t="shared" si="138"/>
        <v>1409.4</v>
      </c>
      <c r="L148" s="170">
        <f t="shared" si="138"/>
        <v>1513</v>
      </c>
      <c r="M148" s="170">
        <f t="shared" si="138"/>
        <v>1498</v>
      </c>
      <c r="N148" s="170"/>
      <c r="O148" s="352">
        <v>228.10103901560794</v>
      </c>
      <c r="P148" s="170"/>
      <c r="Q148" s="170"/>
      <c r="S148" s="168" t="s">
        <v>36</v>
      </c>
      <c r="T148" s="173">
        <v>481</v>
      </c>
      <c r="U148" s="173">
        <v>492</v>
      </c>
      <c r="V148" s="173">
        <v>535</v>
      </c>
      <c r="W148" s="173">
        <v>536</v>
      </c>
      <c r="X148" s="173">
        <v>635</v>
      </c>
      <c r="Y148" s="173">
        <v>687</v>
      </c>
      <c r="Z148" s="173">
        <v>696</v>
      </c>
      <c r="AA148" s="173">
        <v>764</v>
      </c>
      <c r="AB148" s="173">
        <v>720</v>
      </c>
      <c r="AC148" s="173">
        <v>781</v>
      </c>
      <c r="AD148" s="173">
        <v>777</v>
      </c>
      <c r="AE148" s="159"/>
      <c r="AF148" s="159"/>
      <c r="AG148" s="603"/>
      <c r="AH148" s="180" t="s">
        <v>37</v>
      </c>
      <c r="AI148" s="176">
        <v>53</v>
      </c>
      <c r="AJ148" s="176">
        <v>68</v>
      </c>
      <c r="AK148" s="176">
        <v>51</v>
      </c>
      <c r="AL148" s="176">
        <v>42</v>
      </c>
      <c r="AM148" s="176">
        <v>45</v>
      </c>
      <c r="AN148" s="176">
        <v>55</v>
      </c>
      <c r="AO148" s="176">
        <v>43</v>
      </c>
      <c r="AP148" s="176">
        <v>22</v>
      </c>
      <c r="AQ148" s="176">
        <v>27</v>
      </c>
      <c r="AR148" s="176">
        <v>34</v>
      </c>
      <c r="AS148" s="208">
        <v>28</v>
      </c>
      <c r="AW148" s="610"/>
      <c r="AX148" s="180" t="s">
        <v>37</v>
      </c>
      <c r="AY148" s="176">
        <v>90</v>
      </c>
      <c r="AZ148" s="176">
        <v>105</v>
      </c>
      <c r="BA148" s="176">
        <v>54</v>
      </c>
      <c r="BB148" s="176">
        <v>81</v>
      </c>
      <c r="BC148" s="176">
        <v>72</v>
      </c>
      <c r="BD148" s="176">
        <v>147</v>
      </c>
      <c r="BE148" s="176">
        <v>79</v>
      </c>
      <c r="BF148" s="176">
        <v>68</v>
      </c>
      <c r="BG148" s="176">
        <v>62</v>
      </c>
      <c r="BH148" s="176">
        <v>77</v>
      </c>
      <c r="BI148" s="208">
        <v>79</v>
      </c>
    </row>
    <row r="149" spans="2:61">
      <c r="B149" s="168" t="s">
        <v>37</v>
      </c>
      <c r="C149" s="170">
        <f t="shared" si="138"/>
        <v>273</v>
      </c>
      <c r="D149" s="170">
        <f t="shared" si="138"/>
        <v>309.39999999999998</v>
      </c>
      <c r="E149" s="170">
        <f t="shared" si="138"/>
        <v>229.8</v>
      </c>
      <c r="F149" s="170">
        <f t="shared" si="138"/>
        <v>256.60000000000002</v>
      </c>
      <c r="G149" s="170">
        <f t="shared" si="138"/>
        <v>248.8</v>
      </c>
      <c r="H149" s="170">
        <f t="shared" si="138"/>
        <v>429.2</v>
      </c>
      <c r="I149" s="170">
        <f t="shared" si="138"/>
        <v>253.2</v>
      </c>
      <c r="J149" s="170">
        <f t="shared" si="138"/>
        <v>217.79999999999998</v>
      </c>
      <c r="K149" s="170">
        <f t="shared" si="138"/>
        <v>207</v>
      </c>
      <c r="L149" s="170">
        <f t="shared" si="138"/>
        <v>269.59999999999997</v>
      </c>
      <c r="M149" s="170">
        <f t="shared" si="138"/>
        <v>246</v>
      </c>
      <c r="N149" s="170"/>
      <c r="O149" s="352">
        <v>63.354484187519397</v>
      </c>
      <c r="P149" s="170"/>
      <c r="Q149" s="170"/>
      <c r="S149" s="168" t="s">
        <v>37</v>
      </c>
      <c r="T149" s="173">
        <v>143</v>
      </c>
      <c r="U149" s="173">
        <v>163</v>
      </c>
      <c r="V149" s="173">
        <v>123</v>
      </c>
      <c r="W149" s="173">
        <v>132</v>
      </c>
      <c r="X149" s="173">
        <v>128</v>
      </c>
      <c r="Y149" s="173">
        <v>218</v>
      </c>
      <c r="Z149" s="173">
        <v>132</v>
      </c>
      <c r="AA149" s="173">
        <v>110</v>
      </c>
      <c r="AB149" s="173">
        <v>104</v>
      </c>
      <c r="AC149" s="173">
        <v>139</v>
      </c>
      <c r="AD149" s="173">
        <v>123</v>
      </c>
      <c r="AE149" s="159"/>
      <c r="AF149" s="159"/>
      <c r="AG149" s="604"/>
      <c r="AH149" s="182" t="s">
        <v>38</v>
      </c>
      <c r="AI149" s="183">
        <v>17</v>
      </c>
      <c r="AJ149" s="183">
        <v>26</v>
      </c>
      <c r="AK149" s="184">
        <v>15</v>
      </c>
      <c r="AL149" s="183">
        <v>2</v>
      </c>
      <c r="AM149" s="183">
        <v>8</v>
      </c>
      <c r="AN149" s="184">
        <v>4</v>
      </c>
      <c r="AO149" s="184">
        <v>11</v>
      </c>
      <c r="AP149" s="184">
        <v>21</v>
      </c>
      <c r="AQ149" s="184">
        <v>229</v>
      </c>
      <c r="AR149" s="184">
        <v>82</v>
      </c>
      <c r="AS149" s="210">
        <v>68</v>
      </c>
      <c r="AT149" s="203"/>
      <c r="AW149" s="611"/>
      <c r="AX149" s="182" t="s">
        <v>38</v>
      </c>
      <c r="AY149" s="183">
        <v>40</v>
      </c>
      <c r="AZ149" s="183">
        <v>40</v>
      </c>
      <c r="BA149" s="184">
        <v>21</v>
      </c>
      <c r="BB149" s="183">
        <v>2</v>
      </c>
      <c r="BC149" s="183">
        <v>33</v>
      </c>
      <c r="BD149" s="184">
        <v>11</v>
      </c>
      <c r="BE149" s="184">
        <v>22</v>
      </c>
      <c r="BF149" s="184">
        <v>56</v>
      </c>
      <c r="BG149" s="184">
        <v>353</v>
      </c>
      <c r="BH149" s="184">
        <v>147</v>
      </c>
      <c r="BI149" s="210">
        <v>121</v>
      </c>
    </row>
    <row r="150" spans="2:61" ht="15.75" customHeight="1">
      <c r="B150" s="168" t="s">
        <v>38</v>
      </c>
      <c r="C150" s="170">
        <f t="shared" si="138"/>
        <v>101</v>
      </c>
      <c r="D150" s="170">
        <f t="shared" si="138"/>
        <v>95.8</v>
      </c>
      <c r="E150" s="170">
        <f t="shared" si="138"/>
        <v>65.599999999999994</v>
      </c>
      <c r="F150" s="170">
        <f t="shared" si="138"/>
        <v>7.6</v>
      </c>
      <c r="G150" s="170">
        <f t="shared" si="138"/>
        <v>85.2</v>
      </c>
      <c r="H150" s="170">
        <f t="shared" si="138"/>
        <v>30.6</v>
      </c>
      <c r="I150" s="170">
        <f t="shared" si="138"/>
        <v>61</v>
      </c>
      <c r="J150" s="170">
        <f t="shared" si="138"/>
        <v>163.19999999999999</v>
      </c>
      <c r="K150" s="170">
        <f t="shared" si="138"/>
        <v>682</v>
      </c>
      <c r="L150" s="170">
        <f t="shared" si="138"/>
        <v>336.40000000000003</v>
      </c>
      <c r="M150" s="170">
        <f t="shared" si="138"/>
        <v>299.2</v>
      </c>
      <c r="N150" s="170"/>
      <c r="O150" s="352">
        <v>204.21698699613063</v>
      </c>
      <c r="P150" s="170"/>
      <c r="Q150" s="170"/>
      <c r="S150" s="168" t="s">
        <v>38</v>
      </c>
      <c r="T150" s="173">
        <v>53</v>
      </c>
      <c r="U150" s="173">
        <v>50</v>
      </c>
      <c r="V150" s="173">
        <v>34</v>
      </c>
      <c r="W150" s="173">
        <v>4</v>
      </c>
      <c r="X150" s="173">
        <v>43</v>
      </c>
      <c r="Y150" s="173">
        <v>15</v>
      </c>
      <c r="Z150" s="173">
        <v>31</v>
      </c>
      <c r="AA150" s="173">
        <v>84</v>
      </c>
      <c r="AB150" s="173">
        <v>362</v>
      </c>
      <c r="AC150" s="173">
        <v>176</v>
      </c>
      <c r="AD150" s="173">
        <v>158</v>
      </c>
      <c r="AE150" s="159"/>
      <c r="AF150" s="159"/>
      <c r="AG150" s="602" t="s">
        <v>101</v>
      </c>
      <c r="AH150" s="174" t="s">
        <v>33</v>
      </c>
      <c r="AI150" s="175">
        <v>823</v>
      </c>
      <c r="AJ150" s="175">
        <v>780</v>
      </c>
      <c r="AK150" s="175">
        <v>821</v>
      </c>
      <c r="AL150" s="175">
        <v>825</v>
      </c>
      <c r="AM150" s="175">
        <v>955</v>
      </c>
      <c r="AN150" s="175">
        <v>1088</v>
      </c>
      <c r="AO150" s="175">
        <v>735</v>
      </c>
      <c r="AP150" s="175">
        <v>576</v>
      </c>
      <c r="AQ150" s="175">
        <v>620</v>
      </c>
      <c r="AR150" s="175">
        <v>530</v>
      </c>
      <c r="AS150" s="207">
        <v>465</v>
      </c>
      <c r="AW150" s="609" t="s">
        <v>52</v>
      </c>
      <c r="AX150" s="174" t="s">
        <v>33</v>
      </c>
      <c r="AY150" s="175">
        <v>1233</v>
      </c>
      <c r="AZ150" s="175">
        <v>1148</v>
      </c>
      <c r="BA150" s="175">
        <v>1247</v>
      </c>
      <c r="BB150" s="175">
        <v>1273</v>
      </c>
      <c r="BC150" s="175">
        <v>1458</v>
      </c>
      <c r="BD150" s="175">
        <v>1841</v>
      </c>
      <c r="BE150" s="175">
        <v>1298</v>
      </c>
      <c r="BF150" s="175">
        <v>1054</v>
      </c>
      <c r="BG150" s="175">
        <v>1087</v>
      </c>
      <c r="BH150" s="175">
        <v>917</v>
      </c>
      <c r="BI150" s="207">
        <v>804</v>
      </c>
    </row>
    <row r="151" spans="2:61">
      <c r="B151" s="168" t="s">
        <v>39</v>
      </c>
      <c r="C151" s="170">
        <f t="shared" ref="C151:C154" si="139">T151</f>
        <v>0</v>
      </c>
      <c r="D151" s="170">
        <f t="shared" ref="D151:D154" si="140">U151</f>
        <v>0</v>
      </c>
      <c r="E151" s="170">
        <f t="shared" ref="E151:E154" si="141">V151</f>
        <v>0</v>
      </c>
      <c r="F151" s="170">
        <f>W151</f>
        <v>238</v>
      </c>
      <c r="G151" s="170">
        <f t="shared" ref="G151:G154" si="142">X151</f>
        <v>248</v>
      </c>
      <c r="H151" s="170">
        <f t="shared" ref="H151:H154" si="143">Y151</f>
        <v>163</v>
      </c>
      <c r="I151" s="170">
        <f t="shared" ref="I151:I154" si="144">Z151</f>
        <v>249</v>
      </c>
      <c r="J151" s="170">
        <f t="shared" ref="J151:J154" si="145">AA151</f>
        <v>261</v>
      </c>
      <c r="K151" s="170">
        <f t="shared" ref="K151:K154" si="146">AB151</f>
        <v>275</v>
      </c>
      <c r="L151" s="170">
        <f t="shared" ref="L151:M154" si="147">AC151</f>
        <v>569</v>
      </c>
      <c r="M151" s="170">
        <f t="shared" si="147"/>
        <v>391</v>
      </c>
      <c r="N151" s="170"/>
      <c r="O151" s="354">
        <v>129.79526002057827</v>
      </c>
      <c r="P151" s="170"/>
      <c r="Q151" s="170"/>
      <c r="S151" s="168" t="s">
        <v>39</v>
      </c>
      <c r="T151" s="173"/>
      <c r="U151" s="173"/>
      <c r="V151" s="173"/>
      <c r="W151" s="173">
        <v>238</v>
      </c>
      <c r="X151" s="173">
        <v>248</v>
      </c>
      <c r="Y151" s="173">
        <v>163</v>
      </c>
      <c r="Z151" s="173">
        <v>249</v>
      </c>
      <c r="AA151" s="173">
        <v>261</v>
      </c>
      <c r="AB151" s="173">
        <v>275</v>
      </c>
      <c r="AC151" s="173">
        <v>569</v>
      </c>
      <c r="AD151" s="173">
        <v>391</v>
      </c>
      <c r="AE151" s="159"/>
      <c r="AF151" s="159"/>
      <c r="AG151" s="603"/>
      <c r="AH151" s="180" t="s">
        <v>9</v>
      </c>
      <c r="AI151" s="176">
        <v>606</v>
      </c>
      <c r="AJ151" s="176">
        <v>578</v>
      </c>
      <c r="AK151" s="176">
        <v>628</v>
      </c>
      <c r="AL151" s="176">
        <v>627</v>
      </c>
      <c r="AM151" s="176">
        <v>672</v>
      </c>
      <c r="AN151" s="176">
        <v>768</v>
      </c>
      <c r="AO151" s="176">
        <v>556</v>
      </c>
      <c r="AP151" s="176">
        <v>509</v>
      </c>
      <c r="AQ151" s="176">
        <v>544</v>
      </c>
      <c r="AR151" s="176">
        <v>452</v>
      </c>
      <c r="AS151" s="208">
        <v>396</v>
      </c>
      <c r="AW151" s="610"/>
      <c r="AX151" s="180" t="s">
        <v>9</v>
      </c>
      <c r="AY151" s="176">
        <v>949</v>
      </c>
      <c r="AZ151" s="176">
        <v>905</v>
      </c>
      <c r="BA151" s="176">
        <v>1000</v>
      </c>
      <c r="BB151" s="176">
        <v>991</v>
      </c>
      <c r="BC151" s="176">
        <v>1109</v>
      </c>
      <c r="BD151" s="176">
        <v>1371</v>
      </c>
      <c r="BE151" s="176">
        <v>1114</v>
      </c>
      <c r="BF151" s="176">
        <v>980</v>
      </c>
      <c r="BG151" s="176">
        <v>943</v>
      </c>
      <c r="BH151" s="176">
        <v>831</v>
      </c>
      <c r="BI151" s="208">
        <v>722</v>
      </c>
    </row>
    <row r="152" spans="2:61">
      <c r="B152" s="168" t="s">
        <v>15</v>
      </c>
      <c r="C152" s="170">
        <f t="shared" si="139"/>
        <v>410</v>
      </c>
      <c r="D152" s="170">
        <f t="shared" si="140"/>
        <v>431</v>
      </c>
      <c r="E152" s="170">
        <f t="shared" si="141"/>
        <v>432</v>
      </c>
      <c r="F152" s="170">
        <f>W152</f>
        <v>388</v>
      </c>
      <c r="G152" s="170">
        <f t="shared" si="142"/>
        <v>257</v>
      </c>
      <c r="H152" s="170">
        <f t="shared" si="143"/>
        <v>340</v>
      </c>
      <c r="I152" s="170">
        <f t="shared" si="144"/>
        <v>366</v>
      </c>
      <c r="J152" s="170">
        <f t="shared" si="145"/>
        <v>404</v>
      </c>
      <c r="K152" s="170">
        <f t="shared" si="146"/>
        <v>380</v>
      </c>
      <c r="L152" s="170">
        <f t="shared" si="147"/>
        <v>397</v>
      </c>
      <c r="M152" s="170">
        <f t="shared" si="147"/>
        <v>350</v>
      </c>
      <c r="N152" s="170"/>
      <c r="O152" s="352">
        <v>51.700526539334632</v>
      </c>
      <c r="P152" s="170"/>
      <c r="Q152" s="170"/>
      <c r="S152" s="168" t="s">
        <v>15</v>
      </c>
      <c r="T152" s="173">
        <v>410</v>
      </c>
      <c r="U152" s="173">
        <v>431</v>
      </c>
      <c r="V152" s="173">
        <v>432</v>
      </c>
      <c r="W152" s="173">
        <v>388</v>
      </c>
      <c r="X152" s="173">
        <v>257</v>
      </c>
      <c r="Y152" s="173">
        <v>340</v>
      </c>
      <c r="Z152" s="173">
        <v>366</v>
      </c>
      <c r="AA152" s="173">
        <v>404</v>
      </c>
      <c r="AB152" s="173">
        <v>380</v>
      </c>
      <c r="AC152" s="173">
        <v>397</v>
      </c>
      <c r="AD152" s="173">
        <v>350</v>
      </c>
      <c r="AE152" s="159"/>
      <c r="AF152" s="159"/>
      <c r="AG152" s="603"/>
      <c r="AH152" s="180" t="s">
        <v>34</v>
      </c>
      <c r="AI152" s="176">
        <v>560</v>
      </c>
      <c r="AJ152" s="176">
        <v>440</v>
      </c>
      <c r="AK152" s="176">
        <v>469</v>
      </c>
      <c r="AL152" s="176">
        <v>439</v>
      </c>
      <c r="AM152" s="176">
        <v>449</v>
      </c>
      <c r="AN152" s="176">
        <v>559</v>
      </c>
      <c r="AO152" s="176">
        <v>474</v>
      </c>
      <c r="AP152" s="176">
        <v>459</v>
      </c>
      <c r="AQ152" s="176">
        <v>410</v>
      </c>
      <c r="AR152" s="176">
        <v>414</v>
      </c>
      <c r="AS152" s="208">
        <v>354</v>
      </c>
      <c r="AW152" s="610"/>
      <c r="AX152" s="180" t="s">
        <v>34</v>
      </c>
      <c r="AY152" s="176">
        <v>941</v>
      </c>
      <c r="AZ152" s="176">
        <v>725</v>
      </c>
      <c r="BA152" s="176">
        <v>781</v>
      </c>
      <c r="BB152" s="176">
        <v>756</v>
      </c>
      <c r="BC152" s="176">
        <v>797</v>
      </c>
      <c r="BD152" s="176">
        <v>1026</v>
      </c>
      <c r="BE152" s="176">
        <v>935</v>
      </c>
      <c r="BF152" s="176">
        <v>908</v>
      </c>
      <c r="BG152" s="176">
        <v>829</v>
      </c>
      <c r="BH152" s="176">
        <v>771</v>
      </c>
      <c r="BI152" s="208">
        <v>649</v>
      </c>
    </row>
    <row r="153" spans="2:61">
      <c r="B153" s="168" t="s">
        <v>40</v>
      </c>
      <c r="C153" s="170">
        <f t="shared" si="139"/>
        <v>0</v>
      </c>
      <c r="D153" s="170">
        <f t="shared" si="140"/>
        <v>0</v>
      </c>
      <c r="E153" s="170">
        <f t="shared" si="141"/>
        <v>0</v>
      </c>
      <c r="F153" s="170">
        <f>W153</f>
        <v>4440</v>
      </c>
      <c r="G153" s="170">
        <f t="shared" si="142"/>
        <v>6011</v>
      </c>
      <c r="H153" s="170">
        <f t="shared" si="143"/>
        <v>4717</v>
      </c>
      <c r="I153" s="170">
        <f t="shared" si="144"/>
        <v>5556</v>
      </c>
      <c r="J153" s="170">
        <f t="shared" si="145"/>
        <v>6558</v>
      </c>
      <c r="K153" s="170">
        <f t="shared" si="146"/>
        <v>6434</v>
      </c>
      <c r="L153" s="170">
        <f t="shared" si="147"/>
        <v>9778</v>
      </c>
      <c r="M153" s="170">
        <f t="shared" si="147"/>
        <v>14142.5</v>
      </c>
      <c r="N153" s="170"/>
      <c r="O153" s="354">
        <v>1766.7070761326406</v>
      </c>
      <c r="P153" s="170"/>
      <c r="Q153" s="170"/>
      <c r="S153" s="168" t="s">
        <v>40</v>
      </c>
      <c r="T153" s="173"/>
      <c r="U153" s="173"/>
      <c r="V153" s="173"/>
      <c r="W153" s="173">
        <v>4440</v>
      </c>
      <c r="X153" s="173">
        <v>6011</v>
      </c>
      <c r="Y153" s="173">
        <v>4717</v>
      </c>
      <c r="Z153" s="173">
        <v>5556</v>
      </c>
      <c r="AA153" s="173">
        <v>6558</v>
      </c>
      <c r="AB153" s="173">
        <v>6434</v>
      </c>
      <c r="AC153" s="173">
        <v>9778</v>
      </c>
      <c r="AD153" s="173">
        <v>14142.5</v>
      </c>
      <c r="AE153" s="159"/>
      <c r="AF153" s="159"/>
      <c r="AG153" s="603"/>
      <c r="AH153" s="180" t="s">
        <v>36</v>
      </c>
      <c r="AI153" s="176">
        <v>165</v>
      </c>
      <c r="AJ153" s="176">
        <v>178</v>
      </c>
      <c r="AK153" s="176">
        <v>181</v>
      </c>
      <c r="AL153" s="176">
        <v>189</v>
      </c>
      <c r="AM153" s="176">
        <v>244</v>
      </c>
      <c r="AN153" s="176">
        <v>238</v>
      </c>
      <c r="AO153" s="176">
        <v>246</v>
      </c>
      <c r="AP153" s="176">
        <v>288</v>
      </c>
      <c r="AQ153" s="176">
        <v>247</v>
      </c>
      <c r="AR153" s="176">
        <v>250</v>
      </c>
      <c r="AS153" s="208">
        <v>253</v>
      </c>
      <c r="AW153" s="610"/>
      <c r="AX153" s="180" t="s">
        <v>36</v>
      </c>
      <c r="AY153" s="176">
        <v>257</v>
      </c>
      <c r="AZ153" s="176">
        <v>269</v>
      </c>
      <c r="BA153" s="176">
        <v>310</v>
      </c>
      <c r="BB153" s="176">
        <v>325</v>
      </c>
      <c r="BC153" s="176">
        <v>409</v>
      </c>
      <c r="BD153" s="176">
        <v>460</v>
      </c>
      <c r="BE153" s="176">
        <v>472</v>
      </c>
      <c r="BF153" s="176">
        <v>549</v>
      </c>
      <c r="BG153" s="176">
        <v>525</v>
      </c>
      <c r="BH153" s="176">
        <v>554</v>
      </c>
      <c r="BI153" s="208">
        <v>530</v>
      </c>
    </row>
    <row r="154" spans="2:61">
      <c r="B154" s="185" t="s">
        <v>41</v>
      </c>
      <c r="C154" s="186">
        <f t="shared" si="139"/>
        <v>18.323121194918073</v>
      </c>
      <c r="D154" s="186">
        <f t="shared" si="140"/>
        <v>20.4453230673187</v>
      </c>
      <c r="E154" s="186">
        <f t="shared" si="141"/>
        <v>19.52387075078877</v>
      </c>
      <c r="F154" s="186">
        <f>W154</f>
        <v>19.721885979156212</v>
      </c>
      <c r="G154" s="186">
        <f t="shared" si="142"/>
        <v>20.810793610386302</v>
      </c>
      <c r="H154" s="186">
        <f t="shared" si="143"/>
        <v>20.954733145525413</v>
      </c>
      <c r="I154" s="186">
        <f t="shared" si="144"/>
        <v>17.429132753297782</v>
      </c>
      <c r="J154" s="186">
        <f t="shared" si="145"/>
        <v>19.714878642966706</v>
      </c>
      <c r="K154" s="186">
        <f t="shared" si="146"/>
        <v>19.700821664528164</v>
      </c>
      <c r="L154" s="186">
        <f t="shared" si="147"/>
        <v>24.70240758972523</v>
      </c>
      <c r="M154" s="186">
        <f t="shared" si="147"/>
        <v>24.888462814792966</v>
      </c>
      <c r="N154" s="187"/>
      <c r="O154" s="353">
        <v>1.9321805810823098</v>
      </c>
      <c r="P154" s="170"/>
      <c r="Q154" s="170"/>
      <c r="S154" s="185" t="s">
        <v>41</v>
      </c>
      <c r="T154" s="188">
        <v>18.323121194918073</v>
      </c>
      <c r="U154" s="188">
        <v>20.4453230673187</v>
      </c>
      <c r="V154" s="188">
        <v>19.52387075078877</v>
      </c>
      <c r="W154" s="188">
        <v>19.721885979156212</v>
      </c>
      <c r="X154" s="188">
        <v>20.810793610386302</v>
      </c>
      <c r="Y154" s="188">
        <v>20.954733145525413</v>
      </c>
      <c r="Z154" s="188">
        <v>17.429132753297782</v>
      </c>
      <c r="AA154" s="188">
        <v>19.714878642966706</v>
      </c>
      <c r="AB154" s="188">
        <v>19.700821664528164</v>
      </c>
      <c r="AC154" s="188">
        <v>24.70240758972523</v>
      </c>
      <c r="AD154" s="188">
        <v>24.888462814792966</v>
      </c>
      <c r="AE154" s="159"/>
      <c r="AF154" s="159"/>
      <c r="AG154" s="603"/>
      <c r="AH154" s="180" t="s">
        <v>37</v>
      </c>
      <c r="AI154" s="176">
        <v>54</v>
      </c>
      <c r="AJ154" s="176">
        <v>50</v>
      </c>
      <c r="AK154" s="176">
        <v>42</v>
      </c>
      <c r="AL154" s="176">
        <v>49</v>
      </c>
      <c r="AM154" s="176">
        <v>44</v>
      </c>
      <c r="AN154" s="176">
        <v>76</v>
      </c>
      <c r="AO154" s="176">
        <v>40</v>
      </c>
      <c r="AP154" s="176">
        <v>41</v>
      </c>
      <c r="AQ154" s="176">
        <v>37</v>
      </c>
      <c r="AR154" s="176">
        <v>53</v>
      </c>
      <c r="AS154" s="208">
        <v>43</v>
      </c>
      <c r="AW154" s="610"/>
      <c r="AX154" s="180" t="s">
        <v>37</v>
      </c>
      <c r="AY154" s="176">
        <v>62</v>
      </c>
      <c r="AZ154" s="176">
        <v>74</v>
      </c>
      <c r="BA154" s="176">
        <v>64</v>
      </c>
      <c r="BB154" s="176">
        <v>69</v>
      </c>
      <c r="BC154" s="176">
        <v>70</v>
      </c>
      <c r="BD154" s="176">
        <v>124</v>
      </c>
      <c r="BE154" s="176">
        <v>77</v>
      </c>
      <c r="BF154" s="176">
        <v>83</v>
      </c>
      <c r="BG154" s="176">
        <v>66</v>
      </c>
      <c r="BH154" s="176">
        <v>88</v>
      </c>
      <c r="BI154" s="208">
        <v>95</v>
      </c>
    </row>
    <row r="155" spans="2:61">
      <c r="C155" s="168"/>
      <c r="D155" s="168"/>
      <c r="E155" s="168"/>
      <c r="O155" s="111"/>
      <c r="S155" s="159"/>
      <c r="T155" s="168"/>
      <c r="U155" s="168"/>
      <c r="V155" s="168"/>
      <c r="W155" s="159"/>
      <c r="X155" s="159"/>
      <c r="Y155" s="159"/>
      <c r="Z155" s="159"/>
      <c r="AA155" s="346"/>
      <c r="AB155" s="346"/>
      <c r="AC155" s="346"/>
      <c r="AD155" s="346"/>
      <c r="AE155" s="159"/>
      <c r="AF155" s="159"/>
      <c r="AG155" s="604"/>
      <c r="AH155" s="182" t="s">
        <v>38</v>
      </c>
      <c r="AI155" s="183">
        <v>20</v>
      </c>
      <c r="AJ155" s="183">
        <v>13</v>
      </c>
      <c r="AK155" s="184">
        <v>10</v>
      </c>
      <c r="AL155" s="183">
        <v>2</v>
      </c>
      <c r="AM155" s="183">
        <v>19</v>
      </c>
      <c r="AN155" s="184">
        <v>4</v>
      </c>
      <c r="AO155" s="184">
        <v>8</v>
      </c>
      <c r="AP155" s="184">
        <v>24</v>
      </c>
      <c r="AQ155" s="184">
        <v>102</v>
      </c>
      <c r="AR155" s="184">
        <v>60</v>
      </c>
      <c r="AS155" s="210">
        <v>46</v>
      </c>
      <c r="AW155" s="611"/>
      <c r="AX155" s="182" t="s">
        <v>38</v>
      </c>
      <c r="AY155" s="183">
        <v>23</v>
      </c>
      <c r="AZ155" s="183">
        <v>17</v>
      </c>
      <c r="BA155" s="184">
        <v>17</v>
      </c>
      <c r="BB155" s="183">
        <v>1</v>
      </c>
      <c r="BC155" s="183">
        <v>24</v>
      </c>
      <c r="BD155" s="184">
        <v>8</v>
      </c>
      <c r="BE155" s="184">
        <v>17</v>
      </c>
      <c r="BF155" s="184">
        <v>51</v>
      </c>
      <c r="BG155" s="184">
        <v>52</v>
      </c>
      <c r="BH155" s="184">
        <v>57</v>
      </c>
      <c r="BI155" s="210">
        <v>64</v>
      </c>
    </row>
    <row r="156" spans="2:61" ht="15.75" customHeight="1">
      <c r="C156" s="168"/>
      <c r="D156" s="168"/>
      <c r="E156" s="168"/>
      <c r="O156" s="111"/>
      <c r="S156" s="159"/>
      <c r="T156" s="168"/>
      <c r="U156" s="168"/>
      <c r="V156" s="168"/>
      <c r="W156" s="159"/>
      <c r="X156" s="159"/>
      <c r="Y156" s="159"/>
      <c r="Z156" s="159"/>
      <c r="AA156" s="346"/>
      <c r="AB156" s="346"/>
      <c r="AC156" s="346"/>
      <c r="AD156" s="346"/>
      <c r="AE156" s="159"/>
      <c r="AF156" s="159"/>
      <c r="AG156" s="602" t="s">
        <v>102</v>
      </c>
      <c r="AH156" s="174" t="s">
        <v>33</v>
      </c>
      <c r="AI156" s="175">
        <v>341</v>
      </c>
      <c r="AJ156" s="175">
        <v>275</v>
      </c>
      <c r="AK156" s="175">
        <v>333</v>
      </c>
      <c r="AL156" s="175">
        <v>351</v>
      </c>
      <c r="AM156" s="175">
        <v>360</v>
      </c>
      <c r="AN156" s="175">
        <v>614</v>
      </c>
      <c r="AO156" s="175">
        <v>470</v>
      </c>
      <c r="AP156" s="175">
        <v>339</v>
      </c>
      <c r="AQ156" s="175">
        <v>313</v>
      </c>
      <c r="AR156" s="175">
        <v>238</v>
      </c>
      <c r="AS156" s="207">
        <v>216</v>
      </c>
      <c r="AW156" s="602" t="s">
        <v>69</v>
      </c>
      <c r="AX156" s="174" t="s">
        <v>33</v>
      </c>
      <c r="AY156" s="175">
        <v>1432</v>
      </c>
      <c r="AZ156" s="175">
        <v>1317</v>
      </c>
      <c r="BA156" s="175">
        <v>1456</v>
      </c>
      <c r="BB156" s="175">
        <v>1433</v>
      </c>
      <c r="BC156" s="175">
        <v>1578</v>
      </c>
      <c r="BD156" s="175">
        <v>1940</v>
      </c>
      <c r="BE156" s="175">
        <v>1364</v>
      </c>
      <c r="BF156" s="175">
        <v>1063</v>
      </c>
      <c r="BG156" s="175">
        <v>1126</v>
      </c>
      <c r="BH156" s="175">
        <v>955</v>
      </c>
      <c r="BI156" s="207">
        <v>921</v>
      </c>
    </row>
    <row r="157" spans="2:61">
      <c r="C157" s="168"/>
      <c r="D157" s="168"/>
      <c r="E157" s="168"/>
      <c r="O157" s="111"/>
      <c r="S157" s="159"/>
      <c r="T157" s="168"/>
      <c r="U157" s="168"/>
      <c r="V157" s="168"/>
      <c r="W157" s="159"/>
      <c r="X157" s="159"/>
      <c r="Y157" s="159"/>
      <c r="Z157" s="159"/>
      <c r="AA157" s="346"/>
      <c r="AB157" s="346"/>
      <c r="AC157" s="346"/>
      <c r="AD157" s="346"/>
      <c r="AE157" s="159"/>
      <c r="AF157" s="159"/>
      <c r="AG157" s="603"/>
      <c r="AH157" s="180" t="s">
        <v>9</v>
      </c>
      <c r="AI157" s="176">
        <v>348</v>
      </c>
      <c r="AJ157" s="176">
        <v>246</v>
      </c>
      <c r="AK157" s="176">
        <v>300</v>
      </c>
      <c r="AL157" s="176">
        <v>289</v>
      </c>
      <c r="AM157" s="176">
        <v>328</v>
      </c>
      <c r="AN157" s="176">
        <v>465</v>
      </c>
      <c r="AO157" s="176">
        <v>473</v>
      </c>
      <c r="AP157" s="176">
        <v>383</v>
      </c>
      <c r="AQ157" s="176">
        <v>302</v>
      </c>
      <c r="AR157" s="176">
        <v>286</v>
      </c>
      <c r="AS157" s="208">
        <v>225</v>
      </c>
      <c r="AW157" s="603"/>
      <c r="AX157" s="180" t="s">
        <v>9</v>
      </c>
      <c r="AY157" s="176">
        <v>1116</v>
      </c>
      <c r="AZ157" s="176">
        <v>996</v>
      </c>
      <c r="BA157" s="176">
        <v>1126</v>
      </c>
      <c r="BB157" s="176">
        <v>1081</v>
      </c>
      <c r="BC157" s="176">
        <v>1178</v>
      </c>
      <c r="BD157" s="176">
        <v>1385</v>
      </c>
      <c r="BE157" s="176">
        <v>1120</v>
      </c>
      <c r="BF157" s="176">
        <v>985</v>
      </c>
      <c r="BG157" s="176">
        <v>983</v>
      </c>
      <c r="BH157" s="176">
        <v>855</v>
      </c>
      <c r="BI157" s="208">
        <v>750</v>
      </c>
    </row>
    <row r="158" spans="2:61">
      <c r="B158" s="189"/>
      <c r="C158" s="168"/>
      <c r="D158" s="168"/>
      <c r="E158" s="168"/>
      <c r="F158" s="191"/>
      <c r="G158" s="191"/>
      <c r="H158" s="191"/>
      <c r="I158" s="191"/>
      <c r="J158" s="191"/>
      <c r="K158" s="191"/>
      <c r="L158" s="191"/>
      <c r="M158" s="191"/>
      <c r="N158" s="191"/>
      <c r="O158" s="193"/>
      <c r="P158" s="191"/>
      <c r="Q158" s="191"/>
      <c r="S158" s="194"/>
      <c r="T158" s="168"/>
      <c r="U158" s="168"/>
      <c r="V158" s="168"/>
      <c r="W158" s="196"/>
      <c r="X158" s="196"/>
      <c r="Y158" s="196"/>
      <c r="Z158" s="196"/>
      <c r="AA158" s="196"/>
      <c r="AB158" s="196"/>
      <c r="AC158" s="196"/>
      <c r="AD158" s="196"/>
      <c r="AE158" s="159"/>
      <c r="AF158" s="159"/>
      <c r="AG158" s="603"/>
      <c r="AH158" s="180" t="s">
        <v>34</v>
      </c>
      <c r="AI158" s="176">
        <v>326</v>
      </c>
      <c r="AJ158" s="176">
        <v>248</v>
      </c>
      <c r="AK158" s="176">
        <v>268</v>
      </c>
      <c r="AL158" s="176">
        <v>252</v>
      </c>
      <c r="AM158" s="176">
        <v>279</v>
      </c>
      <c r="AN158" s="176">
        <v>367</v>
      </c>
      <c r="AO158" s="176">
        <v>377</v>
      </c>
      <c r="AP158" s="176">
        <v>385</v>
      </c>
      <c r="AQ158" s="176">
        <v>316</v>
      </c>
      <c r="AR158" s="176">
        <v>271</v>
      </c>
      <c r="AS158" s="208">
        <v>198</v>
      </c>
      <c r="AW158" s="603"/>
      <c r="AX158" s="180" t="s">
        <v>34</v>
      </c>
      <c r="AY158" s="176">
        <v>1079</v>
      </c>
      <c r="AZ158" s="176">
        <v>795</v>
      </c>
      <c r="BA158" s="176">
        <v>857</v>
      </c>
      <c r="BB158" s="176">
        <v>811</v>
      </c>
      <c r="BC158" s="176">
        <v>829</v>
      </c>
      <c r="BD158" s="176">
        <v>992</v>
      </c>
      <c r="BE158" s="176">
        <v>908</v>
      </c>
      <c r="BF158" s="176">
        <v>905</v>
      </c>
      <c r="BG158" s="176">
        <v>778</v>
      </c>
      <c r="BH158" s="176">
        <v>776</v>
      </c>
      <c r="BI158" s="208">
        <v>649</v>
      </c>
    </row>
    <row r="159" spans="2:61">
      <c r="C159" s="168"/>
      <c r="D159" s="168"/>
      <c r="E159" s="168"/>
      <c r="O159" s="111"/>
      <c r="S159" s="159"/>
      <c r="T159" s="168"/>
      <c r="U159" s="168"/>
      <c r="V159" s="168"/>
      <c r="W159" s="159"/>
      <c r="X159" s="159"/>
      <c r="Y159" s="159"/>
      <c r="Z159" s="159"/>
      <c r="AA159" s="346"/>
      <c r="AB159" s="346"/>
      <c r="AC159" s="346"/>
      <c r="AD159" s="346"/>
      <c r="AE159" s="159"/>
      <c r="AF159" s="159"/>
      <c r="AG159" s="603"/>
      <c r="AH159" s="180" t="s">
        <v>36</v>
      </c>
      <c r="AI159" s="176">
        <v>138</v>
      </c>
      <c r="AJ159" s="176">
        <v>123</v>
      </c>
      <c r="AK159" s="176">
        <v>146</v>
      </c>
      <c r="AL159" s="176">
        <v>136</v>
      </c>
      <c r="AM159" s="176">
        <v>179</v>
      </c>
      <c r="AN159" s="176">
        <v>211</v>
      </c>
      <c r="AO159" s="176">
        <v>206</v>
      </c>
      <c r="AP159" s="176">
        <v>241</v>
      </c>
      <c r="AQ159" s="176">
        <v>266</v>
      </c>
      <c r="AR159" s="176">
        <v>269</v>
      </c>
      <c r="AS159" s="208">
        <v>256</v>
      </c>
      <c r="AW159" s="603"/>
      <c r="AX159" s="180" t="s">
        <v>36</v>
      </c>
      <c r="AY159" s="176">
        <v>341</v>
      </c>
      <c r="AZ159" s="176">
        <v>334</v>
      </c>
      <c r="BA159" s="176">
        <v>369</v>
      </c>
      <c r="BB159" s="176">
        <v>363</v>
      </c>
      <c r="BC159" s="176">
        <v>442</v>
      </c>
      <c r="BD159" s="176">
        <v>480</v>
      </c>
      <c r="BE159" s="176">
        <v>473</v>
      </c>
      <c r="BF159" s="176">
        <v>501</v>
      </c>
      <c r="BG159" s="176">
        <v>504</v>
      </c>
      <c r="BH159" s="176">
        <v>529</v>
      </c>
      <c r="BI159" s="208">
        <v>515</v>
      </c>
    </row>
    <row r="160" spans="2:61">
      <c r="C160" s="168"/>
      <c r="D160" s="168"/>
      <c r="E160" s="168"/>
      <c r="O160" s="111"/>
      <c r="S160" s="159"/>
      <c r="T160" s="168"/>
      <c r="U160" s="168"/>
      <c r="V160" s="168"/>
      <c r="W160" s="159"/>
      <c r="X160" s="159"/>
      <c r="Y160" s="159"/>
      <c r="Z160" s="159"/>
      <c r="AA160" s="346"/>
      <c r="AB160" s="346"/>
      <c r="AC160" s="346"/>
      <c r="AD160" s="346"/>
      <c r="AE160" s="159"/>
      <c r="AF160" s="159"/>
      <c r="AG160" s="603"/>
      <c r="AH160" s="180" t="s">
        <v>37</v>
      </c>
      <c r="AI160" s="176">
        <v>28</v>
      </c>
      <c r="AJ160" s="176">
        <v>35</v>
      </c>
      <c r="AK160" s="176">
        <v>20</v>
      </c>
      <c r="AL160" s="176">
        <v>35</v>
      </c>
      <c r="AM160" s="176">
        <v>34</v>
      </c>
      <c r="AN160" s="176">
        <v>76</v>
      </c>
      <c r="AO160" s="176">
        <v>39</v>
      </c>
      <c r="AP160" s="176">
        <v>41</v>
      </c>
      <c r="AQ160" s="176">
        <v>37</v>
      </c>
      <c r="AR160" s="176">
        <v>42</v>
      </c>
      <c r="AS160" s="208">
        <v>48</v>
      </c>
      <c r="AW160" s="603"/>
      <c r="AX160" s="180" t="s">
        <v>37</v>
      </c>
      <c r="AY160" s="176">
        <v>93</v>
      </c>
      <c r="AZ160" s="176">
        <v>94</v>
      </c>
      <c r="BA160" s="176">
        <v>77</v>
      </c>
      <c r="BB160" s="176">
        <v>95</v>
      </c>
      <c r="BC160" s="176">
        <v>93</v>
      </c>
      <c r="BD160" s="176">
        <v>164</v>
      </c>
      <c r="BE160" s="176">
        <v>84</v>
      </c>
      <c r="BF160" s="176">
        <v>76</v>
      </c>
      <c r="BG160" s="176">
        <v>84</v>
      </c>
      <c r="BH160" s="176">
        <v>101</v>
      </c>
      <c r="BI160" s="208">
        <v>84</v>
      </c>
    </row>
    <row r="161" spans="2:61">
      <c r="C161" s="168"/>
      <c r="D161" s="168"/>
      <c r="E161" s="168"/>
      <c r="O161" s="111"/>
      <c r="S161" s="159"/>
      <c r="T161" s="168"/>
      <c r="U161" s="168"/>
      <c r="V161" s="168"/>
      <c r="W161" s="159"/>
      <c r="X161" s="159"/>
      <c r="Y161" s="159"/>
      <c r="Z161" s="159"/>
      <c r="AA161" s="346"/>
      <c r="AB161" s="346"/>
      <c r="AC161" s="346"/>
      <c r="AD161" s="346"/>
      <c r="AE161" s="159"/>
      <c r="AF161" s="159"/>
      <c r="AG161" s="604"/>
      <c r="AH161" s="182" t="s">
        <v>38</v>
      </c>
      <c r="AI161" s="183">
        <v>12</v>
      </c>
      <c r="AJ161" s="183">
        <v>10</v>
      </c>
      <c r="AK161" s="184">
        <v>8</v>
      </c>
      <c r="AL161" s="183">
        <v>0</v>
      </c>
      <c r="AM161" s="183">
        <v>14</v>
      </c>
      <c r="AN161" s="184">
        <v>7</v>
      </c>
      <c r="AO161" s="184">
        <v>11</v>
      </c>
      <c r="AP161" s="184">
        <v>32</v>
      </c>
      <c r="AQ161" s="184">
        <v>29</v>
      </c>
      <c r="AR161" s="184">
        <v>29</v>
      </c>
      <c r="AS161" s="210">
        <v>34</v>
      </c>
      <c r="AW161" s="604"/>
      <c r="AX161" s="182" t="s">
        <v>38</v>
      </c>
      <c r="AY161" s="183">
        <v>30</v>
      </c>
      <c r="AZ161" s="183">
        <v>25</v>
      </c>
      <c r="BA161" s="184">
        <v>21</v>
      </c>
      <c r="BB161" s="183">
        <v>3</v>
      </c>
      <c r="BC161" s="183">
        <v>31</v>
      </c>
      <c r="BD161" s="184">
        <v>14</v>
      </c>
      <c r="BE161" s="184">
        <v>21</v>
      </c>
      <c r="BF161" s="184">
        <v>58</v>
      </c>
      <c r="BG161" s="184">
        <v>115</v>
      </c>
      <c r="BH161" s="184">
        <v>85</v>
      </c>
      <c r="BI161" s="210">
        <v>77</v>
      </c>
    </row>
    <row r="162" spans="2:61">
      <c r="C162" s="159"/>
      <c r="D162" s="159"/>
      <c r="E162" s="159"/>
      <c r="O162" s="111"/>
      <c r="S162" s="159"/>
      <c r="T162" s="159"/>
      <c r="U162" s="159"/>
      <c r="V162" s="159"/>
      <c r="W162" s="159"/>
      <c r="X162" s="159"/>
      <c r="Y162" s="159"/>
      <c r="Z162" s="159"/>
      <c r="AA162" s="346"/>
      <c r="AB162" s="346"/>
      <c r="AC162" s="346"/>
      <c r="AD162" s="346"/>
      <c r="AE162" s="159"/>
      <c r="AF162" s="159"/>
      <c r="AI162" s="159"/>
      <c r="AJ162" s="159"/>
      <c r="AK162" s="159"/>
      <c r="AP162" s="175"/>
      <c r="AQ162" s="175"/>
      <c r="AR162" s="175"/>
      <c r="AS162" s="175"/>
      <c r="AW162" s="159"/>
      <c r="AX162" s="159"/>
      <c r="AY162" s="159"/>
      <c r="AZ162" s="159"/>
      <c r="BA162" s="159"/>
      <c r="BB162" s="159"/>
      <c r="BC162" s="159"/>
      <c r="BD162" s="159"/>
      <c r="BE162" s="159"/>
      <c r="BF162" s="346"/>
      <c r="BG162" s="346"/>
      <c r="BH162" s="346"/>
      <c r="BI162" s="346"/>
    </row>
    <row r="163" spans="2:61">
      <c r="B163" s="160" t="s">
        <v>28</v>
      </c>
      <c r="C163" s="161" t="s">
        <v>126</v>
      </c>
      <c r="D163" s="161" t="s">
        <v>125</v>
      </c>
      <c r="E163" s="161" t="s">
        <v>124</v>
      </c>
      <c r="F163" s="160" t="s">
        <v>49</v>
      </c>
      <c r="G163" s="160" t="s">
        <v>48</v>
      </c>
      <c r="H163" s="160" t="s">
        <v>47</v>
      </c>
      <c r="I163" s="160" t="s">
        <v>46</v>
      </c>
      <c r="J163" s="160" t="s">
        <v>45</v>
      </c>
      <c r="K163" s="160" t="s">
        <v>44</v>
      </c>
      <c r="L163" s="160" t="s">
        <v>43</v>
      </c>
      <c r="M163" s="160" t="s">
        <v>97</v>
      </c>
      <c r="N163" s="162"/>
      <c r="O163" s="103" t="s">
        <v>115</v>
      </c>
      <c r="P163" s="162"/>
      <c r="Q163" s="162"/>
      <c r="S163" s="164" t="s">
        <v>28</v>
      </c>
      <c r="T163" s="164" t="s">
        <v>126</v>
      </c>
      <c r="U163" s="164" t="s">
        <v>125</v>
      </c>
      <c r="V163" s="164" t="s">
        <v>124</v>
      </c>
      <c r="W163" s="164" t="s">
        <v>49</v>
      </c>
      <c r="X163" s="164" t="s">
        <v>48</v>
      </c>
      <c r="Y163" s="164" t="s">
        <v>47</v>
      </c>
      <c r="Z163" s="164" t="s">
        <v>46</v>
      </c>
      <c r="AA163" s="164" t="s">
        <v>45</v>
      </c>
      <c r="AB163" s="164" t="s">
        <v>44</v>
      </c>
      <c r="AC163" s="164" t="s">
        <v>43</v>
      </c>
      <c r="AD163" s="164" t="s">
        <v>97</v>
      </c>
      <c r="AE163" s="159"/>
      <c r="AF163" s="159"/>
      <c r="AG163" s="165"/>
      <c r="AH163" s="161" t="s">
        <v>28</v>
      </c>
      <c r="AI163" s="161" t="s">
        <v>126</v>
      </c>
      <c r="AJ163" s="161" t="s">
        <v>125</v>
      </c>
      <c r="AK163" s="161" t="s">
        <v>124</v>
      </c>
      <c r="AL163" s="161" t="s">
        <v>49</v>
      </c>
      <c r="AM163" s="161" t="s">
        <v>48</v>
      </c>
      <c r="AN163" s="161" t="s">
        <v>47</v>
      </c>
      <c r="AO163" s="161" t="s">
        <v>46</v>
      </c>
      <c r="AP163" s="161" t="s">
        <v>45</v>
      </c>
      <c r="AQ163" s="161" t="s">
        <v>44</v>
      </c>
      <c r="AR163" s="161" t="s">
        <v>43</v>
      </c>
      <c r="AS163" s="161" t="s">
        <v>97</v>
      </c>
      <c r="AW163" s="159"/>
      <c r="AX163" s="161" t="s">
        <v>28</v>
      </c>
      <c r="AY163" s="161" t="s">
        <v>126</v>
      </c>
      <c r="AZ163" s="161" t="s">
        <v>125</v>
      </c>
      <c r="BA163" s="161" t="s">
        <v>124</v>
      </c>
      <c r="BB163" s="161" t="s">
        <v>49</v>
      </c>
      <c r="BC163" s="161" t="s">
        <v>48</v>
      </c>
      <c r="BD163" s="161" t="s">
        <v>47</v>
      </c>
      <c r="BE163" s="161" t="s">
        <v>46</v>
      </c>
      <c r="BF163" s="161" t="s">
        <v>45</v>
      </c>
      <c r="BG163" s="161" t="s">
        <v>44</v>
      </c>
      <c r="BH163" s="161" t="s">
        <v>43</v>
      </c>
      <c r="BI163" s="161" t="s">
        <v>97</v>
      </c>
    </row>
    <row r="164" spans="2:61" ht="15.75" customHeight="1">
      <c r="B164" s="168" t="s">
        <v>33</v>
      </c>
      <c r="C164" s="169">
        <f t="shared" ref="C164:M166" si="148">T164+AI164*$Q$6+AI170*$Q$8+AI176*$Q$10</f>
        <v>5014.7999999999993</v>
      </c>
      <c r="D164" s="169">
        <f t="shared" si="148"/>
        <v>5453.4</v>
      </c>
      <c r="E164" s="169">
        <f t="shared" si="148"/>
        <v>5681.8</v>
      </c>
      <c r="F164" s="169">
        <f t="shared" si="148"/>
        <v>6057.6</v>
      </c>
      <c r="G164" s="169">
        <f t="shared" si="148"/>
        <v>6624.2</v>
      </c>
      <c r="H164" s="169">
        <f t="shared" si="148"/>
        <v>7986.6</v>
      </c>
      <c r="I164" s="169">
        <f t="shared" si="148"/>
        <v>5282.2</v>
      </c>
      <c r="J164" s="169">
        <f t="shared" si="148"/>
        <v>5295.4000000000005</v>
      </c>
      <c r="K164" s="169">
        <f t="shared" si="148"/>
        <v>4868.2</v>
      </c>
      <c r="L164" s="169">
        <f t="shared" si="148"/>
        <v>4797.8</v>
      </c>
      <c r="M164" s="169">
        <f t="shared" si="148"/>
        <v>4298.3999999999996</v>
      </c>
      <c r="N164" s="170"/>
      <c r="O164" s="352">
        <v>977.71079318534191</v>
      </c>
      <c r="P164" s="170"/>
      <c r="Q164" s="170"/>
      <c r="S164" s="168" t="s">
        <v>33</v>
      </c>
      <c r="T164" s="173">
        <v>2806</v>
      </c>
      <c r="U164" s="173">
        <v>3039</v>
      </c>
      <c r="V164" s="173">
        <v>3195</v>
      </c>
      <c r="W164" s="173">
        <v>3423</v>
      </c>
      <c r="X164" s="173">
        <v>3689</v>
      </c>
      <c r="Y164" s="173">
        <v>4389</v>
      </c>
      <c r="Z164" s="173">
        <v>2943</v>
      </c>
      <c r="AA164" s="173">
        <v>3001</v>
      </c>
      <c r="AB164" s="173">
        <v>2823</v>
      </c>
      <c r="AC164" s="173">
        <v>2798</v>
      </c>
      <c r="AD164" s="173">
        <v>2549</v>
      </c>
      <c r="AE164" s="159"/>
      <c r="AF164" s="159"/>
      <c r="AG164" s="602" t="s">
        <v>100</v>
      </c>
      <c r="AH164" s="174" t="s">
        <v>33</v>
      </c>
      <c r="AI164" s="175">
        <v>1023</v>
      </c>
      <c r="AJ164" s="175">
        <v>1110</v>
      </c>
      <c r="AK164" s="175">
        <v>1182</v>
      </c>
      <c r="AL164" s="175">
        <v>1341</v>
      </c>
      <c r="AM164" s="175">
        <v>1394</v>
      </c>
      <c r="AN164" s="175">
        <v>1407</v>
      </c>
      <c r="AO164" s="175">
        <v>869</v>
      </c>
      <c r="AP164" s="175">
        <v>1002</v>
      </c>
      <c r="AQ164" s="175">
        <v>978</v>
      </c>
      <c r="AR164" s="175">
        <v>990</v>
      </c>
      <c r="AS164" s="207">
        <v>945</v>
      </c>
      <c r="AW164" s="609" t="s">
        <v>51</v>
      </c>
      <c r="AX164" s="174" t="s">
        <v>33</v>
      </c>
      <c r="AY164" s="175">
        <v>579</v>
      </c>
      <c r="AZ164" s="175">
        <v>662</v>
      </c>
      <c r="BA164" s="175">
        <v>661</v>
      </c>
      <c r="BB164" s="175">
        <v>603</v>
      </c>
      <c r="BC164" s="175">
        <v>709</v>
      </c>
      <c r="BD164" s="175">
        <v>1049</v>
      </c>
      <c r="BE164" s="175">
        <v>791</v>
      </c>
      <c r="BF164" s="175">
        <v>697</v>
      </c>
      <c r="BG164" s="175">
        <v>596</v>
      </c>
      <c r="BH164" s="175">
        <v>506</v>
      </c>
      <c r="BI164" s="207">
        <v>378</v>
      </c>
    </row>
    <row r="165" spans="2:61">
      <c r="B165" s="168" t="s">
        <v>9</v>
      </c>
      <c r="C165" s="170">
        <f t="shared" si="148"/>
        <v>3623</v>
      </c>
      <c r="D165" s="170">
        <f t="shared" si="148"/>
        <v>3680.2</v>
      </c>
      <c r="E165" s="170">
        <f t="shared" si="148"/>
        <v>4004.4</v>
      </c>
      <c r="F165" s="170">
        <f t="shared" si="148"/>
        <v>4024</v>
      </c>
      <c r="G165" s="170">
        <f t="shared" si="148"/>
        <v>4546.3999999999996</v>
      </c>
      <c r="H165" s="170">
        <f t="shared" si="148"/>
        <v>5195.2</v>
      </c>
      <c r="I165" s="170">
        <f t="shared" si="148"/>
        <v>4557.4000000000005</v>
      </c>
      <c r="J165" s="170">
        <f t="shared" si="148"/>
        <v>4300.2</v>
      </c>
      <c r="K165" s="170">
        <f t="shared" si="148"/>
        <v>4170.6000000000004</v>
      </c>
      <c r="L165" s="170">
        <f t="shared" si="148"/>
        <v>4032.4</v>
      </c>
      <c r="M165" s="170">
        <f t="shared" si="148"/>
        <v>3908.6</v>
      </c>
      <c r="N165" s="170"/>
      <c r="O165" s="352">
        <v>465.28865353789212</v>
      </c>
      <c r="P165" s="170"/>
      <c r="Q165" s="170"/>
      <c r="S165" s="168" t="s">
        <v>9</v>
      </c>
      <c r="T165" s="173">
        <v>2016</v>
      </c>
      <c r="U165" s="173">
        <v>2064</v>
      </c>
      <c r="V165" s="173">
        <v>2228</v>
      </c>
      <c r="W165" s="173">
        <v>2262</v>
      </c>
      <c r="X165" s="173">
        <v>2513</v>
      </c>
      <c r="Y165" s="173">
        <v>2847</v>
      </c>
      <c r="Z165" s="173">
        <v>2490</v>
      </c>
      <c r="AA165" s="173">
        <v>2350</v>
      </c>
      <c r="AB165" s="173">
        <v>2346</v>
      </c>
      <c r="AC165" s="173">
        <v>2316</v>
      </c>
      <c r="AD165" s="173">
        <v>2297</v>
      </c>
      <c r="AE165" s="159"/>
      <c r="AF165" s="159"/>
      <c r="AG165" s="603"/>
      <c r="AH165" s="180" t="s">
        <v>9</v>
      </c>
      <c r="AI165" s="176">
        <v>725</v>
      </c>
      <c r="AJ165" s="176">
        <v>750</v>
      </c>
      <c r="AK165" s="176">
        <v>831</v>
      </c>
      <c r="AL165" s="176">
        <v>858</v>
      </c>
      <c r="AM165" s="176">
        <v>945</v>
      </c>
      <c r="AN165" s="176">
        <v>946</v>
      </c>
      <c r="AO165" s="176">
        <v>771</v>
      </c>
      <c r="AP165" s="176">
        <v>754</v>
      </c>
      <c r="AQ165" s="176">
        <v>812</v>
      </c>
      <c r="AR165" s="176">
        <v>820</v>
      </c>
      <c r="AS165" s="208">
        <v>853</v>
      </c>
      <c r="AW165" s="610"/>
      <c r="AX165" s="180" t="s">
        <v>9</v>
      </c>
      <c r="AY165" s="176">
        <v>511</v>
      </c>
      <c r="AZ165" s="176">
        <v>462</v>
      </c>
      <c r="BA165" s="176">
        <v>541</v>
      </c>
      <c r="BB165" s="176">
        <v>534</v>
      </c>
      <c r="BC165" s="176">
        <v>592</v>
      </c>
      <c r="BD165" s="176">
        <v>775</v>
      </c>
      <c r="BE165" s="176">
        <v>819</v>
      </c>
      <c r="BF165" s="176">
        <v>700</v>
      </c>
      <c r="BG165" s="176">
        <v>610</v>
      </c>
      <c r="BH165" s="176">
        <v>541</v>
      </c>
      <c r="BI165" s="208">
        <v>473</v>
      </c>
    </row>
    <row r="166" spans="2:61">
      <c r="B166" s="168" t="s">
        <v>34</v>
      </c>
      <c r="C166" s="170">
        <f t="shared" si="148"/>
        <v>3622.2000000000003</v>
      </c>
      <c r="D166" s="170">
        <f t="shared" si="148"/>
        <v>2891.2</v>
      </c>
      <c r="E166" s="170">
        <f t="shared" si="148"/>
        <v>3134.6000000000004</v>
      </c>
      <c r="F166" s="170">
        <f t="shared" si="148"/>
        <v>3310.8</v>
      </c>
      <c r="G166" s="170">
        <f t="shared" si="148"/>
        <v>3367.8</v>
      </c>
      <c r="H166" s="170">
        <f t="shared" si="148"/>
        <v>3922.3999999999996</v>
      </c>
      <c r="I166" s="170">
        <f t="shared" si="148"/>
        <v>3880.6</v>
      </c>
      <c r="J166" s="170">
        <f t="shared" si="148"/>
        <v>3726.6</v>
      </c>
      <c r="K166" s="170">
        <f t="shared" si="148"/>
        <v>3563.8</v>
      </c>
      <c r="L166" s="170">
        <f t="shared" si="148"/>
        <v>3347.4</v>
      </c>
      <c r="M166" s="170">
        <f t="shared" si="148"/>
        <v>3309.8</v>
      </c>
      <c r="N166" s="170"/>
      <c r="O166" s="352">
        <v>327.57819829774991</v>
      </c>
      <c r="P166" s="170"/>
      <c r="Q166" s="170"/>
      <c r="S166" s="168" t="s">
        <v>34</v>
      </c>
      <c r="T166" s="173">
        <v>2024</v>
      </c>
      <c r="U166" s="173">
        <v>1595</v>
      </c>
      <c r="V166" s="173">
        <v>1724</v>
      </c>
      <c r="W166" s="173">
        <v>1820</v>
      </c>
      <c r="X166" s="173">
        <v>1842</v>
      </c>
      <c r="Y166" s="173">
        <v>2137</v>
      </c>
      <c r="Z166" s="173">
        <v>2092</v>
      </c>
      <c r="AA166" s="173">
        <v>2012</v>
      </c>
      <c r="AB166" s="173">
        <v>1947</v>
      </c>
      <c r="AC166" s="173">
        <v>1870</v>
      </c>
      <c r="AD166" s="173">
        <v>1915</v>
      </c>
      <c r="AE166" s="159"/>
      <c r="AF166" s="159"/>
      <c r="AG166" s="603"/>
      <c r="AH166" s="180" t="s">
        <v>34</v>
      </c>
      <c r="AI166" s="176">
        <v>726</v>
      </c>
      <c r="AJ166" s="176">
        <v>562</v>
      </c>
      <c r="AK166" s="176">
        <v>601</v>
      </c>
      <c r="AL166" s="176">
        <v>686</v>
      </c>
      <c r="AM166" s="176">
        <v>688</v>
      </c>
      <c r="AN166" s="176">
        <v>734</v>
      </c>
      <c r="AO166" s="176">
        <v>657</v>
      </c>
      <c r="AP166" s="176">
        <v>604</v>
      </c>
      <c r="AQ166" s="176">
        <v>605</v>
      </c>
      <c r="AR166" s="176">
        <v>665</v>
      </c>
      <c r="AS166" s="208">
        <v>676</v>
      </c>
      <c r="AW166" s="610"/>
      <c r="AX166" s="180" t="s">
        <v>34</v>
      </c>
      <c r="AY166" s="176">
        <v>502</v>
      </c>
      <c r="AZ166" s="176">
        <v>456</v>
      </c>
      <c r="BA166" s="176">
        <v>504</v>
      </c>
      <c r="BB166" s="176">
        <v>515</v>
      </c>
      <c r="BC166" s="176">
        <v>522</v>
      </c>
      <c r="BD166" s="176">
        <v>671</v>
      </c>
      <c r="BE166" s="176">
        <v>787</v>
      </c>
      <c r="BF166" s="176">
        <v>727</v>
      </c>
      <c r="BG166" s="176">
        <v>640</v>
      </c>
      <c r="BH166" s="176">
        <v>545</v>
      </c>
      <c r="BI166" s="208">
        <v>478</v>
      </c>
    </row>
    <row r="167" spans="2:61">
      <c r="B167" s="168" t="s">
        <v>35</v>
      </c>
      <c r="C167" s="170">
        <f t="shared" ref="C167" si="149">T167</f>
        <v>169</v>
      </c>
      <c r="D167" s="170">
        <f t="shared" ref="D167" si="150">U167</f>
        <v>249</v>
      </c>
      <c r="E167" s="170">
        <f t="shared" ref="E167" si="151">V167</f>
        <v>582</v>
      </c>
      <c r="F167" s="170">
        <f>W167</f>
        <v>675</v>
      </c>
      <c r="G167" s="170">
        <f t="shared" ref="G167" si="152">X167</f>
        <v>829</v>
      </c>
      <c r="H167" s="170">
        <f t="shared" ref="H167" si="153">Y167</f>
        <v>1164</v>
      </c>
      <c r="I167" s="170">
        <f t="shared" ref="I167" si="154">Z167</f>
        <v>1245</v>
      </c>
      <c r="J167" s="170">
        <f t="shared" ref="J167" si="155">AA167</f>
        <v>1525</v>
      </c>
      <c r="K167" s="170">
        <f t="shared" ref="K167" si="156">AB167</f>
        <v>1213</v>
      </c>
      <c r="L167" s="170">
        <f t="shared" ref="L167:M167" si="157">AC167</f>
        <v>1577</v>
      </c>
      <c r="M167" s="170">
        <f t="shared" si="157"/>
        <v>1620</v>
      </c>
      <c r="N167" s="170"/>
      <c r="O167" s="352">
        <v>499.48836044719019</v>
      </c>
      <c r="P167" s="170"/>
      <c r="Q167" s="170"/>
      <c r="S167" s="168" t="s">
        <v>35</v>
      </c>
      <c r="T167" s="173">
        <v>169</v>
      </c>
      <c r="U167" s="173">
        <v>249</v>
      </c>
      <c r="V167" s="173">
        <v>582</v>
      </c>
      <c r="W167" s="173">
        <v>675</v>
      </c>
      <c r="X167" s="173">
        <v>829</v>
      </c>
      <c r="Y167" s="173">
        <v>1164</v>
      </c>
      <c r="Z167" s="173">
        <v>1245</v>
      </c>
      <c r="AA167" s="173">
        <v>1525</v>
      </c>
      <c r="AB167" s="173">
        <v>1213</v>
      </c>
      <c r="AC167" s="173">
        <v>1577</v>
      </c>
      <c r="AD167" s="173">
        <v>1620</v>
      </c>
      <c r="AE167" s="159"/>
      <c r="AF167" s="159"/>
      <c r="AG167" s="603"/>
      <c r="AH167" s="180" t="s">
        <v>36</v>
      </c>
      <c r="AI167" s="176">
        <v>231</v>
      </c>
      <c r="AJ167" s="176">
        <v>202</v>
      </c>
      <c r="AK167" s="176">
        <v>218</v>
      </c>
      <c r="AL167" s="176">
        <v>230</v>
      </c>
      <c r="AM167" s="176">
        <v>217</v>
      </c>
      <c r="AN167" s="176">
        <v>260</v>
      </c>
      <c r="AO167" s="176">
        <v>320</v>
      </c>
      <c r="AP167" s="176">
        <v>322</v>
      </c>
      <c r="AQ167" s="176">
        <v>352</v>
      </c>
      <c r="AR167" s="176">
        <v>376</v>
      </c>
      <c r="AS167" s="208">
        <v>398</v>
      </c>
      <c r="AW167" s="610"/>
      <c r="AX167" s="180" t="s">
        <v>36</v>
      </c>
      <c r="AY167" s="176">
        <v>361</v>
      </c>
      <c r="AZ167" s="176">
        <v>332</v>
      </c>
      <c r="BA167" s="176">
        <v>313</v>
      </c>
      <c r="BB167" s="176">
        <v>316</v>
      </c>
      <c r="BC167" s="176">
        <v>326</v>
      </c>
      <c r="BD167" s="176">
        <v>383</v>
      </c>
      <c r="BE167" s="176">
        <v>464</v>
      </c>
      <c r="BF167" s="176">
        <v>580</v>
      </c>
      <c r="BG167" s="176">
        <v>620</v>
      </c>
      <c r="BH167" s="176">
        <v>644</v>
      </c>
      <c r="BI167" s="208">
        <v>588</v>
      </c>
    </row>
    <row r="168" spans="2:61">
      <c r="B168" s="168" t="s">
        <v>36</v>
      </c>
      <c r="C168" s="170">
        <f t="shared" ref="C168:M170" si="158">T168+AI167*$Q$6+AI173*$Q$8+AI179*$Q$10</f>
        <v>1244.3999999999999</v>
      </c>
      <c r="D168" s="170">
        <f t="shared" si="158"/>
        <v>1199.8</v>
      </c>
      <c r="E168" s="170">
        <f t="shared" si="158"/>
        <v>1174.5999999999999</v>
      </c>
      <c r="F168" s="170">
        <f t="shared" si="158"/>
        <v>1225.2</v>
      </c>
      <c r="G168" s="170">
        <f t="shared" si="158"/>
        <v>1245</v>
      </c>
      <c r="H168" s="170">
        <f t="shared" si="158"/>
        <v>1492.8</v>
      </c>
      <c r="I168" s="170">
        <f t="shared" si="158"/>
        <v>1757.2</v>
      </c>
      <c r="J168" s="170">
        <f t="shared" si="158"/>
        <v>2120</v>
      </c>
      <c r="K168" s="170">
        <f t="shared" si="158"/>
        <v>2370</v>
      </c>
      <c r="L168" s="170">
        <f t="shared" si="158"/>
        <v>2407.6</v>
      </c>
      <c r="M168" s="170">
        <f t="shared" si="158"/>
        <v>2390.8000000000002</v>
      </c>
      <c r="N168" s="170"/>
      <c r="O168" s="352">
        <v>501.77446062283104</v>
      </c>
      <c r="P168" s="170"/>
      <c r="Q168" s="170"/>
      <c r="S168" s="168" t="s">
        <v>36</v>
      </c>
      <c r="T168" s="173">
        <v>672</v>
      </c>
      <c r="U168" s="173">
        <v>645</v>
      </c>
      <c r="V168" s="173">
        <v>635</v>
      </c>
      <c r="W168" s="173">
        <v>652</v>
      </c>
      <c r="X168" s="173">
        <v>670</v>
      </c>
      <c r="Y168" s="173">
        <v>794</v>
      </c>
      <c r="Z168" s="173">
        <v>932</v>
      </c>
      <c r="AA168" s="173">
        <v>1101</v>
      </c>
      <c r="AB168" s="173">
        <v>1258</v>
      </c>
      <c r="AC168" s="173">
        <v>1286</v>
      </c>
      <c r="AD168" s="173">
        <v>1290</v>
      </c>
      <c r="AE168" s="159"/>
      <c r="AF168" s="159"/>
      <c r="AG168" s="603"/>
      <c r="AH168" s="180" t="s">
        <v>37</v>
      </c>
      <c r="AI168" s="176">
        <v>0</v>
      </c>
      <c r="AJ168" s="176">
        <v>0</v>
      </c>
      <c r="AK168" s="176">
        <v>0</v>
      </c>
      <c r="AL168" s="176">
        <v>0</v>
      </c>
      <c r="AM168" s="176">
        <v>0</v>
      </c>
      <c r="AN168" s="176">
        <v>0</v>
      </c>
      <c r="AO168" s="176">
        <v>0</v>
      </c>
      <c r="AP168" s="176">
        <v>0</v>
      </c>
      <c r="AQ168" s="176">
        <v>0</v>
      </c>
      <c r="AR168" s="176">
        <v>0</v>
      </c>
      <c r="AS168" s="208">
        <v>1</v>
      </c>
      <c r="AW168" s="610"/>
      <c r="AX168" s="180" t="s">
        <v>37</v>
      </c>
      <c r="AY168" s="176">
        <v>0</v>
      </c>
      <c r="AZ168" s="176">
        <v>0</v>
      </c>
      <c r="BA168" s="176">
        <v>0</v>
      </c>
      <c r="BB168" s="176">
        <v>0</v>
      </c>
      <c r="BC168" s="176">
        <v>0</v>
      </c>
      <c r="BD168" s="176">
        <v>0</v>
      </c>
      <c r="BE168" s="176">
        <v>0</v>
      </c>
      <c r="BF168" s="176">
        <v>0</v>
      </c>
      <c r="BG168" s="176">
        <v>0</v>
      </c>
      <c r="BH168" s="176">
        <v>0</v>
      </c>
      <c r="BI168" s="208">
        <v>2</v>
      </c>
    </row>
    <row r="169" spans="2:61">
      <c r="B169" s="168" t="s">
        <v>37</v>
      </c>
      <c r="C169" s="170">
        <f t="shared" si="158"/>
        <v>0</v>
      </c>
      <c r="D169" s="170">
        <f t="shared" si="158"/>
        <v>0</v>
      </c>
      <c r="E169" s="170">
        <f t="shared" si="158"/>
        <v>0</v>
      </c>
      <c r="F169" s="170">
        <f t="shared" si="158"/>
        <v>0</v>
      </c>
      <c r="G169" s="170">
        <f t="shared" si="158"/>
        <v>0</v>
      </c>
      <c r="H169" s="170">
        <f t="shared" si="158"/>
        <v>0</v>
      </c>
      <c r="I169" s="170">
        <f t="shared" si="158"/>
        <v>0</v>
      </c>
      <c r="J169" s="170">
        <f t="shared" si="158"/>
        <v>0</v>
      </c>
      <c r="K169" s="170">
        <f t="shared" si="158"/>
        <v>0</v>
      </c>
      <c r="L169" s="170">
        <f t="shared" si="158"/>
        <v>0</v>
      </c>
      <c r="M169" s="170">
        <f t="shared" si="158"/>
        <v>6</v>
      </c>
      <c r="N169" s="170"/>
      <c r="O169" s="352"/>
      <c r="P169" s="170"/>
      <c r="Q169" s="170"/>
      <c r="S169" s="168" t="s">
        <v>37</v>
      </c>
      <c r="T169" s="173">
        <v>0</v>
      </c>
      <c r="U169" s="173">
        <v>0</v>
      </c>
      <c r="V169" s="173">
        <v>0</v>
      </c>
      <c r="W169" s="173">
        <v>0</v>
      </c>
      <c r="X169" s="173">
        <v>0</v>
      </c>
      <c r="Y169" s="173">
        <v>0</v>
      </c>
      <c r="Z169" s="173">
        <v>0</v>
      </c>
      <c r="AA169" s="173">
        <v>0</v>
      </c>
      <c r="AB169" s="173">
        <v>0</v>
      </c>
      <c r="AC169" s="173">
        <v>0</v>
      </c>
      <c r="AD169" s="173">
        <v>4</v>
      </c>
      <c r="AE169" s="159"/>
      <c r="AF169" s="159"/>
      <c r="AG169" s="604"/>
      <c r="AH169" s="182" t="s">
        <v>38</v>
      </c>
      <c r="AI169" s="183">
        <v>7</v>
      </c>
      <c r="AJ169" s="183">
        <v>11</v>
      </c>
      <c r="AK169" s="184">
        <v>12</v>
      </c>
      <c r="AL169" s="183">
        <v>7</v>
      </c>
      <c r="AM169" s="183">
        <v>1</v>
      </c>
      <c r="AN169" s="184">
        <v>0</v>
      </c>
      <c r="AO169" s="184">
        <v>162</v>
      </c>
      <c r="AP169" s="184">
        <v>153</v>
      </c>
      <c r="AQ169" s="184">
        <v>159</v>
      </c>
      <c r="AR169" s="184">
        <v>142</v>
      </c>
      <c r="AS169" s="210">
        <v>200</v>
      </c>
      <c r="AW169" s="611"/>
      <c r="AX169" s="182" t="s">
        <v>38</v>
      </c>
      <c r="AY169" s="183">
        <v>10</v>
      </c>
      <c r="AZ169" s="183">
        <v>12</v>
      </c>
      <c r="BA169" s="184">
        <v>18</v>
      </c>
      <c r="BB169" s="183">
        <v>23</v>
      </c>
      <c r="BC169" s="183">
        <v>3</v>
      </c>
      <c r="BD169" s="184">
        <v>0</v>
      </c>
      <c r="BE169" s="184">
        <v>290</v>
      </c>
      <c r="BF169" s="184">
        <v>313</v>
      </c>
      <c r="BG169" s="184">
        <v>304</v>
      </c>
      <c r="BH169" s="184">
        <v>233</v>
      </c>
      <c r="BI169" s="210">
        <v>351</v>
      </c>
    </row>
    <row r="170" spans="2:61" ht="15.75" customHeight="1">
      <c r="B170" s="168" t="s">
        <v>38</v>
      </c>
      <c r="C170" s="170">
        <f t="shared" si="158"/>
        <v>34.4</v>
      </c>
      <c r="D170" s="170">
        <f t="shared" si="158"/>
        <v>39.199999999999996</v>
      </c>
      <c r="E170" s="170">
        <f t="shared" si="158"/>
        <v>57</v>
      </c>
      <c r="F170" s="170">
        <f t="shared" si="158"/>
        <v>60.2</v>
      </c>
      <c r="G170" s="170">
        <f t="shared" si="158"/>
        <v>5.8</v>
      </c>
      <c r="H170" s="170">
        <f t="shared" si="158"/>
        <v>0</v>
      </c>
      <c r="I170" s="170">
        <f t="shared" si="158"/>
        <v>830</v>
      </c>
      <c r="J170" s="170">
        <f t="shared" si="158"/>
        <v>923</v>
      </c>
      <c r="K170" s="170">
        <f t="shared" si="158"/>
        <v>1006.8000000000001</v>
      </c>
      <c r="L170" s="170">
        <f t="shared" si="158"/>
        <v>794.2</v>
      </c>
      <c r="M170" s="170">
        <f t="shared" si="158"/>
        <v>1115.2</v>
      </c>
      <c r="N170" s="170"/>
      <c r="O170" s="352">
        <v>445.63918090261717</v>
      </c>
      <c r="P170" s="170"/>
      <c r="Q170" s="170"/>
      <c r="S170" s="168" t="s">
        <v>38</v>
      </c>
      <c r="T170" s="173">
        <v>18</v>
      </c>
      <c r="U170" s="173">
        <v>21</v>
      </c>
      <c r="V170" s="173">
        <v>30</v>
      </c>
      <c r="W170" s="173">
        <v>30</v>
      </c>
      <c r="X170" s="173">
        <v>3</v>
      </c>
      <c r="Y170" s="173">
        <v>0</v>
      </c>
      <c r="Z170" s="173">
        <v>435</v>
      </c>
      <c r="AA170" s="173">
        <v>493</v>
      </c>
      <c r="AB170" s="173">
        <v>524</v>
      </c>
      <c r="AC170" s="173">
        <v>421</v>
      </c>
      <c r="AD170" s="173">
        <v>583</v>
      </c>
      <c r="AE170" s="159"/>
      <c r="AF170" s="159"/>
      <c r="AG170" s="602" t="s">
        <v>101</v>
      </c>
      <c r="AH170" s="174" t="s">
        <v>33</v>
      </c>
      <c r="AI170" s="175">
        <v>1046</v>
      </c>
      <c r="AJ170" s="175">
        <v>1122</v>
      </c>
      <c r="AK170" s="175">
        <v>1144</v>
      </c>
      <c r="AL170" s="175">
        <v>1221</v>
      </c>
      <c r="AM170" s="175">
        <v>1364</v>
      </c>
      <c r="AN170" s="175">
        <v>1686</v>
      </c>
      <c r="AO170" s="175">
        <v>1002</v>
      </c>
      <c r="AP170" s="175">
        <v>978</v>
      </c>
      <c r="AQ170" s="175">
        <v>832</v>
      </c>
      <c r="AR170" s="175">
        <v>849</v>
      </c>
      <c r="AS170" s="207">
        <v>745</v>
      </c>
      <c r="AW170" s="609" t="s">
        <v>52</v>
      </c>
      <c r="AX170" s="174" t="s">
        <v>33</v>
      </c>
      <c r="AY170" s="175">
        <v>1604</v>
      </c>
      <c r="AZ170" s="175">
        <v>1772</v>
      </c>
      <c r="BA170" s="175">
        <v>1823</v>
      </c>
      <c r="BB170" s="175">
        <v>1921</v>
      </c>
      <c r="BC170" s="175">
        <v>2218</v>
      </c>
      <c r="BD170" s="175">
        <v>2747</v>
      </c>
      <c r="BE170" s="175">
        <v>1786</v>
      </c>
      <c r="BF170" s="175">
        <v>1765</v>
      </c>
      <c r="BG170" s="175">
        <v>1567</v>
      </c>
      <c r="BH170" s="175">
        <v>1459</v>
      </c>
      <c r="BI170" s="207">
        <v>1170</v>
      </c>
    </row>
    <row r="171" spans="2:61">
      <c r="B171" s="168" t="s">
        <v>39</v>
      </c>
      <c r="C171" s="170">
        <f t="shared" ref="C171:C174" si="159">T171</f>
        <v>0</v>
      </c>
      <c r="D171" s="170">
        <f t="shared" ref="D171:D174" si="160">U171</f>
        <v>0</v>
      </c>
      <c r="E171" s="170">
        <f t="shared" ref="E171:E174" si="161">V171</f>
        <v>0</v>
      </c>
      <c r="F171" s="170">
        <f>W171</f>
        <v>168</v>
      </c>
      <c r="G171" s="170">
        <f t="shared" ref="G171:G174" si="162">X171</f>
        <v>190</v>
      </c>
      <c r="H171" s="170">
        <f t="shared" ref="H171:H174" si="163">Y171</f>
        <v>156</v>
      </c>
      <c r="I171" s="170">
        <f t="shared" ref="I171:I174" si="164">Z171</f>
        <v>189</v>
      </c>
      <c r="J171" s="170">
        <f t="shared" ref="J171:J174" si="165">AA171</f>
        <v>395</v>
      </c>
      <c r="K171" s="170">
        <f t="shared" ref="K171:K174" si="166">AB171</f>
        <v>310</v>
      </c>
      <c r="L171" s="170">
        <f t="shared" ref="L171:M174" si="167">AC171</f>
        <v>366</v>
      </c>
      <c r="M171" s="170">
        <f>Z171</f>
        <v>189</v>
      </c>
      <c r="N171" s="170"/>
      <c r="O171" s="354">
        <v>100.73042761558716</v>
      </c>
      <c r="P171" s="170"/>
      <c r="Q171" s="170"/>
      <c r="S171" s="168" t="s">
        <v>39</v>
      </c>
      <c r="T171" s="173"/>
      <c r="U171" s="173"/>
      <c r="V171" s="173"/>
      <c r="W171" s="173">
        <v>168</v>
      </c>
      <c r="X171" s="173">
        <v>190</v>
      </c>
      <c r="Y171" s="173">
        <v>156</v>
      </c>
      <c r="Z171" s="173">
        <v>189</v>
      </c>
      <c r="AA171" s="173">
        <v>395</v>
      </c>
      <c r="AB171" s="173">
        <v>310</v>
      </c>
      <c r="AC171" s="173">
        <v>366</v>
      </c>
      <c r="AD171" s="173">
        <v>366</v>
      </c>
      <c r="AE171" s="159"/>
      <c r="AF171" s="159"/>
      <c r="AG171" s="603"/>
      <c r="AH171" s="180" t="s">
        <v>9</v>
      </c>
      <c r="AI171" s="176">
        <v>739</v>
      </c>
      <c r="AJ171" s="176">
        <v>709</v>
      </c>
      <c r="AK171" s="176">
        <v>790</v>
      </c>
      <c r="AL171" s="176">
        <v>736</v>
      </c>
      <c r="AM171" s="176">
        <v>897</v>
      </c>
      <c r="AN171" s="176">
        <v>1031</v>
      </c>
      <c r="AO171" s="176">
        <v>841</v>
      </c>
      <c r="AP171" s="176">
        <v>795</v>
      </c>
      <c r="AQ171" s="176">
        <v>719</v>
      </c>
      <c r="AR171" s="176">
        <v>668</v>
      </c>
      <c r="AS171" s="208">
        <v>622</v>
      </c>
      <c r="AW171" s="610"/>
      <c r="AX171" s="180" t="s">
        <v>9</v>
      </c>
      <c r="AY171" s="176">
        <v>1139</v>
      </c>
      <c r="AZ171" s="176">
        <v>1208</v>
      </c>
      <c r="BA171" s="176">
        <v>1293</v>
      </c>
      <c r="BB171" s="176">
        <v>1301</v>
      </c>
      <c r="BC171" s="176">
        <v>1557</v>
      </c>
      <c r="BD171" s="176">
        <v>1806</v>
      </c>
      <c r="BE171" s="176">
        <v>1561</v>
      </c>
      <c r="BF171" s="176">
        <v>1524</v>
      </c>
      <c r="BG171" s="176">
        <v>1413</v>
      </c>
      <c r="BH171" s="176">
        <v>1289</v>
      </c>
      <c r="BI171" s="208">
        <v>1101</v>
      </c>
    </row>
    <row r="172" spans="2:61">
      <c r="B172" s="168" t="s">
        <v>15</v>
      </c>
      <c r="C172" s="170">
        <f t="shared" si="159"/>
        <v>490</v>
      </c>
      <c r="D172" s="170">
        <f t="shared" si="160"/>
        <v>760</v>
      </c>
      <c r="E172" s="170">
        <f t="shared" si="161"/>
        <v>608</v>
      </c>
      <c r="F172" s="170">
        <f>W172</f>
        <v>665</v>
      </c>
      <c r="G172" s="170">
        <f t="shared" si="162"/>
        <v>704</v>
      </c>
      <c r="H172" s="170">
        <f t="shared" si="163"/>
        <v>720</v>
      </c>
      <c r="I172" s="170">
        <f t="shared" si="164"/>
        <v>614</v>
      </c>
      <c r="J172" s="170">
        <f t="shared" si="165"/>
        <v>736</v>
      </c>
      <c r="K172" s="170">
        <f t="shared" si="166"/>
        <v>850</v>
      </c>
      <c r="L172" s="170">
        <f t="shared" si="167"/>
        <v>861</v>
      </c>
      <c r="M172" s="170">
        <f t="shared" si="167"/>
        <v>830</v>
      </c>
      <c r="N172" s="170"/>
      <c r="O172" s="352">
        <v>112.99537846989811</v>
      </c>
      <c r="P172" s="170"/>
      <c r="Q172" s="170"/>
      <c r="S172" s="168" t="s">
        <v>15</v>
      </c>
      <c r="T172" s="173">
        <v>490</v>
      </c>
      <c r="U172" s="173">
        <v>760</v>
      </c>
      <c r="V172" s="173">
        <v>608</v>
      </c>
      <c r="W172" s="173">
        <v>665</v>
      </c>
      <c r="X172" s="173">
        <v>704</v>
      </c>
      <c r="Y172" s="173">
        <v>720</v>
      </c>
      <c r="Z172" s="173">
        <v>614</v>
      </c>
      <c r="AA172" s="173">
        <v>736</v>
      </c>
      <c r="AB172" s="173">
        <v>850</v>
      </c>
      <c r="AC172" s="173">
        <v>861</v>
      </c>
      <c r="AD172" s="173">
        <v>830</v>
      </c>
      <c r="AE172" s="159"/>
      <c r="AF172" s="159"/>
      <c r="AG172" s="603"/>
      <c r="AH172" s="180" t="s">
        <v>34</v>
      </c>
      <c r="AI172" s="176">
        <v>709</v>
      </c>
      <c r="AJ172" s="176">
        <v>555</v>
      </c>
      <c r="AK172" s="176">
        <v>631</v>
      </c>
      <c r="AL172" s="176">
        <v>642</v>
      </c>
      <c r="AM172" s="176">
        <v>637</v>
      </c>
      <c r="AN172" s="176">
        <v>747</v>
      </c>
      <c r="AO172" s="176">
        <v>699</v>
      </c>
      <c r="AP172" s="176">
        <v>671</v>
      </c>
      <c r="AQ172" s="176">
        <v>672</v>
      </c>
      <c r="AR172" s="176">
        <v>541</v>
      </c>
      <c r="AS172" s="208">
        <v>548</v>
      </c>
      <c r="AW172" s="610"/>
      <c r="AX172" s="180" t="s">
        <v>34</v>
      </c>
      <c r="AY172" s="176">
        <v>1152</v>
      </c>
      <c r="AZ172" s="176">
        <v>968</v>
      </c>
      <c r="BA172" s="176">
        <v>1036</v>
      </c>
      <c r="BB172" s="176">
        <v>1103</v>
      </c>
      <c r="BC172" s="176">
        <v>1162</v>
      </c>
      <c r="BD172" s="176">
        <v>1383</v>
      </c>
      <c r="BE172" s="176">
        <v>1387</v>
      </c>
      <c r="BF172" s="176">
        <v>1326</v>
      </c>
      <c r="BG172" s="176">
        <v>1254</v>
      </c>
      <c r="BH172" s="176">
        <v>1118</v>
      </c>
      <c r="BI172" s="208">
        <v>989</v>
      </c>
    </row>
    <row r="173" spans="2:61">
      <c r="B173" s="168" t="s">
        <v>40</v>
      </c>
      <c r="C173" s="170">
        <f t="shared" si="159"/>
        <v>0</v>
      </c>
      <c r="D173" s="170">
        <f t="shared" si="160"/>
        <v>0</v>
      </c>
      <c r="E173" s="170">
        <f t="shared" si="161"/>
        <v>0</v>
      </c>
      <c r="F173" s="170">
        <f>W173</f>
        <v>22230</v>
      </c>
      <c r="G173" s="170">
        <f t="shared" si="162"/>
        <v>19668</v>
      </c>
      <c r="H173" s="170">
        <f t="shared" si="163"/>
        <v>34325</v>
      </c>
      <c r="I173" s="170">
        <f t="shared" si="164"/>
        <v>62867</v>
      </c>
      <c r="J173" s="170">
        <f t="shared" si="165"/>
        <v>46118</v>
      </c>
      <c r="K173" s="170">
        <f t="shared" si="166"/>
        <v>45598</v>
      </c>
      <c r="L173" s="170">
        <f t="shared" si="167"/>
        <v>48273</v>
      </c>
      <c r="M173" s="170">
        <f t="shared" si="167"/>
        <v>49798.5</v>
      </c>
      <c r="N173" s="170"/>
      <c r="O173" s="354">
        <v>15391.288630230014</v>
      </c>
      <c r="P173" s="170"/>
      <c r="Q173" s="170"/>
      <c r="S173" s="168" t="s">
        <v>40</v>
      </c>
      <c r="T173" s="173"/>
      <c r="U173" s="173"/>
      <c r="V173" s="173"/>
      <c r="W173" s="173">
        <v>22230</v>
      </c>
      <c r="X173" s="173">
        <v>19668</v>
      </c>
      <c r="Y173" s="173">
        <v>34325</v>
      </c>
      <c r="Z173" s="173">
        <v>62867</v>
      </c>
      <c r="AA173" s="173">
        <v>46118</v>
      </c>
      <c r="AB173" s="173">
        <v>45598</v>
      </c>
      <c r="AC173" s="173">
        <v>48273</v>
      </c>
      <c r="AD173" s="173">
        <v>49798.5</v>
      </c>
      <c r="AE173" s="159"/>
      <c r="AF173" s="159"/>
      <c r="AG173" s="603"/>
      <c r="AH173" s="180" t="s">
        <v>36</v>
      </c>
      <c r="AI173" s="176">
        <v>210</v>
      </c>
      <c r="AJ173" s="176">
        <v>236</v>
      </c>
      <c r="AK173" s="176">
        <v>208</v>
      </c>
      <c r="AL173" s="176">
        <v>232</v>
      </c>
      <c r="AM173" s="176">
        <v>255</v>
      </c>
      <c r="AN173" s="176">
        <v>282</v>
      </c>
      <c r="AO173" s="176">
        <v>298</v>
      </c>
      <c r="AP173" s="176">
        <v>393</v>
      </c>
      <c r="AQ173" s="176">
        <v>432</v>
      </c>
      <c r="AR173" s="176">
        <v>420</v>
      </c>
      <c r="AS173" s="208">
        <v>420</v>
      </c>
      <c r="AW173" s="610"/>
      <c r="AX173" s="180" t="s">
        <v>36</v>
      </c>
      <c r="AY173" s="176">
        <v>320</v>
      </c>
      <c r="AZ173" s="176">
        <v>347</v>
      </c>
      <c r="BA173" s="176">
        <v>347</v>
      </c>
      <c r="BB173" s="176">
        <v>379</v>
      </c>
      <c r="BC173" s="176">
        <v>387</v>
      </c>
      <c r="BD173" s="176">
        <v>495</v>
      </c>
      <c r="BE173" s="176">
        <v>602</v>
      </c>
      <c r="BF173" s="176">
        <v>778</v>
      </c>
      <c r="BG173" s="176">
        <v>852</v>
      </c>
      <c r="BH173" s="176">
        <v>856</v>
      </c>
      <c r="BI173" s="208">
        <v>800</v>
      </c>
    </row>
    <row r="174" spans="2:61">
      <c r="B174" s="185" t="s">
        <v>41</v>
      </c>
      <c r="C174" s="186">
        <f t="shared" si="159"/>
        <v>13.839785263649281</v>
      </c>
      <c r="D174" s="186">
        <f t="shared" si="160"/>
        <v>13.696400005662596</v>
      </c>
      <c r="E174" s="186">
        <f t="shared" si="161"/>
        <v>12.966416640575016</v>
      </c>
      <c r="F174" s="186">
        <f>W174</f>
        <v>12.532998436578927</v>
      </c>
      <c r="G174" s="186">
        <f t="shared" si="162"/>
        <v>12.278333323152294</v>
      </c>
      <c r="H174" s="186">
        <f t="shared" si="163"/>
        <v>12.450214821086963</v>
      </c>
      <c r="I174" s="186">
        <f t="shared" si="164"/>
        <v>13.194467384277065</v>
      </c>
      <c r="J174" s="186">
        <f t="shared" si="165"/>
        <v>15.407723920456402</v>
      </c>
      <c r="K174" s="186">
        <f t="shared" si="166"/>
        <v>18.680024154350257</v>
      </c>
      <c r="L174" s="186">
        <f t="shared" si="167"/>
        <v>19.850784666838177</v>
      </c>
      <c r="M174" s="186">
        <f t="shared" si="167"/>
        <v>21.063940617267875</v>
      </c>
      <c r="N174" s="187"/>
      <c r="O174" s="353">
        <v>2.6888839153098583</v>
      </c>
      <c r="P174" s="170"/>
      <c r="Q174" s="170"/>
      <c r="S174" s="185" t="s">
        <v>41</v>
      </c>
      <c r="T174" s="188">
        <v>13.839785263649281</v>
      </c>
      <c r="U174" s="188">
        <v>13.696400005662596</v>
      </c>
      <c r="V174" s="188">
        <v>12.966416640575016</v>
      </c>
      <c r="W174" s="188">
        <v>12.532998436578927</v>
      </c>
      <c r="X174" s="188">
        <v>12.278333323152294</v>
      </c>
      <c r="Y174" s="188">
        <v>12.450214821086963</v>
      </c>
      <c r="Z174" s="188">
        <v>13.194467384277065</v>
      </c>
      <c r="AA174" s="188">
        <v>15.407723920456402</v>
      </c>
      <c r="AB174" s="188">
        <v>18.680024154350257</v>
      </c>
      <c r="AC174" s="188">
        <v>19.850784666838177</v>
      </c>
      <c r="AD174" s="188">
        <v>21.063940617267875</v>
      </c>
      <c r="AE174" s="159"/>
      <c r="AF174" s="159"/>
      <c r="AG174" s="603"/>
      <c r="AH174" s="180" t="s">
        <v>37</v>
      </c>
      <c r="AI174" s="176">
        <v>0</v>
      </c>
      <c r="AJ174" s="176">
        <v>0</v>
      </c>
      <c r="AK174" s="176">
        <v>0</v>
      </c>
      <c r="AL174" s="176">
        <v>0</v>
      </c>
      <c r="AM174" s="176">
        <v>0</v>
      </c>
      <c r="AN174" s="176">
        <v>0</v>
      </c>
      <c r="AO174" s="176">
        <v>0</v>
      </c>
      <c r="AP174" s="176">
        <v>0</v>
      </c>
      <c r="AQ174" s="176">
        <v>0</v>
      </c>
      <c r="AR174" s="176">
        <v>0</v>
      </c>
      <c r="AS174" s="208">
        <v>0</v>
      </c>
      <c r="AW174" s="610"/>
      <c r="AX174" s="180" t="s">
        <v>37</v>
      </c>
      <c r="AY174" s="176">
        <v>0</v>
      </c>
      <c r="AZ174" s="176">
        <v>0</v>
      </c>
      <c r="BA174" s="176">
        <v>0</v>
      </c>
      <c r="BB174" s="176">
        <v>0</v>
      </c>
      <c r="BC174" s="176">
        <v>0</v>
      </c>
      <c r="BD174" s="176">
        <v>0</v>
      </c>
      <c r="BE174" s="176">
        <v>0</v>
      </c>
      <c r="BF174" s="176">
        <v>0</v>
      </c>
      <c r="BG174" s="176">
        <v>0</v>
      </c>
      <c r="BH174" s="176">
        <v>0</v>
      </c>
      <c r="BI174" s="208">
        <v>1</v>
      </c>
    </row>
    <row r="175" spans="2:61">
      <c r="C175" s="168"/>
      <c r="D175" s="168"/>
      <c r="E175" s="168"/>
      <c r="O175" s="111"/>
      <c r="S175" s="159"/>
      <c r="T175" s="168"/>
      <c r="U175" s="168"/>
      <c r="V175" s="168"/>
      <c r="W175" s="159"/>
      <c r="X175" s="159"/>
      <c r="Y175" s="159"/>
      <c r="Z175" s="159"/>
      <c r="AA175" s="346"/>
      <c r="AB175" s="346"/>
      <c r="AC175" s="346"/>
      <c r="AD175" s="346"/>
      <c r="AE175" s="159"/>
      <c r="AF175" s="159"/>
      <c r="AG175" s="604"/>
      <c r="AH175" s="182" t="s">
        <v>38</v>
      </c>
      <c r="AI175" s="183">
        <v>6</v>
      </c>
      <c r="AJ175" s="183">
        <v>7</v>
      </c>
      <c r="AK175" s="184">
        <v>9</v>
      </c>
      <c r="AL175" s="183">
        <v>15</v>
      </c>
      <c r="AM175" s="183">
        <v>2</v>
      </c>
      <c r="AN175" s="184">
        <v>0</v>
      </c>
      <c r="AO175" s="184">
        <v>143</v>
      </c>
      <c r="AP175" s="184">
        <v>166</v>
      </c>
      <c r="AQ175" s="184">
        <v>184</v>
      </c>
      <c r="AR175" s="184">
        <v>136</v>
      </c>
      <c r="AS175" s="210">
        <v>197</v>
      </c>
      <c r="AW175" s="611"/>
      <c r="AX175" s="182" t="s">
        <v>38</v>
      </c>
      <c r="AY175" s="183">
        <v>11</v>
      </c>
      <c r="AZ175" s="183">
        <v>8</v>
      </c>
      <c r="BA175" s="184">
        <v>15</v>
      </c>
      <c r="BB175" s="183">
        <v>17</v>
      </c>
      <c r="BC175" s="183">
        <v>0</v>
      </c>
      <c r="BD175" s="184">
        <v>0</v>
      </c>
      <c r="BE175" s="184">
        <v>246</v>
      </c>
      <c r="BF175" s="184">
        <v>275</v>
      </c>
      <c r="BG175" s="184">
        <v>337</v>
      </c>
      <c r="BH175" s="184">
        <v>257</v>
      </c>
      <c r="BI175" s="210">
        <v>330</v>
      </c>
    </row>
    <row r="176" spans="2:61" ht="15.75" customHeight="1">
      <c r="C176" s="168"/>
      <c r="D176" s="168"/>
      <c r="E176" s="168"/>
      <c r="O176" s="111"/>
      <c r="S176" s="159"/>
      <c r="T176" s="168"/>
      <c r="U176" s="168"/>
      <c r="V176" s="168"/>
      <c r="W176" s="159"/>
      <c r="X176" s="159"/>
      <c r="Y176" s="159"/>
      <c r="Z176" s="159"/>
      <c r="AA176" s="346"/>
      <c r="AB176" s="346"/>
      <c r="AC176" s="346"/>
      <c r="AD176" s="346"/>
      <c r="AE176" s="159"/>
      <c r="AF176" s="159"/>
      <c r="AG176" s="602" t="s">
        <v>102</v>
      </c>
      <c r="AH176" s="174" t="s">
        <v>33</v>
      </c>
      <c r="AI176" s="175">
        <v>287</v>
      </c>
      <c r="AJ176" s="175">
        <v>337</v>
      </c>
      <c r="AK176" s="175">
        <v>331</v>
      </c>
      <c r="AL176" s="175">
        <v>284</v>
      </c>
      <c r="AM176" s="175">
        <v>380</v>
      </c>
      <c r="AN176" s="175">
        <v>655</v>
      </c>
      <c r="AO176" s="175">
        <v>535</v>
      </c>
      <c r="AP176" s="175">
        <v>429</v>
      </c>
      <c r="AQ176" s="175">
        <v>359</v>
      </c>
      <c r="AR176" s="175">
        <v>299</v>
      </c>
      <c r="AS176" s="207">
        <v>207</v>
      </c>
      <c r="AW176" s="602" t="s">
        <v>69</v>
      </c>
      <c r="AX176" s="174" t="s">
        <v>33</v>
      </c>
      <c r="AY176" s="175">
        <v>1793</v>
      </c>
      <c r="AZ176" s="175">
        <v>1931</v>
      </c>
      <c r="BA176" s="175">
        <v>1979</v>
      </c>
      <c r="BB176" s="175">
        <v>2111</v>
      </c>
      <c r="BC176" s="175">
        <v>2335</v>
      </c>
      <c r="BD176" s="175">
        <v>2948</v>
      </c>
      <c r="BE176" s="175">
        <v>1901</v>
      </c>
      <c r="BF176" s="175">
        <v>1783</v>
      </c>
      <c r="BG176" s="175">
        <v>1556</v>
      </c>
      <c r="BH176" s="175">
        <v>1620</v>
      </c>
      <c r="BI176" s="207">
        <v>1508</v>
      </c>
    </row>
    <row r="177" spans="2:61">
      <c r="C177" s="168"/>
      <c r="D177" s="168"/>
      <c r="E177" s="168"/>
      <c r="O177" s="111"/>
      <c r="S177" s="159"/>
      <c r="T177" s="168"/>
      <c r="U177" s="168"/>
      <c r="V177" s="168"/>
      <c r="W177" s="159"/>
      <c r="X177" s="159"/>
      <c r="Y177" s="159"/>
      <c r="Z177" s="159"/>
      <c r="AA177" s="346"/>
      <c r="AB177" s="346"/>
      <c r="AC177" s="346"/>
      <c r="AD177" s="346"/>
      <c r="AE177" s="159"/>
      <c r="AF177" s="159"/>
      <c r="AG177" s="603"/>
      <c r="AH177" s="180" t="s">
        <v>9</v>
      </c>
      <c r="AI177" s="176">
        <v>240</v>
      </c>
      <c r="AJ177" s="176">
        <v>256</v>
      </c>
      <c r="AK177" s="176">
        <v>268</v>
      </c>
      <c r="AL177" s="176">
        <v>283</v>
      </c>
      <c r="AM177" s="176">
        <v>317</v>
      </c>
      <c r="AN177" s="176">
        <v>467</v>
      </c>
      <c r="AO177" s="176">
        <v>508</v>
      </c>
      <c r="AP177" s="176">
        <v>460</v>
      </c>
      <c r="AQ177" s="176">
        <v>380</v>
      </c>
      <c r="AR177" s="176">
        <v>327</v>
      </c>
      <c r="AS177" s="208">
        <v>256</v>
      </c>
      <c r="AW177" s="603"/>
      <c r="AX177" s="180" t="s">
        <v>9</v>
      </c>
      <c r="AY177" s="176">
        <v>1273</v>
      </c>
      <c r="AZ177" s="176">
        <v>1266</v>
      </c>
      <c r="BA177" s="176">
        <v>1381</v>
      </c>
      <c r="BB177" s="176">
        <v>1344</v>
      </c>
      <c r="BC177" s="176">
        <v>1541</v>
      </c>
      <c r="BD177" s="176">
        <v>1828</v>
      </c>
      <c r="BE177" s="176">
        <v>1597</v>
      </c>
      <c r="BF177" s="176">
        <v>1500</v>
      </c>
      <c r="BG177" s="176">
        <v>1367</v>
      </c>
      <c r="BH177" s="176">
        <v>1307</v>
      </c>
      <c r="BI177" s="208">
        <v>1291</v>
      </c>
    </row>
    <row r="178" spans="2:61">
      <c r="C178" s="168"/>
      <c r="D178" s="168"/>
      <c r="E178" s="168"/>
      <c r="O178" s="111"/>
      <c r="S178" s="159"/>
      <c r="T178" s="168"/>
      <c r="U178" s="168"/>
      <c r="V178" s="168"/>
      <c r="W178" s="159"/>
      <c r="X178" s="159"/>
      <c r="Y178" s="159"/>
      <c r="Z178" s="159"/>
      <c r="AA178" s="346"/>
      <c r="AB178" s="346"/>
      <c r="AC178" s="346"/>
      <c r="AD178" s="346"/>
      <c r="AE178" s="159"/>
      <c r="AF178" s="159"/>
      <c r="AG178" s="603"/>
      <c r="AH178" s="180" t="s">
        <v>34</v>
      </c>
      <c r="AI178" s="176">
        <v>257</v>
      </c>
      <c r="AJ178" s="176">
        <v>243</v>
      </c>
      <c r="AK178" s="176">
        <v>249</v>
      </c>
      <c r="AL178" s="176">
        <v>250</v>
      </c>
      <c r="AM178" s="176">
        <v>282</v>
      </c>
      <c r="AN178" s="176">
        <v>376</v>
      </c>
      <c r="AO178" s="176">
        <v>470</v>
      </c>
      <c r="AP178" s="176">
        <v>467</v>
      </c>
      <c r="AQ178" s="176">
        <v>384</v>
      </c>
      <c r="AR178" s="176">
        <v>337</v>
      </c>
      <c r="AS178" s="208">
        <v>255</v>
      </c>
      <c r="AW178" s="603"/>
      <c r="AX178" s="180" t="s">
        <v>34</v>
      </c>
      <c r="AY178" s="176">
        <v>1261</v>
      </c>
      <c r="AZ178" s="176">
        <v>977</v>
      </c>
      <c r="BA178" s="176">
        <v>1070</v>
      </c>
      <c r="BB178" s="176">
        <v>1102</v>
      </c>
      <c r="BC178" s="176">
        <v>1124</v>
      </c>
      <c r="BD178" s="176">
        <v>1302</v>
      </c>
      <c r="BE178" s="176">
        <v>1291</v>
      </c>
      <c r="BF178" s="176">
        <v>1294</v>
      </c>
      <c r="BG178" s="176">
        <v>1207</v>
      </c>
      <c r="BH178" s="176">
        <v>1095</v>
      </c>
      <c r="BI178" s="208">
        <v>1070</v>
      </c>
    </row>
    <row r="179" spans="2:61">
      <c r="C179" s="168"/>
      <c r="D179" s="168"/>
      <c r="E179" s="168"/>
      <c r="O179" s="111"/>
      <c r="S179" s="159"/>
      <c r="T179" s="168"/>
      <c r="U179" s="168"/>
      <c r="V179" s="168"/>
      <c r="W179" s="159"/>
      <c r="X179" s="159"/>
      <c r="Y179" s="159"/>
      <c r="Z179" s="159"/>
      <c r="AA179" s="346"/>
      <c r="AB179" s="346"/>
      <c r="AC179" s="346"/>
      <c r="AD179" s="346"/>
      <c r="AE179" s="159"/>
      <c r="AF179" s="159"/>
      <c r="AG179" s="603"/>
      <c r="AH179" s="180" t="s">
        <v>36</v>
      </c>
      <c r="AI179" s="176">
        <v>148</v>
      </c>
      <c r="AJ179" s="176">
        <v>131</v>
      </c>
      <c r="AK179" s="176">
        <v>131</v>
      </c>
      <c r="AL179" s="176">
        <v>131</v>
      </c>
      <c r="AM179" s="176">
        <v>122</v>
      </c>
      <c r="AN179" s="176">
        <v>174</v>
      </c>
      <c r="AO179" s="176">
        <v>226</v>
      </c>
      <c r="AP179" s="176">
        <v>307</v>
      </c>
      <c r="AQ179" s="176">
        <v>332</v>
      </c>
      <c r="AR179" s="176">
        <v>334</v>
      </c>
      <c r="AS179" s="208">
        <v>302</v>
      </c>
      <c r="AW179" s="603"/>
      <c r="AX179" s="180" t="s">
        <v>36</v>
      </c>
      <c r="AY179" s="176">
        <v>414</v>
      </c>
      <c r="AZ179" s="176">
        <v>388</v>
      </c>
      <c r="BA179" s="176">
        <v>367</v>
      </c>
      <c r="BB179" s="176">
        <v>392</v>
      </c>
      <c r="BC179" s="176">
        <v>380</v>
      </c>
      <c r="BD179" s="176">
        <v>468</v>
      </c>
      <c r="BE179" s="176">
        <v>528</v>
      </c>
      <c r="BF179" s="176">
        <v>671</v>
      </c>
      <c r="BG179" s="176">
        <v>740</v>
      </c>
      <c r="BH179" s="176">
        <v>718</v>
      </c>
      <c r="BI179" s="208">
        <v>756</v>
      </c>
    </row>
    <row r="180" spans="2:61">
      <c r="C180" s="168"/>
      <c r="D180" s="168"/>
      <c r="E180" s="168"/>
      <c r="O180" s="111"/>
      <c r="S180" s="159"/>
      <c r="T180" s="168"/>
      <c r="U180" s="168"/>
      <c r="V180" s="168"/>
      <c r="W180" s="159"/>
      <c r="X180" s="159"/>
      <c r="Y180" s="159"/>
      <c r="Z180" s="159"/>
      <c r="AA180" s="346"/>
      <c r="AB180" s="346"/>
      <c r="AC180" s="346"/>
      <c r="AD180" s="346"/>
      <c r="AE180" s="159"/>
      <c r="AF180" s="159"/>
      <c r="AG180" s="603"/>
      <c r="AH180" s="180" t="s">
        <v>37</v>
      </c>
      <c r="AI180" s="176">
        <v>0</v>
      </c>
      <c r="AJ180" s="176">
        <v>0</v>
      </c>
      <c r="AK180" s="176">
        <v>0</v>
      </c>
      <c r="AL180" s="176">
        <v>0</v>
      </c>
      <c r="AM180" s="176">
        <v>0</v>
      </c>
      <c r="AN180" s="176">
        <v>0</v>
      </c>
      <c r="AO180" s="176">
        <v>0</v>
      </c>
      <c r="AP180" s="176">
        <v>0</v>
      </c>
      <c r="AQ180" s="176">
        <v>0</v>
      </c>
      <c r="AR180" s="176">
        <v>0</v>
      </c>
      <c r="AS180" s="208">
        <v>1</v>
      </c>
      <c r="AW180" s="603"/>
      <c r="AX180" s="180" t="s">
        <v>37</v>
      </c>
      <c r="AY180" s="176">
        <v>0</v>
      </c>
      <c r="AZ180" s="176">
        <v>0</v>
      </c>
      <c r="BA180" s="176">
        <v>0</v>
      </c>
      <c r="BB180" s="176">
        <v>0</v>
      </c>
      <c r="BC180" s="176">
        <v>0</v>
      </c>
      <c r="BD180" s="176">
        <v>0</v>
      </c>
      <c r="BE180" s="176">
        <v>0</v>
      </c>
      <c r="BF180" s="176">
        <v>0</v>
      </c>
      <c r="BG180" s="176">
        <v>0</v>
      </c>
      <c r="BH180" s="176">
        <v>0</v>
      </c>
      <c r="BI180" s="208">
        <v>1</v>
      </c>
    </row>
    <row r="181" spans="2:61">
      <c r="C181" s="168"/>
      <c r="D181" s="168"/>
      <c r="E181" s="168"/>
      <c r="O181" s="111"/>
      <c r="S181" s="159"/>
      <c r="T181" s="168"/>
      <c r="U181" s="168"/>
      <c r="V181" s="168"/>
      <c r="W181" s="159"/>
      <c r="X181" s="159"/>
      <c r="Y181" s="159"/>
      <c r="Z181" s="159"/>
      <c r="AA181" s="346"/>
      <c r="AB181" s="346"/>
      <c r="AC181" s="346"/>
      <c r="AD181" s="346"/>
      <c r="AE181" s="159"/>
      <c r="AF181" s="159"/>
      <c r="AG181" s="604"/>
      <c r="AH181" s="182" t="s">
        <v>38</v>
      </c>
      <c r="AI181" s="183">
        <v>4</v>
      </c>
      <c r="AJ181" s="183">
        <v>2</v>
      </c>
      <c r="AK181" s="184">
        <v>7</v>
      </c>
      <c r="AL181" s="183">
        <v>8</v>
      </c>
      <c r="AM181" s="183">
        <v>0</v>
      </c>
      <c r="AN181" s="184">
        <v>0</v>
      </c>
      <c r="AO181" s="184">
        <v>102</v>
      </c>
      <c r="AP181" s="184">
        <v>118</v>
      </c>
      <c r="AQ181" s="184">
        <v>143</v>
      </c>
      <c r="AR181" s="184">
        <v>103</v>
      </c>
      <c r="AS181" s="210">
        <v>146</v>
      </c>
      <c r="AW181" s="604"/>
      <c r="AX181" s="182" t="s">
        <v>38</v>
      </c>
      <c r="AY181" s="183">
        <v>10</v>
      </c>
      <c r="AZ181" s="183">
        <v>11</v>
      </c>
      <c r="BA181" s="184">
        <v>18</v>
      </c>
      <c r="BB181" s="183">
        <v>21</v>
      </c>
      <c r="BC181" s="183">
        <v>2</v>
      </c>
      <c r="BD181" s="184">
        <v>0</v>
      </c>
      <c r="BE181" s="184">
        <v>218</v>
      </c>
      <c r="BF181" s="184">
        <v>251</v>
      </c>
      <c r="BG181" s="184">
        <v>315</v>
      </c>
      <c r="BH181" s="184">
        <v>233</v>
      </c>
      <c r="BI181" s="210">
        <v>351</v>
      </c>
    </row>
    <row r="182" spans="2:61">
      <c r="C182" s="159"/>
      <c r="D182" s="159"/>
      <c r="E182" s="159"/>
      <c r="O182" s="111"/>
      <c r="S182" s="159"/>
      <c r="T182" s="159"/>
      <c r="U182" s="159"/>
      <c r="V182" s="159"/>
      <c r="W182" s="159"/>
      <c r="X182" s="159"/>
      <c r="Y182" s="159"/>
      <c r="Z182" s="159"/>
      <c r="AA182" s="346"/>
      <c r="AB182" s="346"/>
      <c r="AC182" s="346"/>
      <c r="AD182" s="346"/>
      <c r="AE182" s="159"/>
      <c r="AF182" s="159"/>
      <c r="AI182" s="159"/>
      <c r="AJ182" s="159"/>
      <c r="AK182" s="159"/>
      <c r="AP182" s="347"/>
      <c r="AQ182" s="347"/>
      <c r="AR182" s="347"/>
      <c r="AS182" s="347"/>
      <c r="AW182" s="159"/>
      <c r="AX182" s="159"/>
      <c r="AY182" s="159"/>
      <c r="AZ182" s="159"/>
      <c r="BA182" s="159"/>
      <c r="BB182" s="159"/>
      <c r="BC182" s="159"/>
      <c r="BD182" s="159"/>
      <c r="BE182" s="159"/>
      <c r="BF182" s="346"/>
      <c r="BG182" s="346"/>
      <c r="BH182" s="346"/>
      <c r="BI182" s="346"/>
    </row>
    <row r="183" spans="2:61">
      <c r="B183" s="160" t="s">
        <v>29</v>
      </c>
      <c r="C183" s="161" t="s">
        <v>126</v>
      </c>
      <c r="D183" s="161" t="s">
        <v>125</v>
      </c>
      <c r="E183" s="161" t="s">
        <v>124</v>
      </c>
      <c r="F183" s="160" t="s">
        <v>49</v>
      </c>
      <c r="G183" s="160" t="s">
        <v>48</v>
      </c>
      <c r="H183" s="160" t="s">
        <v>47</v>
      </c>
      <c r="I183" s="160" t="s">
        <v>46</v>
      </c>
      <c r="J183" s="160" t="s">
        <v>45</v>
      </c>
      <c r="K183" s="160" t="s">
        <v>44</v>
      </c>
      <c r="L183" s="160" t="s">
        <v>43</v>
      </c>
      <c r="M183" s="160" t="s">
        <v>97</v>
      </c>
      <c r="N183" s="162"/>
      <c r="O183" s="103" t="s">
        <v>115</v>
      </c>
      <c r="P183" s="162"/>
      <c r="Q183" s="162"/>
      <c r="S183" s="164" t="s">
        <v>29</v>
      </c>
      <c r="T183" s="164" t="s">
        <v>126</v>
      </c>
      <c r="U183" s="164" t="s">
        <v>125</v>
      </c>
      <c r="V183" s="164" t="s">
        <v>124</v>
      </c>
      <c r="W183" s="164" t="s">
        <v>49</v>
      </c>
      <c r="X183" s="164" t="s">
        <v>48</v>
      </c>
      <c r="Y183" s="164" t="s">
        <v>47</v>
      </c>
      <c r="Z183" s="164" t="s">
        <v>46</v>
      </c>
      <c r="AA183" s="164" t="s">
        <v>45</v>
      </c>
      <c r="AB183" s="164" t="s">
        <v>44</v>
      </c>
      <c r="AC183" s="164" t="s">
        <v>43</v>
      </c>
      <c r="AD183" s="164" t="s">
        <v>97</v>
      </c>
      <c r="AE183" s="159"/>
      <c r="AF183" s="159"/>
      <c r="AG183" s="165"/>
      <c r="AH183" s="161" t="s">
        <v>29</v>
      </c>
      <c r="AI183" s="161" t="s">
        <v>126</v>
      </c>
      <c r="AJ183" s="161" t="s">
        <v>125</v>
      </c>
      <c r="AK183" s="161" t="s">
        <v>124</v>
      </c>
      <c r="AL183" s="161" t="s">
        <v>49</v>
      </c>
      <c r="AM183" s="161" t="s">
        <v>48</v>
      </c>
      <c r="AN183" s="161" t="s">
        <v>47</v>
      </c>
      <c r="AO183" s="161" t="s">
        <v>46</v>
      </c>
      <c r="AP183" s="161" t="s">
        <v>45</v>
      </c>
      <c r="AQ183" s="161" t="s">
        <v>44</v>
      </c>
      <c r="AR183" s="161" t="s">
        <v>43</v>
      </c>
      <c r="AS183" s="161" t="s">
        <v>97</v>
      </c>
      <c r="AW183" s="159"/>
      <c r="AX183" s="161" t="s">
        <v>29</v>
      </c>
      <c r="AY183" s="161" t="s">
        <v>126</v>
      </c>
      <c r="AZ183" s="161" t="s">
        <v>125</v>
      </c>
      <c r="BA183" s="161" t="s">
        <v>124</v>
      </c>
      <c r="BB183" s="161" t="s">
        <v>49</v>
      </c>
      <c r="BC183" s="161" t="s">
        <v>48</v>
      </c>
      <c r="BD183" s="161" t="s">
        <v>47</v>
      </c>
      <c r="BE183" s="161" t="s">
        <v>46</v>
      </c>
      <c r="BF183" s="161" t="s">
        <v>45</v>
      </c>
      <c r="BG183" s="161" t="s">
        <v>44</v>
      </c>
      <c r="BH183" s="161" t="s">
        <v>43</v>
      </c>
      <c r="BI183" s="161" t="s">
        <v>97</v>
      </c>
    </row>
    <row r="184" spans="2:61" ht="15.75" customHeight="1">
      <c r="B184" s="168" t="s">
        <v>33</v>
      </c>
      <c r="C184" s="169">
        <f t="shared" ref="C184:M186" si="168">T184+AI184*$Q$6+AI190*$Q$8+AI196*$Q$10</f>
        <v>3421.2</v>
      </c>
      <c r="D184" s="169">
        <f t="shared" si="168"/>
        <v>3267.2000000000003</v>
      </c>
      <c r="E184" s="169">
        <f t="shared" si="168"/>
        <v>3625.2</v>
      </c>
      <c r="F184" s="169">
        <f t="shared" si="168"/>
        <v>3670.2000000000003</v>
      </c>
      <c r="G184" s="169">
        <f t="shared" si="168"/>
        <v>3764.8</v>
      </c>
      <c r="H184" s="169">
        <f t="shared" si="168"/>
        <v>4699.6000000000004</v>
      </c>
      <c r="I184" s="169">
        <f t="shared" si="168"/>
        <v>3357.2</v>
      </c>
      <c r="J184" s="169">
        <f t="shared" si="168"/>
        <v>3121.8</v>
      </c>
      <c r="K184" s="169">
        <f t="shared" si="168"/>
        <v>2970</v>
      </c>
      <c r="L184" s="169">
        <f t="shared" si="168"/>
        <v>2676</v>
      </c>
      <c r="M184" s="169">
        <f t="shared" si="168"/>
        <v>2584</v>
      </c>
      <c r="N184" s="170"/>
      <c r="O184" s="352">
        <v>550.73414477606843</v>
      </c>
      <c r="P184" s="170"/>
      <c r="Q184" s="170"/>
      <c r="S184" s="168" t="s">
        <v>33</v>
      </c>
      <c r="T184" s="173">
        <v>1808</v>
      </c>
      <c r="U184" s="173">
        <v>1746</v>
      </c>
      <c r="V184" s="173">
        <v>1925</v>
      </c>
      <c r="W184" s="173">
        <v>1955</v>
      </c>
      <c r="X184" s="173">
        <v>2029</v>
      </c>
      <c r="Y184" s="173">
        <v>2494</v>
      </c>
      <c r="Z184" s="173">
        <v>1784</v>
      </c>
      <c r="AA184" s="173">
        <v>1687</v>
      </c>
      <c r="AB184" s="173">
        <v>1642</v>
      </c>
      <c r="AC184" s="173">
        <v>1509</v>
      </c>
      <c r="AD184" s="173">
        <v>1518</v>
      </c>
      <c r="AE184" s="159"/>
      <c r="AF184" s="159"/>
      <c r="AG184" s="602" t="s">
        <v>100</v>
      </c>
      <c r="AH184" s="174" t="s">
        <v>33</v>
      </c>
      <c r="AI184" s="175">
        <v>600</v>
      </c>
      <c r="AJ184" s="175">
        <v>568</v>
      </c>
      <c r="AK184" s="175">
        <v>585</v>
      </c>
      <c r="AL184" s="175">
        <v>661</v>
      </c>
      <c r="AM184" s="175">
        <v>696</v>
      </c>
      <c r="AN184" s="175">
        <v>741</v>
      </c>
      <c r="AO184" s="175">
        <v>552</v>
      </c>
      <c r="AP184" s="175">
        <v>491</v>
      </c>
      <c r="AQ184" s="175">
        <v>533</v>
      </c>
      <c r="AR184" s="175">
        <v>474</v>
      </c>
      <c r="AS184" s="207">
        <v>497</v>
      </c>
      <c r="AW184" s="609" t="s">
        <v>51</v>
      </c>
      <c r="AX184" s="174" t="s">
        <v>33</v>
      </c>
      <c r="AY184" s="175">
        <v>509</v>
      </c>
      <c r="AZ184" s="175">
        <v>427</v>
      </c>
      <c r="BA184" s="175">
        <v>467</v>
      </c>
      <c r="BB184" s="175">
        <v>413</v>
      </c>
      <c r="BC184" s="175">
        <v>458</v>
      </c>
      <c r="BD184" s="175">
        <v>671</v>
      </c>
      <c r="BE184" s="175">
        <v>531</v>
      </c>
      <c r="BF184" s="175">
        <v>429</v>
      </c>
      <c r="BG184" s="175">
        <v>341</v>
      </c>
      <c r="BH184" s="175">
        <v>264</v>
      </c>
      <c r="BI184" s="207">
        <v>235</v>
      </c>
    </row>
    <row r="185" spans="2:61">
      <c r="B185" s="168" t="s">
        <v>9</v>
      </c>
      <c r="C185" s="170">
        <f t="shared" si="168"/>
        <v>2345</v>
      </c>
      <c r="D185" s="170">
        <f t="shared" si="168"/>
        <v>2532.8000000000002</v>
      </c>
      <c r="E185" s="170">
        <f t="shared" si="168"/>
        <v>2633.6</v>
      </c>
      <c r="F185" s="170">
        <f t="shared" si="168"/>
        <v>2787.2</v>
      </c>
      <c r="G185" s="170">
        <f t="shared" si="168"/>
        <v>2765</v>
      </c>
      <c r="H185" s="170">
        <f t="shared" si="168"/>
        <v>3198.3999999999996</v>
      </c>
      <c r="I185" s="170">
        <f t="shared" si="168"/>
        <v>2682.6</v>
      </c>
      <c r="J185" s="170">
        <f t="shared" si="168"/>
        <v>2409.6</v>
      </c>
      <c r="K185" s="170">
        <f t="shared" si="168"/>
        <v>2355.1999999999998</v>
      </c>
      <c r="L185" s="170">
        <f t="shared" si="168"/>
        <v>2288.4</v>
      </c>
      <c r="M185" s="170">
        <f t="shared" si="168"/>
        <v>2125</v>
      </c>
      <c r="N185" s="170"/>
      <c r="O185" s="352">
        <v>277.79913526783287</v>
      </c>
      <c r="P185" s="170"/>
      <c r="Q185" s="170"/>
      <c r="S185" s="168" t="s">
        <v>9</v>
      </c>
      <c r="T185" s="173">
        <v>1214</v>
      </c>
      <c r="U185" s="173">
        <v>1335</v>
      </c>
      <c r="V185" s="173">
        <v>1391</v>
      </c>
      <c r="W185" s="173">
        <v>1474</v>
      </c>
      <c r="X185" s="173">
        <v>1462</v>
      </c>
      <c r="Y185" s="173">
        <v>1696</v>
      </c>
      <c r="Z185" s="173">
        <v>1414</v>
      </c>
      <c r="AA185" s="173">
        <v>1269</v>
      </c>
      <c r="AB185" s="173">
        <v>1256</v>
      </c>
      <c r="AC185" s="173">
        <v>1248</v>
      </c>
      <c r="AD185" s="173">
        <v>1184</v>
      </c>
      <c r="AE185" s="159"/>
      <c r="AF185" s="159"/>
      <c r="AG185" s="603"/>
      <c r="AH185" s="180" t="s">
        <v>9</v>
      </c>
      <c r="AI185" s="176">
        <v>320</v>
      </c>
      <c r="AJ185" s="176">
        <v>400</v>
      </c>
      <c r="AK185" s="176">
        <v>409</v>
      </c>
      <c r="AL185" s="176">
        <v>470</v>
      </c>
      <c r="AM185" s="176">
        <v>471</v>
      </c>
      <c r="AN185" s="176">
        <v>514</v>
      </c>
      <c r="AO185" s="176">
        <v>392</v>
      </c>
      <c r="AP185" s="176">
        <v>353</v>
      </c>
      <c r="AQ185" s="176">
        <v>359</v>
      </c>
      <c r="AR185" s="176">
        <v>388</v>
      </c>
      <c r="AS185" s="208">
        <v>379</v>
      </c>
      <c r="AW185" s="610"/>
      <c r="AX185" s="180" t="s">
        <v>9</v>
      </c>
      <c r="AY185" s="176">
        <v>419</v>
      </c>
      <c r="AZ185" s="176">
        <v>376</v>
      </c>
      <c r="BA185" s="176">
        <v>366</v>
      </c>
      <c r="BB185" s="176">
        <v>366</v>
      </c>
      <c r="BC185" s="176">
        <v>352</v>
      </c>
      <c r="BD185" s="176">
        <v>464</v>
      </c>
      <c r="BE185" s="176">
        <v>441</v>
      </c>
      <c r="BF185" s="176">
        <v>395</v>
      </c>
      <c r="BG185" s="176">
        <v>362</v>
      </c>
      <c r="BH185" s="176">
        <v>302</v>
      </c>
      <c r="BI185" s="208">
        <v>268</v>
      </c>
    </row>
    <row r="186" spans="2:61">
      <c r="B186" s="168" t="s">
        <v>34</v>
      </c>
      <c r="C186" s="170">
        <f t="shared" si="168"/>
        <v>2815</v>
      </c>
      <c r="D186" s="170">
        <f t="shared" si="168"/>
        <v>2007.6</v>
      </c>
      <c r="E186" s="170">
        <f t="shared" si="168"/>
        <v>2045</v>
      </c>
      <c r="F186" s="170">
        <f t="shared" si="168"/>
        <v>2160.4</v>
      </c>
      <c r="G186" s="170">
        <f t="shared" si="168"/>
        <v>2221</v>
      </c>
      <c r="H186" s="170">
        <f t="shared" si="168"/>
        <v>2322.8000000000002</v>
      </c>
      <c r="I186" s="170">
        <f t="shared" si="168"/>
        <v>2256.8000000000002</v>
      </c>
      <c r="J186" s="170">
        <f t="shared" si="168"/>
        <v>2108.8000000000002</v>
      </c>
      <c r="K186" s="170">
        <f t="shared" si="168"/>
        <v>2103.6</v>
      </c>
      <c r="L186" s="170">
        <f t="shared" si="168"/>
        <v>1947.2</v>
      </c>
      <c r="M186" s="170">
        <f t="shared" si="168"/>
        <v>1790.4</v>
      </c>
      <c r="N186" s="170"/>
      <c r="O186" s="352">
        <v>245.58086154168356</v>
      </c>
      <c r="P186" s="170"/>
      <c r="Q186" s="170"/>
      <c r="S186" s="168" t="s">
        <v>34</v>
      </c>
      <c r="T186" s="173">
        <v>1497</v>
      </c>
      <c r="U186" s="173">
        <v>1058</v>
      </c>
      <c r="V186" s="173">
        <v>1083</v>
      </c>
      <c r="W186" s="173">
        <v>1137</v>
      </c>
      <c r="X186" s="173">
        <v>1170</v>
      </c>
      <c r="Y186" s="173">
        <v>1230</v>
      </c>
      <c r="Z186" s="173">
        <v>1189</v>
      </c>
      <c r="AA186" s="173">
        <v>1107</v>
      </c>
      <c r="AB186" s="173">
        <v>1111</v>
      </c>
      <c r="AC186" s="173">
        <v>1054</v>
      </c>
      <c r="AD186" s="173">
        <v>987</v>
      </c>
      <c r="AE186" s="159"/>
      <c r="AF186" s="159"/>
      <c r="AG186" s="603"/>
      <c r="AH186" s="180" t="s">
        <v>34</v>
      </c>
      <c r="AI186" s="176">
        <v>496</v>
      </c>
      <c r="AJ186" s="176">
        <v>311</v>
      </c>
      <c r="AK186" s="176">
        <v>342</v>
      </c>
      <c r="AL186" s="176">
        <v>341</v>
      </c>
      <c r="AM186" s="176">
        <v>367</v>
      </c>
      <c r="AN186" s="176">
        <v>385</v>
      </c>
      <c r="AO186" s="176">
        <v>330</v>
      </c>
      <c r="AP186" s="176">
        <v>310</v>
      </c>
      <c r="AQ186" s="176">
        <v>314</v>
      </c>
      <c r="AR186" s="176">
        <v>341</v>
      </c>
      <c r="AS186" s="208">
        <v>303</v>
      </c>
      <c r="AW186" s="610"/>
      <c r="AX186" s="180" t="s">
        <v>34</v>
      </c>
      <c r="AY186" s="176">
        <v>443</v>
      </c>
      <c r="AZ186" s="176">
        <v>356</v>
      </c>
      <c r="BA186" s="176">
        <v>335</v>
      </c>
      <c r="BB186" s="176">
        <v>342</v>
      </c>
      <c r="BC186" s="176">
        <v>352</v>
      </c>
      <c r="BD186" s="176">
        <v>371</v>
      </c>
      <c r="BE186" s="176">
        <v>402</v>
      </c>
      <c r="BF186" s="176">
        <v>392</v>
      </c>
      <c r="BG186" s="176">
        <v>367</v>
      </c>
      <c r="BH186" s="176">
        <v>284</v>
      </c>
      <c r="BI186" s="208">
        <v>247</v>
      </c>
    </row>
    <row r="187" spans="2:61">
      <c r="B187" s="168" t="s">
        <v>35</v>
      </c>
      <c r="C187" s="170">
        <f t="shared" ref="C187" si="169">T187</f>
        <v>190</v>
      </c>
      <c r="D187" s="170">
        <f t="shared" ref="D187" si="170">U187</f>
        <v>303</v>
      </c>
      <c r="E187" s="170">
        <f t="shared" ref="E187" si="171">V187</f>
        <v>435</v>
      </c>
      <c r="F187" s="170">
        <f>W187</f>
        <v>552</v>
      </c>
      <c r="G187" s="170">
        <f t="shared" ref="G187" si="172">X187</f>
        <v>816</v>
      </c>
      <c r="H187" s="170">
        <f t="shared" ref="H187" si="173">Y187</f>
        <v>1023</v>
      </c>
      <c r="I187" s="170">
        <f t="shared" ref="I187" si="174">Z187</f>
        <v>1372</v>
      </c>
      <c r="J187" s="170">
        <f t="shared" ref="J187" si="175">AA187</f>
        <v>1655</v>
      </c>
      <c r="K187" s="170">
        <f t="shared" ref="K187" si="176">AB187</f>
        <v>1632</v>
      </c>
      <c r="L187" s="170">
        <f t="shared" ref="L187:M187" si="177">AC187</f>
        <v>1691</v>
      </c>
      <c r="M187" s="170">
        <f t="shared" si="177"/>
        <v>1750</v>
      </c>
      <c r="N187" s="170"/>
      <c r="O187" s="352">
        <v>589.68738422244644</v>
      </c>
      <c r="P187" s="170"/>
      <c r="Q187" s="170"/>
      <c r="S187" s="168" t="s">
        <v>35</v>
      </c>
      <c r="T187" s="173">
        <v>190</v>
      </c>
      <c r="U187" s="173">
        <v>303</v>
      </c>
      <c r="V187" s="173">
        <v>435</v>
      </c>
      <c r="W187" s="173">
        <v>552</v>
      </c>
      <c r="X187" s="173">
        <v>816</v>
      </c>
      <c r="Y187" s="173">
        <v>1023</v>
      </c>
      <c r="Z187" s="173">
        <v>1372</v>
      </c>
      <c r="AA187" s="173">
        <v>1655</v>
      </c>
      <c r="AB187" s="173">
        <v>1632</v>
      </c>
      <c r="AC187" s="173">
        <v>1691</v>
      </c>
      <c r="AD187" s="173">
        <v>1750</v>
      </c>
      <c r="AE187" s="159"/>
      <c r="AF187" s="159"/>
      <c r="AG187" s="603"/>
      <c r="AH187" s="180" t="s">
        <v>36</v>
      </c>
      <c r="AI187" s="176">
        <v>229</v>
      </c>
      <c r="AJ187" s="176">
        <v>201</v>
      </c>
      <c r="AK187" s="176">
        <v>212</v>
      </c>
      <c r="AL187" s="176">
        <v>204</v>
      </c>
      <c r="AM187" s="176">
        <v>194</v>
      </c>
      <c r="AN187" s="176">
        <v>197</v>
      </c>
      <c r="AO187" s="176">
        <v>246</v>
      </c>
      <c r="AP187" s="176">
        <v>216</v>
      </c>
      <c r="AQ187" s="176">
        <v>218</v>
      </c>
      <c r="AR187" s="176">
        <v>219</v>
      </c>
      <c r="AS187" s="208">
        <v>221</v>
      </c>
      <c r="AW187" s="610"/>
      <c r="AX187" s="180" t="s">
        <v>36</v>
      </c>
      <c r="AY187" s="176">
        <v>367</v>
      </c>
      <c r="AZ187" s="176">
        <v>390</v>
      </c>
      <c r="BA187" s="176">
        <v>389</v>
      </c>
      <c r="BB187" s="176">
        <v>348</v>
      </c>
      <c r="BC187" s="176">
        <v>326</v>
      </c>
      <c r="BD187" s="176">
        <v>361</v>
      </c>
      <c r="BE187" s="176">
        <v>417</v>
      </c>
      <c r="BF187" s="176">
        <v>438</v>
      </c>
      <c r="BG187" s="176">
        <v>422</v>
      </c>
      <c r="BH187" s="176">
        <v>401</v>
      </c>
      <c r="BI187" s="208">
        <v>372</v>
      </c>
    </row>
    <row r="188" spans="2:61">
      <c r="B188" s="168" t="s">
        <v>36</v>
      </c>
      <c r="C188" s="170">
        <f t="shared" ref="C188:M190" si="178">T188+AI187*$Q$6+AI193*$Q$8+AI199*$Q$10</f>
        <v>1278.6000000000001</v>
      </c>
      <c r="D188" s="170">
        <f t="shared" si="178"/>
        <v>1261.5999999999999</v>
      </c>
      <c r="E188" s="170">
        <f t="shared" si="178"/>
        <v>1278.1999999999998</v>
      </c>
      <c r="F188" s="170">
        <f t="shared" si="178"/>
        <v>1181.6000000000001</v>
      </c>
      <c r="G188" s="170">
        <f t="shared" si="178"/>
        <v>1172</v>
      </c>
      <c r="H188" s="170">
        <f t="shared" si="178"/>
        <v>1277.8</v>
      </c>
      <c r="I188" s="170">
        <f t="shared" si="178"/>
        <v>1476.3999999999999</v>
      </c>
      <c r="J188" s="170">
        <f t="shared" si="178"/>
        <v>1553.8</v>
      </c>
      <c r="K188" s="170">
        <f t="shared" si="178"/>
        <v>1524.4</v>
      </c>
      <c r="L188" s="170">
        <f t="shared" si="178"/>
        <v>1530.4</v>
      </c>
      <c r="M188" s="170">
        <f t="shared" si="178"/>
        <v>1479</v>
      </c>
      <c r="N188" s="170"/>
      <c r="O188" s="352">
        <v>150.0470578037266</v>
      </c>
      <c r="P188" s="170"/>
      <c r="Q188" s="170"/>
      <c r="S188" s="168" t="s">
        <v>36</v>
      </c>
      <c r="T188" s="173">
        <v>682</v>
      </c>
      <c r="U188" s="173">
        <v>659</v>
      </c>
      <c r="V188" s="173">
        <v>671</v>
      </c>
      <c r="W188" s="173">
        <v>620</v>
      </c>
      <c r="X188" s="173">
        <v>617</v>
      </c>
      <c r="Y188" s="173">
        <v>676</v>
      </c>
      <c r="Z188" s="173">
        <v>771</v>
      </c>
      <c r="AA188" s="173">
        <v>804</v>
      </c>
      <c r="AB188" s="173">
        <v>787</v>
      </c>
      <c r="AC188" s="173">
        <v>798</v>
      </c>
      <c r="AD188" s="173">
        <v>787</v>
      </c>
      <c r="AE188" s="159"/>
      <c r="AF188" s="159"/>
      <c r="AG188" s="603"/>
      <c r="AH188" s="180" t="s">
        <v>37</v>
      </c>
      <c r="AI188" s="176">
        <v>2</v>
      </c>
      <c r="AJ188" s="176">
        <v>10</v>
      </c>
      <c r="AK188" s="176">
        <v>15</v>
      </c>
      <c r="AL188" s="176">
        <v>13</v>
      </c>
      <c r="AM188" s="176">
        <v>3</v>
      </c>
      <c r="AN188" s="176">
        <v>9</v>
      </c>
      <c r="AO188" s="176">
        <v>19</v>
      </c>
      <c r="AP188" s="176">
        <v>25</v>
      </c>
      <c r="AQ188" s="176">
        <v>21</v>
      </c>
      <c r="AR188" s="176">
        <v>25</v>
      </c>
      <c r="AS188" s="208">
        <v>31</v>
      </c>
      <c r="AW188" s="610"/>
      <c r="AX188" s="180" t="s">
        <v>37</v>
      </c>
      <c r="AY188" s="176">
        <v>3</v>
      </c>
      <c r="AZ188" s="176">
        <v>26</v>
      </c>
      <c r="BA188" s="176">
        <v>33</v>
      </c>
      <c r="BB188" s="176">
        <v>13</v>
      </c>
      <c r="BC188" s="176">
        <v>2</v>
      </c>
      <c r="BD188" s="176">
        <v>13</v>
      </c>
      <c r="BE188" s="176">
        <v>51</v>
      </c>
      <c r="BF188" s="176">
        <v>59</v>
      </c>
      <c r="BG188" s="176">
        <v>56</v>
      </c>
      <c r="BH188" s="176">
        <v>71</v>
      </c>
      <c r="BI188" s="208">
        <v>57</v>
      </c>
    </row>
    <row r="189" spans="2:61">
      <c r="B189" s="168" t="s">
        <v>37</v>
      </c>
      <c r="C189" s="170">
        <f t="shared" si="178"/>
        <v>7.6</v>
      </c>
      <c r="D189" s="170">
        <f t="shared" si="178"/>
        <v>64</v>
      </c>
      <c r="E189" s="170">
        <f t="shared" si="178"/>
        <v>87</v>
      </c>
      <c r="F189" s="170">
        <f t="shared" si="178"/>
        <v>52</v>
      </c>
      <c r="G189" s="170">
        <f t="shared" si="178"/>
        <v>15.8</v>
      </c>
      <c r="H189" s="170">
        <f t="shared" si="178"/>
        <v>51.800000000000004</v>
      </c>
      <c r="I189" s="170">
        <f t="shared" si="178"/>
        <v>118.4</v>
      </c>
      <c r="J189" s="170">
        <f t="shared" si="178"/>
        <v>172.2</v>
      </c>
      <c r="K189" s="170">
        <f t="shared" si="178"/>
        <v>151.4</v>
      </c>
      <c r="L189" s="170">
        <f t="shared" si="178"/>
        <v>193.8</v>
      </c>
      <c r="M189" s="170">
        <f t="shared" si="178"/>
        <v>184.8</v>
      </c>
      <c r="N189" s="170"/>
      <c r="O189" s="352">
        <v>64.934048592912063</v>
      </c>
      <c r="P189" s="170"/>
      <c r="Q189" s="170"/>
      <c r="S189" s="168" t="s">
        <v>37</v>
      </c>
      <c r="T189" s="173">
        <v>4</v>
      </c>
      <c r="U189" s="173">
        <v>32</v>
      </c>
      <c r="V189" s="173">
        <v>45</v>
      </c>
      <c r="W189" s="173">
        <v>28</v>
      </c>
      <c r="X189" s="173">
        <v>9</v>
      </c>
      <c r="Y189" s="173">
        <v>28</v>
      </c>
      <c r="Z189" s="173">
        <v>60</v>
      </c>
      <c r="AA189" s="173">
        <v>91</v>
      </c>
      <c r="AB189" s="173">
        <v>77</v>
      </c>
      <c r="AC189" s="173">
        <v>99</v>
      </c>
      <c r="AD189" s="173">
        <v>95</v>
      </c>
      <c r="AE189" s="159"/>
      <c r="AF189" s="159"/>
      <c r="AG189" s="604"/>
      <c r="AH189" s="182" t="s">
        <v>38</v>
      </c>
      <c r="AI189" s="183">
        <v>33</v>
      </c>
      <c r="AJ189" s="183">
        <v>24</v>
      </c>
      <c r="AK189" s="184">
        <v>17</v>
      </c>
      <c r="AL189" s="183">
        <v>23</v>
      </c>
      <c r="AM189" s="183">
        <v>13</v>
      </c>
      <c r="AN189" s="184">
        <v>17</v>
      </c>
      <c r="AO189" s="184">
        <v>30</v>
      </c>
      <c r="AP189" s="184">
        <v>5</v>
      </c>
      <c r="AQ189" s="184">
        <v>5</v>
      </c>
      <c r="AR189" s="184">
        <v>12</v>
      </c>
      <c r="AS189" s="210">
        <v>21</v>
      </c>
      <c r="AW189" s="611"/>
      <c r="AX189" s="182" t="s">
        <v>38</v>
      </c>
      <c r="AY189" s="183">
        <v>55</v>
      </c>
      <c r="AZ189" s="183">
        <v>39</v>
      </c>
      <c r="BA189" s="184">
        <v>37</v>
      </c>
      <c r="BB189" s="183">
        <v>45</v>
      </c>
      <c r="BC189" s="183">
        <v>34</v>
      </c>
      <c r="BD189" s="184">
        <v>58</v>
      </c>
      <c r="BE189" s="184">
        <v>56</v>
      </c>
      <c r="BF189" s="184">
        <v>10</v>
      </c>
      <c r="BG189" s="184">
        <v>14</v>
      </c>
      <c r="BH189" s="184">
        <v>28</v>
      </c>
      <c r="BI189" s="210">
        <v>44</v>
      </c>
    </row>
    <row r="190" spans="2:61" ht="15.75" customHeight="1">
      <c r="B190" s="168" t="s">
        <v>38</v>
      </c>
      <c r="C190" s="170">
        <f t="shared" si="178"/>
        <v>157.6</v>
      </c>
      <c r="D190" s="170">
        <f t="shared" si="178"/>
        <v>112</v>
      </c>
      <c r="E190" s="170">
        <f t="shared" si="178"/>
        <v>89.6</v>
      </c>
      <c r="F190" s="170">
        <f t="shared" si="178"/>
        <v>113</v>
      </c>
      <c r="G190" s="170">
        <f t="shared" si="178"/>
        <v>103.2</v>
      </c>
      <c r="H190" s="170">
        <f t="shared" si="178"/>
        <v>148</v>
      </c>
      <c r="I190" s="170">
        <f t="shared" si="178"/>
        <v>140.4</v>
      </c>
      <c r="J190" s="170">
        <f t="shared" si="178"/>
        <v>34.200000000000003</v>
      </c>
      <c r="K190" s="170">
        <f t="shared" si="178"/>
        <v>38.4</v>
      </c>
      <c r="L190" s="170">
        <f t="shared" si="178"/>
        <v>56.6</v>
      </c>
      <c r="M190" s="170">
        <f t="shared" si="178"/>
        <v>122.8</v>
      </c>
      <c r="N190" s="170"/>
      <c r="O190" s="352">
        <v>44.375273395088904</v>
      </c>
      <c r="P190" s="170"/>
      <c r="Q190" s="170"/>
      <c r="S190" s="168" t="s">
        <v>38</v>
      </c>
      <c r="T190" s="173">
        <v>83</v>
      </c>
      <c r="U190" s="173">
        <v>59</v>
      </c>
      <c r="V190" s="173">
        <v>45</v>
      </c>
      <c r="W190" s="173">
        <v>58</v>
      </c>
      <c r="X190" s="173">
        <v>52</v>
      </c>
      <c r="Y190" s="173">
        <v>74</v>
      </c>
      <c r="Z190" s="173">
        <v>73</v>
      </c>
      <c r="AA190" s="173">
        <v>17</v>
      </c>
      <c r="AB190" s="173">
        <v>19</v>
      </c>
      <c r="AC190" s="173">
        <v>29</v>
      </c>
      <c r="AD190" s="173">
        <v>66</v>
      </c>
      <c r="AE190" s="159"/>
      <c r="AF190" s="159"/>
      <c r="AG190" s="602" t="s">
        <v>101</v>
      </c>
      <c r="AH190" s="174" t="s">
        <v>33</v>
      </c>
      <c r="AI190" s="175">
        <v>778</v>
      </c>
      <c r="AJ190" s="175">
        <v>768</v>
      </c>
      <c r="AK190" s="175">
        <v>901</v>
      </c>
      <c r="AL190" s="175">
        <v>872</v>
      </c>
      <c r="AM190" s="175">
        <v>861</v>
      </c>
      <c r="AN190" s="175">
        <v>1104</v>
      </c>
      <c r="AO190" s="175">
        <v>720</v>
      </c>
      <c r="AP190" s="175">
        <v>688</v>
      </c>
      <c r="AQ190" s="175">
        <v>622</v>
      </c>
      <c r="AR190" s="175">
        <v>579</v>
      </c>
      <c r="AS190" s="207">
        <v>474</v>
      </c>
      <c r="AW190" s="609" t="s">
        <v>52</v>
      </c>
      <c r="AX190" s="174" t="s">
        <v>33</v>
      </c>
      <c r="AY190" s="175">
        <v>1201</v>
      </c>
      <c r="AZ190" s="175">
        <v>1175</v>
      </c>
      <c r="BA190" s="175">
        <v>1344</v>
      </c>
      <c r="BB190" s="175">
        <v>1373</v>
      </c>
      <c r="BC190" s="175">
        <v>1371</v>
      </c>
      <c r="BD190" s="175">
        <v>1825</v>
      </c>
      <c r="BE190" s="175">
        <v>1260</v>
      </c>
      <c r="BF190" s="175">
        <v>1190</v>
      </c>
      <c r="BG190" s="175">
        <v>1078</v>
      </c>
      <c r="BH190" s="175">
        <v>935</v>
      </c>
      <c r="BI190" s="207">
        <v>767</v>
      </c>
    </row>
    <row r="191" spans="2:61">
      <c r="B191" s="168" t="s">
        <v>39</v>
      </c>
      <c r="C191" s="170">
        <f t="shared" ref="C191:C194" si="179">T191</f>
        <v>0</v>
      </c>
      <c r="D191" s="170">
        <f t="shared" ref="D191:D194" si="180">U191</f>
        <v>0</v>
      </c>
      <c r="E191" s="170">
        <f t="shared" ref="E191:E194" si="181">V191</f>
        <v>0</v>
      </c>
      <c r="F191" s="170">
        <f>W191</f>
        <v>432</v>
      </c>
      <c r="G191" s="170">
        <f t="shared" ref="G191:G194" si="182">X191</f>
        <v>375</v>
      </c>
      <c r="H191" s="170">
        <f t="shared" ref="H191:H194" si="183">Y191</f>
        <v>360</v>
      </c>
      <c r="I191" s="170">
        <f t="shared" ref="I191:I194" si="184">Z191</f>
        <v>427</v>
      </c>
      <c r="J191" s="170">
        <f t="shared" ref="J191:J194" si="185">AA191</f>
        <v>427</v>
      </c>
      <c r="K191" s="170">
        <f t="shared" ref="K191:K194" si="186">AB191</f>
        <v>391</v>
      </c>
      <c r="L191" s="170">
        <f t="shared" ref="L191:M194" si="187">AC191</f>
        <v>389</v>
      </c>
      <c r="M191" s="170">
        <f t="shared" si="187"/>
        <v>402</v>
      </c>
      <c r="N191" s="170"/>
      <c r="O191" s="354">
        <v>32.341923257592455</v>
      </c>
      <c r="P191" s="170"/>
      <c r="Q191" s="170"/>
      <c r="S191" s="168" t="s">
        <v>39</v>
      </c>
      <c r="T191" s="173"/>
      <c r="U191" s="173"/>
      <c r="V191" s="173"/>
      <c r="W191" s="173">
        <v>432</v>
      </c>
      <c r="X191" s="173">
        <v>375</v>
      </c>
      <c r="Y191" s="173">
        <v>360</v>
      </c>
      <c r="Z191" s="173">
        <v>427</v>
      </c>
      <c r="AA191" s="173">
        <v>427</v>
      </c>
      <c r="AB191" s="173">
        <v>391</v>
      </c>
      <c r="AC191" s="173">
        <v>389</v>
      </c>
      <c r="AD191" s="173">
        <v>402</v>
      </c>
      <c r="AE191" s="159"/>
      <c r="AF191" s="159"/>
      <c r="AG191" s="603"/>
      <c r="AH191" s="180" t="s">
        <v>9</v>
      </c>
      <c r="AI191" s="176">
        <v>545</v>
      </c>
      <c r="AJ191" s="176">
        <v>585</v>
      </c>
      <c r="AK191" s="176">
        <v>631</v>
      </c>
      <c r="AL191" s="176">
        <v>660</v>
      </c>
      <c r="AM191" s="176">
        <v>643</v>
      </c>
      <c r="AN191" s="176">
        <v>676</v>
      </c>
      <c r="AO191" s="176">
        <v>583</v>
      </c>
      <c r="AP191" s="176">
        <v>515</v>
      </c>
      <c r="AQ191" s="176">
        <v>506</v>
      </c>
      <c r="AR191" s="176">
        <v>484</v>
      </c>
      <c r="AS191" s="208">
        <v>423</v>
      </c>
      <c r="AW191" s="610"/>
      <c r="AX191" s="180" t="s">
        <v>9</v>
      </c>
      <c r="AY191" s="176">
        <v>873</v>
      </c>
      <c r="AZ191" s="176">
        <v>920</v>
      </c>
      <c r="BA191" s="176">
        <v>982</v>
      </c>
      <c r="BB191" s="176">
        <v>1044</v>
      </c>
      <c r="BC191" s="176">
        <v>1043</v>
      </c>
      <c r="BD191" s="176">
        <v>1244</v>
      </c>
      <c r="BE191" s="176">
        <v>1043</v>
      </c>
      <c r="BF191" s="176">
        <v>941</v>
      </c>
      <c r="BG191" s="176">
        <v>911</v>
      </c>
      <c r="BH191" s="176">
        <v>822</v>
      </c>
      <c r="BI191" s="208">
        <v>729</v>
      </c>
    </row>
    <row r="192" spans="2:61">
      <c r="B192" s="168" t="s">
        <v>15</v>
      </c>
      <c r="C192" s="170">
        <f t="shared" si="179"/>
        <v>402</v>
      </c>
      <c r="D192" s="170">
        <f t="shared" si="180"/>
        <v>435</v>
      </c>
      <c r="E192" s="170">
        <f t="shared" si="181"/>
        <v>422</v>
      </c>
      <c r="F192" s="170">
        <f>W192</f>
        <v>399</v>
      </c>
      <c r="G192" s="170">
        <f t="shared" si="182"/>
        <v>397</v>
      </c>
      <c r="H192" s="170">
        <f t="shared" si="183"/>
        <v>417</v>
      </c>
      <c r="I192" s="170">
        <f t="shared" si="184"/>
        <v>413</v>
      </c>
      <c r="J192" s="170">
        <f t="shared" si="185"/>
        <v>486</v>
      </c>
      <c r="K192" s="170">
        <f t="shared" si="186"/>
        <v>451</v>
      </c>
      <c r="L192" s="170">
        <f t="shared" si="187"/>
        <v>394</v>
      </c>
      <c r="M192" s="170">
        <f t="shared" si="187"/>
        <v>446</v>
      </c>
      <c r="N192" s="170"/>
      <c r="O192" s="352">
        <v>28.960509510557841</v>
      </c>
      <c r="P192" s="170"/>
      <c r="Q192" s="170"/>
      <c r="S192" s="168" t="s">
        <v>15</v>
      </c>
      <c r="T192" s="173">
        <v>402</v>
      </c>
      <c r="U192" s="173">
        <v>435</v>
      </c>
      <c r="V192" s="173">
        <v>422</v>
      </c>
      <c r="W192" s="173">
        <v>399</v>
      </c>
      <c r="X192" s="173">
        <v>397</v>
      </c>
      <c r="Y192" s="173">
        <v>417</v>
      </c>
      <c r="Z192" s="173">
        <v>413</v>
      </c>
      <c r="AA192" s="173">
        <v>486</v>
      </c>
      <c r="AB192" s="173">
        <v>451</v>
      </c>
      <c r="AC192" s="173">
        <v>394</v>
      </c>
      <c r="AD192" s="173">
        <v>446</v>
      </c>
      <c r="AE192" s="159"/>
      <c r="AF192" s="159"/>
      <c r="AG192" s="603"/>
      <c r="AH192" s="180" t="s">
        <v>34</v>
      </c>
      <c r="AI192" s="176">
        <v>572</v>
      </c>
      <c r="AJ192" s="176">
        <v>426</v>
      </c>
      <c r="AK192" s="176">
        <v>440</v>
      </c>
      <c r="AL192" s="176">
        <v>489</v>
      </c>
      <c r="AM192" s="176">
        <v>497</v>
      </c>
      <c r="AN192" s="176">
        <v>480</v>
      </c>
      <c r="AO192" s="176">
        <v>457</v>
      </c>
      <c r="AP192" s="176">
        <v>431</v>
      </c>
      <c r="AQ192" s="176">
        <v>427</v>
      </c>
      <c r="AR192" s="176">
        <v>402</v>
      </c>
      <c r="AS192" s="208">
        <v>363</v>
      </c>
      <c r="AW192" s="610"/>
      <c r="AX192" s="180" t="s">
        <v>34</v>
      </c>
      <c r="AY192" s="176">
        <v>1006</v>
      </c>
      <c r="AZ192" s="176">
        <v>720</v>
      </c>
      <c r="BA192" s="176">
        <v>745</v>
      </c>
      <c r="BB192" s="176">
        <v>802</v>
      </c>
      <c r="BC192" s="176">
        <v>822</v>
      </c>
      <c r="BD192" s="176">
        <v>883</v>
      </c>
      <c r="BE192" s="176">
        <v>888</v>
      </c>
      <c r="BF192" s="176">
        <v>823</v>
      </c>
      <c r="BG192" s="176">
        <v>820</v>
      </c>
      <c r="BH192" s="176">
        <v>720</v>
      </c>
      <c r="BI192" s="208">
        <v>628</v>
      </c>
    </row>
    <row r="193" spans="2:61">
      <c r="B193" s="168" t="s">
        <v>40</v>
      </c>
      <c r="C193" s="170">
        <f t="shared" si="179"/>
        <v>0</v>
      </c>
      <c r="D193" s="170">
        <f t="shared" si="180"/>
        <v>0</v>
      </c>
      <c r="E193" s="170">
        <f t="shared" si="181"/>
        <v>0</v>
      </c>
      <c r="F193" s="170">
        <f>W193</f>
        <v>48554</v>
      </c>
      <c r="G193" s="170">
        <f t="shared" si="182"/>
        <v>47022</v>
      </c>
      <c r="H193" s="170">
        <f t="shared" si="183"/>
        <v>49275</v>
      </c>
      <c r="I193" s="170">
        <f t="shared" si="184"/>
        <v>94910</v>
      </c>
      <c r="J193" s="170">
        <f t="shared" si="185"/>
        <v>82250</v>
      </c>
      <c r="K193" s="170">
        <f t="shared" si="186"/>
        <v>116535</v>
      </c>
      <c r="L193" s="170">
        <f t="shared" si="187"/>
        <v>102286</v>
      </c>
      <c r="M193" s="170">
        <f t="shared" si="187"/>
        <v>79517</v>
      </c>
      <c r="N193" s="170"/>
      <c r="O193" s="354">
        <v>28944.717956328903</v>
      </c>
      <c r="P193" s="170"/>
      <c r="Q193" s="170"/>
      <c r="S193" s="168" t="s">
        <v>40</v>
      </c>
      <c r="T193" s="173"/>
      <c r="U193" s="173"/>
      <c r="V193" s="173"/>
      <c r="W193" s="173">
        <v>48554</v>
      </c>
      <c r="X193" s="173">
        <v>47022</v>
      </c>
      <c r="Y193" s="173">
        <v>49275</v>
      </c>
      <c r="Z193" s="173">
        <v>94910</v>
      </c>
      <c r="AA193" s="173">
        <v>82250</v>
      </c>
      <c r="AB193" s="173">
        <v>116535</v>
      </c>
      <c r="AC193" s="173">
        <v>102286</v>
      </c>
      <c r="AD193" s="173">
        <v>79517</v>
      </c>
      <c r="AE193" s="159"/>
      <c r="AF193" s="159"/>
      <c r="AG193" s="603"/>
      <c r="AH193" s="180" t="s">
        <v>36</v>
      </c>
      <c r="AI193" s="176">
        <v>249</v>
      </c>
      <c r="AJ193" s="176">
        <v>251</v>
      </c>
      <c r="AK193" s="176">
        <v>254</v>
      </c>
      <c r="AL193" s="176">
        <v>216</v>
      </c>
      <c r="AM193" s="176">
        <v>233</v>
      </c>
      <c r="AN193" s="176">
        <v>257</v>
      </c>
      <c r="AO193" s="176">
        <v>265</v>
      </c>
      <c r="AP193" s="176">
        <v>301</v>
      </c>
      <c r="AQ193" s="176">
        <v>287</v>
      </c>
      <c r="AR193" s="176">
        <v>286</v>
      </c>
      <c r="AS193" s="208">
        <v>274</v>
      </c>
      <c r="AW193" s="610"/>
      <c r="AX193" s="180" t="s">
        <v>36</v>
      </c>
      <c r="AY193" s="176">
        <v>352</v>
      </c>
      <c r="AZ193" s="176">
        <v>378</v>
      </c>
      <c r="BA193" s="176">
        <v>378</v>
      </c>
      <c r="BB193" s="176">
        <v>373</v>
      </c>
      <c r="BC193" s="176">
        <v>373</v>
      </c>
      <c r="BD193" s="176">
        <v>417</v>
      </c>
      <c r="BE193" s="176">
        <v>496</v>
      </c>
      <c r="BF193" s="176">
        <v>556</v>
      </c>
      <c r="BG193" s="176">
        <v>577</v>
      </c>
      <c r="BH193" s="176">
        <v>582</v>
      </c>
      <c r="BI193" s="208">
        <v>528</v>
      </c>
    </row>
    <row r="194" spans="2:61">
      <c r="B194" s="185" t="s">
        <v>41</v>
      </c>
      <c r="C194" s="186">
        <f t="shared" si="179"/>
        <v>18.789544321595194</v>
      </c>
      <c r="D194" s="186">
        <f t="shared" si="180"/>
        <v>20.023568503206864</v>
      </c>
      <c r="E194" s="186">
        <f t="shared" si="181"/>
        <v>20.262048278008887</v>
      </c>
      <c r="F194" s="186">
        <f>W194</f>
        <v>18.115401818995082</v>
      </c>
      <c r="G194" s="186">
        <f t="shared" si="182"/>
        <v>17.377143227263055</v>
      </c>
      <c r="H194" s="186">
        <f t="shared" si="183"/>
        <v>17.214116879941315</v>
      </c>
      <c r="I194" s="186">
        <f t="shared" si="184"/>
        <v>19.127045627172219</v>
      </c>
      <c r="J194" s="186">
        <f t="shared" si="185"/>
        <v>21.917293846831992</v>
      </c>
      <c r="K194" s="186">
        <f t="shared" si="186"/>
        <v>22.40644531081163</v>
      </c>
      <c r="L194" s="186">
        <f t="shared" si="187"/>
        <v>24.728910126814924</v>
      </c>
      <c r="M194" s="186">
        <f t="shared" si="187"/>
        <v>25.83883442053045</v>
      </c>
      <c r="N194" s="187"/>
      <c r="O194" s="353">
        <v>2.4110428219426434</v>
      </c>
      <c r="P194" s="170"/>
      <c r="Q194" s="170"/>
      <c r="S194" s="185" t="s">
        <v>41</v>
      </c>
      <c r="T194" s="188">
        <v>18.789544321595194</v>
      </c>
      <c r="U194" s="188">
        <v>20.023568503206864</v>
      </c>
      <c r="V194" s="188">
        <v>20.262048278008887</v>
      </c>
      <c r="W194" s="188">
        <v>18.115401818995082</v>
      </c>
      <c r="X194" s="188">
        <v>17.377143227263055</v>
      </c>
      <c r="Y194" s="188">
        <v>17.214116879941315</v>
      </c>
      <c r="Z194" s="188">
        <v>19.127045627172219</v>
      </c>
      <c r="AA194" s="188">
        <v>21.917293846831992</v>
      </c>
      <c r="AB194" s="188">
        <v>22.40644531081163</v>
      </c>
      <c r="AC194" s="188">
        <v>24.728910126814924</v>
      </c>
      <c r="AD194" s="188">
        <v>25.83883442053045</v>
      </c>
      <c r="AE194" s="159"/>
      <c r="AF194" s="159"/>
      <c r="AG194" s="603"/>
      <c r="AH194" s="180" t="s">
        <v>37</v>
      </c>
      <c r="AI194" s="176">
        <v>2</v>
      </c>
      <c r="AJ194" s="176">
        <v>12</v>
      </c>
      <c r="AK194" s="176">
        <v>18</v>
      </c>
      <c r="AL194" s="176">
        <v>10</v>
      </c>
      <c r="AM194" s="176">
        <v>2</v>
      </c>
      <c r="AN194" s="176">
        <v>13</v>
      </c>
      <c r="AO194" s="176">
        <v>24</v>
      </c>
      <c r="AP194" s="176">
        <v>30</v>
      </c>
      <c r="AQ194" s="176">
        <v>30</v>
      </c>
      <c r="AR194" s="176">
        <v>46</v>
      </c>
      <c r="AS194" s="208">
        <v>35</v>
      </c>
      <c r="AW194" s="610"/>
      <c r="AX194" s="180" t="s">
        <v>37</v>
      </c>
      <c r="AY194" s="176">
        <v>2</v>
      </c>
      <c r="AZ194" s="176">
        <v>18</v>
      </c>
      <c r="BA194" s="176">
        <v>24</v>
      </c>
      <c r="BB194" s="176">
        <v>12</v>
      </c>
      <c r="BC194" s="176">
        <v>5</v>
      </c>
      <c r="BD194" s="176">
        <v>16</v>
      </c>
      <c r="BE194" s="176">
        <v>36</v>
      </c>
      <c r="BF194" s="176">
        <v>57</v>
      </c>
      <c r="BG194" s="176">
        <v>55</v>
      </c>
      <c r="BH194" s="176">
        <v>67</v>
      </c>
      <c r="BI194" s="208">
        <v>73</v>
      </c>
    </row>
    <row r="195" spans="2:61">
      <c r="C195" s="168"/>
      <c r="D195" s="168"/>
      <c r="E195" s="168"/>
      <c r="O195" s="111"/>
      <c r="S195" s="159"/>
      <c r="T195" s="168"/>
      <c r="U195" s="168"/>
      <c r="V195" s="168"/>
      <c r="W195" s="159"/>
      <c r="X195" s="159"/>
      <c r="Y195" s="159"/>
      <c r="Z195" s="159"/>
      <c r="AA195" s="346"/>
      <c r="AB195" s="346"/>
      <c r="AC195" s="346"/>
      <c r="AD195" s="346"/>
      <c r="AE195" s="159"/>
      <c r="AF195" s="159"/>
      <c r="AG195" s="604"/>
      <c r="AH195" s="182" t="s">
        <v>38</v>
      </c>
      <c r="AI195" s="183">
        <v>29</v>
      </c>
      <c r="AJ195" s="183">
        <v>17</v>
      </c>
      <c r="AK195" s="184">
        <v>13</v>
      </c>
      <c r="AL195" s="183">
        <v>21</v>
      </c>
      <c r="AM195" s="183">
        <v>24</v>
      </c>
      <c r="AN195" s="184">
        <v>28</v>
      </c>
      <c r="AO195" s="184">
        <v>23</v>
      </c>
      <c r="AP195" s="184">
        <v>6</v>
      </c>
      <c r="AQ195" s="184">
        <v>7</v>
      </c>
      <c r="AR195" s="184">
        <v>12</v>
      </c>
      <c r="AS195" s="210">
        <v>22</v>
      </c>
      <c r="AW195" s="611"/>
      <c r="AX195" s="182" t="s">
        <v>38</v>
      </c>
      <c r="AY195" s="183">
        <v>45</v>
      </c>
      <c r="AZ195" s="183">
        <v>29</v>
      </c>
      <c r="BA195" s="184">
        <v>23</v>
      </c>
      <c r="BB195" s="183">
        <v>27</v>
      </c>
      <c r="BC195" s="183">
        <v>39</v>
      </c>
      <c r="BD195" s="184">
        <v>46</v>
      </c>
      <c r="BE195" s="184">
        <v>36</v>
      </c>
      <c r="BF195" s="184">
        <v>9</v>
      </c>
      <c r="BG195" s="184">
        <v>13</v>
      </c>
      <c r="BH195" s="184">
        <v>13</v>
      </c>
      <c r="BI195" s="210">
        <v>37</v>
      </c>
    </row>
    <row r="196" spans="2:61" ht="15.75" customHeight="1">
      <c r="C196" s="168"/>
      <c r="D196" s="168"/>
      <c r="E196" s="168"/>
      <c r="O196" s="111"/>
      <c r="S196" s="159"/>
      <c r="T196" s="168"/>
      <c r="U196" s="168"/>
      <c r="V196" s="168"/>
      <c r="W196" s="159"/>
      <c r="X196" s="159"/>
      <c r="Y196" s="159"/>
      <c r="Z196" s="159"/>
      <c r="AA196" s="346"/>
      <c r="AB196" s="346"/>
      <c r="AC196" s="346"/>
      <c r="AD196" s="346"/>
      <c r="AE196" s="159"/>
      <c r="AF196" s="159"/>
      <c r="AG196" s="602" t="s">
        <v>102</v>
      </c>
      <c r="AH196" s="174" t="s">
        <v>33</v>
      </c>
      <c r="AI196" s="175">
        <v>296</v>
      </c>
      <c r="AJ196" s="175">
        <v>249</v>
      </c>
      <c r="AK196" s="175">
        <v>276</v>
      </c>
      <c r="AL196" s="175">
        <v>262</v>
      </c>
      <c r="AM196" s="175">
        <v>265</v>
      </c>
      <c r="AN196" s="175">
        <v>424</v>
      </c>
      <c r="AO196" s="175">
        <v>343</v>
      </c>
      <c r="AP196" s="175">
        <v>295</v>
      </c>
      <c r="AQ196" s="175">
        <v>233</v>
      </c>
      <c r="AR196" s="175">
        <v>174</v>
      </c>
      <c r="AS196" s="207">
        <v>162</v>
      </c>
      <c r="AW196" s="602" t="s">
        <v>69</v>
      </c>
      <c r="AX196" s="174" t="s">
        <v>33</v>
      </c>
      <c r="AY196" s="175">
        <v>1334</v>
      </c>
      <c r="AZ196" s="175">
        <v>1249</v>
      </c>
      <c r="BA196" s="175">
        <v>1404</v>
      </c>
      <c r="BB196" s="175">
        <v>1405</v>
      </c>
      <c r="BC196" s="175">
        <v>1384</v>
      </c>
      <c r="BD196" s="175">
        <v>1725</v>
      </c>
      <c r="BE196" s="175">
        <v>1230</v>
      </c>
      <c r="BF196" s="175">
        <v>1133</v>
      </c>
      <c r="BG196" s="175">
        <v>1057</v>
      </c>
      <c r="BH196" s="175">
        <v>955</v>
      </c>
      <c r="BI196" s="207">
        <v>929</v>
      </c>
    </row>
    <row r="197" spans="2:61">
      <c r="C197" s="168"/>
      <c r="D197" s="168"/>
      <c r="E197" s="168"/>
      <c r="O197" s="111"/>
      <c r="S197" s="159"/>
      <c r="T197" s="168"/>
      <c r="U197" s="168"/>
      <c r="V197" s="168"/>
      <c r="W197" s="159"/>
      <c r="X197" s="159"/>
      <c r="Y197" s="159"/>
      <c r="Z197" s="159"/>
      <c r="AA197" s="346"/>
      <c r="AB197" s="346"/>
      <c r="AC197" s="346"/>
      <c r="AD197" s="346"/>
      <c r="AE197" s="159"/>
      <c r="AF197" s="159"/>
      <c r="AG197" s="603"/>
      <c r="AH197" s="180" t="s">
        <v>9</v>
      </c>
      <c r="AI197" s="176">
        <v>275</v>
      </c>
      <c r="AJ197" s="176">
        <v>244</v>
      </c>
      <c r="AK197" s="176">
        <v>237</v>
      </c>
      <c r="AL197" s="176">
        <v>231</v>
      </c>
      <c r="AM197" s="176">
        <v>236</v>
      </c>
      <c r="AN197" s="176">
        <v>346</v>
      </c>
      <c r="AO197" s="176">
        <v>310</v>
      </c>
      <c r="AP197" s="176">
        <v>286</v>
      </c>
      <c r="AQ197" s="176">
        <v>255</v>
      </c>
      <c r="AR197" s="176">
        <v>205</v>
      </c>
      <c r="AS197" s="208">
        <v>179</v>
      </c>
      <c r="AW197" s="603"/>
      <c r="AX197" s="180" t="s">
        <v>9</v>
      </c>
      <c r="AY197" s="176">
        <v>943</v>
      </c>
      <c r="AZ197" s="176">
        <v>1006</v>
      </c>
      <c r="BA197" s="176">
        <v>1034</v>
      </c>
      <c r="BB197" s="176">
        <v>1073</v>
      </c>
      <c r="BC197" s="176">
        <v>1070</v>
      </c>
      <c r="BD197" s="176">
        <v>1196</v>
      </c>
      <c r="BE197" s="176">
        <v>1004</v>
      </c>
      <c r="BF197" s="176">
        <v>905</v>
      </c>
      <c r="BG197" s="176">
        <v>863</v>
      </c>
      <c r="BH197" s="176">
        <v>847</v>
      </c>
      <c r="BI197" s="208">
        <v>765</v>
      </c>
    </row>
    <row r="198" spans="2:61">
      <c r="C198" s="168"/>
      <c r="D198" s="168"/>
      <c r="E198" s="168"/>
      <c r="O198" s="111"/>
      <c r="S198" s="159"/>
      <c r="T198" s="168"/>
      <c r="U198" s="168"/>
      <c r="V198" s="168"/>
      <c r="W198" s="159"/>
      <c r="X198" s="159"/>
      <c r="Y198" s="159"/>
      <c r="Z198" s="159"/>
      <c r="AA198" s="346"/>
      <c r="AB198" s="346"/>
      <c r="AC198" s="346"/>
      <c r="AD198" s="346"/>
      <c r="AE198" s="159"/>
      <c r="AF198" s="159"/>
      <c r="AG198" s="603"/>
      <c r="AH198" s="180" t="s">
        <v>34</v>
      </c>
      <c r="AI198" s="176">
        <v>291</v>
      </c>
      <c r="AJ198" s="176">
        <v>229</v>
      </c>
      <c r="AK198" s="176">
        <v>207</v>
      </c>
      <c r="AL198" s="176">
        <v>218</v>
      </c>
      <c r="AM198" s="176">
        <v>217</v>
      </c>
      <c r="AN198" s="176">
        <v>254</v>
      </c>
      <c r="AO198" s="176">
        <v>289</v>
      </c>
      <c r="AP198" s="176">
        <v>269</v>
      </c>
      <c r="AQ198" s="176">
        <v>262</v>
      </c>
      <c r="AR198" s="176">
        <v>182</v>
      </c>
      <c r="AS198" s="208">
        <v>165</v>
      </c>
      <c r="AW198" s="603"/>
      <c r="AX198" s="180" t="s">
        <v>34</v>
      </c>
      <c r="AY198" s="176">
        <v>1064</v>
      </c>
      <c r="AZ198" s="176">
        <v>774</v>
      </c>
      <c r="BA198" s="176">
        <v>763</v>
      </c>
      <c r="BB198" s="176">
        <v>829</v>
      </c>
      <c r="BC198" s="176">
        <v>838</v>
      </c>
      <c r="BD198" s="176">
        <v>853</v>
      </c>
      <c r="BE198" s="176">
        <v>821</v>
      </c>
      <c r="BF198" s="176">
        <v>764</v>
      </c>
      <c r="BG198" s="176">
        <v>767</v>
      </c>
      <c r="BH198" s="176">
        <v>687</v>
      </c>
      <c r="BI198" s="208">
        <v>649</v>
      </c>
    </row>
    <row r="199" spans="2:61">
      <c r="C199" s="168"/>
      <c r="D199" s="168"/>
      <c r="E199" s="168"/>
      <c r="O199" s="111"/>
      <c r="S199" s="159"/>
      <c r="T199" s="168"/>
      <c r="U199" s="168"/>
      <c r="V199" s="168"/>
      <c r="W199" s="159"/>
      <c r="X199" s="159"/>
      <c r="Y199" s="159"/>
      <c r="Z199" s="159"/>
      <c r="AA199" s="346"/>
      <c r="AB199" s="346"/>
      <c r="AC199" s="346"/>
      <c r="AD199" s="346"/>
      <c r="AE199" s="159"/>
      <c r="AF199" s="159"/>
      <c r="AG199" s="603"/>
      <c r="AH199" s="180" t="s">
        <v>36</v>
      </c>
      <c r="AI199" s="176">
        <v>137</v>
      </c>
      <c r="AJ199" s="176">
        <v>159</v>
      </c>
      <c r="AK199" s="176">
        <v>153</v>
      </c>
      <c r="AL199" s="176">
        <v>152</v>
      </c>
      <c r="AM199" s="176">
        <v>139</v>
      </c>
      <c r="AN199" s="176">
        <v>156</v>
      </c>
      <c r="AO199" s="176">
        <v>203</v>
      </c>
      <c r="AP199" s="176">
        <v>230</v>
      </c>
      <c r="AQ199" s="176">
        <v>230</v>
      </c>
      <c r="AR199" s="176">
        <v>226</v>
      </c>
      <c r="AS199" s="208">
        <v>201</v>
      </c>
      <c r="AW199" s="603"/>
      <c r="AX199" s="180" t="s">
        <v>36</v>
      </c>
      <c r="AY199" s="176">
        <v>419</v>
      </c>
      <c r="AZ199" s="176">
        <v>412</v>
      </c>
      <c r="BA199" s="176">
        <v>412</v>
      </c>
      <c r="BB199" s="176">
        <v>371</v>
      </c>
      <c r="BC199" s="176">
        <v>378</v>
      </c>
      <c r="BD199" s="176">
        <v>401</v>
      </c>
      <c r="BE199" s="176">
        <v>472</v>
      </c>
      <c r="BF199" s="176">
        <v>514</v>
      </c>
      <c r="BG199" s="176">
        <v>483</v>
      </c>
      <c r="BH199" s="176">
        <v>486</v>
      </c>
      <c r="BI199" s="208">
        <v>472</v>
      </c>
    </row>
    <row r="200" spans="2:61">
      <c r="C200" s="168"/>
      <c r="D200" s="168"/>
      <c r="E200" s="168"/>
      <c r="O200" s="111"/>
      <c r="S200" s="159"/>
      <c r="T200" s="168"/>
      <c r="U200" s="168"/>
      <c r="V200" s="168"/>
      <c r="W200" s="159"/>
      <c r="X200" s="159"/>
      <c r="Y200" s="159"/>
      <c r="Z200" s="159"/>
      <c r="AA200" s="346"/>
      <c r="AB200" s="346"/>
      <c r="AC200" s="346"/>
      <c r="AD200" s="346"/>
      <c r="AE200" s="159"/>
      <c r="AF200" s="159"/>
      <c r="AG200" s="603"/>
      <c r="AH200" s="180" t="s">
        <v>37</v>
      </c>
      <c r="AI200" s="176">
        <v>0</v>
      </c>
      <c r="AJ200" s="176">
        <v>10</v>
      </c>
      <c r="AK200" s="176">
        <v>10</v>
      </c>
      <c r="AL200" s="176">
        <v>3</v>
      </c>
      <c r="AM200" s="176">
        <v>2</v>
      </c>
      <c r="AN200" s="176">
        <v>3</v>
      </c>
      <c r="AO200" s="176">
        <v>16</v>
      </c>
      <c r="AP200" s="176">
        <v>26</v>
      </c>
      <c r="AQ200" s="176">
        <v>23</v>
      </c>
      <c r="AR200" s="176">
        <v>24</v>
      </c>
      <c r="AS200" s="208">
        <v>25</v>
      </c>
      <c r="AW200" s="603"/>
      <c r="AX200" s="180" t="s">
        <v>37</v>
      </c>
      <c r="AY200" s="176">
        <v>1</v>
      </c>
      <c r="AZ200" s="176">
        <v>20</v>
      </c>
      <c r="BA200" s="176">
        <v>24</v>
      </c>
      <c r="BB200" s="176">
        <v>17</v>
      </c>
      <c r="BC200" s="176">
        <v>6</v>
      </c>
      <c r="BD200" s="176">
        <v>15</v>
      </c>
      <c r="BE200" s="176">
        <v>28</v>
      </c>
      <c r="BF200" s="176">
        <v>47</v>
      </c>
      <c r="BG200" s="176">
        <v>39</v>
      </c>
      <c r="BH200" s="176">
        <v>51</v>
      </c>
      <c r="BI200" s="208">
        <v>46</v>
      </c>
    </row>
    <row r="201" spans="2:61">
      <c r="C201" s="168"/>
      <c r="D201" s="168"/>
      <c r="E201" s="168"/>
      <c r="O201" s="111"/>
      <c r="S201" s="159"/>
      <c r="T201" s="168"/>
      <c r="U201" s="168"/>
      <c r="V201" s="168"/>
      <c r="W201" s="159"/>
      <c r="X201" s="159"/>
      <c r="Y201" s="159"/>
      <c r="Z201" s="159"/>
      <c r="AA201" s="346"/>
      <c r="AB201" s="346"/>
      <c r="AC201" s="346"/>
      <c r="AD201" s="346"/>
      <c r="AE201" s="159"/>
      <c r="AF201" s="159"/>
      <c r="AG201" s="604"/>
      <c r="AH201" s="182" t="s">
        <v>38</v>
      </c>
      <c r="AI201" s="183">
        <v>16</v>
      </c>
      <c r="AJ201" s="183">
        <v>14</v>
      </c>
      <c r="AK201" s="184">
        <v>15</v>
      </c>
      <c r="AL201" s="183">
        <v>13</v>
      </c>
      <c r="AM201" s="183">
        <v>14</v>
      </c>
      <c r="AN201" s="184">
        <v>27</v>
      </c>
      <c r="AO201" s="184">
        <v>17</v>
      </c>
      <c r="AP201" s="184">
        <v>6</v>
      </c>
      <c r="AQ201" s="184">
        <v>7</v>
      </c>
      <c r="AR201" s="184">
        <v>5</v>
      </c>
      <c r="AS201" s="210">
        <v>15</v>
      </c>
      <c r="AW201" s="604"/>
      <c r="AX201" s="182" t="s">
        <v>38</v>
      </c>
      <c r="AY201" s="183">
        <v>39</v>
      </c>
      <c r="AZ201" s="183">
        <v>32</v>
      </c>
      <c r="BA201" s="184">
        <v>28</v>
      </c>
      <c r="BB201" s="183">
        <v>32</v>
      </c>
      <c r="BC201" s="183">
        <v>30</v>
      </c>
      <c r="BD201" s="184">
        <v>50</v>
      </c>
      <c r="BE201" s="184">
        <v>35</v>
      </c>
      <c r="BF201" s="184">
        <v>16</v>
      </c>
      <c r="BG201" s="184">
        <v>13</v>
      </c>
      <c r="BH201" s="184">
        <v>10</v>
      </c>
      <c r="BI201" s="210">
        <v>29</v>
      </c>
    </row>
    <row r="202" spans="2:61">
      <c r="C202" s="159"/>
      <c r="D202" s="159"/>
      <c r="E202" s="159"/>
      <c r="O202" s="111"/>
      <c r="S202" s="159"/>
      <c r="T202" s="159"/>
      <c r="U202" s="159"/>
      <c r="V202" s="159"/>
      <c r="W202" s="159"/>
      <c r="X202" s="159"/>
      <c r="Y202" s="159"/>
      <c r="Z202" s="159"/>
      <c r="AA202" s="346"/>
      <c r="AB202" s="346"/>
      <c r="AC202" s="346"/>
      <c r="AD202" s="346"/>
      <c r="AE202" s="159"/>
      <c r="AF202" s="159"/>
      <c r="AI202" s="159"/>
      <c r="AJ202" s="159"/>
      <c r="AK202" s="159"/>
      <c r="AP202" s="347"/>
      <c r="AQ202" s="347"/>
      <c r="AR202" s="347"/>
      <c r="AS202" s="347"/>
      <c r="AW202" s="159"/>
      <c r="AX202" s="159"/>
      <c r="AY202" s="159"/>
      <c r="AZ202" s="159"/>
      <c r="BA202" s="159"/>
      <c r="BB202" s="159"/>
      <c r="BC202" s="159"/>
      <c r="BD202" s="159"/>
      <c r="BE202" s="159"/>
      <c r="BF202" s="346"/>
      <c r="BG202" s="346"/>
      <c r="BH202" s="346"/>
      <c r="BI202" s="346"/>
    </row>
    <row r="203" spans="2:61">
      <c r="B203" s="160" t="s">
        <v>30</v>
      </c>
      <c r="C203" s="161" t="s">
        <v>126</v>
      </c>
      <c r="D203" s="161" t="s">
        <v>125</v>
      </c>
      <c r="E203" s="161" t="s">
        <v>124</v>
      </c>
      <c r="F203" s="160" t="s">
        <v>49</v>
      </c>
      <c r="G203" s="160" t="s">
        <v>48</v>
      </c>
      <c r="H203" s="160" t="s">
        <v>47</v>
      </c>
      <c r="I203" s="160" t="s">
        <v>46</v>
      </c>
      <c r="J203" s="160" t="s">
        <v>45</v>
      </c>
      <c r="K203" s="160" t="s">
        <v>44</v>
      </c>
      <c r="L203" s="160" t="s">
        <v>43</v>
      </c>
      <c r="M203" s="160" t="s">
        <v>97</v>
      </c>
      <c r="N203" s="162"/>
      <c r="O203" s="103" t="s">
        <v>115</v>
      </c>
      <c r="P203" s="162"/>
      <c r="Q203" s="162"/>
      <c r="S203" s="164" t="s">
        <v>30</v>
      </c>
      <c r="T203" s="164" t="s">
        <v>126</v>
      </c>
      <c r="U203" s="164" t="s">
        <v>125</v>
      </c>
      <c r="V203" s="164" t="s">
        <v>124</v>
      </c>
      <c r="W203" s="164" t="s">
        <v>49</v>
      </c>
      <c r="X203" s="164" t="s">
        <v>48</v>
      </c>
      <c r="Y203" s="164" t="s">
        <v>47</v>
      </c>
      <c r="Z203" s="164" t="s">
        <v>46</v>
      </c>
      <c r="AA203" s="164" t="s">
        <v>45</v>
      </c>
      <c r="AB203" s="164" t="s">
        <v>44</v>
      </c>
      <c r="AC203" s="164" t="s">
        <v>43</v>
      </c>
      <c r="AD203" s="164" t="s">
        <v>97</v>
      </c>
      <c r="AE203" s="159"/>
      <c r="AF203" s="159"/>
      <c r="AG203" s="165"/>
      <c r="AH203" s="161" t="s">
        <v>30</v>
      </c>
      <c r="AI203" s="161" t="s">
        <v>126</v>
      </c>
      <c r="AJ203" s="161" t="s">
        <v>125</v>
      </c>
      <c r="AK203" s="161" t="s">
        <v>124</v>
      </c>
      <c r="AL203" s="161" t="s">
        <v>49</v>
      </c>
      <c r="AM203" s="161" t="s">
        <v>48</v>
      </c>
      <c r="AN203" s="161" t="s">
        <v>47</v>
      </c>
      <c r="AO203" s="161" t="s">
        <v>46</v>
      </c>
      <c r="AP203" s="161" t="s">
        <v>45</v>
      </c>
      <c r="AQ203" s="161" t="s">
        <v>44</v>
      </c>
      <c r="AR203" s="161" t="s">
        <v>43</v>
      </c>
      <c r="AS203" s="161" t="s">
        <v>97</v>
      </c>
      <c r="AW203" s="159"/>
      <c r="AX203" s="161" t="s">
        <v>30</v>
      </c>
      <c r="AY203" s="161" t="s">
        <v>126</v>
      </c>
      <c r="AZ203" s="161" t="s">
        <v>125</v>
      </c>
      <c r="BA203" s="161" t="s">
        <v>124</v>
      </c>
      <c r="BB203" s="161" t="s">
        <v>49</v>
      </c>
      <c r="BC203" s="161" t="s">
        <v>48</v>
      </c>
      <c r="BD203" s="161" t="s">
        <v>47</v>
      </c>
      <c r="BE203" s="161" t="s">
        <v>46</v>
      </c>
      <c r="BF203" s="161" t="s">
        <v>45</v>
      </c>
      <c r="BG203" s="161" t="s">
        <v>44</v>
      </c>
      <c r="BH203" s="161" t="s">
        <v>43</v>
      </c>
      <c r="BI203" s="161" t="s">
        <v>97</v>
      </c>
    </row>
    <row r="204" spans="2:61" ht="15.75" customHeight="1">
      <c r="B204" s="168" t="s">
        <v>33</v>
      </c>
      <c r="C204" s="169">
        <f t="shared" ref="C204:M206" si="188">T204+AI204*$Q$6+AI210*$Q$8+AI216*$Q$10</f>
        <v>9182.6</v>
      </c>
      <c r="D204" s="169">
        <f t="shared" si="188"/>
        <v>10054</v>
      </c>
      <c r="E204" s="169">
        <f t="shared" si="188"/>
        <v>9795.8000000000011</v>
      </c>
      <c r="F204" s="169">
        <f t="shared" si="188"/>
        <v>7078.4</v>
      </c>
      <c r="G204" s="169">
        <f t="shared" si="188"/>
        <v>10521.2</v>
      </c>
      <c r="H204" s="169">
        <f t="shared" si="188"/>
        <v>12964.2</v>
      </c>
      <c r="I204" s="169">
        <f t="shared" si="188"/>
        <v>8028</v>
      </c>
      <c r="J204" s="169">
        <f t="shared" si="188"/>
        <v>7518.2</v>
      </c>
      <c r="K204" s="169">
        <f t="shared" si="188"/>
        <v>5530</v>
      </c>
      <c r="L204" s="169">
        <f t="shared" si="188"/>
        <v>6162.8</v>
      </c>
      <c r="M204" s="169">
        <f t="shared" si="188"/>
        <v>5742.4000000000005</v>
      </c>
      <c r="N204" s="170"/>
      <c r="O204" s="352">
        <v>2256.268588129034</v>
      </c>
      <c r="P204" s="170"/>
      <c r="Q204" s="170"/>
      <c r="S204" s="168" t="s">
        <v>33</v>
      </c>
      <c r="T204" s="173">
        <v>4746</v>
      </c>
      <c r="U204" s="173">
        <v>5176</v>
      </c>
      <c r="V204" s="173">
        <v>5062</v>
      </c>
      <c r="W204" s="173">
        <v>3694</v>
      </c>
      <c r="X204" s="173">
        <v>5453</v>
      </c>
      <c r="Y204" s="173">
        <v>6666</v>
      </c>
      <c r="Z204" s="173">
        <v>4127</v>
      </c>
      <c r="AA204" s="173">
        <v>3898</v>
      </c>
      <c r="AB204" s="173">
        <v>2976</v>
      </c>
      <c r="AC204" s="173">
        <v>3289</v>
      </c>
      <c r="AD204" s="173">
        <v>3124</v>
      </c>
      <c r="AE204" s="159"/>
      <c r="AF204" s="159"/>
      <c r="AG204" s="602" t="s">
        <v>100</v>
      </c>
      <c r="AH204" s="174" t="s">
        <v>33</v>
      </c>
      <c r="AI204" s="175">
        <v>1119</v>
      </c>
      <c r="AJ204" s="175">
        <v>1140</v>
      </c>
      <c r="AK204" s="175">
        <v>1059</v>
      </c>
      <c r="AL204" s="175">
        <v>900</v>
      </c>
      <c r="AM204" s="175">
        <v>1204</v>
      </c>
      <c r="AN204" s="175">
        <v>1300</v>
      </c>
      <c r="AO204" s="175">
        <v>831</v>
      </c>
      <c r="AP204" s="175">
        <v>844</v>
      </c>
      <c r="AQ204" s="175">
        <v>798</v>
      </c>
      <c r="AR204" s="175">
        <v>847</v>
      </c>
      <c r="AS204" s="207">
        <v>907</v>
      </c>
      <c r="AW204" s="609" t="s">
        <v>51</v>
      </c>
      <c r="AX204" s="174" t="s">
        <v>33</v>
      </c>
      <c r="AY204" s="175">
        <v>1533</v>
      </c>
      <c r="AZ204" s="175">
        <v>1654</v>
      </c>
      <c r="BA204" s="175">
        <v>1549</v>
      </c>
      <c r="BB204" s="175">
        <v>1228</v>
      </c>
      <c r="BC204" s="175">
        <v>1632</v>
      </c>
      <c r="BD204" s="175">
        <v>2170</v>
      </c>
      <c r="BE204" s="175">
        <v>1497</v>
      </c>
      <c r="BF204" s="175">
        <v>1347</v>
      </c>
      <c r="BG204" s="175">
        <v>884</v>
      </c>
      <c r="BH204" s="175">
        <v>925</v>
      </c>
      <c r="BI204" s="207">
        <v>765</v>
      </c>
    </row>
    <row r="205" spans="2:61">
      <c r="B205" s="168" t="s">
        <v>9</v>
      </c>
      <c r="C205" s="170">
        <f t="shared" si="188"/>
        <v>7975.6</v>
      </c>
      <c r="D205" s="170">
        <f t="shared" si="188"/>
        <v>7451.5999999999995</v>
      </c>
      <c r="E205" s="170">
        <f t="shared" si="188"/>
        <v>7175.4</v>
      </c>
      <c r="F205" s="170">
        <f t="shared" si="188"/>
        <v>6758.4</v>
      </c>
      <c r="G205" s="170">
        <f t="shared" si="188"/>
        <v>7088</v>
      </c>
      <c r="H205" s="170">
        <f t="shared" si="188"/>
        <v>8840</v>
      </c>
      <c r="I205" s="170">
        <f t="shared" si="188"/>
        <v>6218</v>
      </c>
      <c r="J205" s="170">
        <f t="shared" si="188"/>
        <v>6017.8</v>
      </c>
      <c r="K205" s="170">
        <f t="shared" si="188"/>
        <v>4646.6000000000004</v>
      </c>
      <c r="L205" s="170">
        <f t="shared" si="188"/>
        <v>4600.6000000000004</v>
      </c>
      <c r="M205" s="170">
        <f t="shared" si="188"/>
        <v>4356.2</v>
      </c>
      <c r="N205" s="170"/>
      <c r="O205" s="352">
        <v>1354.6277743760811</v>
      </c>
      <c r="P205" s="170"/>
      <c r="Q205" s="170"/>
      <c r="S205" s="168" t="s">
        <v>9</v>
      </c>
      <c r="T205" s="173">
        <v>4088</v>
      </c>
      <c r="U205" s="173">
        <v>3841</v>
      </c>
      <c r="V205" s="173">
        <v>3686</v>
      </c>
      <c r="W205" s="173">
        <v>3494</v>
      </c>
      <c r="X205" s="173">
        <v>3650</v>
      </c>
      <c r="Y205" s="173">
        <v>4527</v>
      </c>
      <c r="Z205" s="173">
        <v>3186</v>
      </c>
      <c r="AA205" s="173">
        <v>3072</v>
      </c>
      <c r="AB205" s="173">
        <v>2446</v>
      </c>
      <c r="AC205" s="173">
        <v>2430</v>
      </c>
      <c r="AD205" s="173">
        <v>2321</v>
      </c>
      <c r="AE205" s="159"/>
      <c r="AF205" s="159"/>
      <c r="AG205" s="603"/>
      <c r="AH205" s="180" t="s">
        <v>9</v>
      </c>
      <c r="AI205" s="176">
        <v>932</v>
      </c>
      <c r="AJ205" s="176">
        <v>863</v>
      </c>
      <c r="AK205" s="176">
        <v>794</v>
      </c>
      <c r="AL205" s="176">
        <v>765</v>
      </c>
      <c r="AM205" s="176">
        <v>808</v>
      </c>
      <c r="AN205" s="176">
        <v>980</v>
      </c>
      <c r="AO205" s="176">
        <v>674</v>
      </c>
      <c r="AP205" s="176">
        <v>616</v>
      </c>
      <c r="AQ205" s="176">
        <v>567</v>
      </c>
      <c r="AR205" s="176">
        <v>662</v>
      </c>
      <c r="AS205" s="208">
        <v>608</v>
      </c>
      <c r="AW205" s="610"/>
      <c r="AX205" s="180" t="s">
        <v>9</v>
      </c>
      <c r="AY205" s="176">
        <v>1515</v>
      </c>
      <c r="AZ205" s="176">
        <v>1389</v>
      </c>
      <c r="BA205" s="176">
        <v>1318</v>
      </c>
      <c r="BB205" s="176">
        <v>1190</v>
      </c>
      <c r="BC205" s="176">
        <v>1295</v>
      </c>
      <c r="BD205" s="176">
        <v>1739</v>
      </c>
      <c r="BE205" s="176">
        <v>1362</v>
      </c>
      <c r="BF205" s="176">
        <v>1346</v>
      </c>
      <c r="BG205" s="176">
        <v>922</v>
      </c>
      <c r="BH205" s="176">
        <v>922</v>
      </c>
      <c r="BI205" s="208">
        <v>769</v>
      </c>
    </row>
    <row r="206" spans="2:61">
      <c r="B206" s="168" t="s">
        <v>34</v>
      </c>
      <c r="C206" s="170">
        <f t="shared" si="188"/>
        <v>5984.6</v>
      </c>
      <c r="D206" s="170">
        <f t="shared" si="188"/>
        <v>4967.6000000000004</v>
      </c>
      <c r="E206" s="170">
        <f t="shared" si="188"/>
        <v>5074</v>
      </c>
      <c r="F206" s="170">
        <f t="shared" si="188"/>
        <v>4684.6000000000004</v>
      </c>
      <c r="G206" s="170">
        <f t="shared" si="188"/>
        <v>4813.8</v>
      </c>
      <c r="H206" s="170">
        <f t="shared" si="188"/>
        <v>5804.2000000000007</v>
      </c>
      <c r="I206" s="170">
        <f t="shared" si="188"/>
        <v>4638</v>
      </c>
      <c r="J206" s="170">
        <f t="shared" si="188"/>
        <v>4700</v>
      </c>
      <c r="K206" s="170">
        <f t="shared" si="188"/>
        <v>3754.4</v>
      </c>
      <c r="L206" s="170">
        <f t="shared" si="188"/>
        <v>3262.4</v>
      </c>
      <c r="M206" s="170">
        <f t="shared" si="188"/>
        <v>3233.8</v>
      </c>
      <c r="N206" s="170"/>
      <c r="O206" s="352">
        <v>818.40257656812298</v>
      </c>
      <c r="P206" s="170"/>
      <c r="Q206" s="170"/>
      <c r="S206" s="168" t="s">
        <v>34</v>
      </c>
      <c r="T206" s="173">
        <v>3081</v>
      </c>
      <c r="U206" s="173">
        <v>2536</v>
      </c>
      <c r="V206" s="173">
        <v>2593</v>
      </c>
      <c r="W206" s="173">
        <v>2388</v>
      </c>
      <c r="X206" s="173">
        <v>2457</v>
      </c>
      <c r="Y206" s="173">
        <v>2933</v>
      </c>
      <c r="Z206" s="173">
        <v>2348</v>
      </c>
      <c r="AA206" s="173">
        <v>2360</v>
      </c>
      <c r="AB206" s="173">
        <v>1911</v>
      </c>
      <c r="AC206" s="173">
        <v>1700</v>
      </c>
      <c r="AD206" s="173">
        <v>1694</v>
      </c>
      <c r="AE206" s="159"/>
      <c r="AF206" s="159"/>
      <c r="AG206" s="603"/>
      <c r="AH206" s="180" t="s">
        <v>34</v>
      </c>
      <c r="AI206" s="176">
        <v>731</v>
      </c>
      <c r="AJ206" s="176">
        <v>551</v>
      </c>
      <c r="AK206" s="176">
        <v>608</v>
      </c>
      <c r="AL206" s="176">
        <v>501</v>
      </c>
      <c r="AM206" s="176">
        <v>535</v>
      </c>
      <c r="AN206" s="176">
        <v>572</v>
      </c>
      <c r="AO206" s="176">
        <v>465</v>
      </c>
      <c r="AP206" s="176">
        <v>447</v>
      </c>
      <c r="AQ206" s="176">
        <v>391</v>
      </c>
      <c r="AR206" s="176">
        <v>403</v>
      </c>
      <c r="AS206" s="208">
        <v>426</v>
      </c>
      <c r="AW206" s="610"/>
      <c r="AX206" s="180" t="s">
        <v>34</v>
      </c>
      <c r="AY206" s="176">
        <v>1250</v>
      </c>
      <c r="AZ206" s="176">
        <v>1133</v>
      </c>
      <c r="BA206" s="176">
        <v>1148</v>
      </c>
      <c r="BB206" s="176">
        <v>991</v>
      </c>
      <c r="BC206" s="176">
        <v>1089</v>
      </c>
      <c r="BD206" s="176">
        <v>1404</v>
      </c>
      <c r="BE206" s="176">
        <v>1152</v>
      </c>
      <c r="BF206" s="176">
        <v>1204</v>
      </c>
      <c r="BG206" s="176">
        <v>897</v>
      </c>
      <c r="BH206" s="176">
        <v>731</v>
      </c>
      <c r="BI206" s="208">
        <v>683</v>
      </c>
    </row>
    <row r="207" spans="2:61">
      <c r="B207" s="168" t="s">
        <v>35</v>
      </c>
      <c r="C207" s="170">
        <f t="shared" ref="C207" si="189">T207</f>
        <v>53</v>
      </c>
      <c r="D207" s="170">
        <f t="shared" ref="D207" si="190">U207</f>
        <v>192</v>
      </c>
      <c r="E207" s="170">
        <f t="shared" ref="E207" si="191">V207</f>
        <v>237</v>
      </c>
      <c r="F207" s="170">
        <f>W207</f>
        <v>143</v>
      </c>
      <c r="G207" s="170">
        <f t="shared" ref="G207" si="192">X207</f>
        <v>267</v>
      </c>
      <c r="H207" s="170">
        <f t="shared" ref="H207" si="193">Y207</f>
        <v>421</v>
      </c>
      <c r="I207" s="170">
        <f t="shared" ref="I207" si="194">Z207</f>
        <v>367</v>
      </c>
      <c r="J207" s="170">
        <f t="shared" ref="J207" si="195">AA207</f>
        <v>409</v>
      </c>
      <c r="K207" s="170">
        <f t="shared" ref="K207" si="196">AB207</f>
        <v>407</v>
      </c>
      <c r="L207" s="170">
        <f t="shared" ref="L207:M207" si="197">AC207</f>
        <v>582</v>
      </c>
      <c r="M207" s="170">
        <f t="shared" si="197"/>
        <v>692</v>
      </c>
      <c r="N207" s="170"/>
      <c r="O207" s="352">
        <v>157.67603918583612</v>
      </c>
      <c r="P207" s="170"/>
      <c r="Q207" s="170"/>
      <c r="S207" s="168" t="s">
        <v>35</v>
      </c>
      <c r="T207" s="173">
        <v>53</v>
      </c>
      <c r="U207" s="173">
        <v>192</v>
      </c>
      <c r="V207" s="173">
        <v>237</v>
      </c>
      <c r="W207" s="173">
        <v>143</v>
      </c>
      <c r="X207" s="173">
        <v>267</v>
      </c>
      <c r="Y207" s="173">
        <v>421</v>
      </c>
      <c r="Z207" s="173">
        <v>367</v>
      </c>
      <c r="AA207" s="173">
        <v>409</v>
      </c>
      <c r="AB207" s="173">
        <v>407</v>
      </c>
      <c r="AC207" s="173">
        <v>582</v>
      </c>
      <c r="AD207" s="173">
        <v>692</v>
      </c>
      <c r="AE207" s="159"/>
      <c r="AF207" s="159"/>
      <c r="AG207" s="603"/>
      <c r="AH207" s="180" t="s">
        <v>36</v>
      </c>
      <c r="AI207" s="176">
        <v>216</v>
      </c>
      <c r="AJ207" s="176">
        <v>212</v>
      </c>
      <c r="AK207" s="176">
        <v>151</v>
      </c>
      <c r="AL207" s="176">
        <v>175</v>
      </c>
      <c r="AM207" s="176">
        <v>133</v>
      </c>
      <c r="AN207" s="176">
        <v>122</v>
      </c>
      <c r="AO207" s="176">
        <v>154</v>
      </c>
      <c r="AP207" s="176">
        <v>138</v>
      </c>
      <c r="AQ207" s="176">
        <v>173</v>
      </c>
      <c r="AR207" s="176">
        <v>155</v>
      </c>
      <c r="AS207" s="208">
        <v>157</v>
      </c>
      <c r="AW207" s="610"/>
      <c r="AX207" s="180" t="s">
        <v>36</v>
      </c>
      <c r="AY207" s="176">
        <v>494</v>
      </c>
      <c r="AZ207" s="176">
        <v>580</v>
      </c>
      <c r="BA207" s="176">
        <v>547</v>
      </c>
      <c r="BB207" s="176">
        <v>523</v>
      </c>
      <c r="BC207" s="176">
        <v>420</v>
      </c>
      <c r="BD207" s="176">
        <v>445</v>
      </c>
      <c r="BE207" s="176">
        <v>607</v>
      </c>
      <c r="BF207" s="176">
        <v>586</v>
      </c>
      <c r="BG207" s="176">
        <v>630</v>
      </c>
      <c r="BH207" s="176">
        <v>579</v>
      </c>
      <c r="BI207" s="208">
        <v>449</v>
      </c>
    </row>
    <row r="208" spans="2:61">
      <c r="B208" s="168" t="s">
        <v>36</v>
      </c>
      <c r="C208" s="170">
        <f t="shared" ref="C208:M210" si="198">T208+AI207*$Q$6+AI213*$Q$8+AI219*$Q$10</f>
        <v>1403.8</v>
      </c>
      <c r="D208" s="170">
        <f t="shared" si="198"/>
        <v>1594</v>
      </c>
      <c r="E208" s="170">
        <f t="shared" si="198"/>
        <v>1490</v>
      </c>
      <c r="F208" s="170">
        <f t="shared" si="198"/>
        <v>1454.2</v>
      </c>
      <c r="G208" s="170">
        <f t="shared" si="198"/>
        <v>1207.8</v>
      </c>
      <c r="H208" s="170">
        <f t="shared" si="198"/>
        <v>1338.1999999999998</v>
      </c>
      <c r="I208" s="170">
        <f t="shared" si="198"/>
        <v>1695</v>
      </c>
      <c r="J208" s="170">
        <f t="shared" si="198"/>
        <v>1629.6000000000001</v>
      </c>
      <c r="K208" s="170">
        <f t="shared" si="198"/>
        <v>1802.6000000000001</v>
      </c>
      <c r="L208" s="170">
        <f t="shared" si="198"/>
        <v>1681</v>
      </c>
      <c r="M208" s="170">
        <f t="shared" si="198"/>
        <v>1365.3999999999999</v>
      </c>
      <c r="N208" s="170"/>
      <c r="O208" s="352">
        <v>183.10148370052389</v>
      </c>
      <c r="P208" s="170"/>
      <c r="Q208" s="170"/>
      <c r="S208" s="168" t="s">
        <v>36</v>
      </c>
      <c r="T208" s="173">
        <v>725</v>
      </c>
      <c r="U208" s="173">
        <v>809</v>
      </c>
      <c r="V208" s="173">
        <v>745</v>
      </c>
      <c r="W208" s="173">
        <v>733</v>
      </c>
      <c r="X208" s="173">
        <v>609</v>
      </c>
      <c r="Y208" s="173">
        <v>664</v>
      </c>
      <c r="Z208" s="173">
        <v>841</v>
      </c>
      <c r="AA208" s="173">
        <v>808</v>
      </c>
      <c r="AB208" s="173">
        <v>897</v>
      </c>
      <c r="AC208" s="173">
        <v>839</v>
      </c>
      <c r="AD208" s="173">
        <v>690</v>
      </c>
      <c r="AE208" s="159"/>
      <c r="AF208" s="159"/>
      <c r="AG208" s="603"/>
      <c r="AH208" s="180" t="s">
        <v>37</v>
      </c>
      <c r="AI208" s="176">
        <v>7</v>
      </c>
      <c r="AJ208" s="176">
        <v>12</v>
      </c>
      <c r="AK208" s="176">
        <v>5</v>
      </c>
      <c r="AL208" s="176">
        <v>23</v>
      </c>
      <c r="AM208" s="176">
        <v>17</v>
      </c>
      <c r="AN208" s="176">
        <v>21</v>
      </c>
      <c r="AO208" s="176">
        <v>22</v>
      </c>
      <c r="AP208" s="176">
        <v>14</v>
      </c>
      <c r="AQ208" s="176">
        <v>16</v>
      </c>
      <c r="AR208" s="176">
        <v>8</v>
      </c>
      <c r="AS208" s="208">
        <v>7</v>
      </c>
      <c r="AW208" s="610"/>
      <c r="AX208" s="180" t="s">
        <v>37</v>
      </c>
      <c r="AY208" s="176">
        <v>22</v>
      </c>
      <c r="AZ208" s="176">
        <v>14</v>
      </c>
      <c r="BA208" s="176">
        <v>10</v>
      </c>
      <c r="BB208" s="176">
        <v>30</v>
      </c>
      <c r="BC208" s="176">
        <v>30</v>
      </c>
      <c r="BD208" s="176">
        <v>43</v>
      </c>
      <c r="BE208" s="176">
        <v>52</v>
      </c>
      <c r="BF208" s="176">
        <v>32</v>
      </c>
      <c r="BG208" s="176">
        <v>39</v>
      </c>
      <c r="BH208" s="176">
        <v>21</v>
      </c>
      <c r="BI208" s="208">
        <v>18</v>
      </c>
    </row>
    <row r="209" spans="2:61">
      <c r="B209" s="168" t="s">
        <v>37</v>
      </c>
      <c r="C209" s="170">
        <f t="shared" si="198"/>
        <v>59.4</v>
      </c>
      <c r="D209" s="170">
        <f t="shared" si="198"/>
        <v>50.6</v>
      </c>
      <c r="E209" s="170">
        <f t="shared" si="198"/>
        <v>36</v>
      </c>
      <c r="F209" s="170">
        <f t="shared" si="198"/>
        <v>85.800000000000011</v>
      </c>
      <c r="G209" s="170">
        <f t="shared" si="198"/>
        <v>83.199999999999989</v>
      </c>
      <c r="H209" s="170">
        <f t="shared" si="198"/>
        <v>110</v>
      </c>
      <c r="I209" s="170">
        <f t="shared" si="198"/>
        <v>119.39999999999999</v>
      </c>
      <c r="J209" s="170">
        <f t="shared" si="198"/>
        <v>93</v>
      </c>
      <c r="K209" s="170">
        <f t="shared" si="198"/>
        <v>124.39999999999999</v>
      </c>
      <c r="L209" s="170">
        <f t="shared" si="198"/>
        <v>63.4</v>
      </c>
      <c r="M209" s="170">
        <f t="shared" si="198"/>
        <v>62</v>
      </c>
      <c r="N209" s="170"/>
      <c r="O209" s="352">
        <v>29.950655715322466</v>
      </c>
      <c r="P209" s="170"/>
      <c r="Q209" s="170"/>
      <c r="S209" s="168" t="s">
        <v>37</v>
      </c>
      <c r="T209" s="173">
        <v>32</v>
      </c>
      <c r="U209" s="173">
        <v>28</v>
      </c>
      <c r="V209" s="173">
        <v>18</v>
      </c>
      <c r="W209" s="173">
        <v>46</v>
      </c>
      <c r="X209" s="173">
        <v>44</v>
      </c>
      <c r="Y209" s="173">
        <v>58</v>
      </c>
      <c r="Z209" s="173">
        <v>63</v>
      </c>
      <c r="AA209" s="173">
        <v>49</v>
      </c>
      <c r="AB209" s="173">
        <v>63</v>
      </c>
      <c r="AC209" s="173">
        <v>32</v>
      </c>
      <c r="AD209" s="173">
        <v>33</v>
      </c>
      <c r="AE209" s="159"/>
      <c r="AF209" s="159"/>
      <c r="AG209" s="604"/>
      <c r="AH209" s="182" t="s">
        <v>38</v>
      </c>
      <c r="AI209" s="183">
        <v>116</v>
      </c>
      <c r="AJ209" s="183">
        <v>101</v>
      </c>
      <c r="AK209" s="184">
        <v>108</v>
      </c>
      <c r="AL209" s="183">
        <v>122</v>
      </c>
      <c r="AM209" s="183">
        <v>109</v>
      </c>
      <c r="AN209" s="184">
        <v>126</v>
      </c>
      <c r="AO209" s="184">
        <v>112</v>
      </c>
      <c r="AP209" s="184">
        <v>128</v>
      </c>
      <c r="AQ209" s="184">
        <v>110</v>
      </c>
      <c r="AR209" s="184">
        <v>96</v>
      </c>
      <c r="AS209" s="210">
        <v>117</v>
      </c>
      <c r="AW209" s="611"/>
      <c r="AX209" s="182" t="s">
        <v>38</v>
      </c>
      <c r="AY209" s="183">
        <v>224</v>
      </c>
      <c r="AZ209" s="183">
        <v>219</v>
      </c>
      <c r="BA209" s="184">
        <v>305</v>
      </c>
      <c r="BB209" s="183">
        <v>224</v>
      </c>
      <c r="BC209" s="183">
        <v>212</v>
      </c>
      <c r="BD209" s="184">
        <v>265</v>
      </c>
      <c r="BE209" s="184">
        <v>238</v>
      </c>
      <c r="BF209" s="184">
        <v>309</v>
      </c>
      <c r="BG209" s="184">
        <v>265</v>
      </c>
      <c r="BH209" s="184">
        <v>251</v>
      </c>
      <c r="BI209" s="210">
        <v>235</v>
      </c>
    </row>
    <row r="210" spans="2:61" ht="15.75" customHeight="1">
      <c r="B210" s="168" t="s">
        <v>38</v>
      </c>
      <c r="C210" s="170">
        <f t="shared" si="198"/>
        <v>616.19999999999993</v>
      </c>
      <c r="D210" s="170">
        <f t="shared" si="198"/>
        <v>586</v>
      </c>
      <c r="E210" s="170">
        <f t="shared" si="198"/>
        <v>791.4</v>
      </c>
      <c r="F210" s="170">
        <f t="shared" si="198"/>
        <v>693.80000000000007</v>
      </c>
      <c r="G210" s="170">
        <f t="shared" si="198"/>
        <v>655.80000000000007</v>
      </c>
      <c r="H210" s="170">
        <f t="shared" si="198"/>
        <v>785.59999999999991</v>
      </c>
      <c r="I210" s="170">
        <f t="shared" si="198"/>
        <v>718.2</v>
      </c>
      <c r="J210" s="170">
        <f t="shared" si="198"/>
        <v>852.8</v>
      </c>
      <c r="K210" s="170">
        <f t="shared" si="198"/>
        <v>731.2</v>
      </c>
      <c r="L210" s="170">
        <f t="shared" si="198"/>
        <v>753.19999999999993</v>
      </c>
      <c r="M210" s="170">
        <f t="shared" si="198"/>
        <v>643.20000000000005</v>
      </c>
      <c r="N210" s="170"/>
      <c r="O210" s="352">
        <v>82.730300777083542</v>
      </c>
      <c r="P210" s="170"/>
      <c r="Q210" s="170"/>
      <c r="S210" s="168" t="s">
        <v>38</v>
      </c>
      <c r="T210" s="173">
        <v>326</v>
      </c>
      <c r="U210" s="173">
        <v>303</v>
      </c>
      <c r="V210" s="173">
        <v>403</v>
      </c>
      <c r="W210" s="173">
        <v>360</v>
      </c>
      <c r="X210" s="173">
        <v>338</v>
      </c>
      <c r="Y210" s="173">
        <v>406</v>
      </c>
      <c r="Z210" s="173">
        <v>374</v>
      </c>
      <c r="AA210" s="173">
        <v>432</v>
      </c>
      <c r="AB210" s="173">
        <v>377</v>
      </c>
      <c r="AC210" s="173">
        <v>383</v>
      </c>
      <c r="AD210" s="173">
        <v>337</v>
      </c>
      <c r="AE210" s="159"/>
      <c r="AF210" s="159"/>
      <c r="AG210" s="602" t="s">
        <v>101</v>
      </c>
      <c r="AH210" s="174" t="s">
        <v>33</v>
      </c>
      <c r="AI210" s="175">
        <v>2423</v>
      </c>
      <c r="AJ210" s="175">
        <v>2682</v>
      </c>
      <c r="AK210" s="175">
        <v>2719</v>
      </c>
      <c r="AL210" s="175">
        <v>1816</v>
      </c>
      <c r="AM210" s="175">
        <v>2917</v>
      </c>
      <c r="AN210" s="175">
        <v>3535</v>
      </c>
      <c r="AO210" s="175">
        <v>2065</v>
      </c>
      <c r="AP210" s="175">
        <v>1919</v>
      </c>
      <c r="AQ210" s="175">
        <v>1378</v>
      </c>
      <c r="AR210" s="175">
        <v>1607</v>
      </c>
      <c r="AS210" s="207">
        <v>1450</v>
      </c>
      <c r="AW210" s="609" t="s">
        <v>52</v>
      </c>
      <c r="AX210" s="174" t="s">
        <v>33</v>
      </c>
      <c r="AY210" s="175">
        <v>3334</v>
      </c>
      <c r="AZ210" s="175">
        <v>3783</v>
      </c>
      <c r="BA210" s="175">
        <v>3739</v>
      </c>
      <c r="BB210" s="175">
        <v>2591</v>
      </c>
      <c r="BC210" s="175">
        <v>4049</v>
      </c>
      <c r="BD210" s="175">
        <v>5111</v>
      </c>
      <c r="BE210" s="175">
        <v>3133</v>
      </c>
      <c r="BF210" s="175">
        <v>2926</v>
      </c>
      <c r="BG210" s="175">
        <v>1993</v>
      </c>
      <c r="BH210" s="175">
        <v>2310</v>
      </c>
      <c r="BI210" s="207">
        <v>2026</v>
      </c>
    </row>
    <row r="211" spans="2:61">
      <c r="B211" s="168" t="s">
        <v>39</v>
      </c>
      <c r="C211" s="170">
        <f t="shared" ref="C211:C214" si="199">T211</f>
        <v>0</v>
      </c>
      <c r="D211" s="170">
        <f t="shared" ref="D211:D214" si="200">U211</f>
        <v>0</v>
      </c>
      <c r="E211" s="170">
        <f t="shared" ref="E211:E214" si="201">V211</f>
        <v>0</v>
      </c>
      <c r="F211" s="170">
        <f>W211</f>
        <v>599</v>
      </c>
      <c r="G211" s="170">
        <f t="shared" ref="G211:G214" si="202">X211</f>
        <v>435</v>
      </c>
      <c r="H211" s="170">
        <f t="shared" ref="H211:H214" si="203">Y211</f>
        <v>393</v>
      </c>
      <c r="I211" s="170">
        <f t="shared" ref="I211:I214" si="204">Z211</f>
        <v>366</v>
      </c>
      <c r="J211" s="170">
        <f t="shared" ref="J211:J214" si="205">AA211</f>
        <v>366</v>
      </c>
      <c r="K211" s="170">
        <f t="shared" ref="K211:K214" si="206">AB211</f>
        <v>487</v>
      </c>
      <c r="L211" s="170">
        <f t="shared" ref="L211:M214" si="207">AC211</f>
        <v>434</v>
      </c>
      <c r="M211" s="170">
        <f t="shared" si="207"/>
        <v>445</v>
      </c>
      <c r="N211" s="170"/>
      <c r="O211" s="354">
        <v>84.305849088163356</v>
      </c>
      <c r="P211" s="170"/>
      <c r="Q211" s="170"/>
      <c r="S211" s="168" t="s">
        <v>39</v>
      </c>
      <c r="T211" s="173"/>
      <c r="U211" s="173"/>
      <c r="V211" s="173"/>
      <c r="W211" s="173">
        <v>599</v>
      </c>
      <c r="X211" s="173">
        <v>435</v>
      </c>
      <c r="Y211" s="173">
        <v>393</v>
      </c>
      <c r="Z211" s="173">
        <v>366</v>
      </c>
      <c r="AA211" s="173">
        <v>366</v>
      </c>
      <c r="AB211" s="173">
        <v>487</v>
      </c>
      <c r="AC211" s="173">
        <v>434</v>
      </c>
      <c r="AD211" s="173">
        <v>445</v>
      </c>
      <c r="AE211" s="159"/>
      <c r="AF211" s="159"/>
      <c r="AG211" s="603"/>
      <c r="AH211" s="180" t="s">
        <v>9</v>
      </c>
      <c r="AI211" s="176">
        <v>1990</v>
      </c>
      <c r="AJ211" s="176">
        <v>1863</v>
      </c>
      <c r="AK211" s="176">
        <v>1851</v>
      </c>
      <c r="AL211" s="176">
        <v>1786</v>
      </c>
      <c r="AM211" s="176">
        <v>1840</v>
      </c>
      <c r="AN211" s="176">
        <v>2167</v>
      </c>
      <c r="AO211" s="176">
        <v>1438</v>
      </c>
      <c r="AP211" s="176">
        <v>1409</v>
      </c>
      <c r="AQ211" s="176">
        <v>1099</v>
      </c>
      <c r="AR211" s="176">
        <v>1041</v>
      </c>
      <c r="AS211" s="208">
        <v>1064</v>
      </c>
      <c r="AW211" s="610"/>
      <c r="AX211" s="180" t="s">
        <v>9</v>
      </c>
      <c r="AY211" s="176">
        <v>2934</v>
      </c>
      <c r="AZ211" s="176">
        <v>2737</v>
      </c>
      <c r="BA211" s="176">
        <v>2693</v>
      </c>
      <c r="BB211" s="176">
        <v>2519</v>
      </c>
      <c r="BC211" s="176">
        <v>2696</v>
      </c>
      <c r="BD211" s="176">
        <v>3391</v>
      </c>
      <c r="BE211" s="176">
        <v>2365</v>
      </c>
      <c r="BF211" s="176">
        <v>2330</v>
      </c>
      <c r="BG211" s="176">
        <v>1724</v>
      </c>
      <c r="BH211" s="176">
        <v>1665</v>
      </c>
      <c r="BI211" s="208">
        <v>1565</v>
      </c>
    </row>
    <row r="212" spans="2:61">
      <c r="B212" s="168" t="s">
        <v>15</v>
      </c>
      <c r="C212" s="170">
        <f t="shared" si="199"/>
        <v>765</v>
      </c>
      <c r="D212" s="170">
        <f t="shared" si="200"/>
        <v>844</v>
      </c>
      <c r="E212" s="170">
        <f t="shared" si="201"/>
        <v>809</v>
      </c>
      <c r="F212" s="170">
        <f>W212</f>
        <v>574</v>
      </c>
      <c r="G212" s="170">
        <f t="shared" si="202"/>
        <v>559</v>
      </c>
      <c r="H212" s="170">
        <f t="shared" si="203"/>
        <v>589</v>
      </c>
      <c r="I212" s="170">
        <f t="shared" si="204"/>
        <v>675</v>
      </c>
      <c r="J212" s="170">
        <f t="shared" si="205"/>
        <v>778</v>
      </c>
      <c r="K212" s="170">
        <f t="shared" si="206"/>
        <v>773</v>
      </c>
      <c r="L212" s="170">
        <f t="shared" si="207"/>
        <v>728</v>
      </c>
      <c r="M212" s="170">
        <f t="shared" si="207"/>
        <v>699</v>
      </c>
      <c r="N212" s="170"/>
      <c r="O212" s="352">
        <v>103.74027397517555</v>
      </c>
      <c r="P212" s="170"/>
      <c r="Q212" s="170"/>
      <c r="S212" s="168" t="s">
        <v>15</v>
      </c>
      <c r="T212" s="173">
        <v>765</v>
      </c>
      <c r="U212" s="173">
        <v>844</v>
      </c>
      <c r="V212" s="173">
        <v>809</v>
      </c>
      <c r="W212" s="173">
        <v>574</v>
      </c>
      <c r="X212" s="173">
        <v>559</v>
      </c>
      <c r="Y212" s="173">
        <v>589</v>
      </c>
      <c r="Z212" s="173">
        <v>675</v>
      </c>
      <c r="AA212" s="173">
        <v>778</v>
      </c>
      <c r="AB212" s="173">
        <v>773</v>
      </c>
      <c r="AC212" s="173">
        <v>728</v>
      </c>
      <c r="AD212" s="173">
        <v>699</v>
      </c>
      <c r="AE212" s="159"/>
      <c r="AF212" s="159"/>
      <c r="AG212" s="603"/>
      <c r="AH212" s="180" t="s">
        <v>34</v>
      </c>
      <c r="AI212" s="176">
        <v>1372</v>
      </c>
      <c r="AJ212" s="176">
        <v>1170</v>
      </c>
      <c r="AK212" s="176">
        <v>1163</v>
      </c>
      <c r="AL212" s="176">
        <v>1171</v>
      </c>
      <c r="AM212" s="176">
        <v>1150</v>
      </c>
      <c r="AN212" s="176">
        <v>1336</v>
      </c>
      <c r="AO212" s="176">
        <v>1018</v>
      </c>
      <c r="AP212" s="176">
        <v>1026</v>
      </c>
      <c r="AQ212" s="176">
        <v>813</v>
      </c>
      <c r="AR212" s="176">
        <v>718</v>
      </c>
      <c r="AS212" s="208">
        <v>743</v>
      </c>
      <c r="AW212" s="610"/>
      <c r="AX212" s="180" t="s">
        <v>34</v>
      </c>
      <c r="AY212" s="176">
        <v>2141</v>
      </c>
      <c r="AZ212" s="176">
        <v>1771</v>
      </c>
      <c r="BA212" s="176">
        <v>1829</v>
      </c>
      <c r="BB212" s="176">
        <v>1736</v>
      </c>
      <c r="BC212" s="176">
        <v>1768</v>
      </c>
      <c r="BD212" s="176">
        <v>2231</v>
      </c>
      <c r="BE212" s="176">
        <v>1750</v>
      </c>
      <c r="BF212" s="176">
        <v>1818</v>
      </c>
      <c r="BG212" s="176">
        <v>1442</v>
      </c>
      <c r="BH212" s="176">
        <v>1206</v>
      </c>
      <c r="BI212" s="208">
        <v>1177</v>
      </c>
    </row>
    <row r="213" spans="2:61">
      <c r="B213" s="168" t="s">
        <v>40</v>
      </c>
      <c r="C213" s="170">
        <f t="shared" si="199"/>
        <v>0</v>
      </c>
      <c r="D213" s="170">
        <f t="shared" si="200"/>
        <v>0</v>
      </c>
      <c r="E213" s="170">
        <f t="shared" si="201"/>
        <v>0</v>
      </c>
      <c r="F213" s="170">
        <f>W213</f>
        <v>58588</v>
      </c>
      <c r="G213" s="170">
        <f t="shared" si="202"/>
        <v>57015</v>
      </c>
      <c r="H213" s="170">
        <f t="shared" si="203"/>
        <v>45457</v>
      </c>
      <c r="I213" s="170">
        <f t="shared" si="204"/>
        <v>53210.899999999507</v>
      </c>
      <c r="J213" s="170">
        <f t="shared" si="205"/>
        <v>74172</v>
      </c>
      <c r="K213" s="170">
        <f t="shared" si="206"/>
        <v>75009</v>
      </c>
      <c r="L213" s="170">
        <f t="shared" si="207"/>
        <v>84906</v>
      </c>
      <c r="M213" s="170">
        <f t="shared" si="207"/>
        <v>66742.860000000015</v>
      </c>
      <c r="N213" s="170"/>
      <c r="O213" s="354">
        <v>14142.399546372106</v>
      </c>
      <c r="P213" s="170"/>
      <c r="Q213" s="170"/>
      <c r="S213" s="168" t="s">
        <v>40</v>
      </c>
      <c r="T213" s="173"/>
      <c r="U213" s="173"/>
      <c r="V213" s="173"/>
      <c r="W213" s="173">
        <v>58588</v>
      </c>
      <c r="X213" s="173">
        <v>57015</v>
      </c>
      <c r="Y213" s="173">
        <v>45457</v>
      </c>
      <c r="Z213" s="173">
        <v>53210.899999999507</v>
      </c>
      <c r="AA213" s="173">
        <v>74172</v>
      </c>
      <c r="AB213" s="173">
        <v>75009</v>
      </c>
      <c r="AC213" s="173">
        <v>84906</v>
      </c>
      <c r="AD213" s="173">
        <v>66742.860000000015</v>
      </c>
      <c r="AE213" s="159"/>
      <c r="AF213" s="159"/>
      <c r="AG213" s="603"/>
      <c r="AH213" s="180" t="s">
        <v>36</v>
      </c>
      <c r="AI213" s="176">
        <v>290</v>
      </c>
      <c r="AJ213" s="176">
        <v>313</v>
      </c>
      <c r="AK213" s="176">
        <v>293</v>
      </c>
      <c r="AL213" s="176">
        <v>292</v>
      </c>
      <c r="AM213" s="176">
        <v>232</v>
      </c>
      <c r="AN213" s="176">
        <v>267</v>
      </c>
      <c r="AO213" s="176">
        <v>282</v>
      </c>
      <c r="AP213" s="176">
        <v>296</v>
      </c>
      <c r="AQ213" s="176">
        <v>322</v>
      </c>
      <c r="AR213" s="176">
        <v>292</v>
      </c>
      <c r="AS213" s="208">
        <v>233</v>
      </c>
      <c r="AW213" s="610"/>
      <c r="AX213" s="180" t="s">
        <v>36</v>
      </c>
      <c r="AY213" s="176">
        <v>364</v>
      </c>
      <c r="AZ213" s="176">
        <v>451</v>
      </c>
      <c r="BA213" s="176">
        <v>467</v>
      </c>
      <c r="BB213" s="176">
        <v>435</v>
      </c>
      <c r="BC213" s="176">
        <v>384</v>
      </c>
      <c r="BD213" s="176">
        <v>460</v>
      </c>
      <c r="BE213" s="176">
        <v>607</v>
      </c>
      <c r="BF213" s="176">
        <v>593</v>
      </c>
      <c r="BG213" s="176">
        <v>654</v>
      </c>
      <c r="BH213" s="176">
        <v>600</v>
      </c>
      <c r="BI213" s="208">
        <v>474</v>
      </c>
    </row>
    <row r="214" spans="2:61">
      <c r="B214" s="185" t="s">
        <v>41</v>
      </c>
      <c r="C214" s="186">
        <f t="shared" si="199"/>
        <v>10.148133252898987</v>
      </c>
      <c r="D214" s="186">
        <f t="shared" si="200"/>
        <v>11.339005093746612</v>
      </c>
      <c r="E214" s="186">
        <f t="shared" si="201"/>
        <v>10.472809128592736</v>
      </c>
      <c r="F214" s="186">
        <f>W214</f>
        <v>11.221065064892038</v>
      </c>
      <c r="G214" s="186">
        <f t="shared" si="202"/>
        <v>8.6858592083852457</v>
      </c>
      <c r="H214" s="186">
        <f t="shared" si="203"/>
        <v>8.236555705126742</v>
      </c>
      <c r="I214" s="186">
        <f t="shared" si="204"/>
        <v>9.9516362221944981</v>
      </c>
      <c r="J214" s="186">
        <f t="shared" si="205"/>
        <v>9.4093104962670182</v>
      </c>
      <c r="K214" s="186">
        <f t="shared" si="206"/>
        <v>12.48006656035499</v>
      </c>
      <c r="L214" s="186">
        <f t="shared" si="207"/>
        <v>12.761468472384339</v>
      </c>
      <c r="M214" s="186">
        <f t="shared" si="207"/>
        <v>11.41044458122248</v>
      </c>
      <c r="N214" s="187"/>
      <c r="O214" s="353">
        <v>1.5010833693608783</v>
      </c>
      <c r="P214" s="170"/>
      <c r="Q214" s="170"/>
      <c r="S214" s="185" t="s">
        <v>41</v>
      </c>
      <c r="T214" s="188">
        <v>10.148133252898987</v>
      </c>
      <c r="U214" s="188">
        <v>11.339005093746612</v>
      </c>
      <c r="V214" s="188">
        <v>10.472809128592736</v>
      </c>
      <c r="W214" s="188">
        <v>11.221065064892038</v>
      </c>
      <c r="X214" s="188">
        <v>8.6858592083852457</v>
      </c>
      <c r="Y214" s="188">
        <v>8.236555705126742</v>
      </c>
      <c r="Z214" s="188">
        <v>9.9516362221944981</v>
      </c>
      <c r="AA214" s="188">
        <v>9.4093104962670182</v>
      </c>
      <c r="AB214" s="188">
        <v>12.48006656035499</v>
      </c>
      <c r="AC214" s="188">
        <v>12.761468472384339</v>
      </c>
      <c r="AD214" s="188">
        <v>11.41044458122248</v>
      </c>
      <c r="AE214" s="159"/>
      <c r="AF214" s="159"/>
      <c r="AG214" s="603"/>
      <c r="AH214" s="180" t="s">
        <v>37</v>
      </c>
      <c r="AI214" s="176">
        <v>11</v>
      </c>
      <c r="AJ214" s="176">
        <v>7</v>
      </c>
      <c r="AK214" s="176">
        <v>8</v>
      </c>
      <c r="AL214" s="176">
        <v>13</v>
      </c>
      <c r="AM214" s="176">
        <v>16</v>
      </c>
      <c r="AN214" s="176">
        <v>22</v>
      </c>
      <c r="AO214" s="176">
        <v>28</v>
      </c>
      <c r="AP214" s="176">
        <v>22</v>
      </c>
      <c r="AQ214" s="176">
        <v>27</v>
      </c>
      <c r="AR214" s="176">
        <v>13</v>
      </c>
      <c r="AS214" s="208">
        <v>15</v>
      </c>
      <c r="AW214" s="610"/>
      <c r="AX214" s="180" t="s">
        <v>37</v>
      </c>
      <c r="AY214" s="176">
        <v>15</v>
      </c>
      <c r="AZ214" s="176">
        <v>13</v>
      </c>
      <c r="BA214" s="176">
        <v>12</v>
      </c>
      <c r="BB214" s="176">
        <v>17</v>
      </c>
      <c r="BC214" s="176">
        <v>20</v>
      </c>
      <c r="BD214" s="176">
        <v>25</v>
      </c>
      <c r="BE214" s="176">
        <v>26</v>
      </c>
      <c r="BF214" s="176">
        <v>28</v>
      </c>
      <c r="BG214" s="176">
        <v>40</v>
      </c>
      <c r="BH214" s="176">
        <v>22</v>
      </c>
      <c r="BI214" s="208">
        <v>19</v>
      </c>
    </row>
    <row r="215" spans="2:61">
      <c r="C215" s="168"/>
      <c r="D215" s="168"/>
      <c r="E215" s="168"/>
      <c r="O215" s="111"/>
      <c r="S215" s="159"/>
      <c r="T215" s="168"/>
      <c r="U215" s="168"/>
      <c r="V215" s="168"/>
      <c r="W215" s="159"/>
      <c r="X215" s="159"/>
      <c r="Y215" s="159"/>
      <c r="Z215" s="159"/>
      <c r="AA215" s="346"/>
      <c r="AB215" s="346"/>
      <c r="AC215" s="346"/>
      <c r="AD215" s="346"/>
      <c r="AE215" s="159"/>
      <c r="AF215" s="159"/>
      <c r="AG215" s="604"/>
      <c r="AH215" s="182" t="s">
        <v>38</v>
      </c>
      <c r="AI215" s="183">
        <v>111</v>
      </c>
      <c r="AJ215" s="183">
        <v>105</v>
      </c>
      <c r="AK215" s="184">
        <v>146</v>
      </c>
      <c r="AL215" s="183">
        <v>139</v>
      </c>
      <c r="AM215" s="183">
        <v>143</v>
      </c>
      <c r="AN215" s="184">
        <v>142</v>
      </c>
      <c r="AO215" s="184">
        <v>137</v>
      </c>
      <c r="AP215" s="184">
        <v>154</v>
      </c>
      <c r="AQ215" s="184">
        <v>127</v>
      </c>
      <c r="AR215" s="184">
        <v>147</v>
      </c>
      <c r="AS215" s="210">
        <v>125</v>
      </c>
      <c r="AW215" s="611"/>
      <c r="AX215" s="182" t="s">
        <v>38</v>
      </c>
      <c r="AY215" s="183">
        <v>156</v>
      </c>
      <c r="AZ215" s="183">
        <v>164</v>
      </c>
      <c r="BA215" s="184">
        <v>240</v>
      </c>
      <c r="BB215" s="183">
        <v>201</v>
      </c>
      <c r="BC215" s="183">
        <v>204</v>
      </c>
      <c r="BD215" s="184">
        <v>257</v>
      </c>
      <c r="BE215" s="184">
        <v>226</v>
      </c>
      <c r="BF215" s="184">
        <v>296</v>
      </c>
      <c r="BG215" s="184">
        <v>241</v>
      </c>
      <c r="BH215" s="184">
        <v>267</v>
      </c>
      <c r="BI215" s="210">
        <v>192</v>
      </c>
    </row>
    <row r="216" spans="2:61" ht="15.75" customHeight="1">
      <c r="C216" s="168"/>
      <c r="D216" s="168"/>
      <c r="E216" s="168"/>
      <c r="O216" s="111"/>
      <c r="S216" s="159"/>
      <c r="T216" s="168"/>
      <c r="U216" s="168"/>
      <c r="V216" s="168"/>
      <c r="W216" s="159"/>
      <c r="X216" s="159"/>
      <c r="Y216" s="159"/>
      <c r="Z216" s="159"/>
      <c r="AA216" s="346"/>
      <c r="AB216" s="346"/>
      <c r="AC216" s="346"/>
      <c r="AD216" s="346"/>
      <c r="AE216" s="159"/>
      <c r="AF216" s="159"/>
      <c r="AG216" s="602" t="s">
        <v>102</v>
      </c>
      <c r="AH216" s="174" t="s">
        <v>33</v>
      </c>
      <c r="AI216" s="175">
        <v>932</v>
      </c>
      <c r="AJ216" s="175">
        <v>1070</v>
      </c>
      <c r="AK216" s="175">
        <v>973</v>
      </c>
      <c r="AL216" s="175">
        <v>707</v>
      </c>
      <c r="AM216" s="175">
        <v>990</v>
      </c>
      <c r="AN216" s="175">
        <v>1436</v>
      </c>
      <c r="AO216" s="175">
        <v>976</v>
      </c>
      <c r="AP216" s="175">
        <v>855</v>
      </c>
      <c r="AQ216" s="175">
        <v>448</v>
      </c>
      <c r="AR216" s="175">
        <v>491</v>
      </c>
      <c r="AS216" s="207">
        <v>369</v>
      </c>
      <c r="AW216" s="602" t="s">
        <v>69</v>
      </c>
      <c r="AX216" s="174" t="s">
        <v>33</v>
      </c>
      <c r="AY216" s="175">
        <v>3894</v>
      </c>
      <c r="AZ216" s="175">
        <v>4277</v>
      </c>
      <c r="BA216" s="175">
        <v>4128</v>
      </c>
      <c r="BB216" s="175">
        <v>2834</v>
      </c>
      <c r="BC216" s="175">
        <v>4327</v>
      </c>
      <c r="BD216" s="175">
        <v>5397</v>
      </c>
      <c r="BE216" s="175">
        <v>3259</v>
      </c>
      <c r="BF216" s="175">
        <v>2974</v>
      </c>
      <c r="BG216" s="175">
        <v>2021</v>
      </c>
      <c r="BH216" s="175">
        <v>2299</v>
      </c>
      <c r="BI216" s="207">
        <v>2123</v>
      </c>
    </row>
    <row r="217" spans="2:61">
      <c r="C217" s="168"/>
      <c r="D217" s="168"/>
      <c r="E217" s="168"/>
      <c r="O217" s="111"/>
      <c r="S217" s="159"/>
      <c r="T217" s="168"/>
      <c r="U217" s="168"/>
      <c r="V217" s="168"/>
      <c r="W217" s="159"/>
      <c r="X217" s="159"/>
      <c r="Y217" s="159"/>
      <c r="Z217" s="159"/>
      <c r="AA217" s="346"/>
      <c r="AB217" s="346"/>
      <c r="AC217" s="346"/>
      <c r="AD217" s="346"/>
      <c r="AE217" s="159"/>
      <c r="AF217" s="159"/>
      <c r="AG217" s="603"/>
      <c r="AH217" s="180" t="s">
        <v>9</v>
      </c>
      <c r="AI217" s="176">
        <v>960</v>
      </c>
      <c r="AJ217" s="176">
        <v>881</v>
      </c>
      <c r="AK217" s="176">
        <v>836</v>
      </c>
      <c r="AL217" s="176">
        <v>722</v>
      </c>
      <c r="AM217" s="176">
        <v>793</v>
      </c>
      <c r="AN217" s="176">
        <v>1135</v>
      </c>
      <c r="AO217" s="176">
        <v>879</v>
      </c>
      <c r="AP217" s="176">
        <v>870</v>
      </c>
      <c r="AQ217" s="176">
        <v>540</v>
      </c>
      <c r="AR217" s="176">
        <v>500</v>
      </c>
      <c r="AS217" s="208">
        <v>404</v>
      </c>
      <c r="AW217" s="603"/>
      <c r="AX217" s="180" t="s">
        <v>9</v>
      </c>
      <c r="AY217" s="176">
        <v>3343</v>
      </c>
      <c r="AZ217" s="176">
        <v>3106</v>
      </c>
      <c r="BA217" s="176">
        <v>2993</v>
      </c>
      <c r="BB217" s="176">
        <v>2794</v>
      </c>
      <c r="BC217" s="176">
        <v>2876</v>
      </c>
      <c r="BD217" s="176">
        <v>3589</v>
      </c>
      <c r="BE217" s="176">
        <v>2460</v>
      </c>
      <c r="BF217" s="176">
        <v>2368</v>
      </c>
      <c r="BG217" s="176">
        <v>1739</v>
      </c>
      <c r="BH217" s="176">
        <v>1657</v>
      </c>
      <c r="BI217" s="208">
        <v>1614</v>
      </c>
    </row>
    <row r="218" spans="2:61">
      <c r="C218" s="168"/>
      <c r="D218" s="168"/>
      <c r="E218" s="168"/>
      <c r="O218" s="111"/>
      <c r="S218" s="159"/>
      <c r="T218" s="168"/>
      <c r="U218" s="168"/>
      <c r="V218" s="168"/>
      <c r="W218" s="159"/>
      <c r="X218" s="159"/>
      <c r="Y218" s="159"/>
      <c r="Z218" s="159"/>
      <c r="AA218" s="346"/>
      <c r="AB218" s="346"/>
      <c r="AC218" s="346"/>
      <c r="AD218" s="346"/>
      <c r="AE218" s="159"/>
      <c r="AF218" s="159"/>
      <c r="AG218" s="603"/>
      <c r="AH218" s="180" t="s">
        <v>34</v>
      </c>
      <c r="AI218" s="176">
        <v>789</v>
      </c>
      <c r="AJ218" s="176">
        <v>684</v>
      </c>
      <c r="AK218" s="176">
        <v>693</v>
      </c>
      <c r="AL218" s="176">
        <v>604</v>
      </c>
      <c r="AM218" s="176">
        <v>649</v>
      </c>
      <c r="AN218" s="176">
        <v>898</v>
      </c>
      <c r="AO218" s="176">
        <v>750</v>
      </c>
      <c r="AP218" s="176">
        <v>797</v>
      </c>
      <c r="AQ218" s="176">
        <v>598</v>
      </c>
      <c r="AR218" s="176">
        <v>435</v>
      </c>
      <c r="AS218" s="208">
        <v>380</v>
      </c>
      <c r="AW218" s="603"/>
      <c r="AX218" s="180" t="s">
        <v>34</v>
      </c>
      <c r="AY218" s="176">
        <v>2451</v>
      </c>
      <c r="AZ218" s="176">
        <v>2039</v>
      </c>
      <c r="BA218" s="176">
        <v>2036</v>
      </c>
      <c r="BB218" s="176">
        <v>1928</v>
      </c>
      <c r="BC218" s="176">
        <v>1925</v>
      </c>
      <c r="BD218" s="176">
        <v>2303</v>
      </c>
      <c r="BE218" s="176">
        <v>1849</v>
      </c>
      <c r="BF218" s="176">
        <v>1868</v>
      </c>
      <c r="BG218" s="176">
        <v>1472</v>
      </c>
      <c r="BH218" s="176">
        <v>1207</v>
      </c>
      <c r="BI218" s="208">
        <v>1192</v>
      </c>
    </row>
    <row r="219" spans="2:61">
      <c r="C219" s="168"/>
      <c r="D219" s="168"/>
      <c r="E219" s="168"/>
      <c r="O219" s="111"/>
      <c r="S219" s="159"/>
      <c r="T219" s="168"/>
      <c r="U219" s="168"/>
      <c r="V219" s="168"/>
      <c r="W219" s="159"/>
      <c r="X219" s="159"/>
      <c r="Y219" s="159"/>
      <c r="Z219" s="159"/>
      <c r="AA219" s="346"/>
      <c r="AB219" s="346"/>
      <c r="AC219" s="346"/>
      <c r="AD219" s="346"/>
      <c r="AE219" s="159"/>
      <c r="AF219" s="159"/>
      <c r="AG219" s="603"/>
      <c r="AH219" s="180" t="s">
        <v>36</v>
      </c>
      <c r="AI219" s="176">
        <v>180</v>
      </c>
      <c r="AJ219" s="176">
        <v>252</v>
      </c>
      <c r="AK219" s="176">
        <v>276</v>
      </c>
      <c r="AL219" s="176">
        <v>241</v>
      </c>
      <c r="AM219" s="176">
        <v>217</v>
      </c>
      <c r="AN219" s="176">
        <v>258</v>
      </c>
      <c r="AO219" s="176">
        <v>374</v>
      </c>
      <c r="AP219" s="176">
        <v>346</v>
      </c>
      <c r="AQ219" s="176">
        <v>371</v>
      </c>
      <c r="AR219" s="176">
        <v>355</v>
      </c>
      <c r="AS219" s="208">
        <v>264</v>
      </c>
      <c r="AW219" s="603"/>
      <c r="AX219" s="180" t="s">
        <v>36</v>
      </c>
      <c r="AY219" s="176">
        <v>478</v>
      </c>
      <c r="AZ219" s="176">
        <v>563</v>
      </c>
      <c r="BA219" s="176">
        <v>551</v>
      </c>
      <c r="BB219" s="176">
        <v>524</v>
      </c>
      <c r="BC219" s="176">
        <v>444</v>
      </c>
      <c r="BD219" s="176">
        <v>525</v>
      </c>
      <c r="BE219" s="176">
        <v>626</v>
      </c>
      <c r="BF219" s="176">
        <v>589</v>
      </c>
      <c r="BG219" s="176">
        <v>646</v>
      </c>
      <c r="BH219" s="176">
        <v>625</v>
      </c>
      <c r="BI219" s="208">
        <v>492</v>
      </c>
    </row>
    <row r="220" spans="2:61">
      <c r="C220" s="168"/>
      <c r="D220" s="168"/>
      <c r="E220" s="168"/>
      <c r="O220" s="111"/>
      <c r="S220" s="159"/>
      <c r="T220" s="168"/>
      <c r="U220" s="168"/>
      <c r="V220" s="168"/>
      <c r="W220" s="159"/>
      <c r="X220" s="159"/>
      <c r="Y220" s="159"/>
      <c r="Z220" s="159"/>
      <c r="AA220" s="346"/>
      <c r="AB220" s="346"/>
      <c r="AC220" s="346"/>
      <c r="AD220" s="346"/>
      <c r="AE220" s="159"/>
      <c r="AF220" s="159"/>
      <c r="AG220" s="603"/>
      <c r="AH220" s="180" t="s">
        <v>37</v>
      </c>
      <c r="AI220" s="176">
        <v>9</v>
      </c>
      <c r="AJ220" s="176">
        <v>5</v>
      </c>
      <c r="AK220" s="176">
        <v>5</v>
      </c>
      <c r="AL220" s="176">
        <v>7</v>
      </c>
      <c r="AM220" s="176">
        <v>8</v>
      </c>
      <c r="AN220" s="176">
        <v>11</v>
      </c>
      <c r="AO220" s="176">
        <v>9</v>
      </c>
      <c r="AP220" s="176">
        <v>9</v>
      </c>
      <c r="AQ220" s="176">
        <v>18</v>
      </c>
      <c r="AR220" s="176">
        <v>10</v>
      </c>
      <c r="AS220" s="208">
        <v>7</v>
      </c>
      <c r="AW220" s="603"/>
      <c r="AX220" s="180" t="s">
        <v>37</v>
      </c>
      <c r="AY220" s="176">
        <v>19</v>
      </c>
      <c r="AZ220" s="176">
        <v>14</v>
      </c>
      <c r="BA220" s="176">
        <v>14</v>
      </c>
      <c r="BB220" s="176">
        <v>23</v>
      </c>
      <c r="BC220" s="176">
        <v>23</v>
      </c>
      <c r="BD220" s="176">
        <v>30</v>
      </c>
      <c r="BE220" s="176">
        <v>27</v>
      </c>
      <c r="BF220" s="176">
        <v>25</v>
      </c>
      <c r="BG220" s="176">
        <v>45</v>
      </c>
      <c r="BH220" s="176">
        <v>21</v>
      </c>
      <c r="BI220" s="208">
        <v>21</v>
      </c>
    </row>
    <row r="221" spans="2:61">
      <c r="C221" s="168"/>
      <c r="D221" s="168"/>
      <c r="E221" s="168"/>
      <c r="O221" s="111"/>
      <c r="S221" s="159"/>
      <c r="T221" s="168"/>
      <c r="U221" s="168"/>
      <c r="V221" s="168"/>
      <c r="W221" s="159"/>
      <c r="X221" s="159"/>
      <c r="Y221" s="159"/>
      <c r="Z221" s="159"/>
      <c r="AA221" s="346"/>
      <c r="AB221" s="346"/>
      <c r="AC221" s="346"/>
      <c r="AD221" s="346"/>
      <c r="AE221" s="159"/>
      <c r="AF221" s="159"/>
      <c r="AG221" s="604"/>
      <c r="AH221" s="182" t="s">
        <v>38</v>
      </c>
      <c r="AI221" s="183">
        <v>72</v>
      </c>
      <c r="AJ221" s="183">
        <v>81</v>
      </c>
      <c r="AK221" s="184">
        <v>130</v>
      </c>
      <c r="AL221" s="183">
        <v>81</v>
      </c>
      <c r="AM221" s="183">
        <v>73</v>
      </c>
      <c r="AN221" s="184">
        <v>114</v>
      </c>
      <c r="AO221" s="184">
        <v>98</v>
      </c>
      <c r="AP221" s="184">
        <v>137</v>
      </c>
      <c r="AQ221" s="184">
        <v>116</v>
      </c>
      <c r="AR221" s="184">
        <v>122</v>
      </c>
      <c r="AS221" s="210">
        <v>73</v>
      </c>
      <c r="AW221" s="604"/>
      <c r="AX221" s="182" t="s">
        <v>38</v>
      </c>
      <c r="AY221" s="183">
        <v>174</v>
      </c>
      <c r="AZ221" s="183">
        <v>171</v>
      </c>
      <c r="BA221" s="184">
        <v>245</v>
      </c>
      <c r="BB221" s="183">
        <v>218</v>
      </c>
      <c r="BC221" s="183">
        <v>198</v>
      </c>
      <c r="BD221" s="184">
        <v>230</v>
      </c>
      <c r="BE221" s="184">
        <v>216</v>
      </c>
      <c r="BF221" s="184">
        <v>242</v>
      </c>
      <c r="BG221" s="184">
        <v>206</v>
      </c>
      <c r="BH221" s="184">
        <v>238</v>
      </c>
      <c r="BI221" s="210">
        <v>159</v>
      </c>
    </row>
    <row r="222" spans="2:61">
      <c r="C222" s="159"/>
      <c r="D222" s="159"/>
      <c r="E222" s="159"/>
      <c r="O222" s="111"/>
      <c r="S222" s="159"/>
      <c r="T222" s="159"/>
      <c r="U222" s="159"/>
      <c r="V222" s="159"/>
      <c r="W222" s="159"/>
      <c r="X222" s="159"/>
      <c r="Y222" s="159"/>
      <c r="Z222" s="159"/>
      <c r="AA222" s="346"/>
      <c r="AB222" s="346"/>
      <c r="AC222" s="346"/>
      <c r="AD222" s="346"/>
      <c r="AE222" s="159"/>
      <c r="AF222" s="159"/>
      <c r="AI222" s="159"/>
      <c r="AJ222" s="159"/>
      <c r="AK222" s="159"/>
      <c r="AP222" s="347"/>
      <c r="AQ222" s="347"/>
      <c r="AR222" s="347"/>
      <c r="AS222" s="347"/>
      <c r="AW222" s="159"/>
      <c r="AX222" s="159"/>
      <c r="AY222" s="159"/>
      <c r="AZ222" s="159"/>
      <c r="BA222" s="159"/>
      <c r="BB222" s="159"/>
      <c r="BC222" s="159"/>
      <c r="BD222" s="159"/>
      <c r="BE222" s="159"/>
      <c r="BF222" s="346"/>
      <c r="BG222" s="346"/>
      <c r="BH222" s="346"/>
      <c r="BI222" s="346"/>
    </row>
    <row r="223" spans="2:61">
      <c r="B223" s="160" t="s">
        <v>31</v>
      </c>
      <c r="C223" s="161" t="s">
        <v>126</v>
      </c>
      <c r="D223" s="161" t="s">
        <v>125</v>
      </c>
      <c r="E223" s="161" t="s">
        <v>124</v>
      </c>
      <c r="F223" s="160" t="s">
        <v>49</v>
      </c>
      <c r="G223" s="160" t="s">
        <v>48</v>
      </c>
      <c r="H223" s="160" t="s">
        <v>47</v>
      </c>
      <c r="I223" s="160" t="s">
        <v>46</v>
      </c>
      <c r="J223" s="160" t="s">
        <v>45</v>
      </c>
      <c r="K223" s="160" t="s">
        <v>44</v>
      </c>
      <c r="L223" s="160" t="s">
        <v>43</v>
      </c>
      <c r="M223" s="160" t="s">
        <v>97</v>
      </c>
      <c r="N223" s="162"/>
      <c r="O223" s="103" t="s">
        <v>115</v>
      </c>
      <c r="P223" s="162"/>
      <c r="Q223" s="162"/>
      <c r="S223" s="164" t="s">
        <v>31</v>
      </c>
      <c r="T223" s="164" t="s">
        <v>126</v>
      </c>
      <c r="U223" s="164" t="s">
        <v>125</v>
      </c>
      <c r="V223" s="164" t="s">
        <v>124</v>
      </c>
      <c r="W223" s="164" t="s">
        <v>49</v>
      </c>
      <c r="X223" s="164" t="s">
        <v>48</v>
      </c>
      <c r="Y223" s="164" t="s">
        <v>47</v>
      </c>
      <c r="Z223" s="164" t="s">
        <v>46</v>
      </c>
      <c r="AA223" s="164" t="s">
        <v>45</v>
      </c>
      <c r="AB223" s="164" t="s">
        <v>44</v>
      </c>
      <c r="AC223" s="164" t="s">
        <v>43</v>
      </c>
      <c r="AD223" s="164" t="s">
        <v>97</v>
      </c>
      <c r="AE223" s="159"/>
      <c r="AF223" s="159"/>
      <c r="AG223" s="165"/>
      <c r="AH223" s="161" t="s">
        <v>31</v>
      </c>
      <c r="AI223" s="161" t="s">
        <v>126</v>
      </c>
      <c r="AJ223" s="161" t="s">
        <v>125</v>
      </c>
      <c r="AK223" s="161" t="s">
        <v>124</v>
      </c>
      <c r="AL223" s="161" t="s">
        <v>49</v>
      </c>
      <c r="AM223" s="161" t="s">
        <v>48</v>
      </c>
      <c r="AN223" s="161" t="s">
        <v>47</v>
      </c>
      <c r="AO223" s="161" t="s">
        <v>46</v>
      </c>
      <c r="AP223" s="161" t="s">
        <v>45</v>
      </c>
      <c r="AQ223" s="161" t="s">
        <v>44</v>
      </c>
      <c r="AR223" s="161" t="s">
        <v>43</v>
      </c>
      <c r="AS223" s="161" t="s">
        <v>97</v>
      </c>
      <c r="AW223" s="159"/>
      <c r="AX223" s="161" t="s">
        <v>31</v>
      </c>
      <c r="AY223" s="161" t="s">
        <v>126</v>
      </c>
      <c r="AZ223" s="161" t="s">
        <v>125</v>
      </c>
      <c r="BA223" s="161" t="s">
        <v>124</v>
      </c>
      <c r="BB223" s="161" t="s">
        <v>49</v>
      </c>
      <c r="BC223" s="161" t="s">
        <v>48</v>
      </c>
      <c r="BD223" s="161" t="s">
        <v>47</v>
      </c>
      <c r="BE223" s="161" t="s">
        <v>46</v>
      </c>
      <c r="BF223" s="161" t="s">
        <v>45</v>
      </c>
      <c r="BG223" s="161" t="s">
        <v>44</v>
      </c>
      <c r="BH223" s="161" t="s">
        <v>43</v>
      </c>
      <c r="BI223" s="161" t="s">
        <v>97</v>
      </c>
    </row>
    <row r="224" spans="2:61" ht="15.75" customHeight="1">
      <c r="B224" s="168" t="s">
        <v>33</v>
      </c>
      <c r="C224" s="169">
        <f t="shared" ref="C224:M226" si="208">T224+AI224*$Q$6+AI230*$Q$8+AI236*$Q$10</f>
        <v>4640.4000000000005</v>
      </c>
      <c r="D224" s="169">
        <f t="shared" si="208"/>
        <v>4721.2</v>
      </c>
      <c r="E224" s="169">
        <f t="shared" si="208"/>
        <v>5033</v>
      </c>
      <c r="F224" s="169">
        <f t="shared" si="208"/>
        <v>5341</v>
      </c>
      <c r="G224" s="169">
        <f t="shared" si="208"/>
        <v>5824.5999999999995</v>
      </c>
      <c r="H224" s="169">
        <f t="shared" si="208"/>
        <v>7280.8</v>
      </c>
      <c r="I224" s="169">
        <f t="shared" si="208"/>
        <v>4582.6000000000004</v>
      </c>
      <c r="J224" s="169">
        <f t="shared" si="208"/>
        <v>3871</v>
      </c>
      <c r="K224" s="169">
        <f t="shared" si="208"/>
        <v>3598.2000000000003</v>
      </c>
      <c r="L224" s="169">
        <f t="shared" si="208"/>
        <v>3492</v>
      </c>
      <c r="M224" s="169">
        <f t="shared" si="208"/>
        <v>3367</v>
      </c>
      <c r="N224" s="170"/>
      <c r="O224" s="352">
        <v>1139.0888922487336</v>
      </c>
      <c r="P224" s="170"/>
      <c r="Q224" s="170"/>
      <c r="S224" s="168" t="s">
        <v>33</v>
      </c>
      <c r="T224" s="173">
        <v>2504</v>
      </c>
      <c r="U224" s="173">
        <v>2546</v>
      </c>
      <c r="V224" s="173">
        <v>2730</v>
      </c>
      <c r="W224" s="173">
        <v>2916</v>
      </c>
      <c r="X224" s="173">
        <v>3145</v>
      </c>
      <c r="Y224" s="173">
        <v>3899</v>
      </c>
      <c r="Z224" s="173">
        <v>2469</v>
      </c>
      <c r="AA224" s="173">
        <v>2132</v>
      </c>
      <c r="AB224" s="173">
        <v>2037</v>
      </c>
      <c r="AC224" s="173">
        <v>2037</v>
      </c>
      <c r="AD224" s="173">
        <v>2033</v>
      </c>
      <c r="AE224" s="159"/>
      <c r="AF224" s="159"/>
      <c r="AG224" s="602" t="s">
        <v>100</v>
      </c>
      <c r="AH224" s="174" t="s">
        <v>33</v>
      </c>
      <c r="AI224" s="175">
        <v>916</v>
      </c>
      <c r="AJ224" s="175">
        <v>904</v>
      </c>
      <c r="AK224" s="175">
        <v>962</v>
      </c>
      <c r="AL224" s="175">
        <v>1052</v>
      </c>
      <c r="AM224" s="175">
        <v>1078</v>
      </c>
      <c r="AN224" s="175">
        <v>1214</v>
      </c>
      <c r="AO224" s="175">
        <v>806</v>
      </c>
      <c r="AP224" s="175">
        <v>724</v>
      </c>
      <c r="AQ224" s="175">
        <v>738</v>
      </c>
      <c r="AR224" s="175">
        <v>736</v>
      </c>
      <c r="AS224" s="207">
        <v>710</v>
      </c>
      <c r="AW224" s="609" t="s">
        <v>51</v>
      </c>
      <c r="AX224" s="174" t="s">
        <v>33</v>
      </c>
      <c r="AY224" s="175">
        <v>594</v>
      </c>
      <c r="AZ224" s="175">
        <v>562</v>
      </c>
      <c r="BA224" s="175">
        <v>654</v>
      </c>
      <c r="BB224" s="175">
        <v>663</v>
      </c>
      <c r="BC224" s="175">
        <v>675</v>
      </c>
      <c r="BD224" s="175">
        <v>1158</v>
      </c>
      <c r="BE224" s="175">
        <v>724</v>
      </c>
      <c r="BF224" s="175">
        <v>543</v>
      </c>
      <c r="BG224" s="175">
        <v>414</v>
      </c>
      <c r="BH224" s="175">
        <v>376</v>
      </c>
      <c r="BI224" s="207">
        <v>340</v>
      </c>
    </row>
    <row r="225" spans="2:61">
      <c r="B225" s="168" t="s">
        <v>9</v>
      </c>
      <c r="C225" s="170">
        <f t="shared" si="208"/>
        <v>3531.2000000000003</v>
      </c>
      <c r="D225" s="170">
        <f t="shared" si="208"/>
        <v>3364.4</v>
      </c>
      <c r="E225" s="170">
        <f t="shared" si="208"/>
        <v>3348.2000000000003</v>
      </c>
      <c r="F225" s="170">
        <f t="shared" si="208"/>
        <v>3129</v>
      </c>
      <c r="G225" s="170">
        <f t="shared" si="208"/>
        <v>3563.2000000000003</v>
      </c>
      <c r="H225" s="170">
        <f t="shared" si="208"/>
        <v>4321.3999999999996</v>
      </c>
      <c r="I225" s="170">
        <f t="shared" si="208"/>
        <v>3394</v>
      </c>
      <c r="J225" s="170">
        <f t="shared" si="208"/>
        <v>3182.8</v>
      </c>
      <c r="K225" s="170">
        <f t="shared" si="208"/>
        <v>2940.8</v>
      </c>
      <c r="L225" s="170">
        <f t="shared" si="208"/>
        <v>2638.2</v>
      </c>
      <c r="M225" s="170">
        <f t="shared" si="208"/>
        <v>2640.7999999999997</v>
      </c>
      <c r="N225" s="170"/>
      <c r="O225" s="352">
        <v>445.51193225072916</v>
      </c>
      <c r="P225" s="170"/>
      <c r="Q225" s="170"/>
      <c r="S225" s="168" t="s">
        <v>9</v>
      </c>
      <c r="T225" s="173">
        <v>1856</v>
      </c>
      <c r="U225" s="173">
        <v>1794</v>
      </c>
      <c r="V225" s="173">
        <v>1777</v>
      </c>
      <c r="W225" s="173">
        <v>1665</v>
      </c>
      <c r="X225" s="173">
        <v>1891</v>
      </c>
      <c r="Y225" s="173">
        <v>2262</v>
      </c>
      <c r="Z225" s="173">
        <v>1781</v>
      </c>
      <c r="AA225" s="173">
        <v>1684</v>
      </c>
      <c r="AB225" s="173">
        <v>1597</v>
      </c>
      <c r="AC225" s="173">
        <v>1467</v>
      </c>
      <c r="AD225" s="173">
        <v>1498</v>
      </c>
      <c r="AE225" s="159"/>
      <c r="AF225" s="159"/>
      <c r="AG225" s="603"/>
      <c r="AH225" s="180" t="s">
        <v>9</v>
      </c>
      <c r="AI225" s="176">
        <v>608</v>
      </c>
      <c r="AJ225" s="176">
        <v>587</v>
      </c>
      <c r="AK225" s="176">
        <v>628</v>
      </c>
      <c r="AL225" s="176">
        <v>541</v>
      </c>
      <c r="AM225" s="176">
        <v>593</v>
      </c>
      <c r="AN225" s="176">
        <v>668</v>
      </c>
      <c r="AO225" s="176">
        <v>525</v>
      </c>
      <c r="AP225" s="176">
        <v>503</v>
      </c>
      <c r="AQ225" s="176">
        <v>513</v>
      </c>
      <c r="AR225" s="176">
        <v>514</v>
      </c>
      <c r="AS225" s="208">
        <v>532</v>
      </c>
      <c r="AW225" s="610"/>
      <c r="AX225" s="180" t="s">
        <v>9</v>
      </c>
      <c r="AY225" s="176">
        <v>566</v>
      </c>
      <c r="AZ225" s="176">
        <v>470</v>
      </c>
      <c r="BA225" s="176">
        <v>477</v>
      </c>
      <c r="BB225" s="176">
        <v>466</v>
      </c>
      <c r="BC225" s="176">
        <v>533</v>
      </c>
      <c r="BD225" s="176">
        <v>723</v>
      </c>
      <c r="BE225" s="176">
        <v>633</v>
      </c>
      <c r="BF225" s="176">
        <v>576</v>
      </c>
      <c r="BG225" s="176">
        <v>473</v>
      </c>
      <c r="BH225" s="176">
        <v>379</v>
      </c>
      <c r="BI225" s="208">
        <v>354</v>
      </c>
    </row>
    <row r="226" spans="2:61">
      <c r="B226" s="168" t="s">
        <v>34</v>
      </c>
      <c r="C226" s="170">
        <f t="shared" si="208"/>
        <v>3483.3999999999996</v>
      </c>
      <c r="D226" s="170">
        <f t="shared" si="208"/>
        <v>2573</v>
      </c>
      <c r="E226" s="170">
        <f t="shared" si="208"/>
        <v>2671.6</v>
      </c>
      <c r="F226" s="170">
        <f t="shared" si="208"/>
        <v>2403.2000000000003</v>
      </c>
      <c r="G226" s="170">
        <f t="shared" si="208"/>
        <v>2611.6000000000004</v>
      </c>
      <c r="H226" s="170">
        <f t="shared" si="208"/>
        <v>2931.2</v>
      </c>
      <c r="I226" s="170">
        <f t="shared" si="208"/>
        <v>2831.7999999999997</v>
      </c>
      <c r="J226" s="170">
        <f t="shared" si="208"/>
        <v>2753.6</v>
      </c>
      <c r="K226" s="170">
        <f t="shared" si="208"/>
        <v>2536.1999999999998</v>
      </c>
      <c r="L226" s="170">
        <f t="shared" si="208"/>
        <v>2384.1999999999998</v>
      </c>
      <c r="M226" s="170">
        <f t="shared" si="208"/>
        <v>2291.4</v>
      </c>
      <c r="N226" s="170"/>
      <c r="O226" s="352">
        <v>321.02206293164431</v>
      </c>
      <c r="P226" s="170"/>
      <c r="Q226" s="170"/>
      <c r="S226" s="168" t="s">
        <v>34</v>
      </c>
      <c r="T226" s="173">
        <v>1869</v>
      </c>
      <c r="U226" s="173">
        <v>1369</v>
      </c>
      <c r="V226" s="173">
        <v>1422</v>
      </c>
      <c r="W226" s="173">
        <v>1273</v>
      </c>
      <c r="X226" s="173">
        <v>1374</v>
      </c>
      <c r="Y226" s="173">
        <v>1540</v>
      </c>
      <c r="Z226" s="173">
        <v>1490</v>
      </c>
      <c r="AA226" s="173">
        <v>1446</v>
      </c>
      <c r="AB226" s="173">
        <v>1365</v>
      </c>
      <c r="AC226" s="173">
        <v>1329</v>
      </c>
      <c r="AD226" s="173">
        <v>1280</v>
      </c>
      <c r="AE226" s="159"/>
      <c r="AF226" s="159"/>
      <c r="AG226" s="603"/>
      <c r="AH226" s="180" t="s">
        <v>34</v>
      </c>
      <c r="AI226" s="176">
        <v>674</v>
      </c>
      <c r="AJ226" s="176">
        <v>465</v>
      </c>
      <c r="AK226" s="176">
        <v>467</v>
      </c>
      <c r="AL226" s="176">
        <v>401</v>
      </c>
      <c r="AM226" s="176">
        <v>401</v>
      </c>
      <c r="AN226" s="176">
        <v>455</v>
      </c>
      <c r="AO226" s="176">
        <v>414</v>
      </c>
      <c r="AP226" s="176">
        <v>414</v>
      </c>
      <c r="AQ226" s="176">
        <v>417</v>
      </c>
      <c r="AR226" s="176">
        <v>487</v>
      </c>
      <c r="AS226" s="208">
        <v>458</v>
      </c>
      <c r="AW226" s="610"/>
      <c r="AX226" s="180" t="s">
        <v>34</v>
      </c>
      <c r="AY226" s="176">
        <v>545</v>
      </c>
      <c r="AZ226" s="176">
        <v>440</v>
      </c>
      <c r="BA226" s="176">
        <v>466</v>
      </c>
      <c r="BB226" s="176">
        <v>431</v>
      </c>
      <c r="BC226" s="176">
        <v>482</v>
      </c>
      <c r="BD226" s="176">
        <v>538</v>
      </c>
      <c r="BE226" s="176">
        <v>555</v>
      </c>
      <c r="BF226" s="176">
        <v>569</v>
      </c>
      <c r="BG226" s="176">
        <v>454</v>
      </c>
      <c r="BH226" s="176">
        <v>402</v>
      </c>
      <c r="BI226" s="208">
        <v>357</v>
      </c>
    </row>
    <row r="227" spans="2:61">
      <c r="B227" s="168" t="s">
        <v>35</v>
      </c>
      <c r="C227" s="170">
        <f t="shared" ref="C227" si="209">T227</f>
        <v>602</v>
      </c>
      <c r="D227" s="170">
        <f t="shared" ref="D227" si="210">U227</f>
        <v>908</v>
      </c>
      <c r="E227" s="170">
        <f t="shared" ref="E227" si="211">V227</f>
        <v>1282</v>
      </c>
      <c r="F227" s="170">
        <f>W227</f>
        <v>1353</v>
      </c>
      <c r="G227" s="170">
        <f t="shared" ref="G227" si="212">X227</f>
        <v>1334</v>
      </c>
      <c r="H227" s="170">
        <f t="shared" ref="H227" si="213">Y227</f>
        <v>1351</v>
      </c>
      <c r="I227" s="170">
        <f t="shared" ref="I227" si="214">Z227</f>
        <v>1519</v>
      </c>
      <c r="J227" s="170">
        <f t="shared" ref="J227" si="215">AA227</f>
        <v>1566</v>
      </c>
      <c r="K227" s="170">
        <f t="shared" ref="K227" si="216">AB227</f>
        <v>1792</v>
      </c>
      <c r="L227" s="170">
        <f t="shared" ref="L227:M227" si="217">AC227</f>
        <v>1961</v>
      </c>
      <c r="M227" s="170">
        <f t="shared" si="217"/>
        <v>1767</v>
      </c>
      <c r="N227" s="170"/>
      <c r="O227" s="352">
        <v>394.52328476557932</v>
      </c>
      <c r="P227" s="170"/>
      <c r="Q227" s="170"/>
      <c r="S227" s="168" t="s">
        <v>35</v>
      </c>
      <c r="T227" s="173">
        <v>602</v>
      </c>
      <c r="U227" s="173">
        <v>908</v>
      </c>
      <c r="V227" s="173">
        <v>1282</v>
      </c>
      <c r="W227" s="173">
        <v>1353</v>
      </c>
      <c r="X227" s="173">
        <v>1334</v>
      </c>
      <c r="Y227" s="173">
        <v>1351</v>
      </c>
      <c r="Z227" s="173">
        <v>1519</v>
      </c>
      <c r="AA227" s="173">
        <v>1566</v>
      </c>
      <c r="AB227" s="173">
        <v>1792</v>
      </c>
      <c r="AC227" s="173">
        <v>1961</v>
      </c>
      <c r="AD227" s="173">
        <v>1767</v>
      </c>
      <c r="AE227" s="159"/>
      <c r="AF227" s="159"/>
      <c r="AG227" s="603"/>
      <c r="AH227" s="180" t="s">
        <v>36</v>
      </c>
      <c r="AI227" s="176">
        <v>212</v>
      </c>
      <c r="AJ227" s="176">
        <v>228</v>
      </c>
      <c r="AK227" s="176">
        <v>242</v>
      </c>
      <c r="AL227" s="176">
        <v>193</v>
      </c>
      <c r="AM227" s="176">
        <v>208</v>
      </c>
      <c r="AN227" s="176">
        <v>194</v>
      </c>
      <c r="AO227" s="176">
        <v>201</v>
      </c>
      <c r="AP227" s="176">
        <v>193</v>
      </c>
      <c r="AQ227" s="176">
        <v>199</v>
      </c>
      <c r="AR227" s="176">
        <v>230</v>
      </c>
      <c r="AS227" s="208">
        <v>261</v>
      </c>
      <c r="AW227" s="610"/>
      <c r="AX227" s="180" t="s">
        <v>36</v>
      </c>
      <c r="AY227" s="176">
        <v>301</v>
      </c>
      <c r="AZ227" s="176">
        <v>349</v>
      </c>
      <c r="BA227" s="176">
        <v>357</v>
      </c>
      <c r="BB227" s="176">
        <v>333</v>
      </c>
      <c r="BC227" s="176">
        <v>317</v>
      </c>
      <c r="BD227" s="176">
        <v>347</v>
      </c>
      <c r="BE227" s="176">
        <v>406</v>
      </c>
      <c r="BF227" s="176">
        <v>426</v>
      </c>
      <c r="BG227" s="176">
        <v>455</v>
      </c>
      <c r="BH227" s="176">
        <v>392</v>
      </c>
      <c r="BI227" s="208">
        <v>402</v>
      </c>
    </row>
    <row r="228" spans="2:61">
      <c r="B228" s="168" t="s">
        <v>36</v>
      </c>
      <c r="C228" s="170">
        <f t="shared" ref="C228:M230" si="218">T228+AI227*$Q$6+AI233*$Q$8+AI239*$Q$10</f>
        <v>1048</v>
      </c>
      <c r="D228" s="170">
        <f t="shared" si="218"/>
        <v>1184.6000000000001</v>
      </c>
      <c r="E228" s="170">
        <f t="shared" si="218"/>
        <v>1253.3999999999999</v>
      </c>
      <c r="F228" s="170">
        <f t="shared" si="218"/>
        <v>1123.8</v>
      </c>
      <c r="G228" s="170">
        <f t="shared" si="218"/>
        <v>1161</v>
      </c>
      <c r="H228" s="170">
        <f t="shared" si="218"/>
        <v>1206.6000000000001</v>
      </c>
      <c r="I228" s="170">
        <f t="shared" si="218"/>
        <v>1399</v>
      </c>
      <c r="J228" s="170">
        <f t="shared" si="218"/>
        <v>1470.4</v>
      </c>
      <c r="K228" s="170">
        <f>AB228+AQ227*$Q$6+AQ233*$Q$8+AQ239*$Q$10</f>
        <v>1532.6</v>
      </c>
      <c r="L228" s="170">
        <f t="shared" si="218"/>
        <v>1453.8</v>
      </c>
      <c r="M228" s="170">
        <f t="shared" si="218"/>
        <v>1545.1999999999998</v>
      </c>
      <c r="N228" s="170"/>
      <c r="O228" s="352">
        <v>166.78428516433382</v>
      </c>
      <c r="P228" s="170"/>
      <c r="Q228" s="170"/>
      <c r="S228" s="168" t="s">
        <v>36</v>
      </c>
      <c r="T228" s="173">
        <v>571</v>
      </c>
      <c r="U228" s="173">
        <v>634</v>
      </c>
      <c r="V228" s="173">
        <v>663</v>
      </c>
      <c r="W228" s="173">
        <v>590</v>
      </c>
      <c r="X228" s="173">
        <v>616</v>
      </c>
      <c r="Y228" s="173">
        <v>628</v>
      </c>
      <c r="Z228" s="173">
        <v>723</v>
      </c>
      <c r="AA228" s="173">
        <v>763</v>
      </c>
      <c r="AB228" s="173">
        <v>787</v>
      </c>
      <c r="AC228" s="173">
        <v>766</v>
      </c>
      <c r="AD228" s="173">
        <v>824</v>
      </c>
      <c r="AE228" s="159"/>
      <c r="AF228" s="159"/>
      <c r="AG228" s="603"/>
      <c r="AH228" s="180" t="s">
        <v>37</v>
      </c>
      <c r="AI228" s="176">
        <v>26</v>
      </c>
      <c r="AJ228" s="176">
        <v>21</v>
      </c>
      <c r="AK228" s="176">
        <v>30</v>
      </c>
      <c r="AL228" s="176">
        <v>12</v>
      </c>
      <c r="AM228" s="176">
        <v>21</v>
      </c>
      <c r="AN228" s="176">
        <v>26</v>
      </c>
      <c r="AO228" s="176">
        <v>32</v>
      </c>
      <c r="AP228" s="176">
        <v>31</v>
      </c>
      <c r="AQ228" s="176">
        <v>21</v>
      </c>
      <c r="AR228" s="176">
        <v>23</v>
      </c>
      <c r="AS228" s="208">
        <v>25</v>
      </c>
      <c r="AW228" s="610"/>
      <c r="AX228" s="180" t="s">
        <v>37</v>
      </c>
      <c r="AY228" s="176">
        <v>48</v>
      </c>
      <c r="AZ228" s="176">
        <v>31</v>
      </c>
      <c r="BA228" s="176">
        <v>37</v>
      </c>
      <c r="BB228" s="176">
        <v>28</v>
      </c>
      <c r="BC228" s="176">
        <v>38</v>
      </c>
      <c r="BD228" s="176">
        <v>39</v>
      </c>
      <c r="BE228" s="176">
        <v>54</v>
      </c>
      <c r="BF228" s="176">
        <v>61</v>
      </c>
      <c r="BG228" s="176">
        <v>55</v>
      </c>
      <c r="BH228" s="176">
        <v>60</v>
      </c>
      <c r="BI228" s="208">
        <v>52</v>
      </c>
    </row>
    <row r="229" spans="2:61">
      <c r="B229" s="168" t="s">
        <v>37</v>
      </c>
      <c r="C229" s="170">
        <f t="shared" si="218"/>
        <v>119.6</v>
      </c>
      <c r="D229" s="170">
        <f t="shared" si="218"/>
        <v>98.399999999999991</v>
      </c>
      <c r="E229" s="170">
        <f t="shared" si="218"/>
        <v>114.6</v>
      </c>
      <c r="F229" s="170">
        <f t="shared" si="218"/>
        <v>93.399999999999991</v>
      </c>
      <c r="G229" s="170">
        <f t="shared" si="218"/>
        <v>126.8</v>
      </c>
      <c r="H229" s="170">
        <f t="shared" si="218"/>
        <v>138.20000000000002</v>
      </c>
      <c r="I229" s="170">
        <f t="shared" si="218"/>
        <v>159.6</v>
      </c>
      <c r="J229" s="170">
        <f t="shared" si="218"/>
        <v>173</v>
      </c>
      <c r="K229" s="170">
        <f t="shared" si="218"/>
        <v>143.80000000000001</v>
      </c>
      <c r="L229" s="170">
        <f t="shared" si="218"/>
        <v>157.80000000000001</v>
      </c>
      <c r="M229" s="170">
        <f t="shared" si="218"/>
        <v>153.4</v>
      </c>
      <c r="N229" s="170"/>
      <c r="O229" s="352">
        <v>26.637183701651949</v>
      </c>
      <c r="P229" s="170"/>
      <c r="Q229" s="170"/>
      <c r="S229" s="168" t="s">
        <v>37</v>
      </c>
      <c r="T229" s="173">
        <v>62</v>
      </c>
      <c r="U229" s="173">
        <v>53</v>
      </c>
      <c r="V229" s="173">
        <v>60</v>
      </c>
      <c r="W229" s="173">
        <v>48</v>
      </c>
      <c r="X229" s="173">
        <v>65</v>
      </c>
      <c r="Y229" s="173">
        <v>73</v>
      </c>
      <c r="Z229" s="173">
        <v>82</v>
      </c>
      <c r="AA229" s="173">
        <v>88</v>
      </c>
      <c r="AB229" s="173">
        <v>73</v>
      </c>
      <c r="AC229" s="173">
        <v>79</v>
      </c>
      <c r="AD229" s="173">
        <v>79</v>
      </c>
      <c r="AE229" s="159"/>
      <c r="AF229" s="159"/>
      <c r="AG229" s="604"/>
      <c r="AH229" s="182" t="s">
        <v>38</v>
      </c>
      <c r="AI229" s="183">
        <v>46</v>
      </c>
      <c r="AJ229" s="183">
        <v>64</v>
      </c>
      <c r="AK229" s="184">
        <v>68</v>
      </c>
      <c r="AL229" s="183">
        <v>97</v>
      </c>
      <c r="AM229" s="183">
        <v>86</v>
      </c>
      <c r="AN229" s="184">
        <v>140</v>
      </c>
      <c r="AO229" s="184">
        <v>86</v>
      </c>
      <c r="AP229" s="184">
        <v>166</v>
      </c>
      <c r="AQ229" s="184">
        <v>112</v>
      </c>
      <c r="AR229" s="184">
        <v>112</v>
      </c>
      <c r="AS229" s="210">
        <v>117</v>
      </c>
      <c r="AW229" s="611"/>
      <c r="AX229" s="182" t="s">
        <v>38</v>
      </c>
      <c r="AY229" s="183">
        <v>58</v>
      </c>
      <c r="AZ229" s="183">
        <v>82</v>
      </c>
      <c r="BA229" s="184">
        <v>77</v>
      </c>
      <c r="BB229" s="183">
        <v>104</v>
      </c>
      <c r="BC229" s="183">
        <v>117</v>
      </c>
      <c r="BD229" s="184">
        <v>210</v>
      </c>
      <c r="BE229" s="184">
        <v>155</v>
      </c>
      <c r="BF229" s="184">
        <v>303</v>
      </c>
      <c r="BG229" s="184">
        <v>183</v>
      </c>
      <c r="BH229" s="184">
        <v>149</v>
      </c>
      <c r="BI229" s="210">
        <v>167</v>
      </c>
    </row>
    <row r="230" spans="2:61" ht="15.75" customHeight="1">
      <c r="B230" s="168" t="s">
        <v>38</v>
      </c>
      <c r="C230" s="170">
        <f t="shared" si="218"/>
        <v>175.60000000000002</v>
      </c>
      <c r="D230" s="170">
        <f t="shared" si="218"/>
        <v>261.39999999999998</v>
      </c>
      <c r="E230" s="170">
        <f t="shared" si="218"/>
        <v>263.2</v>
      </c>
      <c r="F230" s="170">
        <f t="shared" si="218"/>
        <v>351</v>
      </c>
      <c r="G230" s="170">
        <f t="shared" si="218"/>
        <v>392.8</v>
      </c>
      <c r="H230" s="170">
        <f t="shared" si="218"/>
        <v>612</v>
      </c>
      <c r="I230" s="170">
        <f t="shared" si="218"/>
        <v>435.2</v>
      </c>
      <c r="J230" s="170">
        <f t="shared" si="218"/>
        <v>958.19999999999993</v>
      </c>
      <c r="K230" s="170">
        <f t="shared" si="218"/>
        <v>647.6</v>
      </c>
      <c r="L230" s="170">
        <f t="shared" si="218"/>
        <v>540.80000000000007</v>
      </c>
      <c r="M230" s="170">
        <f t="shared" si="218"/>
        <v>607.6</v>
      </c>
      <c r="N230" s="170"/>
      <c r="O230" s="352">
        <v>232.57652886260431</v>
      </c>
      <c r="P230" s="170"/>
      <c r="Q230" s="170"/>
      <c r="S230" s="168" t="s">
        <v>38</v>
      </c>
      <c r="T230" s="173">
        <v>99</v>
      </c>
      <c r="U230" s="173">
        <v>140</v>
      </c>
      <c r="V230" s="173">
        <v>143</v>
      </c>
      <c r="W230" s="173">
        <v>193</v>
      </c>
      <c r="X230" s="173">
        <v>212</v>
      </c>
      <c r="Y230" s="173">
        <v>332</v>
      </c>
      <c r="Z230" s="173">
        <v>228</v>
      </c>
      <c r="AA230" s="173">
        <v>508</v>
      </c>
      <c r="AB230" s="173">
        <v>343</v>
      </c>
      <c r="AC230" s="173">
        <v>294</v>
      </c>
      <c r="AD230" s="173">
        <v>325</v>
      </c>
      <c r="AE230" s="159"/>
      <c r="AF230" s="159"/>
      <c r="AG230" s="602" t="s">
        <v>101</v>
      </c>
      <c r="AH230" s="174" t="s">
        <v>33</v>
      </c>
      <c r="AI230" s="175">
        <v>1028</v>
      </c>
      <c r="AJ230" s="175">
        <v>1098</v>
      </c>
      <c r="AK230" s="175">
        <v>1093</v>
      </c>
      <c r="AL230" s="175">
        <v>1149</v>
      </c>
      <c r="AM230" s="175">
        <v>1354</v>
      </c>
      <c r="AN230" s="175">
        <v>1645</v>
      </c>
      <c r="AO230" s="175">
        <v>948</v>
      </c>
      <c r="AP230" s="175">
        <v>801</v>
      </c>
      <c r="AQ230" s="175">
        <v>696</v>
      </c>
      <c r="AR230" s="175">
        <v>631</v>
      </c>
      <c r="AS230" s="207">
        <v>544</v>
      </c>
      <c r="AW230" s="609" t="s">
        <v>52</v>
      </c>
      <c r="AX230" s="174" t="s">
        <v>33</v>
      </c>
      <c r="AY230" s="175">
        <v>1445</v>
      </c>
      <c r="AZ230" s="175">
        <v>1470</v>
      </c>
      <c r="BA230" s="175">
        <v>1618</v>
      </c>
      <c r="BB230" s="175">
        <v>1746</v>
      </c>
      <c r="BC230" s="175">
        <v>1988</v>
      </c>
      <c r="BD230" s="175">
        <v>2501</v>
      </c>
      <c r="BE230" s="175">
        <v>1599</v>
      </c>
      <c r="BF230" s="175">
        <v>1309</v>
      </c>
      <c r="BG230" s="175">
        <v>1154</v>
      </c>
      <c r="BH230" s="175">
        <v>1059</v>
      </c>
      <c r="BI230" s="207">
        <v>875</v>
      </c>
    </row>
    <row r="231" spans="2:61">
      <c r="B231" s="168" t="s">
        <v>39</v>
      </c>
      <c r="C231" s="170">
        <f t="shared" ref="C231:C234" si="219">T231</f>
        <v>0</v>
      </c>
      <c r="D231" s="170">
        <f t="shared" ref="D231:D234" si="220">U231</f>
        <v>0</v>
      </c>
      <c r="E231" s="170">
        <f t="shared" ref="E231:E234" si="221">V231</f>
        <v>0</v>
      </c>
      <c r="F231" s="170">
        <f>W231</f>
        <v>344</v>
      </c>
      <c r="G231" s="170">
        <f t="shared" ref="G231:G234" si="222">X231</f>
        <v>335</v>
      </c>
      <c r="H231" s="170">
        <f t="shared" ref="H231:H234" si="223">Y231</f>
        <v>392</v>
      </c>
      <c r="I231" s="170">
        <f t="shared" ref="I231:I234" si="224">Z231</f>
        <v>278</v>
      </c>
      <c r="J231" s="170">
        <f t="shared" ref="J231:J234" si="225">AA231</f>
        <v>387</v>
      </c>
      <c r="K231" s="170">
        <f t="shared" ref="K231:K234" si="226">AB231</f>
        <v>448</v>
      </c>
      <c r="L231" s="170">
        <f t="shared" ref="L231:M234" si="227">AC231</f>
        <v>403</v>
      </c>
      <c r="M231" s="170">
        <f t="shared" si="227"/>
        <v>411</v>
      </c>
      <c r="N231" s="170"/>
      <c r="O231" s="354">
        <v>55.241461309591124</v>
      </c>
      <c r="P231" s="170"/>
      <c r="Q231" s="170"/>
      <c r="S231" s="168" t="s">
        <v>39</v>
      </c>
      <c r="T231" s="173"/>
      <c r="U231" s="173"/>
      <c r="V231" s="173"/>
      <c r="W231" s="173">
        <v>344</v>
      </c>
      <c r="X231" s="173">
        <v>335</v>
      </c>
      <c r="Y231" s="173">
        <v>392</v>
      </c>
      <c r="Z231" s="173">
        <v>278</v>
      </c>
      <c r="AA231" s="173">
        <v>387</v>
      </c>
      <c r="AB231" s="173">
        <v>448</v>
      </c>
      <c r="AC231" s="173">
        <v>403</v>
      </c>
      <c r="AD231" s="173">
        <v>411</v>
      </c>
      <c r="AE231" s="159"/>
      <c r="AF231" s="159"/>
      <c r="AG231" s="603"/>
      <c r="AH231" s="180" t="s">
        <v>9</v>
      </c>
      <c r="AI231" s="176">
        <v>812</v>
      </c>
      <c r="AJ231" s="176">
        <v>766</v>
      </c>
      <c r="AK231" s="176">
        <v>758</v>
      </c>
      <c r="AL231" s="176">
        <v>694</v>
      </c>
      <c r="AM231" s="176">
        <v>803</v>
      </c>
      <c r="AN231" s="176">
        <v>955</v>
      </c>
      <c r="AO231" s="176">
        <v>713</v>
      </c>
      <c r="AP231" s="176">
        <v>668</v>
      </c>
      <c r="AQ231" s="176">
        <v>595</v>
      </c>
      <c r="AR231" s="176">
        <v>514</v>
      </c>
      <c r="AS231" s="208">
        <v>488</v>
      </c>
      <c r="AW231" s="610"/>
      <c r="AX231" s="180" t="s">
        <v>9</v>
      </c>
      <c r="AY231" s="176">
        <v>1117</v>
      </c>
      <c r="AZ231" s="176">
        <v>1101</v>
      </c>
      <c r="BA231" s="176">
        <v>1083</v>
      </c>
      <c r="BB231" s="176">
        <v>1037</v>
      </c>
      <c r="BC231" s="176">
        <v>1213</v>
      </c>
      <c r="BD231" s="176">
        <v>1529</v>
      </c>
      <c r="BE231" s="176">
        <v>1213</v>
      </c>
      <c r="BF231" s="176">
        <v>1156</v>
      </c>
      <c r="BG231" s="176">
        <v>1019</v>
      </c>
      <c r="BH231" s="176">
        <v>859</v>
      </c>
      <c r="BI231" s="208">
        <v>802</v>
      </c>
    </row>
    <row r="232" spans="2:61">
      <c r="B232" s="168" t="s">
        <v>15</v>
      </c>
      <c r="C232" s="170">
        <f t="shared" si="219"/>
        <v>547</v>
      </c>
      <c r="D232" s="170">
        <f t="shared" si="220"/>
        <v>572</v>
      </c>
      <c r="E232" s="170">
        <f t="shared" si="221"/>
        <v>533</v>
      </c>
      <c r="F232" s="170">
        <f>W232</f>
        <v>572</v>
      </c>
      <c r="G232" s="170">
        <f t="shared" si="222"/>
        <v>472</v>
      </c>
      <c r="H232" s="170">
        <f t="shared" si="223"/>
        <v>522</v>
      </c>
      <c r="I232" s="170">
        <f t="shared" si="224"/>
        <v>536</v>
      </c>
      <c r="J232" s="170">
        <f t="shared" si="225"/>
        <v>627</v>
      </c>
      <c r="K232" s="170">
        <f t="shared" si="226"/>
        <v>595</v>
      </c>
      <c r="L232" s="170">
        <f t="shared" si="227"/>
        <v>569</v>
      </c>
      <c r="M232" s="170">
        <f t="shared" si="227"/>
        <v>573</v>
      </c>
      <c r="N232" s="170"/>
      <c r="O232" s="352">
        <v>42.742770668786136</v>
      </c>
      <c r="P232" s="170"/>
      <c r="Q232" s="170"/>
      <c r="S232" s="168" t="s">
        <v>15</v>
      </c>
      <c r="T232" s="173">
        <v>547</v>
      </c>
      <c r="U232" s="173">
        <v>572</v>
      </c>
      <c r="V232" s="173">
        <v>533</v>
      </c>
      <c r="W232" s="173">
        <v>572</v>
      </c>
      <c r="X232" s="173">
        <v>472</v>
      </c>
      <c r="Y232" s="173">
        <v>522</v>
      </c>
      <c r="Z232" s="173">
        <v>536</v>
      </c>
      <c r="AA232" s="173">
        <v>627</v>
      </c>
      <c r="AB232" s="173">
        <v>595</v>
      </c>
      <c r="AC232" s="173">
        <v>569</v>
      </c>
      <c r="AD232" s="173">
        <v>573</v>
      </c>
      <c r="AE232" s="159"/>
      <c r="AF232" s="159"/>
      <c r="AG232" s="603"/>
      <c r="AH232" s="180" t="s">
        <v>34</v>
      </c>
      <c r="AI232" s="176">
        <v>744</v>
      </c>
      <c r="AJ232" s="176">
        <v>550</v>
      </c>
      <c r="AK232" s="176">
        <v>588</v>
      </c>
      <c r="AL232" s="176">
        <v>525</v>
      </c>
      <c r="AM232" s="176">
        <v>576</v>
      </c>
      <c r="AN232" s="176">
        <v>624</v>
      </c>
      <c r="AO232" s="176">
        <v>575</v>
      </c>
      <c r="AP232" s="176">
        <v>560</v>
      </c>
      <c r="AQ232" s="176">
        <v>486</v>
      </c>
      <c r="AR232" s="176">
        <v>416</v>
      </c>
      <c r="AS232" s="208">
        <v>417</v>
      </c>
      <c r="AW232" s="610"/>
      <c r="AX232" s="180" t="s">
        <v>34</v>
      </c>
      <c r="AY232" s="176">
        <v>1061</v>
      </c>
      <c r="AZ232" s="176">
        <v>811</v>
      </c>
      <c r="BA232" s="176">
        <v>850</v>
      </c>
      <c r="BB232" s="176">
        <v>796</v>
      </c>
      <c r="BC232" s="176">
        <v>893</v>
      </c>
      <c r="BD232" s="176">
        <v>1028</v>
      </c>
      <c r="BE232" s="176">
        <v>1030</v>
      </c>
      <c r="BF232" s="176">
        <v>1011</v>
      </c>
      <c r="BG232" s="176">
        <v>894</v>
      </c>
      <c r="BH232" s="176">
        <v>758</v>
      </c>
      <c r="BI232" s="208">
        <v>744</v>
      </c>
    </row>
    <row r="233" spans="2:61">
      <c r="B233" s="168" t="s">
        <v>40</v>
      </c>
      <c r="C233" s="170">
        <f t="shared" si="219"/>
        <v>0</v>
      </c>
      <c r="D233" s="170">
        <f t="shared" si="220"/>
        <v>0</v>
      </c>
      <c r="E233" s="170">
        <f t="shared" si="221"/>
        <v>0</v>
      </c>
      <c r="F233" s="170">
        <f>W233</f>
        <v>33785</v>
      </c>
      <c r="G233" s="170">
        <f t="shared" si="222"/>
        <v>56858</v>
      </c>
      <c r="H233" s="170">
        <f t="shared" si="223"/>
        <v>98468</v>
      </c>
      <c r="I233" s="170">
        <f t="shared" si="224"/>
        <v>71174</v>
      </c>
      <c r="J233" s="170">
        <f t="shared" si="225"/>
        <v>95564</v>
      </c>
      <c r="K233" s="170">
        <f t="shared" si="226"/>
        <v>74639</v>
      </c>
      <c r="L233" s="170">
        <f t="shared" si="227"/>
        <v>95794</v>
      </c>
      <c r="M233" s="170">
        <f t="shared" si="227"/>
        <v>97150.950000000012</v>
      </c>
      <c r="N233" s="170"/>
      <c r="O233" s="354">
        <v>23973.456898359433</v>
      </c>
      <c r="P233" s="170"/>
      <c r="Q233" s="170"/>
      <c r="S233" s="168" t="s">
        <v>40</v>
      </c>
      <c r="T233" s="173"/>
      <c r="U233" s="173"/>
      <c r="V233" s="173"/>
      <c r="W233" s="173">
        <v>33785</v>
      </c>
      <c r="X233" s="173">
        <v>56858</v>
      </c>
      <c r="Y233" s="173">
        <v>98468</v>
      </c>
      <c r="Z233" s="173">
        <v>71174</v>
      </c>
      <c r="AA233" s="173">
        <v>95564</v>
      </c>
      <c r="AB233" s="173">
        <v>74639</v>
      </c>
      <c r="AC233" s="173">
        <v>95794</v>
      </c>
      <c r="AD233" s="173">
        <v>97150.950000000012</v>
      </c>
      <c r="AE233" s="159"/>
      <c r="AF233" s="159"/>
      <c r="AG233" s="603"/>
      <c r="AH233" s="180" t="s">
        <v>36</v>
      </c>
      <c r="AI233" s="176">
        <v>185</v>
      </c>
      <c r="AJ233" s="176">
        <v>229</v>
      </c>
      <c r="AK233" s="176">
        <v>236</v>
      </c>
      <c r="AL233" s="176">
        <v>245</v>
      </c>
      <c r="AM233" s="176">
        <v>213</v>
      </c>
      <c r="AN233" s="176">
        <v>235</v>
      </c>
      <c r="AO233" s="176">
        <v>274</v>
      </c>
      <c r="AP233" s="176">
        <v>283</v>
      </c>
      <c r="AQ233" s="176">
        <v>314</v>
      </c>
      <c r="AR233" s="176">
        <v>271</v>
      </c>
      <c r="AS233" s="208">
        <v>282</v>
      </c>
      <c r="AW233" s="610"/>
      <c r="AX233" s="180" t="s">
        <v>36</v>
      </c>
      <c r="AY233" s="176">
        <v>239</v>
      </c>
      <c r="AZ233" s="176">
        <v>285</v>
      </c>
      <c r="BA233" s="176">
        <v>335</v>
      </c>
      <c r="BB233" s="176">
        <v>315</v>
      </c>
      <c r="BC233" s="176">
        <v>339</v>
      </c>
      <c r="BD233" s="176">
        <v>379</v>
      </c>
      <c r="BE233" s="176">
        <v>460</v>
      </c>
      <c r="BF233" s="176">
        <v>507</v>
      </c>
      <c r="BG233" s="176">
        <v>537</v>
      </c>
      <c r="BH233" s="176">
        <v>474</v>
      </c>
      <c r="BI233" s="208">
        <v>509</v>
      </c>
    </row>
    <row r="234" spans="2:61">
      <c r="B234" s="185" t="s">
        <v>41</v>
      </c>
      <c r="C234" s="186">
        <f t="shared" si="219"/>
        <v>14.676672669237725</v>
      </c>
      <c r="D234" s="186">
        <f t="shared" si="220"/>
        <v>16.103701272825298</v>
      </c>
      <c r="E234" s="186">
        <f t="shared" si="221"/>
        <v>16.853932584269664</v>
      </c>
      <c r="F234" s="186">
        <f>W234</f>
        <v>15.443579295598497</v>
      </c>
      <c r="G234" s="186">
        <f t="shared" si="222"/>
        <v>15.529980540014595</v>
      </c>
      <c r="H234" s="186">
        <f t="shared" si="223"/>
        <v>13.072748633981687</v>
      </c>
      <c r="I234" s="186">
        <f t="shared" si="224"/>
        <v>14.433938582545395</v>
      </c>
      <c r="J234" s="186">
        <f t="shared" si="225"/>
        <v>16.162217256158165</v>
      </c>
      <c r="K234" s="186">
        <f t="shared" si="226"/>
        <v>18.05736362491076</v>
      </c>
      <c r="L234" s="186">
        <f t="shared" si="227"/>
        <v>18.614111479069219</v>
      </c>
      <c r="M234" s="186">
        <f t="shared" si="227"/>
        <v>20.731613989439044</v>
      </c>
      <c r="N234" s="187"/>
      <c r="O234" s="353">
        <v>1.6675011557780826</v>
      </c>
      <c r="P234" s="170"/>
      <c r="Q234" s="170"/>
      <c r="S234" s="185" t="s">
        <v>41</v>
      </c>
      <c r="T234" s="188">
        <v>14.676672669237725</v>
      </c>
      <c r="U234" s="188">
        <v>16.103701272825298</v>
      </c>
      <c r="V234" s="188">
        <v>16.853932584269664</v>
      </c>
      <c r="W234" s="188">
        <v>15.443579295598497</v>
      </c>
      <c r="X234" s="188">
        <v>15.529980540014595</v>
      </c>
      <c r="Y234" s="188">
        <v>13.072748633981687</v>
      </c>
      <c r="Z234" s="188">
        <v>14.433938582545395</v>
      </c>
      <c r="AA234" s="188">
        <v>16.162217256158165</v>
      </c>
      <c r="AB234" s="188">
        <v>18.05736362491076</v>
      </c>
      <c r="AC234" s="188">
        <v>18.614111479069219</v>
      </c>
      <c r="AD234" s="188">
        <v>20.731613989439044</v>
      </c>
      <c r="AE234" s="159"/>
      <c r="AF234" s="159"/>
      <c r="AG234" s="603"/>
      <c r="AH234" s="180" t="s">
        <v>37</v>
      </c>
      <c r="AI234" s="176">
        <v>20</v>
      </c>
      <c r="AJ234" s="176">
        <v>19</v>
      </c>
      <c r="AK234" s="176">
        <v>15</v>
      </c>
      <c r="AL234" s="176">
        <v>25</v>
      </c>
      <c r="AM234" s="176">
        <v>33</v>
      </c>
      <c r="AN234" s="176">
        <v>36</v>
      </c>
      <c r="AO234" s="176">
        <v>22</v>
      </c>
      <c r="AP234" s="176">
        <v>35</v>
      </c>
      <c r="AQ234" s="176">
        <v>36</v>
      </c>
      <c r="AR234" s="176">
        <v>28</v>
      </c>
      <c r="AS234" s="208">
        <v>34</v>
      </c>
      <c r="AW234" s="610"/>
      <c r="AX234" s="180" t="s">
        <v>37</v>
      </c>
      <c r="AY234" s="176">
        <v>28</v>
      </c>
      <c r="AZ234" s="176">
        <v>22</v>
      </c>
      <c r="BA234" s="176">
        <v>23</v>
      </c>
      <c r="BB234" s="176">
        <v>26</v>
      </c>
      <c r="BC234" s="176">
        <v>34</v>
      </c>
      <c r="BD234" s="176">
        <v>37</v>
      </c>
      <c r="BE234" s="176">
        <v>45</v>
      </c>
      <c r="BF234" s="176">
        <v>48</v>
      </c>
      <c r="BG234" s="176">
        <v>42</v>
      </c>
      <c r="BH234" s="176">
        <v>48</v>
      </c>
      <c r="BI234" s="208">
        <v>52</v>
      </c>
    </row>
    <row r="235" spans="2:61">
      <c r="C235" s="168"/>
      <c r="D235" s="168"/>
      <c r="E235" s="168"/>
      <c r="O235" s="111"/>
      <c r="S235" s="159"/>
      <c r="T235" s="168"/>
      <c r="U235" s="168"/>
      <c r="V235" s="168"/>
      <c r="W235" s="159"/>
      <c r="X235" s="159"/>
      <c r="Y235" s="159"/>
      <c r="Z235" s="159"/>
      <c r="AA235" s="346"/>
      <c r="AB235" s="346"/>
      <c r="AC235" s="346"/>
      <c r="AD235" s="346"/>
      <c r="AE235" s="159"/>
      <c r="AF235" s="159"/>
      <c r="AG235" s="604"/>
      <c r="AH235" s="182" t="s">
        <v>38</v>
      </c>
      <c r="AI235" s="183">
        <v>29</v>
      </c>
      <c r="AJ235" s="183">
        <v>51</v>
      </c>
      <c r="AK235" s="184">
        <v>49</v>
      </c>
      <c r="AL235" s="183">
        <v>54</v>
      </c>
      <c r="AM235" s="183">
        <v>70</v>
      </c>
      <c r="AN235" s="184">
        <v>114</v>
      </c>
      <c r="AO235" s="184">
        <v>88</v>
      </c>
      <c r="AP235" s="184">
        <v>201</v>
      </c>
      <c r="AQ235" s="184">
        <v>137</v>
      </c>
      <c r="AR235" s="184">
        <v>102</v>
      </c>
      <c r="AS235" s="210">
        <v>117</v>
      </c>
      <c r="AW235" s="611"/>
      <c r="AX235" s="182" t="s">
        <v>38</v>
      </c>
      <c r="AY235" s="183">
        <v>28</v>
      </c>
      <c r="AZ235" s="183">
        <v>52</v>
      </c>
      <c r="BA235" s="184">
        <v>59</v>
      </c>
      <c r="BB235" s="183">
        <v>76</v>
      </c>
      <c r="BC235" s="183">
        <v>103</v>
      </c>
      <c r="BD235" s="184">
        <v>147</v>
      </c>
      <c r="BE235" s="184">
        <v>124</v>
      </c>
      <c r="BF235" s="184">
        <v>281</v>
      </c>
      <c r="BG235" s="184">
        <v>195</v>
      </c>
      <c r="BH235" s="184">
        <v>148</v>
      </c>
      <c r="BI235" s="210">
        <v>186</v>
      </c>
    </row>
    <row r="236" spans="2:61" ht="15.75" customHeight="1">
      <c r="C236" s="168"/>
      <c r="D236" s="168"/>
      <c r="E236" s="168"/>
      <c r="O236" s="111"/>
      <c r="S236" s="159"/>
      <c r="T236" s="168"/>
      <c r="U236" s="168"/>
      <c r="V236" s="168"/>
      <c r="W236" s="159"/>
      <c r="X236" s="159"/>
      <c r="Y236" s="159"/>
      <c r="Z236" s="159"/>
      <c r="AA236" s="346"/>
      <c r="AB236" s="346"/>
      <c r="AC236" s="346"/>
      <c r="AD236" s="346"/>
      <c r="AE236" s="159"/>
      <c r="AF236" s="159"/>
      <c r="AG236" s="602" t="s">
        <v>102</v>
      </c>
      <c r="AH236" s="174" t="s">
        <v>33</v>
      </c>
      <c r="AI236" s="175">
        <v>313</v>
      </c>
      <c r="AJ236" s="175">
        <v>295</v>
      </c>
      <c r="AK236" s="175">
        <v>367</v>
      </c>
      <c r="AL236" s="175">
        <v>362</v>
      </c>
      <c r="AM236" s="175">
        <v>386</v>
      </c>
      <c r="AN236" s="175">
        <v>638</v>
      </c>
      <c r="AO236" s="175">
        <v>434</v>
      </c>
      <c r="AP236" s="175">
        <v>299</v>
      </c>
      <c r="AQ236" s="175">
        <v>229</v>
      </c>
      <c r="AR236" s="175">
        <v>196</v>
      </c>
      <c r="AS236" s="207">
        <v>185</v>
      </c>
      <c r="AW236" s="602" t="s">
        <v>69</v>
      </c>
      <c r="AX236" s="174" t="s">
        <v>33</v>
      </c>
      <c r="AY236" s="175">
        <v>1872</v>
      </c>
      <c r="AZ236" s="175">
        <v>1953</v>
      </c>
      <c r="BA236" s="175">
        <v>1977</v>
      </c>
      <c r="BB236" s="175">
        <v>2027</v>
      </c>
      <c r="BC236" s="175">
        <v>2281</v>
      </c>
      <c r="BD236" s="175">
        <v>2759</v>
      </c>
      <c r="BE236" s="175">
        <v>1681</v>
      </c>
      <c r="BF236" s="175">
        <v>1371</v>
      </c>
      <c r="BG236" s="175">
        <v>1249</v>
      </c>
      <c r="BH236" s="175">
        <v>1151</v>
      </c>
      <c r="BI236" s="207">
        <v>1138</v>
      </c>
    </row>
    <row r="237" spans="2:61">
      <c r="C237" s="168"/>
      <c r="D237" s="168"/>
      <c r="E237" s="168"/>
      <c r="O237" s="111"/>
      <c r="S237" s="159"/>
      <c r="T237" s="168"/>
      <c r="U237" s="168"/>
      <c r="V237" s="168"/>
      <c r="W237" s="159"/>
      <c r="X237" s="159"/>
      <c r="Y237" s="159"/>
      <c r="Z237" s="159"/>
      <c r="AA237" s="346"/>
      <c r="AB237" s="346"/>
      <c r="AC237" s="346"/>
      <c r="AD237" s="346"/>
      <c r="AE237" s="159"/>
      <c r="AF237" s="159"/>
      <c r="AG237" s="603"/>
      <c r="AH237" s="180" t="s">
        <v>9</v>
      </c>
      <c r="AI237" s="176">
        <v>314</v>
      </c>
      <c r="AJ237" s="176">
        <v>279</v>
      </c>
      <c r="AK237" s="176">
        <v>259</v>
      </c>
      <c r="AL237" s="176">
        <v>281</v>
      </c>
      <c r="AM237" s="176">
        <v>329</v>
      </c>
      <c r="AN237" s="176">
        <v>475</v>
      </c>
      <c r="AO237" s="176">
        <v>400</v>
      </c>
      <c r="AP237" s="176">
        <v>357</v>
      </c>
      <c r="AQ237" s="176">
        <v>282</v>
      </c>
      <c r="AR237" s="176">
        <v>205</v>
      </c>
      <c r="AS237" s="208">
        <v>191</v>
      </c>
      <c r="AW237" s="603"/>
      <c r="AX237" s="180" t="s">
        <v>9</v>
      </c>
      <c r="AY237" s="176">
        <v>1491</v>
      </c>
      <c r="AZ237" s="176">
        <v>1385</v>
      </c>
      <c r="BA237" s="176">
        <v>1361</v>
      </c>
      <c r="BB237" s="176">
        <v>1269</v>
      </c>
      <c r="BC237" s="176">
        <v>1440</v>
      </c>
      <c r="BD237" s="176">
        <v>1751</v>
      </c>
      <c r="BE237" s="176">
        <v>1305</v>
      </c>
      <c r="BF237" s="176">
        <v>1178</v>
      </c>
      <c r="BG237" s="176">
        <v>1057</v>
      </c>
      <c r="BH237" s="176">
        <v>919</v>
      </c>
      <c r="BI237" s="208">
        <v>925</v>
      </c>
    </row>
    <row r="238" spans="2:61">
      <c r="C238" s="168"/>
      <c r="D238" s="168"/>
      <c r="E238" s="168"/>
      <c r="O238" s="111"/>
      <c r="S238" s="159"/>
      <c r="T238" s="168"/>
      <c r="U238" s="168"/>
      <c r="V238" s="168"/>
      <c r="W238" s="159"/>
      <c r="X238" s="159"/>
      <c r="Y238" s="159"/>
      <c r="Z238" s="159"/>
      <c r="AA238" s="346"/>
      <c r="AB238" s="346"/>
      <c r="AC238" s="346"/>
      <c r="AD238" s="346"/>
      <c r="AE238" s="159"/>
      <c r="AF238" s="159"/>
      <c r="AG238" s="603"/>
      <c r="AH238" s="180" t="s">
        <v>34</v>
      </c>
      <c r="AI238" s="176">
        <v>276</v>
      </c>
      <c r="AJ238" s="176">
        <v>235</v>
      </c>
      <c r="AK238" s="176">
        <v>240</v>
      </c>
      <c r="AL238" s="176">
        <v>237</v>
      </c>
      <c r="AM238" s="176">
        <v>284</v>
      </c>
      <c r="AN238" s="176">
        <v>336</v>
      </c>
      <c r="AO238" s="176">
        <v>363</v>
      </c>
      <c r="AP238" s="176">
        <v>347</v>
      </c>
      <c r="AQ238" s="176">
        <v>293</v>
      </c>
      <c r="AR238" s="176">
        <v>208</v>
      </c>
      <c r="AS238" s="208">
        <v>190</v>
      </c>
      <c r="AW238" s="603"/>
      <c r="AX238" s="180" t="s">
        <v>34</v>
      </c>
      <c r="AY238" s="176">
        <v>1384</v>
      </c>
      <c r="AZ238" s="176">
        <v>1019</v>
      </c>
      <c r="BA238" s="176">
        <v>1047</v>
      </c>
      <c r="BB238" s="176">
        <v>935</v>
      </c>
      <c r="BC238" s="176">
        <v>1030</v>
      </c>
      <c r="BD238" s="176">
        <v>1145</v>
      </c>
      <c r="BE238" s="176">
        <v>1068</v>
      </c>
      <c r="BF238" s="176">
        <v>995</v>
      </c>
      <c r="BG238" s="176">
        <v>920</v>
      </c>
      <c r="BH238" s="176">
        <v>783</v>
      </c>
      <c r="BI238" s="208">
        <v>761</v>
      </c>
    </row>
    <row r="239" spans="2:61">
      <c r="C239" s="168"/>
      <c r="D239" s="168"/>
      <c r="E239" s="168"/>
      <c r="O239" s="111"/>
      <c r="S239" s="159"/>
      <c r="T239" s="168"/>
      <c r="U239" s="168"/>
      <c r="V239" s="168"/>
      <c r="W239" s="159"/>
      <c r="X239" s="159"/>
      <c r="Y239" s="159"/>
      <c r="Z239" s="159"/>
      <c r="AA239" s="346"/>
      <c r="AB239" s="346"/>
      <c r="AC239" s="346"/>
      <c r="AD239" s="346"/>
      <c r="AE239" s="159"/>
      <c r="AF239" s="159"/>
      <c r="AG239" s="603"/>
      <c r="AH239" s="180" t="s">
        <v>36</v>
      </c>
      <c r="AI239" s="176">
        <v>102</v>
      </c>
      <c r="AJ239" s="176">
        <v>116</v>
      </c>
      <c r="AK239" s="176">
        <v>134</v>
      </c>
      <c r="AL239" s="176">
        <v>112</v>
      </c>
      <c r="AM239" s="176">
        <v>138</v>
      </c>
      <c r="AN239" s="176">
        <v>157</v>
      </c>
      <c r="AO239" s="176">
        <v>201</v>
      </c>
      <c r="AP239" s="176">
        <v>225</v>
      </c>
      <c r="AQ239" s="176">
        <v>227</v>
      </c>
      <c r="AR239" s="176">
        <v>194</v>
      </c>
      <c r="AS239" s="208">
        <v>192</v>
      </c>
      <c r="AW239" s="603"/>
      <c r="AX239" s="180" t="s">
        <v>36</v>
      </c>
      <c r="AY239" s="176">
        <v>348</v>
      </c>
      <c r="AZ239" s="176">
        <v>400</v>
      </c>
      <c r="BA239" s="176">
        <v>424</v>
      </c>
      <c r="BB239" s="176">
        <v>371</v>
      </c>
      <c r="BC239" s="176">
        <v>392</v>
      </c>
      <c r="BD239" s="176">
        <v>409</v>
      </c>
      <c r="BE239" s="176">
        <v>486</v>
      </c>
      <c r="BF239" s="176">
        <v>501</v>
      </c>
      <c r="BG239" s="176">
        <v>516</v>
      </c>
      <c r="BH239" s="176">
        <v>488</v>
      </c>
      <c r="BI239" s="208">
        <v>490</v>
      </c>
    </row>
    <row r="240" spans="2:61">
      <c r="C240" s="168"/>
      <c r="D240" s="168"/>
      <c r="E240" s="168"/>
      <c r="O240" s="111"/>
      <c r="S240" s="159"/>
      <c r="T240" s="168"/>
      <c r="U240" s="168"/>
      <c r="V240" s="168"/>
      <c r="W240" s="159"/>
      <c r="X240" s="159"/>
      <c r="Y240" s="159"/>
      <c r="Z240" s="159"/>
      <c r="AA240" s="346"/>
      <c r="AB240" s="346"/>
      <c r="AC240" s="346"/>
      <c r="AD240" s="346"/>
      <c r="AE240" s="159"/>
      <c r="AF240" s="159"/>
      <c r="AG240" s="603"/>
      <c r="AH240" s="180" t="s">
        <v>37</v>
      </c>
      <c r="AI240" s="176">
        <v>14</v>
      </c>
      <c r="AJ240" s="176">
        <v>8</v>
      </c>
      <c r="AK240" s="176">
        <v>13</v>
      </c>
      <c r="AL240" s="176">
        <v>9</v>
      </c>
      <c r="AM240" s="176">
        <v>10</v>
      </c>
      <c r="AN240" s="176">
        <v>7</v>
      </c>
      <c r="AO240" s="176">
        <v>25</v>
      </c>
      <c r="AP240" s="176">
        <v>21</v>
      </c>
      <c r="AQ240" s="176">
        <v>15</v>
      </c>
      <c r="AR240" s="176">
        <v>27</v>
      </c>
      <c r="AS240" s="208">
        <v>17</v>
      </c>
      <c r="AW240" s="603"/>
      <c r="AX240" s="180" t="s">
        <v>37</v>
      </c>
      <c r="AY240" s="176">
        <v>32</v>
      </c>
      <c r="AZ240" s="176">
        <v>30</v>
      </c>
      <c r="BA240" s="176">
        <v>39</v>
      </c>
      <c r="BB240" s="176">
        <v>35</v>
      </c>
      <c r="BC240" s="176">
        <v>45</v>
      </c>
      <c r="BD240" s="176">
        <v>43</v>
      </c>
      <c r="BE240" s="176">
        <v>52</v>
      </c>
      <c r="BF240" s="176">
        <v>55</v>
      </c>
      <c r="BG240" s="176">
        <v>41</v>
      </c>
      <c r="BH240" s="176">
        <v>52</v>
      </c>
      <c r="BI240" s="208">
        <v>40</v>
      </c>
    </row>
    <row r="241" spans="2:64">
      <c r="C241" s="168"/>
      <c r="D241" s="168"/>
      <c r="E241" s="168"/>
      <c r="O241" s="111"/>
      <c r="S241" s="159"/>
      <c r="T241" s="168"/>
      <c r="U241" s="168"/>
      <c r="V241" s="168"/>
      <c r="W241" s="159"/>
      <c r="X241" s="159"/>
      <c r="Y241" s="159"/>
      <c r="Z241" s="159"/>
      <c r="AA241" s="346"/>
      <c r="AB241" s="346"/>
      <c r="AC241" s="346"/>
      <c r="AD241" s="346"/>
      <c r="AE241" s="159"/>
      <c r="AF241" s="159"/>
      <c r="AG241" s="604"/>
      <c r="AH241" s="182" t="s">
        <v>38</v>
      </c>
      <c r="AI241" s="183">
        <v>9</v>
      </c>
      <c r="AJ241" s="183">
        <v>16</v>
      </c>
      <c r="AK241" s="184">
        <v>14</v>
      </c>
      <c r="AL241" s="183">
        <v>22</v>
      </c>
      <c r="AM241" s="183">
        <v>35</v>
      </c>
      <c r="AN241" s="184">
        <v>45</v>
      </c>
      <c r="AO241" s="184">
        <v>42</v>
      </c>
      <c r="AP241" s="184">
        <v>97</v>
      </c>
      <c r="AQ241" s="184">
        <v>65</v>
      </c>
      <c r="AR241" s="184">
        <v>46</v>
      </c>
      <c r="AS241" s="210">
        <v>60</v>
      </c>
      <c r="AW241" s="604"/>
      <c r="AX241" s="182" t="s">
        <v>38</v>
      </c>
      <c r="AY241" s="183">
        <v>45</v>
      </c>
      <c r="AZ241" s="183">
        <v>80</v>
      </c>
      <c r="BA241" s="184">
        <v>72</v>
      </c>
      <c r="BB241" s="183">
        <v>91</v>
      </c>
      <c r="BC241" s="183">
        <v>111</v>
      </c>
      <c r="BD241" s="184">
        <v>146</v>
      </c>
      <c r="BE241" s="184">
        <v>109</v>
      </c>
      <c r="BF241" s="184">
        <v>275</v>
      </c>
      <c r="BG241" s="184">
        <v>203</v>
      </c>
      <c r="BH241" s="184">
        <v>157</v>
      </c>
      <c r="BI241" s="210">
        <v>178</v>
      </c>
    </row>
    <row r="242" spans="2:64">
      <c r="C242" s="194"/>
      <c r="D242" s="194" t="s">
        <v>14</v>
      </c>
      <c r="E242" s="194"/>
      <c r="O242" s="111"/>
      <c r="S242" s="159"/>
      <c r="T242" s="194"/>
      <c r="U242" s="194"/>
      <c r="V242" s="194"/>
      <c r="W242" s="159"/>
      <c r="X242" s="159"/>
      <c r="Y242" s="159"/>
      <c r="Z242" s="159"/>
      <c r="AA242" s="346"/>
      <c r="AB242" s="346"/>
      <c r="AC242" s="346"/>
      <c r="AD242" s="346"/>
      <c r="AE242" s="159"/>
      <c r="AF242" s="159"/>
      <c r="AI242" s="159"/>
      <c r="AJ242" s="159"/>
      <c r="AK242" s="159"/>
      <c r="AP242" s="347"/>
      <c r="AQ242" s="347"/>
      <c r="AR242" s="347"/>
      <c r="AS242" s="347"/>
      <c r="AW242" s="159"/>
      <c r="AX242" s="159"/>
      <c r="AY242" s="159"/>
      <c r="AZ242" s="159"/>
      <c r="BA242" s="159"/>
      <c r="BB242" s="159"/>
      <c r="BC242" s="159"/>
      <c r="BD242" s="159"/>
      <c r="BE242" s="159"/>
      <c r="BF242" s="346"/>
      <c r="BG242" s="346"/>
      <c r="BH242" s="346"/>
      <c r="BI242" s="346"/>
    </row>
    <row r="243" spans="2:64">
      <c r="B243" s="160" t="s">
        <v>32</v>
      </c>
      <c r="C243" s="161" t="s">
        <v>126</v>
      </c>
      <c r="D243" s="161" t="s">
        <v>125</v>
      </c>
      <c r="E243" s="161" t="s">
        <v>124</v>
      </c>
      <c r="F243" s="160" t="s">
        <v>49</v>
      </c>
      <c r="G243" s="160" t="s">
        <v>48</v>
      </c>
      <c r="H243" s="160" t="s">
        <v>47</v>
      </c>
      <c r="I243" s="160" t="s">
        <v>46</v>
      </c>
      <c r="J243" s="160" t="s">
        <v>45</v>
      </c>
      <c r="K243" s="160" t="s">
        <v>44</v>
      </c>
      <c r="L243" s="160" t="s">
        <v>43</v>
      </c>
      <c r="M243" s="160" t="s">
        <v>97</v>
      </c>
      <c r="N243" s="162"/>
      <c r="O243" s="103" t="s">
        <v>115</v>
      </c>
      <c r="P243" s="162"/>
      <c r="Q243" s="162"/>
      <c r="S243" s="164" t="s">
        <v>32</v>
      </c>
      <c r="T243" s="164" t="s">
        <v>126</v>
      </c>
      <c r="U243" s="164" t="s">
        <v>125</v>
      </c>
      <c r="V243" s="164" t="s">
        <v>124</v>
      </c>
      <c r="W243" s="164" t="s">
        <v>49</v>
      </c>
      <c r="X243" s="164" t="s">
        <v>48</v>
      </c>
      <c r="Y243" s="164" t="s">
        <v>47</v>
      </c>
      <c r="Z243" s="164" t="s">
        <v>46</v>
      </c>
      <c r="AA243" s="164" t="s">
        <v>45</v>
      </c>
      <c r="AB243" s="164" t="s">
        <v>44</v>
      </c>
      <c r="AC243" s="164" t="s">
        <v>43</v>
      </c>
      <c r="AD243" s="164" t="s">
        <v>97</v>
      </c>
      <c r="AE243" s="159"/>
      <c r="AF243" s="159"/>
      <c r="AG243" s="165"/>
      <c r="AH243" s="161" t="s">
        <v>32</v>
      </c>
      <c r="AI243" s="161" t="s">
        <v>126</v>
      </c>
      <c r="AJ243" s="161" t="s">
        <v>125</v>
      </c>
      <c r="AK243" s="161" t="s">
        <v>124</v>
      </c>
      <c r="AL243" s="161" t="s">
        <v>49</v>
      </c>
      <c r="AM243" s="161" t="s">
        <v>48</v>
      </c>
      <c r="AN243" s="161" t="s">
        <v>47</v>
      </c>
      <c r="AO243" s="161" t="s">
        <v>46</v>
      </c>
      <c r="AP243" s="161" t="s">
        <v>45</v>
      </c>
      <c r="AQ243" s="161" t="s">
        <v>44</v>
      </c>
      <c r="AR243" s="161" t="s">
        <v>43</v>
      </c>
      <c r="AS243" s="161" t="s">
        <v>97</v>
      </c>
      <c r="AT243" s="156" t="s">
        <v>14</v>
      </c>
      <c r="AW243" s="159"/>
      <c r="AX243" s="161" t="s">
        <v>32</v>
      </c>
      <c r="AY243" s="161" t="s">
        <v>126</v>
      </c>
      <c r="AZ243" s="161" t="s">
        <v>125</v>
      </c>
      <c r="BA243" s="161" t="s">
        <v>124</v>
      </c>
      <c r="BB243" s="161" t="s">
        <v>49</v>
      </c>
      <c r="BC243" s="161" t="s">
        <v>48</v>
      </c>
      <c r="BD243" s="161" t="s">
        <v>47</v>
      </c>
      <c r="BE243" s="161" t="s">
        <v>46</v>
      </c>
      <c r="BF243" s="161" t="s">
        <v>45</v>
      </c>
      <c r="BG243" s="161" t="s">
        <v>44</v>
      </c>
      <c r="BH243" s="161" t="s">
        <v>43</v>
      </c>
      <c r="BI243" s="161" t="s">
        <v>97</v>
      </c>
    </row>
    <row r="244" spans="2:64" ht="15.75" customHeight="1">
      <c r="B244" s="168" t="s">
        <v>33</v>
      </c>
      <c r="C244" s="169">
        <f t="shared" ref="C244:M246" si="228">T244+AI244*$Q$6+AI250*$Q$8+AI256*$Q$10</f>
        <v>3518</v>
      </c>
      <c r="D244" s="169">
        <f t="shared" si="228"/>
        <v>3960.7999999999997</v>
      </c>
      <c r="E244" s="169">
        <f t="shared" si="228"/>
        <v>4014.6</v>
      </c>
      <c r="F244" s="169">
        <f t="shared" si="228"/>
        <v>4213.8</v>
      </c>
      <c r="G244" s="169">
        <f t="shared" si="228"/>
        <v>4546.2</v>
      </c>
      <c r="H244" s="169">
        <f t="shared" si="228"/>
        <v>5383.8</v>
      </c>
      <c r="I244" s="169">
        <f t="shared" si="228"/>
        <v>3723.2000000000003</v>
      </c>
      <c r="J244" s="169">
        <f t="shared" si="228"/>
        <v>3655.2</v>
      </c>
      <c r="K244" s="169">
        <f t="shared" si="228"/>
        <v>3478.8</v>
      </c>
      <c r="L244" s="169">
        <f t="shared" si="228"/>
        <v>3115</v>
      </c>
      <c r="M244" s="169">
        <f t="shared" si="228"/>
        <v>2899.2000000000003</v>
      </c>
      <c r="N244" s="170"/>
      <c r="O244" s="352">
        <v>644.52300674391574</v>
      </c>
      <c r="P244" s="170"/>
      <c r="Q244" s="170"/>
      <c r="S244" s="168" t="s">
        <v>33</v>
      </c>
      <c r="T244" s="173">
        <v>1869</v>
      </c>
      <c r="U244" s="173">
        <v>2115</v>
      </c>
      <c r="V244" s="173">
        <v>2163</v>
      </c>
      <c r="W244" s="173">
        <v>2268</v>
      </c>
      <c r="X244" s="173">
        <v>2444</v>
      </c>
      <c r="Y244" s="173">
        <v>2842</v>
      </c>
      <c r="Z244" s="173">
        <v>1988</v>
      </c>
      <c r="AA244" s="173">
        <v>1976</v>
      </c>
      <c r="AB244" s="173">
        <v>1927</v>
      </c>
      <c r="AC244" s="173">
        <v>1779</v>
      </c>
      <c r="AD244" s="173">
        <v>1749</v>
      </c>
      <c r="AE244" s="159"/>
      <c r="AF244" s="159"/>
      <c r="AG244" s="602" t="s">
        <v>100</v>
      </c>
      <c r="AH244" s="174" t="s">
        <v>33</v>
      </c>
      <c r="AI244" s="175">
        <v>594</v>
      </c>
      <c r="AJ244" s="175">
        <v>722</v>
      </c>
      <c r="AK244" s="175">
        <v>747</v>
      </c>
      <c r="AL244" s="175">
        <v>802</v>
      </c>
      <c r="AM244" s="175">
        <v>830</v>
      </c>
      <c r="AN244" s="175">
        <v>791</v>
      </c>
      <c r="AO244" s="175">
        <v>603</v>
      </c>
      <c r="AP244" s="175">
        <v>670</v>
      </c>
      <c r="AQ244" s="175">
        <v>671</v>
      </c>
      <c r="AR244" s="175">
        <v>656</v>
      </c>
      <c r="AS244" s="207">
        <v>598</v>
      </c>
      <c r="AW244" s="609" t="s">
        <v>51</v>
      </c>
      <c r="AX244" s="174" t="s">
        <v>33</v>
      </c>
      <c r="AY244" s="175">
        <v>499</v>
      </c>
      <c r="AZ244" s="175">
        <v>522</v>
      </c>
      <c r="BA244" s="175">
        <v>490</v>
      </c>
      <c r="BB244" s="175">
        <v>535</v>
      </c>
      <c r="BC244" s="175">
        <v>548</v>
      </c>
      <c r="BD244" s="175">
        <v>782</v>
      </c>
      <c r="BE244" s="175">
        <v>546</v>
      </c>
      <c r="BF244" s="175">
        <v>525</v>
      </c>
      <c r="BG244" s="175">
        <v>354</v>
      </c>
      <c r="BH244" s="175">
        <v>269</v>
      </c>
      <c r="BI244" s="207">
        <v>189</v>
      </c>
    </row>
    <row r="245" spans="2:64">
      <c r="B245" s="168" t="s">
        <v>9</v>
      </c>
      <c r="C245" s="170">
        <f t="shared" si="228"/>
        <v>2600</v>
      </c>
      <c r="D245" s="170">
        <f t="shared" si="228"/>
        <v>2833</v>
      </c>
      <c r="E245" s="170">
        <f t="shared" si="228"/>
        <v>2845.6</v>
      </c>
      <c r="F245" s="170">
        <f t="shared" si="228"/>
        <v>2934.6</v>
      </c>
      <c r="G245" s="170">
        <f t="shared" si="228"/>
        <v>3236.4</v>
      </c>
      <c r="H245" s="170">
        <f t="shared" si="228"/>
        <v>3781.7999999999997</v>
      </c>
      <c r="I245" s="170">
        <f t="shared" si="228"/>
        <v>2829</v>
      </c>
      <c r="J245" s="170">
        <f t="shared" si="228"/>
        <v>2634.8</v>
      </c>
      <c r="K245" s="170">
        <f t="shared" si="228"/>
        <v>2430.7999999999997</v>
      </c>
      <c r="L245" s="170">
        <f t="shared" si="228"/>
        <v>2276</v>
      </c>
      <c r="M245" s="170">
        <f t="shared" si="228"/>
        <v>2074.4</v>
      </c>
      <c r="N245" s="170"/>
      <c r="O245" s="352">
        <v>427.08263108885416</v>
      </c>
      <c r="P245" s="170"/>
      <c r="Q245" s="170"/>
      <c r="S245" s="168" t="s">
        <v>9</v>
      </c>
      <c r="T245" s="173">
        <v>1345</v>
      </c>
      <c r="U245" s="173">
        <v>1501</v>
      </c>
      <c r="V245" s="173">
        <v>1516</v>
      </c>
      <c r="W245" s="173">
        <v>1564</v>
      </c>
      <c r="X245" s="173">
        <v>1715</v>
      </c>
      <c r="Y245" s="173">
        <v>1970</v>
      </c>
      <c r="Z245" s="173">
        <v>1474</v>
      </c>
      <c r="AA245" s="173">
        <v>1393</v>
      </c>
      <c r="AB245" s="173">
        <v>1311</v>
      </c>
      <c r="AC245" s="173">
        <v>1260</v>
      </c>
      <c r="AD245" s="173">
        <v>1182</v>
      </c>
      <c r="AE245" s="159"/>
      <c r="AF245" s="159"/>
      <c r="AG245" s="603"/>
      <c r="AH245" s="180" t="s">
        <v>9</v>
      </c>
      <c r="AI245" s="176">
        <v>396</v>
      </c>
      <c r="AJ245" s="176">
        <v>507</v>
      </c>
      <c r="AK245" s="176">
        <v>504</v>
      </c>
      <c r="AL245" s="176">
        <v>565</v>
      </c>
      <c r="AM245" s="176">
        <v>555</v>
      </c>
      <c r="AN245" s="176">
        <v>532</v>
      </c>
      <c r="AO245" s="176">
        <v>388</v>
      </c>
      <c r="AP245" s="176">
        <v>428</v>
      </c>
      <c r="AQ245" s="176">
        <v>442</v>
      </c>
      <c r="AR245" s="176">
        <v>432</v>
      </c>
      <c r="AS245" s="208">
        <v>415</v>
      </c>
      <c r="AW245" s="610"/>
      <c r="AX245" s="180" t="s">
        <v>9</v>
      </c>
      <c r="AY245" s="176">
        <v>489</v>
      </c>
      <c r="AZ245" s="176">
        <v>400</v>
      </c>
      <c r="BA245" s="176">
        <v>392</v>
      </c>
      <c r="BB245" s="176">
        <v>379</v>
      </c>
      <c r="BC245" s="176">
        <v>460</v>
      </c>
      <c r="BD245" s="176">
        <v>586</v>
      </c>
      <c r="BE245" s="176">
        <v>478</v>
      </c>
      <c r="BF245" s="176">
        <v>395</v>
      </c>
      <c r="BG245" s="176">
        <v>310</v>
      </c>
      <c r="BH245" s="176">
        <v>227</v>
      </c>
      <c r="BI245" s="208">
        <v>185</v>
      </c>
    </row>
    <row r="246" spans="2:64">
      <c r="B246" s="168" t="s">
        <v>34</v>
      </c>
      <c r="C246" s="170">
        <f t="shared" si="228"/>
        <v>3035.6</v>
      </c>
      <c r="D246" s="170">
        <f t="shared" si="228"/>
        <v>2097.1999999999998</v>
      </c>
      <c r="E246" s="170">
        <f t="shared" si="228"/>
        <v>2229.6</v>
      </c>
      <c r="F246" s="170">
        <f t="shared" si="228"/>
        <v>2214.8000000000002</v>
      </c>
      <c r="G246" s="170">
        <f t="shared" si="228"/>
        <v>2532.1999999999998</v>
      </c>
      <c r="H246" s="170">
        <f t="shared" si="228"/>
        <v>2703.8</v>
      </c>
      <c r="I246" s="170">
        <f t="shared" si="228"/>
        <v>2549.6</v>
      </c>
      <c r="J246" s="170">
        <f t="shared" si="228"/>
        <v>2261.1999999999998</v>
      </c>
      <c r="K246" s="170">
        <f t="shared" si="228"/>
        <v>2077.6</v>
      </c>
      <c r="L246" s="170">
        <f t="shared" si="228"/>
        <v>1997.4</v>
      </c>
      <c r="M246" s="170">
        <f t="shared" si="228"/>
        <v>1857.6000000000001</v>
      </c>
      <c r="N246" s="170"/>
      <c r="O246" s="352">
        <v>328.15877187049921</v>
      </c>
      <c r="P246" s="170"/>
      <c r="Q246" s="170"/>
      <c r="S246" s="168" t="s">
        <v>34</v>
      </c>
      <c r="T246" s="173">
        <v>1626</v>
      </c>
      <c r="U246" s="173">
        <v>1100</v>
      </c>
      <c r="V246" s="173">
        <v>1178</v>
      </c>
      <c r="W246" s="173">
        <v>1172</v>
      </c>
      <c r="X246" s="173">
        <v>1342</v>
      </c>
      <c r="Y246" s="173">
        <v>1411</v>
      </c>
      <c r="Z246" s="173">
        <v>1329</v>
      </c>
      <c r="AA246" s="173">
        <v>1173</v>
      </c>
      <c r="AB246" s="173">
        <v>1112</v>
      </c>
      <c r="AC246" s="173">
        <v>1095</v>
      </c>
      <c r="AD246" s="173">
        <v>1036</v>
      </c>
      <c r="AE246" s="159"/>
      <c r="AF246" s="159"/>
      <c r="AG246" s="603"/>
      <c r="AH246" s="180" t="s">
        <v>34</v>
      </c>
      <c r="AI246" s="176">
        <v>560</v>
      </c>
      <c r="AJ246" s="176">
        <v>355</v>
      </c>
      <c r="AK246" s="176">
        <v>383</v>
      </c>
      <c r="AL246" s="176">
        <v>399</v>
      </c>
      <c r="AM246" s="176">
        <v>457</v>
      </c>
      <c r="AN246" s="176">
        <v>416</v>
      </c>
      <c r="AO246" s="176">
        <v>352</v>
      </c>
      <c r="AP246" s="176">
        <v>329</v>
      </c>
      <c r="AQ246" s="176">
        <v>333</v>
      </c>
      <c r="AR246" s="176">
        <v>395</v>
      </c>
      <c r="AS246" s="208">
        <v>338</v>
      </c>
      <c r="AW246" s="610"/>
      <c r="AX246" s="180" t="s">
        <v>34</v>
      </c>
      <c r="AY246" s="176">
        <v>457</v>
      </c>
      <c r="AZ246" s="176">
        <v>372</v>
      </c>
      <c r="BA246" s="176">
        <v>365</v>
      </c>
      <c r="BB246" s="176">
        <v>339</v>
      </c>
      <c r="BC246" s="176">
        <v>424</v>
      </c>
      <c r="BD246" s="176">
        <v>450</v>
      </c>
      <c r="BE246" s="176">
        <v>449</v>
      </c>
      <c r="BF246" s="176">
        <v>414</v>
      </c>
      <c r="BG246" s="176">
        <v>336</v>
      </c>
      <c r="BH246" s="176">
        <v>222</v>
      </c>
      <c r="BI246" s="208">
        <v>217</v>
      </c>
    </row>
    <row r="247" spans="2:64">
      <c r="B247" s="168" t="s">
        <v>35</v>
      </c>
      <c r="C247" s="170">
        <f t="shared" ref="C247" si="229">T247</f>
        <v>728</v>
      </c>
      <c r="D247" s="170">
        <f t="shared" ref="D247" si="230">U247</f>
        <v>814</v>
      </c>
      <c r="E247" s="170">
        <f t="shared" ref="E247" si="231">V247</f>
        <v>829</v>
      </c>
      <c r="F247" s="170">
        <f>W247</f>
        <v>959</v>
      </c>
      <c r="G247" s="170">
        <f t="shared" ref="G247" si="232">X247</f>
        <v>801</v>
      </c>
      <c r="H247" s="170">
        <f t="shared" ref="H247" si="233">Y247</f>
        <v>924</v>
      </c>
      <c r="I247" s="170">
        <f t="shared" ref="I247" si="234">Z247</f>
        <v>1011</v>
      </c>
      <c r="J247" s="170">
        <f t="shared" ref="J247" si="235">AA247</f>
        <v>1261</v>
      </c>
      <c r="K247" s="170">
        <f t="shared" ref="K247" si="236">AB247</f>
        <v>1407</v>
      </c>
      <c r="L247" s="170">
        <f t="shared" ref="L247:M247" si="237">AC247</f>
        <v>1612</v>
      </c>
      <c r="M247" s="170">
        <f t="shared" si="237"/>
        <v>1593</v>
      </c>
      <c r="N247" s="170"/>
      <c r="O247" s="352">
        <v>294.64524809034725</v>
      </c>
      <c r="P247" s="170"/>
      <c r="Q247" s="170"/>
      <c r="S247" s="168" t="s">
        <v>35</v>
      </c>
      <c r="T247" s="173">
        <v>728</v>
      </c>
      <c r="U247" s="173">
        <v>814</v>
      </c>
      <c r="V247" s="173">
        <v>829</v>
      </c>
      <c r="W247" s="173">
        <v>959</v>
      </c>
      <c r="X247" s="173">
        <v>801</v>
      </c>
      <c r="Y247" s="173">
        <v>924</v>
      </c>
      <c r="Z247" s="173">
        <v>1011</v>
      </c>
      <c r="AA247" s="173">
        <v>1261</v>
      </c>
      <c r="AB247" s="173">
        <v>1407</v>
      </c>
      <c r="AC247" s="173">
        <v>1612</v>
      </c>
      <c r="AD247" s="173">
        <v>1593</v>
      </c>
      <c r="AE247" s="159"/>
      <c r="AF247" s="159"/>
      <c r="AG247" s="603"/>
      <c r="AH247" s="180" t="s">
        <v>36</v>
      </c>
      <c r="AI247" s="176">
        <v>172</v>
      </c>
      <c r="AJ247" s="176">
        <v>202</v>
      </c>
      <c r="AK247" s="176">
        <v>185</v>
      </c>
      <c r="AL247" s="176">
        <v>195</v>
      </c>
      <c r="AM247" s="176">
        <v>172</v>
      </c>
      <c r="AN247" s="176">
        <v>217</v>
      </c>
      <c r="AO247" s="176">
        <v>221</v>
      </c>
      <c r="AP247" s="176">
        <v>220</v>
      </c>
      <c r="AQ247" s="176">
        <v>249</v>
      </c>
      <c r="AR247" s="176">
        <v>246</v>
      </c>
      <c r="AS247" s="208">
        <v>244</v>
      </c>
      <c r="AW247" s="610"/>
      <c r="AX247" s="180" t="s">
        <v>36</v>
      </c>
      <c r="AY247" s="176">
        <v>289</v>
      </c>
      <c r="AZ247" s="176">
        <v>275</v>
      </c>
      <c r="BA247" s="176">
        <v>326</v>
      </c>
      <c r="BB247" s="176">
        <v>319</v>
      </c>
      <c r="BC247" s="176">
        <v>283</v>
      </c>
      <c r="BD247" s="176">
        <v>320</v>
      </c>
      <c r="BE247" s="176">
        <v>341</v>
      </c>
      <c r="BF247" s="176">
        <v>390</v>
      </c>
      <c r="BG247" s="176">
        <v>384</v>
      </c>
      <c r="BH247" s="176">
        <v>371</v>
      </c>
      <c r="BI247" s="208">
        <v>321</v>
      </c>
    </row>
    <row r="248" spans="2:64">
      <c r="B248" s="168" t="s">
        <v>36</v>
      </c>
      <c r="C248" s="170">
        <f t="shared" ref="C248:M250" si="238">T248+AI247*$Q$6+AI253*$Q$8+AI259*$Q$10</f>
        <v>1062</v>
      </c>
      <c r="D248" s="170">
        <f t="shared" si="238"/>
        <v>1086</v>
      </c>
      <c r="E248" s="170">
        <f t="shared" si="238"/>
        <v>1154.5999999999999</v>
      </c>
      <c r="F248" s="170">
        <f t="shared" si="238"/>
        <v>1184</v>
      </c>
      <c r="G248" s="170">
        <f t="shared" si="238"/>
        <v>1074.8</v>
      </c>
      <c r="H248" s="170">
        <f t="shared" si="238"/>
        <v>1352.3999999999999</v>
      </c>
      <c r="I248" s="170">
        <f t="shared" si="238"/>
        <v>1375.8</v>
      </c>
      <c r="J248" s="170">
        <f t="shared" si="238"/>
        <v>1523.2</v>
      </c>
      <c r="K248" s="170">
        <f t="shared" si="238"/>
        <v>1604.2</v>
      </c>
      <c r="L248" s="170">
        <f t="shared" si="238"/>
        <v>1633.3999999999999</v>
      </c>
      <c r="M248" s="170">
        <f t="shared" si="238"/>
        <v>1520</v>
      </c>
      <c r="N248" s="170"/>
      <c r="O248" s="352">
        <v>223.14742511024733</v>
      </c>
      <c r="P248" s="170"/>
      <c r="Q248" s="170"/>
      <c r="S248" s="168" t="s">
        <v>36</v>
      </c>
      <c r="T248" s="173">
        <v>567</v>
      </c>
      <c r="U248" s="173">
        <v>574</v>
      </c>
      <c r="V248" s="173">
        <v>597</v>
      </c>
      <c r="W248" s="173">
        <v>622</v>
      </c>
      <c r="X248" s="173">
        <v>558</v>
      </c>
      <c r="Y248" s="173">
        <v>715</v>
      </c>
      <c r="Z248" s="173">
        <v>720</v>
      </c>
      <c r="AA248" s="173">
        <v>791</v>
      </c>
      <c r="AB248" s="173">
        <v>838</v>
      </c>
      <c r="AC248" s="173">
        <v>868</v>
      </c>
      <c r="AD248" s="173">
        <v>812</v>
      </c>
      <c r="AE248" s="159"/>
      <c r="AF248" s="159"/>
      <c r="AG248" s="603"/>
      <c r="AH248" s="180" t="s">
        <v>37</v>
      </c>
      <c r="AI248" s="176">
        <v>3</v>
      </c>
      <c r="AJ248" s="176">
        <v>10</v>
      </c>
      <c r="AK248" s="176">
        <v>6</v>
      </c>
      <c r="AL248" s="176">
        <v>10</v>
      </c>
      <c r="AM248" s="176">
        <v>1</v>
      </c>
      <c r="AN248" s="176">
        <v>5</v>
      </c>
      <c r="AO248" s="176">
        <v>5</v>
      </c>
      <c r="AP248" s="176">
        <v>5</v>
      </c>
      <c r="AQ248" s="176">
        <v>10</v>
      </c>
      <c r="AR248" s="176">
        <v>8</v>
      </c>
      <c r="AS248" s="208">
        <v>3</v>
      </c>
      <c r="AW248" s="610"/>
      <c r="AX248" s="180" t="s">
        <v>37</v>
      </c>
      <c r="AY248" s="176">
        <v>7</v>
      </c>
      <c r="AZ248" s="176">
        <v>13</v>
      </c>
      <c r="BA248" s="176">
        <v>10</v>
      </c>
      <c r="BB248" s="176">
        <v>15</v>
      </c>
      <c r="BC248" s="176">
        <v>2</v>
      </c>
      <c r="BD248" s="176">
        <v>12</v>
      </c>
      <c r="BE248" s="176">
        <v>10</v>
      </c>
      <c r="BF248" s="176">
        <v>13</v>
      </c>
      <c r="BG248" s="176">
        <v>11</v>
      </c>
      <c r="BH248" s="176">
        <v>22</v>
      </c>
      <c r="BI248" s="208">
        <v>12</v>
      </c>
    </row>
    <row r="249" spans="2:64">
      <c r="B249" s="168" t="s">
        <v>37</v>
      </c>
      <c r="C249" s="170">
        <f t="shared" si="238"/>
        <v>26</v>
      </c>
      <c r="D249" s="170">
        <f t="shared" si="238"/>
        <v>40.799999999999997</v>
      </c>
      <c r="E249" s="170">
        <f t="shared" si="238"/>
        <v>31.8</v>
      </c>
      <c r="F249" s="170">
        <f t="shared" si="238"/>
        <v>41.8</v>
      </c>
      <c r="G249" s="170">
        <f t="shared" si="238"/>
        <v>4.8</v>
      </c>
      <c r="H249" s="170">
        <f t="shared" si="238"/>
        <v>31.4</v>
      </c>
      <c r="I249" s="170">
        <f t="shared" si="238"/>
        <v>31.8</v>
      </c>
      <c r="J249" s="170">
        <f t="shared" si="238"/>
        <v>36.4</v>
      </c>
      <c r="K249" s="170">
        <f t="shared" si="238"/>
        <v>26.4</v>
      </c>
      <c r="L249" s="170">
        <f t="shared" si="238"/>
        <v>55</v>
      </c>
      <c r="M249" s="170">
        <f t="shared" si="238"/>
        <v>30.4</v>
      </c>
      <c r="N249" s="170"/>
      <c r="O249" s="352">
        <v>13.019796892083654</v>
      </c>
      <c r="P249" s="170"/>
      <c r="Q249" s="170"/>
      <c r="S249" s="168" t="s">
        <v>37</v>
      </c>
      <c r="T249" s="173">
        <v>14</v>
      </c>
      <c r="U249" s="173">
        <v>21</v>
      </c>
      <c r="V249" s="173">
        <v>16</v>
      </c>
      <c r="W249" s="173">
        <v>23</v>
      </c>
      <c r="X249" s="173">
        <v>3</v>
      </c>
      <c r="Y249" s="173">
        <v>16</v>
      </c>
      <c r="Z249" s="173">
        <v>16</v>
      </c>
      <c r="AA249" s="173">
        <v>18</v>
      </c>
      <c r="AB249" s="173">
        <v>14</v>
      </c>
      <c r="AC249" s="173">
        <v>28</v>
      </c>
      <c r="AD249" s="173">
        <v>15</v>
      </c>
      <c r="AE249" s="159"/>
      <c r="AF249" s="159"/>
      <c r="AG249" s="604"/>
      <c r="AH249" s="182" t="s">
        <v>38</v>
      </c>
      <c r="AI249" s="183">
        <v>129</v>
      </c>
      <c r="AJ249" s="183">
        <v>127</v>
      </c>
      <c r="AK249" s="184">
        <v>126</v>
      </c>
      <c r="AL249" s="183">
        <v>103</v>
      </c>
      <c r="AM249" s="183">
        <v>97</v>
      </c>
      <c r="AN249" s="184">
        <v>109</v>
      </c>
      <c r="AO249" s="184">
        <v>108</v>
      </c>
      <c r="AP249" s="184">
        <v>102</v>
      </c>
      <c r="AQ249" s="184">
        <v>88</v>
      </c>
      <c r="AR249" s="184">
        <v>103</v>
      </c>
      <c r="AS249" s="210">
        <v>134</v>
      </c>
      <c r="AW249" s="611"/>
      <c r="AX249" s="182" t="s">
        <v>38</v>
      </c>
      <c r="AY249" s="183">
        <v>177</v>
      </c>
      <c r="AZ249" s="183">
        <v>184</v>
      </c>
      <c r="BA249" s="184">
        <v>145</v>
      </c>
      <c r="BB249" s="183">
        <v>163</v>
      </c>
      <c r="BC249" s="183">
        <v>144</v>
      </c>
      <c r="BD249" s="184">
        <v>162</v>
      </c>
      <c r="BE249" s="184">
        <v>210</v>
      </c>
      <c r="BF249" s="184">
        <v>196</v>
      </c>
      <c r="BG249" s="184">
        <v>174</v>
      </c>
      <c r="BH249" s="184">
        <v>189</v>
      </c>
      <c r="BI249" s="210">
        <v>242</v>
      </c>
    </row>
    <row r="250" spans="2:64" ht="15.75" customHeight="1">
      <c r="B250" s="168" t="s">
        <v>38</v>
      </c>
      <c r="C250" s="170">
        <f t="shared" si="238"/>
        <v>531.79999999999995</v>
      </c>
      <c r="D250" s="170">
        <f t="shared" si="238"/>
        <v>560.6</v>
      </c>
      <c r="E250" s="170">
        <f t="shared" si="238"/>
        <v>501.2</v>
      </c>
      <c r="F250" s="170">
        <f t="shared" si="238"/>
        <v>477.2</v>
      </c>
      <c r="G250" s="170">
        <f t="shared" si="238"/>
        <v>450.20000000000005</v>
      </c>
      <c r="H250" s="170">
        <f t="shared" si="238"/>
        <v>544.6</v>
      </c>
      <c r="I250" s="170">
        <f t="shared" si="238"/>
        <v>606.79999999999995</v>
      </c>
      <c r="J250" s="170">
        <f t="shared" si="238"/>
        <v>557.6</v>
      </c>
      <c r="K250" s="170">
        <f t="shared" si="238"/>
        <v>553.79999999999995</v>
      </c>
      <c r="L250" s="170">
        <f t="shared" si="238"/>
        <v>622.79999999999995</v>
      </c>
      <c r="M250" s="170">
        <f t="shared" si="238"/>
        <v>857.80000000000007</v>
      </c>
      <c r="N250" s="170"/>
      <c r="O250" s="352">
        <v>53.424958794763889</v>
      </c>
      <c r="P250" s="170"/>
      <c r="Q250" s="170"/>
      <c r="S250" s="168" t="s">
        <v>38</v>
      </c>
      <c r="T250" s="173">
        <v>293</v>
      </c>
      <c r="U250" s="173">
        <v>306</v>
      </c>
      <c r="V250" s="173">
        <v>275</v>
      </c>
      <c r="W250" s="173">
        <v>257</v>
      </c>
      <c r="X250" s="173">
        <v>244</v>
      </c>
      <c r="Y250" s="173">
        <v>298</v>
      </c>
      <c r="Z250" s="173">
        <v>325</v>
      </c>
      <c r="AA250" s="173">
        <v>295</v>
      </c>
      <c r="AB250" s="173">
        <v>290</v>
      </c>
      <c r="AC250" s="173">
        <v>331</v>
      </c>
      <c r="AD250" s="173">
        <v>451</v>
      </c>
      <c r="AE250" s="159"/>
      <c r="AF250" s="159"/>
      <c r="AG250" s="602" t="s">
        <v>101</v>
      </c>
      <c r="AH250" s="174" t="s">
        <v>33</v>
      </c>
      <c r="AI250" s="175">
        <v>809</v>
      </c>
      <c r="AJ250" s="175">
        <v>925</v>
      </c>
      <c r="AK250" s="175">
        <v>942</v>
      </c>
      <c r="AL250" s="175">
        <v>961</v>
      </c>
      <c r="AM250" s="175">
        <v>1041</v>
      </c>
      <c r="AN250" s="175">
        <v>1267</v>
      </c>
      <c r="AO250" s="175">
        <v>834</v>
      </c>
      <c r="AP250" s="175">
        <v>758</v>
      </c>
      <c r="AQ250" s="175">
        <v>769</v>
      </c>
      <c r="AR250" s="175">
        <v>630</v>
      </c>
      <c r="AS250" s="207">
        <v>559</v>
      </c>
      <c r="AW250" s="609" t="s">
        <v>52</v>
      </c>
      <c r="AX250" s="174" t="s">
        <v>33</v>
      </c>
      <c r="AY250" s="175">
        <v>1278</v>
      </c>
      <c r="AZ250" s="175">
        <v>1390</v>
      </c>
      <c r="BA250" s="175">
        <v>1412</v>
      </c>
      <c r="BB250" s="175">
        <v>1510</v>
      </c>
      <c r="BC250" s="175">
        <v>1668</v>
      </c>
      <c r="BD250" s="175">
        <v>2097</v>
      </c>
      <c r="BE250" s="175">
        <v>1415</v>
      </c>
      <c r="BF250" s="175">
        <v>1355</v>
      </c>
      <c r="BG250" s="175">
        <v>1278</v>
      </c>
      <c r="BH250" s="175">
        <v>1065</v>
      </c>
      <c r="BI250" s="207">
        <v>830</v>
      </c>
    </row>
    <row r="251" spans="2:64">
      <c r="B251" s="168" t="s">
        <v>39</v>
      </c>
      <c r="C251" s="170">
        <f t="shared" ref="C251:C254" si="239">T251</f>
        <v>0</v>
      </c>
      <c r="D251" s="170">
        <f t="shared" ref="D251:D254" si="240">U251</f>
        <v>0</v>
      </c>
      <c r="E251" s="170">
        <f t="shared" ref="E251:E254" si="241">V251</f>
        <v>0</v>
      </c>
      <c r="F251" s="170">
        <f>W251</f>
        <v>508</v>
      </c>
      <c r="G251" s="170">
        <f t="shared" ref="G251:G254" si="242">X251</f>
        <v>467</v>
      </c>
      <c r="H251" s="170">
        <f t="shared" ref="H251:H254" si="243">Y251</f>
        <v>507</v>
      </c>
      <c r="I251" s="170">
        <f t="shared" ref="I251:I254" si="244">Z251</f>
        <v>501</v>
      </c>
      <c r="J251" s="170">
        <f t="shared" ref="J251:J254" si="245">AA251</f>
        <v>501</v>
      </c>
      <c r="K251" s="170">
        <f t="shared" ref="K251:K254" si="246">AB251</f>
        <v>544</v>
      </c>
      <c r="L251" s="170">
        <f t="shared" ref="L251:M254" si="247">AC251</f>
        <v>473</v>
      </c>
      <c r="M251" s="170">
        <f t="shared" si="247"/>
        <v>467</v>
      </c>
      <c r="N251" s="170"/>
      <c r="O251" s="354">
        <v>22.412793965352318</v>
      </c>
      <c r="P251" s="170"/>
      <c r="Q251" s="170"/>
      <c r="S251" s="168" t="s">
        <v>39</v>
      </c>
      <c r="T251" s="173"/>
      <c r="U251" s="173"/>
      <c r="V251" s="173"/>
      <c r="W251" s="173">
        <v>508</v>
      </c>
      <c r="X251" s="173">
        <v>467</v>
      </c>
      <c r="Y251" s="173">
        <v>507</v>
      </c>
      <c r="Z251" s="173">
        <v>501</v>
      </c>
      <c r="AA251" s="173">
        <v>501</v>
      </c>
      <c r="AB251" s="173">
        <v>544</v>
      </c>
      <c r="AC251" s="173">
        <v>473</v>
      </c>
      <c r="AD251" s="173">
        <v>467</v>
      </c>
      <c r="AE251" s="159"/>
      <c r="AF251" s="159"/>
      <c r="AG251" s="603"/>
      <c r="AH251" s="180" t="s">
        <v>9</v>
      </c>
      <c r="AI251" s="176">
        <v>583</v>
      </c>
      <c r="AJ251" s="176">
        <v>642</v>
      </c>
      <c r="AK251" s="176">
        <v>660</v>
      </c>
      <c r="AL251" s="176">
        <v>645</v>
      </c>
      <c r="AM251" s="176">
        <v>727</v>
      </c>
      <c r="AN251" s="176">
        <v>869</v>
      </c>
      <c r="AO251" s="176">
        <v>591</v>
      </c>
      <c r="AP251" s="176">
        <v>549</v>
      </c>
      <c r="AQ251" s="176">
        <v>495</v>
      </c>
      <c r="AR251" s="176">
        <v>482</v>
      </c>
      <c r="AS251" s="208">
        <v>414</v>
      </c>
      <c r="AW251" s="610"/>
      <c r="AX251" s="180" t="s">
        <v>9</v>
      </c>
      <c r="AY251" s="176">
        <v>916</v>
      </c>
      <c r="AZ251" s="176">
        <v>983</v>
      </c>
      <c r="BA251" s="176">
        <v>1017</v>
      </c>
      <c r="BB251" s="176">
        <v>1041</v>
      </c>
      <c r="BC251" s="176">
        <v>1190</v>
      </c>
      <c r="BD251" s="176">
        <v>1496</v>
      </c>
      <c r="BE251" s="176">
        <v>1110</v>
      </c>
      <c r="BF251" s="176">
        <v>1014</v>
      </c>
      <c r="BG251" s="176">
        <v>908</v>
      </c>
      <c r="BH251" s="176">
        <v>822</v>
      </c>
      <c r="BI251" s="208">
        <v>714</v>
      </c>
    </row>
    <row r="252" spans="2:64">
      <c r="B252" s="168" t="s">
        <v>15</v>
      </c>
      <c r="C252" s="170">
        <f t="shared" si="239"/>
        <v>325</v>
      </c>
      <c r="D252" s="170">
        <f t="shared" si="240"/>
        <v>421</v>
      </c>
      <c r="E252" s="170">
        <f t="shared" si="241"/>
        <v>398</v>
      </c>
      <c r="F252" s="170">
        <f>W252</f>
        <v>399</v>
      </c>
      <c r="G252" s="170">
        <f t="shared" si="242"/>
        <v>334</v>
      </c>
      <c r="H252" s="170">
        <f t="shared" si="243"/>
        <v>383</v>
      </c>
      <c r="I252" s="170">
        <f t="shared" si="244"/>
        <v>409</v>
      </c>
      <c r="J252" s="170">
        <f t="shared" si="245"/>
        <v>479</v>
      </c>
      <c r="K252" s="170">
        <f t="shared" si="246"/>
        <v>393</v>
      </c>
      <c r="L252" s="170">
        <f t="shared" si="247"/>
        <v>459</v>
      </c>
      <c r="M252" s="170">
        <f t="shared" si="247"/>
        <v>386</v>
      </c>
      <c r="N252" s="170"/>
      <c r="O252" s="352">
        <v>47.805160111993487</v>
      </c>
      <c r="P252" s="170"/>
      <c r="Q252" s="170"/>
      <c r="S252" s="168" t="s">
        <v>15</v>
      </c>
      <c r="T252" s="173">
        <v>325</v>
      </c>
      <c r="U252" s="173">
        <v>421</v>
      </c>
      <c r="V252" s="173">
        <v>398</v>
      </c>
      <c r="W252" s="173">
        <v>399</v>
      </c>
      <c r="X252" s="173">
        <v>334</v>
      </c>
      <c r="Y252" s="173">
        <v>383</v>
      </c>
      <c r="Z252" s="173">
        <v>409</v>
      </c>
      <c r="AA252" s="173">
        <v>479</v>
      </c>
      <c r="AB252" s="173">
        <v>393</v>
      </c>
      <c r="AC252" s="173">
        <v>459</v>
      </c>
      <c r="AD252" s="173">
        <v>386</v>
      </c>
      <c r="AE252" s="159"/>
      <c r="AF252" s="159"/>
      <c r="AG252" s="603"/>
      <c r="AH252" s="180" t="s">
        <v>34</v>
      </c>
      <c r="AI252" s="176">
        <v>640</v>
      </c>
      <c r="AJ252" s="176">
        <v>436</v>
      </c>
      <c r="AK252" s="176">
        <v>474</v>
      </c>
      <c r="AL252" s="176">
        <v>486</v>
      </c>
      <c r="AM252" s="176">
        <v>521</v>
      </c>
      <c r="AN252" s="176">
        <v>576</v>
      </c>
      <c r="AO252" s="176">
        <v>525</v>
      </c>
      <c r="AP252" s="176">
        <v>441</v>
      </c>
      <c r="AQ252" s="176">
        <v>404</v>
      </c>
      <c r="AR252" s="176">
        <v>398</v>
      </c>
      <c r="AS252" s="208">
        <v>376</v>
      </c>
      <c r="AW252" s="610"/>
      <c r="AX252" s="180" t="s">
        <v>34</v>
      </c>
      <c r="AY252" s="176">
        <v>1080</v>
      </c>
      <c r="AZ252" s="176">
        <v>760</v>
      </c>
      <c r="BA252" s="176">
        <v>792</v>
      </c>
      <c r="BB252" s="176">
        <v>787</v>
      </c>
      <c r="BC252" s="176">
        <v>902</v>
      </c>
      <c r="BD252" s="176">
        <v>1059</v>
      </c>
      <c r="BE252" s="176">
        <v>1000</v>
      </c>
      <c r="BF252" s="176">
        <v>894</v>
      </c>
      <c r="BG252" s="176">
        <v>790</v>
      </c>
      <c r="BH252" s="176">
        <v>718</v>
      </c>
      <c r="BI252" s="208">
        <v>664</v>
      </c>
    </row>
    <row r="253" spans="2:64">
      <c r="B253" s="168" t="s">
        <v>40</v>
      </c>
      <c r="C253" s="170">
        <f t="shared" si="239"/>
        <v>0</v>
      </c>
      <c r="D253" s="170">
        <f t="shared" si="240"/>
        <v>0</v>
      </c>
      <c r="E253" s="170">
        <f t="shared" si="241"/>
        <v>0</v>
      </c>
      <c r="F253" s="170">
        <f>W253</f>
        <v>32371</v>
      </c>
      <c r="G253" s="170">
        <f t="shared" si="242"/>
        <v>93412</v>
      </c>
      <c r="H253" s="170">
        <f t="shared" si="243"/>
        <v>88322</v>
      </c>
      <c r="I253" s="170">
        <f t="shared" si="244"/>
        <v>129099</v>
      </c>
      <c r="J253" s="170">
        <f t="shared" si="245"/>
        <v>197866</v>
      </c>
      <c r="K253" s="170">
        <f t="shared" si="246"/>
        <v>194026</v>
      </c>
      <c r="L253" s="170">
        <f t="shared" si="247"/>
        <v>66428</v>
      </c>
      <c r="M253" s="170">
        <f t="shared" si="247"/>
        <v>90554</v>
      </c>
      <c r="N253" s="170"/>
      <c r="O253" s="354">
        <v>62813.822468379083</v>
      </c>
      <c r="P253" s="170"/>
      <c r="Q253" s="170"/>
      <c r="S253" s="168" t="s">
        <v>40</v>
      </c>
      <c r="T253" s="173"/>
      <c r="U253" s="173"/>
      <c r="V253" s="173"/>
      <c r="W253" s="173">
        <v>32371</v>
      </c>
      <c r="X253" s="173">
        <v>93412</v>
      </c>
      <c r="Y253" s="173">
        <v>88322</v>
      </c>
      <c r="Z253" s="173">
        <v>129099</v>
      </c>
      <c r="AA253" s="173">
        <v>197866</v>
      </c>
      <c r="AB253" s="173">
        <v>194026</v>
      </c>
      <c r="AC253" s="173">
        <v>66428</v>
      </c>
      <c r="AD253" s="173">
        <v>90554</v>
      </c>
      <c r="AE253" s="159"/>
      <c r="AF253" s="159"/>
      <c r="AG253" s="603"/>
      <c r="AH253" s="180" t="s">
        <v>36</v>
      </c>
      <c r="AI253" s="176">
        <v>205</v>
      </c>
      <c r="AJ253" s="176">
        <v>204</v>
      </c>
      <c r="AK253" s="176">
        <v>202</v>
      </c>
      <c r="AL253" s="176">
        <v>226</v>
      </c>
      <c r="AM253" s="176">
        <v>204</v>
      </c>
      <c r="AN253" s="176">
        <v>267</v>
      </c>
      <c r="AO253" s="176">
        <v>269</v>
      </c>
      <c r="AP253" s="176">
        <v>273</v>
      </c>
      <c r="AQ253" s="176">
        <v>273</v>
      </c>
      <c r="AR253" s="176">
        <v>289</v>
      </c>
      <c r="AS253" s="208">
        <v>268</v>
      </c>
      <c r="AW253" s="610"/>
      <c r="AX253" s="180" t="s">
        <v>36</v>
      </c>
      <c r="AY253" s="176">
        <v>315</v>
      </c>
      <c r="AZ253" s="176">
        <v>335</v>
      </c>
      <c r="BA253" s="176">
        <v>383</v>
      </c>
      <c r="BB253" s="176">
        <v>376</v>
      </c>
      <c r="BC253" s="176">
        <v>349</v>
      </c>
      <c r="BD253" s="176">
        <v>474</v>
      </c>
      <c r="BE253" s="176">
        <v>479</v>
      </c>
      <c r="BF253" s="176">
        <v>570</v>
      </c>
      <c r="BG253" s="176">
        <v>610</v>
      </c>
      <c r="BH253" s="176">
        <v>607</v>
      </c>
      <c r="BI253" s="208">
        <v>547</v>
      </c>
    </row>
    <row r="254" spans="2:64">
      <c r="B254" s="185" t="s">
        <v>41</v>
      </c>
      <c r="C254" s="186">
        <f t="shared" si="239"/>
        <v>16.135303265940902</v>
      </c>
      <c r="D254" s="186">
        <f t="shared" si="240"/>
        <v>16.514932830021095</v>
      </c>
      <c r="E254" s="186">
        <f t="shared" si="241"/>
        <v>16.840350909324005</v>
      </c>
      <c r="F254" s="186">
        <f>W254</f>
        <v>17.733583833570087</v>
      </c>
      <c r="G254" s="186">
        <f t="shared" si="242"/>
        <v>14.197379853723966</v>
      </c>
      <c r="H254" s="186">
        <f t="shared" si="243"/>
        <v>16.124170079481203</v>
      </c>
      <c r="I254" s="186">
        <f t="shared" si="244"/>
        <v>15.983321751216122</v>
      </c>
      <c r="J254" s="186">
        <f t="shared" si="245"/>
        <v>18.942882565055179</v>
      </c>
      <c r="K254" s="186">
        <f t="shared" si="246"/>
        <v>21.484227248657238</v>
      </c>
      <c r="L254" s="186">
        <f t="shared" si="247"/>
        <v>24.673906059243077</v>
      </c>
      <c r="M254" s="186">
        <f t="shared" si="247"/>
        <v>24.022541102654969</v>
      </c>
      <c r="N254" s="187"/>
      <c r="O254" s="353">
        <v>3.1006477130305674</v>
      </c>
      <c r="P254" s="170" t="s">
        <v>14</v>
      </c>
      <c r="Q254" s="170"/>
      <c r="S254" s="185" t="s">
        <v>41</v>
      </c>
      <c r="T254" s="188">
        <v>16.135303265940902</v>
      </c>
      <c r="U254" s="188">
        <v>16.514932830021095</v>
      </c>
      <c r="V254" s="188">
        <v>16.840350909324005</v>
      </c>
      <c r="W254" s="188">
        <v>17.733583833570087</v>
      </c>
      <c r="X254" s="188">
        <v>14.197379853723966</v>
      </c>
      <c r="Y254" s="188">
        <v>16.124170079481203</v>
      </c>
      <c r="Z254" s="188">
        <v>15.983321751216122</v>
      </c>
      <c r="AA254" s="188">
        <v>18.942882565055179</v>
      </c>
      <c r="AB254" s="188">
        <v>21.484227248657238</v>
      </c>
      <c r="AC254" s="188">
        <v>24.673906059243077</v>
      </c>
      <c r="AD254" s="188">
        <v>24.022541102654969</v>
      </c>
      <c r="AE254" s="159"/>
      <c r="AF254" s="159"/>
      <c r="AG254" s="603"/>
      <c r="AH254" s="180" t="s">
        <v>37</v>
      </c>
      <c r="AI254" s="176">
        <v>6</v>
      </c>
      <c r="AJ254" s="176">
        <v>7</v>
      </c>
      <c r="AK254" s="176">
        <v>5</v>
      </c>
      <c r="AL254" s="176">
        <v>6</v>
      </c>
      <c r="AM254" s="176">
        <v>1</v>
      </c>
      <c r="AN254" s="176">
        <v>9</v>
      </c>
      <c r="AO254" s="176">
        <v>7</v>
      </c>
      <c r="AP254" s="176">
        <v>6</v>
      </c>
      <c r="AQ254" s="176">
        <v>2</v>
      </c>
      <c r="AR254" s="176">
        <v>11</v>
      </c>
      <c r="AS254" s="208">
        <v>7</v>
      </c>
      <c r="AW254" s="610"/>
      <c r="AX254" s="180" t="s">
        <v>37</v>
      </c>
      <c r="AY254" s="176">
        <v>8</v>
      </c>
      <c r="AZ254" s="176">
        <v>8</v>
      </c>
      <c r="BA254" s="176">
        <v>9</v>
      </c>
      <c r="BB254" s="176">
        <v>6</v>
      </c>
      <c r="BC254" s="176">
        <v>0</v>
      </c>
      <c r="BD254" s="176">
        <v>7</v>
      </c>
      <c r="BE254" s="176">
        <v>10</v>
      </c>
      <c r="BF254" s="176">
        <v>13</v>
      </c>
      <c r="BG254" s="176">
        <v>4</v>
      </c>
      <c r="BH254" s="176">
        <v>16</v>
      </c>
      <c r="BI254" s="208">
        <v>11</v>
      </c>
    </row>
    <row r="255" spans="2:64">
      <c r="C255" s="168"/>
      <c r="D255" s="168"/>
      <c r="E255" s="168"/>
      <c r="O255" s="111"/>
      <c r="S255" s="159"/>
      <c r="T255" s="168"/>
      <c r="U255" s="168"/>
      <c r="V255" s="168"/>
      <c r="W255" s="159"/>
      <c r="X255" s="159"/>
      <c r="Y255" s="159"/>
      <c r="Z255" s="159" t="s">
        <v>14</v>
      </c>
      <c r="AA255" s="346"/>
      <c r="AB255" s="346"/>
      <c r="AC255" s="346"/>
      <c r="AD255" s="346"/>
      <c r="AE255" s="159"/>
      <c r="AF255" s="159"/>
      <c r="AG255" s="604"/>
      <c r="AH255" s="182" t="s">
        <v>38</v>
      </c>
      <c r="AI255" s="183">
        <v>102</v>
      </c>
      <c r="AJ255" s="183">
        <v>105</v>
      </c>
      <c r="AK255" s="184">
        <v>87</v>
      </c>
      <c r="AL255" s="183">
        <v>91</v>
      </c>
      <c r="AM255" s="183">
        <v>83</v>
      </c>
      <c r="AN255" s="184">
        <v>103</v>
      </c>
      <c r="AO255" s="184">
        <v>115</v>
      </c>
      <c r="AP255" s="184">
        <v>121</v>
      </c>
      <c r="AQ255" s="184">
        <v>119</v>
      </c>
      <c r="AR255" s="184">
        <v>141</v>
      </c>
      <c r="AS255" s="210">
        <v>164</v>
      </c>
      <c r="AW255" s="611"/>
      <c r="AX255" s="182" t="s">
        <v>38</v>
      </c>
      <c r="AY255" s="183">
        <v>118</v>
      </c>
      <c r="AZ255" s="183">
        <v>136</v>
      </c>
      <c r="BA255" s="184">
        <v>120</v>
      </c>
      <c r="BB255" s="183">
        <v>122</v>
      </c>
      <c r="BC255" s="183">
        <v>135</v>
      </c>
      <c r="BD255" s="184">
        <v>170</v>
      </c>
      <c r="BE255" s="184">
        <v>179</v>
      </c>
      <c r="BF255" s="184">
        <v>172</v>
      </c>
      <c r="BG255" s="184">
        <v>197</v>
      </c>
      <c r="BH255" s="184">
        <v>195</v>
      </c>
      <c r="BI255" s="210">
        <v>300</v>
      </c>
      <c r="BL255" s="156" t="s">
        <v>14</v>
      </c>
    </row>
    <row r="256" spans="2:64" ht="15.75" customHeight="1">
      <c r="C256" s="168"/>
      <c r="D256" s="168"/>
      <c r="E256" s="168"/>
      <c r="O256" s="111"/>
      <c r="S256" s="159"/>
      <c r="T256" s="168"/>
      <c r="U256" s="168"/>
      <c r="V256" s="168"/>
      <c r="W256" s="159"/>
      <c r="X256" s="159"/>
      <c r="Y256" s="159"/>
      <c r="Z256" s="159"/>
      <c r="AA256" s="346"/>
      <c r="AB256" s="346"/>
      <c r="AC256" s="346"/>
      <c r="AD256" s="346"/>
      <c r="AE256" s="159"/>
      <c r="AF256" s="159"/>
      <c r="AG256" s="602" t="s">
        <v>102</v>
      </c>
      <c r="AH256" s="174" t="s">
        <v>33</v>
      </c>
      <c r="AI256" s="175">
        <v>304</v>
      </c>
      <c r="AJ256" s="175">
        <v>286</v>
      </c>
      <c r="AK256" s="175">
        <v>260</v>
      </c>
      <c r="AL256" s="175">
        <v>286</v>
      </c>
      <c r="AM256" s="175">
        <v>331</v>
      </c>
      <c r="AN256" s="175">
        <v>535</v>
      </c>
      <c r="AO256" s="175">
        <v>349</v>
      </c>
      <c r="AP256" s="175">
        <v>321</v>
      </c>
      <c r="AQ256" s="175">
        <v>205</v>
      </c>
      <c r="AR256" s="175">
        <v>151</v>
      </c>
      <c r="AS256" s="207">
        <v>94</v>
      </c>
      <c r="AW256" s="602" t="s">
        <v>69</v>
      </c>
      <c r="AX256" s="174" t="s">
        <v>33</v>
      </c>
      <c r="AY256" s="175">
        <v>1347</v>
      </c>
      <c r="AZ256" s="175">
        <v>1518</v>
      </c>
      <c r="BA256" s="175">
        <v>1509</v>
      </c>
      <c r="BB256" s="175">
        <v>1537</v>
      </c>
      <c r="BC256" s="175">
        <v>1689</v>
      </c>
      <c r="BD256" s="175">
        <v>2051</v>
      </c>
      <c r="BE256" s="175">
        <v>1357</v>
      </c>
      <c r="BF256" s="175">
        <v>1269</v>
      </c>
      <c r="BG256" s="175">
        <v>1192</v>
      </c>
      <c r="BH256" s="175">
        <v>1035</v>
      </c>
      <c r="BI256" s="207">
        <v>979</v>
      </c>
    </row>
    <row r="257" spans="2:65">
      <c r="C257" s="168"/>
      <c r="D257" s="168"/>
      <c r="E257" s="168"/>
      <c r="O257" s="111"/>
      <c r="S257" s="159"/>
      <c r="T257" s="168"/>
      <c r="U257" s="168"/>
      <c r="V257" s="168"/>
      <c r="W257" s="159" t="s">
        <v>14</v>
      </c>
      <c r="X257" s="159"/>
      <c r="Y257" s="159"/>
      <c r="Z257" s="159"/>
      <c r="AA257" s="346"/>
      <c r="AB257" s="346"/>
      <c r="AC257" s="346"/>
      <c r="AD257" s="346"/>
      <c r="AE257" s="159"/>
      <c r="AF257" s="159"/>
      <c r="AG257" s="603"/>
      <c r="AH257" s="180" t="s">
        <v>9</v>
      </c>
      <c r="AI257" s="176">
        <v>296</v>
      </c>
      <c r="AJ257" s="176">
        <v>237</v>
      </c>
      <c r="AK257" s="176">
        <v>222</v>
      </c>
      <c r="AL257" s="176">
        <v>228</v>
      </c>
      <c r="AM257" s="176">
        <v>292</v>
      </c>
      <c r="AN257" s="176">
        <v>431</v>
      </c>
      <c r="AO257" s="176">
        <v>378</v>
      </c>
      <c r="AP257" s="176">
        <v>292</v>
      </c>
      <c r="AQ257" s="176">
        <v>226</v>
      </c>
      <c r="AR257" s="176">
        <v>157</v>
      </c>
      <c r="AS257" s="208">
        <v>122</v>
      </c>
      <c r="AW257" s="603"/>
      <c r="AX257" s="180" t="s">
        <v>9</v>
      </c>
      <c r="AY257" s="176">
        <v>1045</v>
      </c>
      <c r="AZ257" s="176">
        <v>1119</v>
      </c>
      <c r="BA257" s="176">
        <v>1081</v>
      </c>
      <c r="BB257" s="176">
        <v>1119</v>
      </c>
      <c r="BC257" s="176">
        <v>1235</v>
      </c>
      <c r="BD257" s="176">
        <v>1481</v>
      </c>
      <c r="BE257" s="176">
        <v>1116</v>
      </c>
      <c r="BF257" s="176">
        <v>993</v>
      </c>
      <c r="BG257" s="176">
        <v>892</v>
      </c>
      <c r="BH257" s="176">
        <v>818</v>
      </c>
      <c r="BI257" s="208">
        <v>710</v>
      </c>
    </row>
    <row r="258" spans="2:65">
      <c r="C258" s="168"/>
      <c r="D258" s="168"/>
      <c r="E258" s="168"/>
      <c r="O258" s="111"/>
      <c r="S258" s="159"/>
      <c r="T258" s="168"/>
      <c r="U258" s="168"/>
      <c r="V258" s="168"/>
      <c r="W258" s="159"/>
      <c r="X258" s="159"/>
      <c r="Y258" s="159"/>
      <c r="Z258" s="159"/>
      <c r="AA258" s="346"/>
      <c r="AB258" s="346" t="s">
        <v>14</v>
      </c>
      <c r="AC258" s="346"/>
      <c r="AD258" s="346"/>
      <c r="AE258" s="159"/>
      <c r="AF258" s="159"/>
      <c r="AG258" s="603"/>
      <c r="AH258" s="180" t="s">
        <v>34</v>
      </c>
      <c r="AI258" s="176">
        <v>268</v>
      </c>
      <c r="AJ258" s="176">
        <v>231</v>
      </c>
      <c r="AK258" s="176">
        <v>226</v>
      </c>
      <c r="AL258" s="176">
        <v>198</v>
      </c>
      <c r="AM258" s="176">
        <v>253</v>
      </c>
      <c r="AN258" s="176">
        <v>320</v>
      </c>
      <c r="AO258" s="176">
        <v>345</v>
      </c>
      <c r="AP258" s="176">
        <v>320</v>
      </c>
      <c r="AQ258" s="176">
        <v>246</v>
      </c>
      <c r="AR258" s="176">
        <v>157</v>
      </c>
      <c r="AS258" s="208">
        <v>146</v>
      </c>
      <c r="AW258" s="603"/>
      <c r="AX258" s="180" t="s">
        <v>34</v>
      </c>
      <c r="AY258" s="176">
        <v>1107</v>
      </c>
      <c r="AZ258" s="176">
        <v>788</v>
      </c>
      <c r="BA258" s="176">
        <v>852</v>
      </c>
      <c r="BB258" s="176">
        <v>839</v>
      </c>
      <c r="BC258" s="176">
        <v>932</v>
      </c>
      <c r="BD258" s="176">
        <v>1019</v>
      </c>
      <c r="BE258" s="176">
        <v>988</v>
      </c>
      <c r="BF258" s="176">
        <v>863</v>
      </c>
      <c r="BG258" s="176">
        <v>753</v>
      </c>
      <c r="BH258" s="176">
        <v>722</v>
      </c>
      <c r="BI258" s="208">
        <v>647</v>
      </c>
    </row>
    <row r="259" spans="2:65">
      <c r="B259" s="156" t="s">
        <v>14</v>
      </c>
      <c r="C259" s="168"/>
      <c r="D259" s="168" t="s">
        <v>14</v>
      </c>
      <c r="E259" s="168"/>
      <c r="O259" s="111"/>
      <c r="R259" s="156" t="s">
        <v>14</v>
      </c>
      <c r="S259" s="159"/>
      <c r="T259" s="168"/>
      <c r="U259" s="168"/>
      <c r="V259" s="168"/>
      <c r="W259" s="159"/>
      <c r="X259" s="159"/>
      <c r="Y259" s="159"/>
      <c r="Z259" s="159"/>
      <c r="AA259" s="346"/>
      <c r="AB259" s="346"/>
      <c r="AC259" s="346"/>
      <c r="AD259" s="346"/>
      <c r="AE259" s="159"/>
      <c r="AF259" s="159"/>
      <c r="AG259" s="603"/>
      <c r="AH259" s="180" t="s">
        <v>36</v>
      </c>
      <c r="AI259" s="176">
        <v>127</v>
      </c>
      <c r="AJ259" s="176">
        <v>122</v>
      </c>
      <c r="AK259" s="176">
        <v>173</v>
      </c>
      <c r="AL259" s="176">
        <v>150</v>
      </c>
      <c r="AM259" s="176">
        <v>146</v>
      </c>
      <c r="AN259" s="176">
        <v>164</v>
      </c>
      <c r="AO259" s="176">
        <v>175</v>
      </c>
      <c r="AP259" s="176">
        <v>236</v>
      </c>
      <c r="AQ259" s="176">
        <v>245</v>
      </c>
      <c r="AR259" s="176">
        <v>233</v>
      </c>
      <c r="AS259" s="208">
        <v>204</v>
      </c>
      <c r="AW259" s="603"/>
      <c r="AX259" s="180" t="s">
        <v>36</v>
      </c>
      <c r="AY259" s="176">
        <v>359</v>
      </c>
      <c r="AZ259" s="176">
        <v>366</v>
      </c>
      <c r="BA259" s="176">
        <v>399</v>
      </c>
      <c r="BB259" s="176">
        <v>402</v>
      </c>
      <c r="BC259" s="176">
        <v>386</v>
      </c>
      <c r="BD259" s="176">
        <v>449</v>
      </c>
      <c r="BE259" s="176">
        <v>464</v>
      </c>
      <c r="BF259" s="176">
        <v>514</v>
      </c>
      <c r="BG259" s="176">
        <v>536</v>
      </c>
      <c r="BH259" s="176">
        <v>545</v>
      </c>
      <c r="BI259" s="208">
        <v>524</v>
      </c>
    </row>
    <row r="260" spans="2:65">
      <c r="C260" s="168"/>
      <c r="D260" s="168"/>
      <c r="E260" s="168"/>
      <c r="H260" s="156" t="s">
        <v>14</v>
      </c>
      <c r="O260" s="111"/>
      <c r="S260" s="159"/>
      <c r="T260" s="168"/>
      <c r="U260" s="168"/>
      <c r="V260" s="168"/>
      <c r="W260" s="159"/>
      <c r="X260" s="159"/>
      <c r="Y260" s="159"/>
      <c r="Z260" s="159"/>
      <c r="AA260" s="346"/>
      <c r="AB260" s="346"/>
      <c r="AC260" s="346"/>
      <c r="AD260" s="346"/>
      <c r="AE260" s="159"/>
      <c r="AF260" s="159"/>
      <c r="AG260" s="603"/>
      <c r="AH260" s="180" t="s">
        <v>37</v>
      </c>
      <c r="AI260" s="176">
        <v>3</v>
      </c>
      <c r="AJ260" s="176">
        <v>4</v>
      </c>
      <c r="AK260" s="176">
        <v>5</v>
      </c>
      <c r="AL260" s="176">
        <v>4</v>
      </c>
      <c r="AM260" s="176">
        <v>0</v>
      </c>
      <c r="AN260" s="176">
        <v>2</v>
      </c>
      <c r="AO260" s="176">
        <v>4</v>
      </c>
      <c r="AP260" s="176">
        <v>7</v>
      </c>
      <c r="AQ260" s="176">
        <v>2</v>
      </c>
      <c r="AR260" s="176">
        <v>8</v>
      </c>
      <c r="AS260" s="208">
        <v>5</v>
      </c>
      <c r="AW260" s="603"/>
      <c r="AX260" s="180" t="s">
        <v>37</v>
      </c>
      <c r="AY260" s="176">
        <v>9</v>
      </c>
      <c r="AZ260" s="176">
        <v>15</v>
      </c>
      <c r="BA260" s="176">
        <v>12</v>
      </c>
      <c r="BB260" s="176">
        <v>13</v>
      </c>
      <c r="BC260" s="176">
        <v>1</v>
      </c>
      <c r="BD260" s="176">
        <v>10</v>
      </c>
      <c r="BE260" s="176">
        <v>11</v>
      </c>
      <c r="BF260" s="176">
        <v>12</v>
      </c>
      <c r="BG260" s="176">
        <v>5</v>
      </c>
      <c r="BH260" s="176">
        <v>16</v>
      </c>
      <c r="BI260" s="208">
        <v>9</v>
      </c>
    </row>
    <row r="261" spans="2:65" ht="18.75" thickBot="1">
      <c r="C261" s="168"/>
      <c r="D261" s="168"/>
      <c r="E261" s="168"/>
      <c r="O261" s="111"/>
      <c r="S261" s="159"/>
      <c r="T261" s="168"/>
      <c r="U261" s="168"/>
      <c r="V261" s="168"/>
      <c r="W261" s="159"/>
      <c r="X261" s="159"/>
      <c r="Y261" s="159"/>
      <c r="Z261" s="159"/>
      <c r="AA261" s="346"/>
      <c r="AB261" s="346"/>
      <c r="AC261" s="346"/>
      <c r="AD261" s="346"/>
      <c r="AE261" s="159"/>
      <c r="AF261" s="159"/>
      <c r="AG261" s="604"/>
      <c r="AH261" s="182" t="s">
        <v>38</v>
      </c>
      <c r="AI261" s="183">
        <v>28</v>
      </c>
      <c r="AJ261" s="183">
        <v>40</v>
      </c>
      <c r="AK261" s="184">
        <v>32</v>
      </c>
      <c r="AL261" s="183">
        <v>39</v>
      </c>
      <c r="AM261" s="183">
        <v>38</v>
      </c>
      <c r="AN261" s="184">
        <v>47</v>
      </c>
      <c r="AO261" s="184">
        <v>67</v>
      </c>
      <c r="AP261" s="184">
        <v>50</v>
      </c>
      <c r="AQ261" s="184">
        <v>62</v>
      </c>
      <c r="AR261" s="184">
        <v>57</v>
      </c>
      <c r="AS261" s="210">
        <v>113</v>
      </c>
      <c r="AW261" s="604"/>
      <c r="AX261" s="182" t="s">
        <v>38</v>
      </c>
      <c r="AY261" s="183">
        <v>122</v>
      </c>
      <c r="AZ261" s="183">
        <v>137</v>
      </c>
      <c r="BA261" s="184">
        <v>131</v>
      </c>
      <c r="BB261" s="183">
        <v>117</v>
      </c>
      <c r="BC261" s="183">
        <v>98</v>
      </c>
      <c r="BD261" s="184">
        <v>124</v>
      </c>
      <c r="BE261" s="184">
        <v>150</v>
      </c>
      <c r="BF261" s="184">
        <v>126</v>
      </c>
      <c r="BG261" s="184">
        <v>141</v>
      </c>
      <c r="BH261" s="184">
        <v>172</v>
      </c>
      <c r="BI261" s="210">
        <v>259</v>
      </c>
    </row>
    <row r="262" spans="2:65">
      <c r="C262" s="159"/>
      <c r="D262" s="159"/>
      <c r="E262" s="159"/>
      <c r="O262" s="355"/>
      <c r="P262" s="605" t="s">
        <v>148</v>
      </c>
      <c r="Q262" s="607" t="s">
        <v>117</v>
      </c>
      <c r="S262" s="159"/>
      <c r="T262" s="159"/>
      <c r="U262" s="159"/>
      <c r="V262" s="159"/>
      <c r="W262" s="159"/>
      <c r="X262" s="159"/>
      <c r="Y262" s="159"/>
      <c r="Z262" s="159"/>
      <c r="AA262" s="346"/>
      <c r="AB262" s="346"/>
      <c r="AC262" s="346"/>
      <c r="AD262" s="346"/>
      <c r="AE262" s="159"/>
      <c r="AF262" s="159"/>
      <c r="AH262" s="156" t="s">
        <v>14</v>
      </c>
      <c r="AI262" s="159"/>
      <c r="AJ262" s="159"/>
      <c r="AK262" s="159"/>
      <c r="AP262" s="347"/>
      <c r="AQ262" s="347"/>
      <c r="AR262" s="347"/>
      <c r="AS262" s="347"/>
      <c r="AW262" s="159"/>
      <c r="AX262" s="159"/>
      <c r="AY262" s="159"/>
      <c r="AZ262" s="159"/>
      <c r="BA262" s="159"/>
      <c r="BB262" s="159"/>
      <c r="BC262" s="159"/>
      <c r="BD262" s="159"/>
      <c r="BE262" s="159"/>
      <c r="BF262" s="346"/>
      <c r="BG262" s="346"/>
      <c r="BH262" s="346"/>
      <c r="BI262" s="346"/>
    </row>
    <row r="263" spans="2:65">
      <c r="B263" s="160" t="s">
        <v>50</v>
      </c>
      <c r="C263" s="161" t="s">
        <v>126</v>
      </c>
      <c r="D263" s="161" t="s">
        <v>125</v>
      </c>
      <c r="E263" s="161" t="s">
        <v>124</v>
      </c>
      <c r="F263" s="160" t="s">
        <v>49</v>
      </c>
      <c r="G263" s="160" t="s">
        <v>48</v>
      </c>
      <c r="H263" s="160" t="s">
        <v>47</v>
      </c>
      <c r="I263" s="160" t="s">
        <v>46</v>
      </c>
      <c r="J263" s="160" t="s">
        <v>45</v>
      </c>
      <c r="K263" s="160" t="s">
        <v>44</v>
      </c>
      <c r="L263" s="160" t="s">
        <v>43</v>
      </c>
      <c r="M263" s="160" t="s">
        <v>97</v>
      </c>
      <c r="N263" s="162"/>
      <c r="O263" s="204" t="s">
        <v>83</v>
      </c>
      <c r="P263" s="606"/>
      <c r="Q263" s="608"/>
      <c r="S263" s="164" t="s">
        <v>50</v>
      </c>
      <c r="T263" s="161" t="s">
        <v>126</v>
      </c>
      <c r="U263" s="161" t="s">
        <v>125</v>
      </c>
      <c r="V263" s="161" t="s">
        <v>124</v>
      </c>
      <c r="W263" s="164" t="s">
        <v>49</v>
      </c>
      <c r="X263" s="164" t="s">
        <v>48</v>
      </c>
      <c r="Y263" s="164" t="s">
        <v>47</v>
      </c>
      <c r="Z263" s="164" t="s">
        <v>46</v>
      </c>
      <c r="AA263" s="164" t="s">
        <v>45</v>
      </c>
      <c r="AB263" s="164" t="s">
        <v>44</v>
      </c>
      <c r="AC263" s="164" t="s">
        <v>43</v>
      </c>
      <c r="AD263" s="164" t="s">
        <v>97</v>
      </c>
      <c r="AE263" s="159"/>
      <c r="AF263" s="159"/>
      <c r="AG263" s="165"/>
      <c r="AH263" s="161" t="s">
        <v>65</v>
      </c>
      <c r="AI263" s="161" t="s">
        <v>126</v>
      </c>
      <c r="AJ263" s="161" t="s">
        <v>125</v>
      </c>
      <c r="AK263" s="161" t="s">
        <v>124</v>
      </c>
      <c r="AL263" s="161" t="s">
        <v>49</v>
      </c>
      <c r="AM263" s="161" t="s">
        <v>48</v>
      </c>
      <c r="AN263" s="161" t="s">
        <v>47</v>
      </c>
      <c r="AO263" s="161" t="s">
        <v>46</v>
      </c>
      <c r="AP263" s="161" t="s">
        <v>45</v>
      </c>
      <c r="AQ263" s="161" t="s">
        <v>44</v>
      </c>
      <c r="AR263" s="161" t="s">
        <v>43</v>
      </c>
      <c r="AS263" s="161" t="s">
        <v>97</v>
      </c>
      <c r="AW263" s="159"/>
      <c r="AX263" s="161" t="s">
        <v>65</v>
      </c>
      <c r="AY263" s="161" t="s">
        <v>126</v>
      </c>
      <c r="AZ263" s="161" t="s">
        <v>125</v>
      </c>
      <c r="BA263" s="161" t="s">
        <v>124</v>
      </c>
      <c r="BB263" s="161" t="s">
        <v>49</v>
      </c>
      <c r="BC263" s="161" t="s">
        <v>48</v>
      </c>
      <c r="BD263" s="161" t="s">
        <v>47</v>
      </c>
      <c r="BE263" s="161" t="s">
        <v>46</v>
      </c>
      <c r="BF263" s="161" t="s">
        <v>45</v>
      </c>
      <c r="BG263" s="161" t="s">
        <v>44</v>
      </c>
      <c r="BH263" s="161" t="s">
        <v>43</v>
      </c>
      <c r="BI263" s="161" t="s">
        <v>97</v>
      </c>
    </row>
    <row r="264" spans="2:65" ht="15.75" customHeight="1">
      <c r="B264" s="168" t="s">
        <v>33</v>
      </c>
      <c r="C264" s="205">
        <f t="shared" ref="C264:E273" si="248">SUM(C4,C24,C44,C64,C84,C104,C124,C144,C164,C184,C204,C224,C244)</f>
        <v>50997.2</v>
      </c>
      <c r="D264" s="205">
        <f t="shared" si="248"/>
        <v>54409</v>
      </c>
      <c r="E264" s="205">
        <f t="shared" si="248"/>
        <v>55879.199999999997</v>
      </c>
      <c r="F264" s="170">
        <f t="shared" ref="F264:L273" si="249">SUM(F4,F24,F44,F64,F84,F104,F124,F144,F164,F184,F204,F224,F244)</f>
        <v>55175.200000000004</v>
      </c>
      <c r="G264" s="170">
        <f t="shared" si="249"/>
        <v>62151.999999999993</v>
      </c>
      <c r="H264" s="170">
        <f t="shared" si="249"/>
        <v>75385</v>
      </c>
      <c r="I264" s="170">
        <f t="shared" si="249"/>
        <v>50588.19999999999</v>
      </c>
      <c r="J264" s="170">
        <f t="shared" si="249"/>
        <v>46860.799999999996</v>
      </c>
      <c r="K264" s="170">
        <f t="shared" si="249"/>
        <v>43095.4</v>
      </c>
      <c r="L264" s="170">
        <f t="shared" si="249"/>
        <v>42091.600000000006</v>
      </c>
      <c r="M264" s="170">
        <f t="shared" ref="M264" si="250">SUM(M4,M24,M44,M64,M84,M104,M124,M144,M164,M184,M204,M224,M244)</f>
        <v>39446.800000000003</v>
      </c>
      <c r="N264" s="170"/>
      <c r="O264" s="356">
        <f t="shared" ref="O264:O274" si="251">AVERAGE(O4,O24,O44,O64,O84,O104,O124,O144,O164,O184,O204,O224,O244)</f>
        <v>794.37130124862824</v>
      </c>
      <c r="P264" s="376">
        <f>O264/$O$268*1.5</f>
        <v>6.1153814559024831</v>
      </c>
      <c r="Q264" s="377">
        <v>2</v>
      </c>
      <c r="R264" s="206"/>
      <c r="S264" s="168" t="s">
        <v>33</v>
      </c>
      <c r="T264" s="205">
        <f t="shared" ref="T264" si="252">SUM(T4,T24,T44,T64,T84,T104,T124,T144,T164,T184,T204,T224,T244)</f>
        <v>27141</v>
      </c>
      <c r="U264" s="205">
        <f t="shared" ref="U264" si="253">SUM(U4,U24,U44,U64,U84,U104,U124,U144,U164,U184,U204,U224,U244)</f>
        <v>29002</v>
      </c>
      <c r="V264" s="205">
        <f t="shared" ref="V264" si="254">SUM(V4,V24,V44,V64,V84,V104,V124,V144,V164,V184,V204,V224,V244)</f>
        <v>29857</v>
      </c>
      <c r="W264" s="173">
        <f t="shared" ref="W264:Z273" si="255">SUM(W4,W24,W44,W64,W84,W104,W124,W144,W164,W184,W204,W224,W244)</f>
        <v>29650</v>
      </c>
      <c r="X264" s="173">
        <f t="shared" si="255"/>
        <v>33227</v>
      </c>
      <c r="Y264" s="173">
        <f t="shared" si="255"/>
        <v>39747</v>
      </c>
      <c r="Z264" s="173">
        <f t="shared" si="255"/>
        <v>26837</v>
      </c>
      <c r="AA264" s="173">
        <v>25200</v>
      </c>
      <c r="AB264" s="173">
        <v>23772</v>
      </c>
      <c r="AC264" s="173">
        <v>23648</v>
      </c>
      <c r="AD264" s="173">
        <v>23034</v>
      </c>
      <c r="AE264" s="159"/>
      <c r="AF264" s="159"/>
      <c r="AG264" s="602" t="s">
        <v>100</v>
      </c>
      <c r="AH264" s="174" t="s">
        <v>33</v>
      </c>
      <c r="AI264" s="175">
        <f t="shared" ref="AI264:AK264" si="256">SUM(AI4,AI24,AI44,AI64,AI84,AI104,AI124,AI144,AI164,AI184,AI204,AI224,AI244)</f>
        <v>8554</v>
      </c>
      <c r="AJ264" s="175">
        <f t="shared" si="256"/>
        <v>9063</v>
      </c>
      <c r="AK264" s="175">
        <f t="shared" si="256"/>
        <v>9177</v>
      </c>
      <c r="AL264" s="175">
        <f>SUM(AL4,AL24,AL44,AL64,AL84,AL104,AL124,AL144,AL164,AL184,AL204,AL224,AL244)</f>
        <v>9607</v>
      </c>
      <c r="AM264" s="175">
        <f t="shared" ref="AM264:AO264" si="257">SUM(AM4,AM24,AM44,AM64,AM84,AM104,AM124,AM144,AM164,AM184,AM204,AM224,AM244)</f>
        <v>10201</v>
      </c>
      <c r="AN264" s="175">
        <f t="shared" si="257"/>
        <v>10636</v>
      </c>
      <c r="AO264" s="175">
        <f t="shared" si="257"/>
        <v>7298</v>
      </c>
      <c r="AP264" s="175">
        <v>7253</v>
      </c>
      <c r="AQ264" s="175">
        <v>7517</v>
      </c>
      <c r="AR264" s="175">
        <v>7611</v>
      </c>
      <c r="AS264" s="207">
        <v>7547</v>
      </c>
      <c r="AW264" s="609" t="s">
        <v>51</v>
      </c>
      <c r="AX264" s="174" t="s">
        <v>33</v>
      </c>
      <c r="AY264" s="175">
        <f t="shared" ref="AY264:BA279" si="258">SUM(AY4,AY24,AY44,AY64,AY84,AY104,AY124,AY144,AY164,AY184,AY204,AY224,AY244)</f>
        <v>7506</v>
      </c>
      <c r="AZ264" s="175">
        <f t="shared" si="258"/>
        <v>7719</v>
      </c>
      <c r="BA264" s="175">
        <f t="shared" si="258"/>
        <v>7712</v>
      </c>
      <c r="BB264" s="175">
        <f>SUM(BB4,BB24,BB44,BB64,BB84,BB104,BB124,BB144,BB164,BB184,BB204,BB224,BB244)</f>
        <v>7445</v>
      </c>
      <c r="BC264" s="175">
        <f t="shared" ref="BC264:BE264" si="259">SUM(BC4,BC24,BC44,BC64,BC84,BC104,BC124,BC144,BC164,BC184,BC204,BC224,BC244)</f>
        <v>8312</v>
      </c>
      <c r="BD264" s="175">
        <f t="shared" si="259"/>
        <v>11770</v>
      </c>
      <c r="BE264" s="175">
        <f t="shared" si="259"/>
        <v>8607</v>
      </c>
      <c r="BF264" s="175">
        <v>7404</v>
      </c>
      <c r="BG264" s="175">
        <v>6033</v>
      </c>
      <c r="BH264" s="175">
        <v>5270</v>
      </c>
      <c r="BI264" s="207">
        <v>4335</v>
      </c>
      <c r="BM264" s="156" t="s">
        <v>14</v>
      </c>
    </row>
    <row r="265" spans="2:65">
      <c r="B265" s="168" t="s">
        <v>9</v>
      </c>
      <c r="C265" s="173">
        <f t="shared" si="248"/>
        <v>38702.199999999997</v>
      </c>
      <c r="D265" s="173">
        <f t="shared" si="248"/>
        <v>39065</v>
      </c>
      <c r="E265" s="173">
        <f t="shared" si="248"/>
        <v>40127.199999999997</v>
      </c>
      <c r="F265" s="170">
        <f t="shared" si="249"/>
        <v>39405.799999999996</v>
      </c>
      <c r="G265" s="170">
        <f t="shared" si="249"/>
        <v>42308.6</v>
      </c>
      <c r="H265" s="170">
        <f t="shared" si="249"/>
        <v>51197</v>
      </c>
      <c r="I265" s="170">
        <f t="shared" si="249"/>
        <v>40231.799999999996</v>
      </c>
      <c r="J265" s="170">
        <f t="shared" si="249"/>
        <v>37855.4</v>
      </c>
      <c r="K265" s="170">
        <f t="shared" si="249"/>
        <v>34586.6</v>
      </c>
      <c r="L265" s="170">
        <f t="shared" si="249"/>
        <v>32759.8</v>
      </c>
      <c r="M265" s="170">
        <f t="shared" ref="M265" si="260">SUM(M5,M25,M45,M65,M85,M105,M125,M145,M165,M185,M205,M225,M245)</f>
        <v>31231.200000000001</v>
      </c>
      <c r="N265" s="170"/>
      <c r="O265" s="356">
        <f t="shared" si="251"/>
        <v>428.41393338287503</v>
      </c>
      <c r="P265" s="376">
        <f>O265/$O$268*1.5</f>
        <v>3.2980982816748003</v>
      </c>
      <c r="Q265" s="377">
        <v>2</v>
      </c>
      <c r="R265" s="206"/>
      <c r="S265" s="168" t="s">
        <v>9</v>
      </c>
      <c r="T265" s="173">
        <f t="shared" ref="T265" si="261">SUM(T5,T25,T45,T65,T85,T105,T125,T145,T165,T185,T205,T225,T245)</f>
        <v>20230</v>
      </c>
      <c r="U265" s="173">
        <f t="shared" ref="U265" si="262">SUM(U5,U25,U45,U65,U85,U105,U125,U145,U165,U185,U205,U225,U245)</f>
        <v>20665</v>
      </c>
      <c r="V265" s="173">
        <f t="shared" ref="V265" si="263">SUM(V5,V25,V45,V65,V85,V105,V125,V145,V165,V185,V205,V225,V245)</f>
        <v>21196</v>
      </c>
      <c r="W265" s="173">
        <f t="shared" si="255"/>
        <v>20874</v>
      </c>
      <c r="X265" s="173">
        <f t="shared" si="255"/>
        <v>22362</v>
      </c>
      <c r="Y265" s="173">
        <f t="shared" si="255"/>
        <v>26770</v>
      </c>
      <c r="Z265" s="173">
        <f t="shared" si="255"/>
        <v>21007</v>
      </c>
      <c r="AA265" s="173">
        <v>19858</v>
      </c>
      <c r="AB265" s="173">
        <v>18497</v>
      </c>
      <c r="AC265" s="173">
        <v>17842</v>
      </c>
      <c r="AD265" s="173">
        <v>17381</v>
      </c>
      <c r="AE265" s="159"/>
      <c r="AF265" s="159"/>
      <c r="AG265" s="603"/>
      <c r="AH265" s="180" t="s">
        <v>9</v>
      </c>
      <c r="AI265" s="176">
        <f t="shared" ref="AI265:AK265" si="264">SUM(AI5,AI25,AI45,AI65,AI85,AI105,AI125,AI145,AI165,AI185,AI205,AI225,AI245)</f>
        <v>5776</v>
      </c>
      <c r="AJ265" s="176">
        <f t="shared" si="264"/>
        <v>6179</v>
      </c>
      <c r="AK265" s="176">
        <f t="shared" si="264"/>
        <v>6400</v>
      </c>
      <c r="AL265" s="176">
        <f t="shared" ref="AL265:AO265" si="265">SUM(AL5,AL25,AL45,AL65,AL85,AL105,AL125,AL145,AL165,AL185,AL205,AL225,AL245)</f>
        <v>6308</v>
      </c>
      <c r="AM265" s="176">
        <f t="shared" si="265"/>
        <v>6717</v>
      </c>
      <c r="AN265" s="176">
        <f t="shared" si="265"/>
        <v>7257</v>
      </c>
      <c r="AO265" s="176">
        <f t="shared" si="265"/>
        <v>5530</v>
      </c>
      <c r="AP265" s="176">
        <v>5256</v>
      </c>
      <c r="AQ265" s="176">
        <v>5323</v>
      </c>
      <c r="AR265" s="176">
        <v>5530</v>
      </c>
      <c r="AS265" s="208">
        <v>5716</v>
      </c>
      <c r="AW265" s="610"/>
      <c r="AX265" s="180" t="s">
        <v>9</v>
      </c>
      <c r="AY265" s="176">
        <f t="shared" si="258"/>
        <v>6982</v>
      </c>
      <c r="AZ265" s="176">
        <f t="shared" si="258"/>
        <v>6352</v>
      </c>
      <c r="BA265" s="176">
        <f t="shared" si="258"/>
        <v>6492</v>
      </c>
      <c r="BB265" s="176">
        <f t="shared" ref="BB265:BB281" si="266">SUM(BB5,BB25,BB45,BB65,BB85,BB105,BB125,BB145,BB165,BB185,BB205,BB225,BB245)</f>
        <v>6177</v>
      </c>
      <c r="BC265" s="176">
        <f t="shared" ref="BC265:BE265" si="267">SUM(BC5,BC25,BC45,BC65,BC85,BC105,BC125,BC145,BC165,BC185,BC205,BC225,BC245)</f>
        <v>6772</v>
      </c>
      <c r="BD265" s="176">
        <f t="shared" si="267"/>
        <v>8991</v>
      </c>
      <c r="BE265" s="176">
        <f t="shared" si="267"/>
        <v>7987</v>
      </c>
      <c r="BF265" s="176">
        <v>7275</v>
      </c>
      <c r="BG265" s="176">
        <v>6050</v>
      </c>
      <c r="BH265" s="176">
        <v>5348</v>
      </c>
      <c r="BI265" s="208">
        <v>4489</v>
      </c>
    </row>
    <row r="266" spans="2:65">
      <c r="B266" s="168" t="s">
        <v>34</v>
      </c>
      <c r="C266" s="173">
        <f t="shared" si="248"/>
        <v>37428.6</v>
      </c>
      <c r="D266" s="173">
        <f t="shared" si="248"/>
        <v>29240.2</v>
      </c>
      <c r="E266" s="173">
        <f t="shared" si="248"/>
        <v>30504.6</v>
      </c>
      <c r="F266" s="170">
        <f t="shared" si="249"/>
        <v>29547.599999999999</v>
      </c>
      <c r="G266" s="170">
        <f t="shared" si="249"/>
        <v>31722.399999999998</v>
      </c>
      <c r="H266" s="170">
        <f t="shared" si="249"/>
        <v>36852</v>
      </c>
      <c r="I266" s="170">
        <f t="shared" si="249"/>
        <v>33150.799999999996</v>
      </c>
      <c r="J266" s="170">
        <f t="shared" si="249"/>
        <v>32112.799999999996</v>
      </c>
      <c r="K266" s="170">
        <f t="shared" si="249"/>
        <v>29423.399999999998</v>
      </c>
      <c r="L266" s="170">
        <f t="shared" si="249"/>
        <v>27509.800000000003</v>
      </c>
      <c r="M266" s="170">
        <f t="shared" ref="M266" si="268">SUM(M6,M26,M46,M66,M86,M106,M126,M146,M166,M186,M206,M226,M246)</f>
        <v>26173.599999999999</v>
      </c>
      <c r="N266" s="170"/>
      <c r="O266" s="356">
        <f t="shared" si="251"/>
        <v>301.42648825775046</v>
      </c>
      <c r="P266" s="376">
        <f>O266/$O$268*1.5</f>
        <v>2.3204991843383742</v>
      </c>
      <c r="Q266" s="377">
        <v>2</v>
      </c>
      <c r="R266" s="206"/>
      <c r="S266" s="168" t="s">
        <v>34</v>
      </c>
      <c r="T266" s="173">
        <f t="shared" ref="T266" si="269">SUM(T6,T26,T46,T66,T86,T106,T126,T146,T166,T186,T206,T226,T246)</f>
        <v>19949</v>
      </c>
      <c r="U266" s="173">
        <f t="shared" ref="U266" si="270">SUM(U6,U26,U46,U66,U86,U106,U126,U146,U166,U186,U206,U226,U246)</f>
        <v>15402</v>
      </c>
      <c r="V266" s="173">
        <f t="shared" ref="V266" si="271">SUM(V6,V26,V46,V66,V86,V106,V126,V146,V166,V186,V206,V226,V246)</f>
        <v>16072</v>
      </c>
      <c r="W266" s="173">
        <f t="shared" si="255"/>
        <v>15554</v>
      </c>
      <c r="X266" s="173">
        <f t="shared" si="255"/>
        <v>16670</v>
      </c>
      <c r="Y266" s="173">
        <f t="shared" si="255"/>
        <v>19246</v>
      </c>
      <c r="Z266" s="173">
        <f t="shared" si="255"/>
        <v>17282</v>
      </c>
      <c r="AA266" s="173">
        <v>16673</v>
      </c>
      <c r="AB266" s="173">
        <v>15524</v>
      </c>
      <c r="AC266" s="173">
        <v>14828</v>
      </c>
      <c r="AD266" s="173">
        <v>14369</v>
      </c>
      <c r="AE266" s="159"/>
      <c r="AF266" s="159"/>
      <c r="AG266" s="603"/>
      <c r="AH266" s="180" t="s">
        <v>34</v>
      </c>
      <c r="AI266" s="176">
        <f t="shared" ref="AI266:AK266" si="272">SUM(AI6,AI26,AI46,AI66,AI86,AI106,AI126,AI146,AI166,AI186,AI206,AI226,AI246)</f>
        <v>6377</v>
      </c>
      <c r="AJ266" s="176">
        <f t="shared" si="272"/>
        <v>4579</v>
      </c>
      <c r="AK266" s="176">
        <f t="shared" si="272"/>
        <v>4783</v>
      </c>
      <c r="AL266" s="176">
        <f t="shared" ref="AL266:AO266" si="273">SUM(AL6,AL26,AL46,AL66,AL86,AL106,AL126,AL146,AL166,AL186,AL206,AL226,AL246)</f>
        <v>4616</v>
      </c>
      <c r="AM266" s="176">
        <f t="shared" si="273"/>
        <v>4825</v>
      </c>
      <c r="AN266" s="176">
        <f t="shared" si="273"/>
        <v>5301</v>
      </c>
      <c r="AO266" s="176">
        <f t="shared" si="273"/>
        <v>4569</v>
      </c>
      <c r="AP266" s="176">
        <v>4294</v>
      </c>
      <c r="AQ266" s="176">
        <v>4206</v>
      </c>
      <c r="AR266" s="176">
        <v>4499</v>
      </c>
      <c r="AS266" s="208">
        <v>4468</v>
      </c>
      <c r="AW266" s="610"/>
      <c r="AX266" s="180" t="s">
        <v>34</v>
      </c>
      <c r="AY266" s="176">
        <f t="shared" si="258"/>
        <v>6464</v>
      </c>
      <c r="AZ266" s="176">
        <f t="shared" si="258"/>
        <v>5676</v>
      </c>
      <c r="BA266" s="176">
        <f t="shared" si="258"/>
        <v>5845</v>
      </c>
      <c r="BB266" s="176">
        <f t="shared" si="266"/>
        <v>5503</v>
      </c>
      <c r="BC266" s="176">
        <f t="shared" ref="BC266:BE266" si="274">SUM(BC6,BC26,BC46,BC66,BC86,BC106,BC126,BC146,BC166,BC186,BC206,BC226,BC246)</f>
        <v>6081</v>
      </c>
      <c r="BD266" s="176">
        <f t="shared" si="274"/>
        <v>7431</v>
      </c>
      <c r="BE266" s="176">
        <f t="shared" si="274"/>
        <v>7077</v>
      </c>
      <c r="BF266" s="176">
        <v>7087</v>
      </c>
      <c r="BG266" s="176">
        <v>6005</v>
      </c>
      <c r="BH266" s="176">
        <v>5129</v>
      </c>
      <c r="BI266" s="208">
        <v>4492</v>
      </c>
    </row>
    <row r="267" spans="2:65">
      <c r="B267" s="168" t="s">
        <v>35</v>
      </c>
      <c r="C267" s="173">
        <f t="shared" si="248"/>
        <v>3576</v>
      </c>
      <c r="D267" s="173">
        <f t="shared" si="248"/>
        <v>4633</v>
      </c>
      <c r="E267" s="173">
        <f t="shared" si="248"/>
        <v>6377</v>
      </c>
      <c r="F267" s="170">
        <f t="shared" si="249"/>
        <v>7634</v>
      </c>
      <c r="G267" s="170">
        <f t="shared" si="249"/>
        <v>9277</v>
      </c>
      <c r="H267" s="170">
        <f t="shared" si="249"/>
        <v>10738</v>
      </c>
      <c r="I267" s="170">
        <f t="shared" si="249"/>
        <v>12090</v>
      </c>
      <c r="J267" s="170">
        <f t="shared" si="249"/>
        <v>13043</v>
      </c>
      <c r="K267" s="170">
        <f t="shared" si="249"/>
        <v>13550</v>
      </c>
      <c r="L267" s="170">
        <f t="shared" si="249"/>
        <v>16027</v>
      </c>
      <c r="M267" s="170">
        <f t="shared" ref="M267" si="275">SUM(M7,M27,M47,M67,M87,M107,M127,M147,M167,M187,M207,M227,M247)</f>
        <v>17328</v>
      </c>
      <c r="N267" s="170"/>
      <c r="O267" s="356">
        <f t="shared" si="251"/>
        <v>327.56393424250939</v>
      </c>
      <c r="P267" s="376">
        <f>O267/$O$268*1.5</f>
        <v>2.5217154823448649</v>
      </c>
      <c r="Q267" s="377">
        <v>2</v>
      </c>
      <c r="R267" s="206"/>
      <c r="S267" s="168" t="s">
        <v>35</v>
      </c>
      <c r="T267" s="173">
        <f t="shared" ref="T267" si="276">SUM(T7,T27,T47,T67,T87,T107,T127,T147,T167,T187,T207,T227,T247)</f>
        <v>3576</v>
      </c>
      <c r="U267" s="173">
        <f t="shared" ref="U267" si="277">SUM(U7,U27,U47,U67,U87,U107,U127,U147,U167,U187,U207,U227,U247)</f>
        <v>4633</v>
      </c>
      <c r="V267" s="173">
        <f t="shared" ref="V267" si="278">SUM(V7,V27,V47,V67,V87,V107,V127,V147,V167,V187,V207,V227,V247)</f>
        <v>6377</v>
      </c>
      <c r="W267" s="173">
        <f t="shared" si="255"/>
        <v>7634</v>
      </c>
      <c r="X267" s="173">
        <f t="shared" si="255"/>
        <v>9277</v>
      </c>
      <c r="Y267" s="173">
        <f t="shared" si="255"/>
        <v>10738</v>
      </c>
      <c r="Z267" s="173">
        <f t="shared" si="255"/>
        <v>12090</v>
      </c>
      <c r="AA267" s="173">
        <v>13043</v>
      </c>
      <c r="AB267" s="173">
        <v>13550</v>
      </c>
      <c r="AC267" s="173">
        <v>16027</v>
      </c>
      <c r="AD267" s="173">
        <v>17328</v>
      </c>
      <c r="AE267" s="159"/>
      <c r="AF267" s="159"/>
      <c r="AG267" s="603"/>
      <c r="AH267" s="180" t="s">
        <v>36</v>
      </c>
      <c r="AI267" s="176">
        <f t="shared" ref="AI267:AK267" si="279">SUM(AI7,AI27,AI47,AI67,AI87,AI107,AI127,AI147,AI167,AI187,AI207,AI227,AI247)</f>
        <v>2188</v>
      </c>
      <c r="AJ267" s="176">
        <f t="shared" si="279"/>
        <v>2168</v>
      </c>
      <c r="AK267" s="176">
        <f t="shared" si="279"/>
        <v>2077</v>
      </c>
      <c r="AL267" s="176">
        <f t="shared" ref="AL267:AO267" si="280">SUM(AL7,AL27,AL47,AL67,AL87,AL107,AL127,AL147,AL167,AL187,AL207,AL227,AL247)</f>
        <v>1989</v>
      </c>
      <c r="AM267" s="176">
        <f t="shared" si="280"/>
        <v>1981</v>
      </c>
      <c r="AN267" s="176">
        <f t="shared" si="280"/>
        <v>2099</v>
      </c>
      <c r="AO267" s="176">
        <f t="shared" si="280"/>
        <v>2357</v>
      </c>
      <c r="AP267" s="176">
        <v>2368</v>
      </c>
      <c r="AQ267" s="176">
        <v>2385</v>
      </c>
      <c r="AR267" s="176">
        <v>2556</v>
      </c>
      <c r="AS267" s="208">
        <v>2547</v>
      </c>
      <c r="AW267" s="610"/>
      <c r="AX267" s="180" t="s">
        <v>36</v>
      </c>
      <c r="AY267" s="176">
        <f t="shared" si="258"/>
        <v>3836</v>
      </c>
      <c r="AZ267" s="176">
        <f t="shared" si="258"/>
        <v>3871</v>
      </c>
      <c r="BA267" s="176">
        <f t="shared" si="258"/>
        <v>3934</v>
      </c>
      <c r="BB267" s="176">
        <f t="shared" si="266"/>
        <v>3826</v>
      </c>
      <c r="BC267" s="176">
        <f t="shared" ref="BC267:BE267" si="281">SUM(BC7,BC27,BC47,BC67,BC87,BC107,BC127,BC147,BC167,BC187,BC207,BC227,BC247)</f>
        <v>3717</v>
      </c>
      <c r="BD267" s="176">
        <f t="shared" si="281"/>
        <v>4112</v>
      </c>
      <c r="BE267" s="176">
        <f t="shared" si="281"/>
        <v>4672</v>
      </c>
      <c r="BF267" s="176">
        <v>5188</v>
      </c>
      <c r="BG267" s="176">
        <v>5267</v>
      </c>
      <c r="BH267" s="176">
        <v>5177</v>
      </c>
      <c r="BI267" s="208">
        <v>4688</v>
      </c>
    </row>
    <row r="268" spans="2:65">
      <c r="B268" s="168" t="s">
        <v>36</v>
      </c>
      <c r="C268" s="173">
        <f t="shared" si="248"/>
        <v>12737.8</v>
      </c>
      <c r="D268" s="173">
        <f t="shared" si="248"/>
        <v>12942.400000000001</v>
      </c>
      <c r="E268" s="173">
        <f t="shared" si="248"/>
        <v>13140</v>
      </c>
      <c r="F268" s="170">
        <f t="shared" si="249"/>
        <v>12887.8</v>
      </c>
      <c r="G268" s="170">
        <f t="shared" si="249"/>
        <v>12949.999999999998</v>
      </c>
      <c r="H268" s="170">
        <f t="shared" si="249"/>
        <v>14482.8</v>
      </c>
      <c r="I268" s="170">
        <f t="shared" si="249"/>
        <v>16060.199999999999</v>
      </c>
      <c r="J268" s="170">
        <f t="shared" si="249"/>
        <v>17673.8</v>
      </c>
      <c r="K268" s="170">
        <f t="shared" si="249"/>
        <v>17970.399999999998</v>
      </c>
      <c r="L268" s="170">
        <f t="shared" si="249"/>
        <v>18269.8</v>
      </c>
      <c r="M268" s="170">
        <f t="shared" ref="M268" si="282">SUM(M8,M28,M48,M68,M88,M108,M128,M148,M168,M188,M208,M228,M248)</f>
        <v>17343.399999999998</v>
      </c>
      <c r="N268" s="170"/>
      <c r="O268" s="357">
        <f t="shared" si="251"/>
        <v>194.84589153843669</v>
      </c>
      <c r="P268" s="376">
        <f t="shared" ref="P268:P273" si="283">O268/$O$268*1.5</f>
        <v>1.5</v>
      </c>
      <c r="Q268" s="377">
        <v>1.5</v>
      </c>
      <c r="R268" s="209"/>
      <c r="S268" s="168" t="s">
        <v>36</v>
      </c>
      <c r="T268" s="173">
        <f t="shared" ref="T268" si="284">SUM(T8,T28,T48,T68,T88,T108,T128,T148,T168,T188,T208,T228,T248)</f>
        <v>6763</v>
      </c>
      <c r="U268" s="173">
        <f t="shared" ref="U268" si="285">SUM(U8,U28,U48,U68,U88,U108,U128,U148,U168,U188,U208,U228,U248)</f>
        <v>6818</v>
      </c>
      <c r="V268" s="173">
        <f t="shared" ref="V268" si="286">SUM(V8,V28,V48,V68,V88,V108,V128,V148,V168,V188,V208,V228,V248)</f>
        <v>6886</v>
      </c>
      <c r="W268" s="173">
        <f t="shared" si="255"/>
        <v>6716</v>
      </c>
      <c r="X268" s="173">
        <f t="shared" si="255"/>
        <v>6760</v>
      </c>
      <c r="Y268" s="173">
        <f t="shared" si="255"/>
        <v>7536</v>
      </c>
      <c r="Z268" s="173">
        <f t="shared" si="255"/>
        <v>8312</v>
      </c>
      <c r="AA268" s="173">
        <v>9087</v>
      </c>
      <c r="AB268" s="173">
        <v>9261</v>
      </c>
      <c r="AC268" s="173">
        <v>9501</v>
      </c>
      <c r="AD268" s="173">
        <v>9157</v>
      </c>
      <c r="AE268" s="159"/>
      <c r="AF268" s="159"/>
      <c r="AG268" s="603"/>
      <c r="AH268" s="180" t="s">
        <v>37</v>
      </c>
      <c r="AI268" s="176">
        <f t="shared" ref="AI268:AK268" si="287">SUM(AI8,AI28,AI48,AI68,AI88,AI108,AI128,AI148,AI168,AI188,AI208,AI228,AI248)</f>
        <v>220</v>
      </c>
      <c r="AJ268" s="176">
        <f t="shared" si="287"/>
        <v>237</v>
      </c>
      <c r="AK268" s="176">
        <f t="shared" si="287"/>
        <v>202</v>
      </c>
      <c r="AL268" s="176">
        <f t="shared" ref="AL268:AO268" si="288">SUM(AL8,AL28,AL48,AL68,AL88,AL108,AL128,AL148,AL168,AL188,AL208,AL228,AL248)</f>
        <v>174</v>
      </c>
      <c r="AM268" s="176">
        <f t="shared" si="288"/>
        <v>194</v>
      </c>
      <c r="AN268" s="176">
        <f t="shared" si="288"/>
        <v>216</v>
      </c>
      <c r="AO268" s="176">
        <f t="shared" si="288"/>
        <v>220</v>
      </c>
      <c r="AP268" s="176">
        <v>241</v>
      </c>
      <c r="AQ268" s="176">
        <v>243</v>
      </c>
      <c r="AR268" s="176">
        <v>233</v>
      </c>
      <c r="AS268" s="208">
        <v>213</v>
      </c>
      <c r="AW268" s="610"/>
      <c r="AX268" s="180" t="s">
        <v>37</v>
      </c>
      <c r="AY268" s="176">
        <f t="shared" si="258"/>
        <v>321</v>
      </c>
      <c r="AZ268" s="176">
        <f t="shared" si="258"/>
        <v>374</v>
      </c>
      <c r="BA268" s="176">
        <f t="shared" si="258"/>
        <v>277</v>
      </c>
      <c r="BB268" s="176">
        <f t="shared" si="266"/>
        <v>293</v>
      </c>
      <c r="BC268" s="176">
        <f t="shared" ref="BC268:BE268" si="289">SUM(BC8,BC28,BC48,BC68,BC88,BC108,BC128,BC148,BC168,BC188,BC208,BC228,BC248)</f>
        <v>328</v>
      </c>
      <c r="BD268" s="176">
        <f t="shared" si="289"/>
        <v>403</v>
      </c>
      <c r="BE268" s="176">
        <f t="shared" si="289"/>
        <v>418</v>
      </c>
      <c r="BF268" s="176">
        <v>509</v>
      </c>
      <c r="BG268" s="176">
        <v>553</v>
      </c>
      <c r="BH268" s="176">
        <v>518</v>
      </c>
      <c r="BI268" s="208">
        <v>466</v>
      </c>
      <c r="BM268" s="156" t="s">
        <v>14</v>
      </c>
    </row>
    <row r="269" spans="2:65">
      <c r="B269" s="168" t="s">
        <v>37</v>
      </c>
      <c r="C269" s="173">
        <f t="shared" si="248"/>
        <v>893.00000000000011</v>
      </c>
      <c r="D269" s="173">
        <f t="shared" si="248"/>
        <v>1055.2</v>
      </c>
      <c r="E269" s="173">
        <f t="shared" si="248"/>
        <v>835.19999999999993</v>
      </c>
      <c r="F269" s="170">
        <f t="shared" si="249"/>
        <v>886.19999999999993</v>
      </c>
      <c r="G269" s="170">
        <f t="shared" si="249"/>
        <v>982.99999999999977</v>
      </c>
      <c r="H269" s="170">
        <f t="shared" si="249"/>
        <v>1208.4000000000001</v>
      </c>
      <c r="I269" s="170">
        <f t="shared" si="249"/>
        <v>1181.7999999999997</v>
      </c>
      <c r="J269" s="170">
        <f t="shared" si="249"/>
        <v>1500.0000000000002</v>
      </c>
      <c r="K269" s="170">
        <f t="shared" si="249"/>
        <v>1556.6000000000004</v>
      </c>
      <c r="L269" s="170">
        <f t="shared" si="249"/>
        <v>1547.8</v>
      </c>
      <c r="M269" s="170">
        <f t="shared" ref="M269" si="290">SUM(M9,M29,M49,M69,M89,M109,M129,M149,M169,M189,M209,M229,M249)</f>
        <v>1435.8000000000002</v>
      </c>
      <c r="N269" s="170"/>
      <c r="O269" s="356">
        <f t="shared" si="251"/>
        <v>42.499393363447261</v>
      </c>
      <c r="P269" s="376">
        <f t="shared" si="283"/>
        <v>0.32717697838958687</v>
      </c>
      <c r="Q269" s="377">
        <v>1.5</v>
      </c>
      <c r="R269" s="206"/>
      <c r="S269" s="168" t="s">
        <v>37</v>
      </c>
      <c r="T269" s="173">
        <f t="shared" ref="T269" si="291">SUM(T9,T29,T49,T69,T89,T109,T129,T149,T169,T189,T209,T229,T249)</f>
        <v>479</v>
      </c>
      <c r="U269" s="173">
        <f t="shared" ref="U269" si="292">SUM(U9,U29,U49,U69,U89,U109,U129,U149,U169,U189,U209,U229,U249)</f>
        <v>562</v>
      </c>
      <c r="V269" s="173">
        <f t="shared" ref="V269" si="293">SUM(V9,V29,V49,V69,V89,V109,V129,V149,V169,V189,V209,V229,V249)</f>
        <v>443</v>
      </c>
      <c r="W269" s="173">
        <f t="shared" si="255"/>
        <v>468</v>
      </c>
      <c r="X269" s="173">
        <f t="shared" si="255"/>
        <v>518</v>
      </c>
      <c r="Y269" s="173">
        <f t="shared" si="255"/>
        <v>631</v>
      </c>
      <c r="Z269" s="173">
        <f t="shared" si="255"/>
        <v>619</v>
      </c>
      <c r="AA269" s="173">
        <v>777</v>
      </c>
      <c r="AB269" s="173">
        <v>801</v>
      </c>
      <c r="AC269" s="173">
        <v>799</v>
      </c>
      <c r="AD269" s="173">
        <v>744</v>
      </c>
      <c r="AE269" s="159"/>
      <c r="AF269" s="159"/>
      <c r="AG269" s="604"/>
      <c r="AH269" s="182" t="s">
        <v>38</v>
      </c>
      <c r="AI269" s="183">
        <f t="shared" ref="AI269:AK269" si="294">SUM(AI9,AI29,AI49,AI69,AI89,AI109,AI129,AI149,AI169,AI189,AI209,AI229,AI249)</f>
        <v>438</v>
      </c>
      <c r="AJ269" s="183">
        <f t="shared" si="294"/>
        <v>438</v>
      </c>
      <c r="AK269" s="184">
        <f t="shared" si="294"/>
        <v>404</v>
      </c>
      <c r="AL269" s="183">
        <f t="shared" ref="AL269:AO269" si="295">SUM(AL9,AL29,AL49,AL69,AL89,AL109,AL129,AL149,AL169,AL189,AL209,AL229,AL249)</f>
        <v>409</v>
      </c>
      <c r="AM269" s="183">
        <f t="shared" si="295"/>
        <v>391</v>
      </c>
      <c r="AN269" s="184">
        <f t="shared" si="295"/>
        <v>574</v>
      </c>
      <c r="AO269" s="184">
        <f t="shared" si="295"/>
        <v>722</v>
      </c>
      <c r="AP269" s="184">
        <v>797</v>
      </c>
      <c r="AQ269" s="184">
        <v>901</v>
      </c>
      <c r="AR269" s="184">
        <v>801</v>
      </c>
      <c r="AS269" s="210">
        <v>940</v>
      </c>
      <c r="AW269" s="611"/>
      <c r="AX269" s="182" t="s">
        <v>38</v>
      </c>
      <c r="AY269" s="183">
        <f t="shared" si="258"/>
        <v>732</v>
      </c>
      <c r="AZ269" s="183">
        <f t="shared" si="258"/>
        <v>727</v>
      </c>
      <c r="BA269" s="184">
        <f t="shared" si="258"/>
        <v>727</v>
      </c>
      <c r="BB269" s="183">
        <f t="shared" si="266"/>
        <v>671</v>
      </c>
      <c r="BC269" s="183">
        <f t="shared" ref="BC269:BE269" si="296">SUM(BC9,BC29,BC49,BC69,BC89,BC109,BC129,BC149,BC169,BC189,BC209,BC229,BC249)</f>
        <v>681</v>
      </c>
      <c r="BD269" s="184">
        <f t="shared" si="296"/>
        <v>1024</v>
      </c>
      <c r="BE269" s="184">
        <f t="shared" si="296"/>
        <v>1375</v>
      </c>
      <c r="BF269" s="184">
        <v>1665</v>
      </c>
      <c r="BG269" s="184">
        <v>1678</v>
      </c>
      <c r="BH269" s="184">
        <v>1486</v>
      </c>
      <c r="BI269" s="210">
        <v>1620</v>
      </c>
      <c r="BM269" s="156" t="s">
        <v>14</v>
      </c>
    </row>
    <row r="270" spans="2:65" ht="15.75" customHeight="1">
      <c r="B270" s="168" t="s">
        <v>38</v>
      </c>
      <c r="C270" s="173">
        <f t="shared" si="248"/>
        <v>1982.8</v>
      </c>
      <c r="D270" s="173">
        <f t="shared" si="248"/>
        <v>2025.4</v>
      </c>
      <c r="E270" s="173">
        <f t="shared" si="248"/>
        <v>2071.8000000000002</v>
      </c>
      <c r="F270" s="170">
        <f t="shared" si="249"/>
        <v>1984.2</v>
      </c>
      <c r="G270" s="170">
        <f t="shared" si="249"/>
        <v>2009</v>
      </c>
      <c r="H270" s="170">
        <f t="shared" si="249"/>
        <v>2996.7999999999997</v>
      </c>
      <c r="I270" s="170">
        <f t="shared" si="249"/>
        <v>3988.2</v>
      </c>
      <c r="J270" s="170">
        <f t="shared" si="249"/>
        <v>4880.4000000000005</v>
      </c>
      <c r="K270" s="170">
        <f t="shared" si="249"/>
        <v>4808.0000000000009</v>
      </c>
      <c r="L270" s="170">
        <f t="shared" si="249"/>
        <v>4686</v>
      </c>
      <c r="M270" s="170">
        <f t="shared" ref="M270" si="297">SUM(M10,M30,M50,M70,M90,M110,M130,M150,M170,M190,M210,M230,M250)</f>
        <v>5218.6000000000013</v>
      </c>
      <c r="N270" s="170"/>
      <c r="O270" s="356">
        <f t="shared" si="251"/>
        <v>130.1655507396132</v>
      </c>
      <c r="P270" s="376">
        <f t="shared" si="283"/>
        <v>1.0020653993153545</v>
      </c>
      <c r="Q270" s="377">
        <v>1.5</v>
      </c>
      <c r="R270" s="206"/>
      <c r="S270" s="168" t="s">
        <v>38</v>
      </c>
      <c r="T270" s="173">
        <f t="shared" ref="T270" si="298">SUM(T10,T30,T50,T70,T90,T110,T130,T150,T170,T190,T210,T230,T250)</f>
        <v>1065</v>
      </c>
      <c r="U270" s="173">
        <f t="shared" ref="U270" si="299">SUM(U10,U30,U50,U70,U90,U110,U130,U150,U170,U190,U210,U230,U250)</f>
        <v>1072</v>
      </c>
      <c r="V270" s="173">
        <f t="shared" ref="V270" si="300">SUM(V10,V30,V50,V70,V90,V110,V130,V150,V170,V190,V210,V230,V250)</f>
        <v>1089</v>
      </c>
      <c r="W270" s="173">
        <f t="shared" si="255"/>
        <v>1047</v>
      </c>
      <c r="X270" s="173">
        <f t="shared" si="255"/>
        <v>1056</v>
      </c>
      <c r="Y270" s="173">
        <f t="shared" si="255"/>
        <v>1583</v>
      </c>
      <c r="Z270" s="173">
        <f t="shared" si="255"/>
        <v>2089</v>
      </c>
      <c r="AA270" s="173">
        <v>2543</v>
      </c>
      <c r="AB270" s="173">
        <v>2514</v>
      </c>
      <c r="AC270" s="173">
        <v>2467</v>
      </c>
      <c r="AD270" s="173">
        <v>2767</v>
      </c>
      <c r="AE270" s="159"/>
      <c r="AF270" s="159"/>
      <c r="AG270" s="602" t="s">
        <v>101</v>
      </c>
      <c r="AH270" s="174" t="s">
        <v>33</v>
      </c>
      <c r="AI270" s="175">
        <f t="shared" ref="AI270:AK270" si="301">SUM(AI10,AI30,AI50,AI70,AI90,AI110,AI130,AI150,AI170,AI190,AI210,AI230,AI250)</f>
        <v>11937</v>
      </c>
      <c r="AJ270" s="175">
        <f t="shared" si="301"/>
        <v>12861</v>
      </c>
      <c r="AK270" s="175">
        <f t="shared" si="301"/>
        <v>13235</v>
      </c>
      <c r="AL270" s="175">
        <f t="shared" ref="AL270:AO270" si="302">SUM(AL10,AL30,AL50,AL70,AL90,AL110,AL130,AL150,AL170,AL190,AL210,AL230,AL250)</f>
        <v>12826</v>
      </c>
      <c r="AM270" s="175">
        <f t="shared" si="302"/>
        <v>14787</v>
      </c>
      <c r="AN270" s="175">
        <f t="shared" si="302"/>
        <v>17768</v>
      </c>
      <c r="AO270" s="175">
        <f t="shared" si="302"/>
        <v>11056</v>
      </c>
      <c r="AP270" s="175">
        <v>10174</v>
      </c>
      <c r="AQ270" s="175">
        <v>8967</v>
      </c>
      <c r="AR270" s="175">
        <v>8696</v>
      </c>
      <c r="AS270" s="207">
        <v>7566</v>
      </c>
      <c r="AW270" s="609" t="s">
        <v>52</v>
      </c>
      <c r="AX270" s="174" t="s">
        <v>33</v>
      </c>
      <c r="AY270" s="175">
        <f t="shared" si="258"/>
        <v>17226</v>
      </c>
      <c r="AZ270" s="175">
        <f t="shared" si="258"/>
        <v>18643</v>
      </c>
      <c r="BA270" s="175">
        <f t="shared" si="258"/>
        <v>19508</v>
      </c>
      <c r="BB270" s="175">
        <f t="shared" si="266"/>
        <v>19175</v>
      </c>
      <c r="BC270" s="175">
        <f t="shared" ref="BC270:BE270" si="303">SUM(BC10,BC30,BC50,BC70,BC90,BC110,BC130,BC150,BC170,BC190,BC210,BC230,BC250)</f>
        <v>22290</v>
      </c>
      <c r="BD270" s="175">
        <f t="shared" si="303"/>
        <v>28110</v>
      </c>
      <c r="BE270" s="175">
        <f t="shared" si="303"/>
        <v>18631</v>
      </c>
      <c r="BF270" s="175">
        <v>17152</v>
      </c>
      <c r="BG270" s="175">
        <v>14994</v>
      </c>
      <c r="BH270" s="175">
        <v>14176</v>
      </c>
      <c r="BI270" s="207">
        <v>11580</v>
      </c>
      <c r="BK270" s="156" t="s">
        <v>14</v>
      </c>
    </row>
    <row r="271" spans="2:65">
      <c r="B271" s="168" t="s">
        <v>39</v>
      </c>
      <c r="C271" s="173">
        <f t="shared" si="248"/>
        <v>0</v>
      </c>
      <c r="D271" s="173">
        <f t="shared" si="248"/>
        <v>0</v>
      </c>
      <c r="E271" s="173">
        <f t="shared" si="248"/>
        <v>0</v>
      </c>
      <c r="F271" s="170">
        <f t="shared" si="249"/>
        <v>3784</v>
      </c>
      <c r="G271" s="170">
        <f t="shared" si="249"/>
        <v>3415</v>
      </c>
      <c r="H271" s="170">
        <f t="shared" si="249"/>
        <v>3385</v>
      </c>
      <c r="I271" s="170">
        <f t="shared" si="249"/>
        <v>3589</v>
      </c>
      <c r="J271" s="170">
        <f t="shared" si="249"/>
        <v>3969</v>
      </c>
      <c r="K271" s="170">
        <f t="shared" si="249"/>
        <v>4301</v>
      </c>
      <c r="L271" s="170">
        <f t="shared" si="249"/>
        <v>4427</v>
      </c>
      <c r="M271" s="170">
        <f t="shared" ref="M271" si="304">SUM(M11,M31,M51,M71,M91,M111,M131,M151,M171,M191,M211,M231,M251)</f>
        <v>4306</v>
      </c>
      <c r="N271" s="170"/>
      <c r="O271" s="356">
        <f t="shared" si="251"/>
        <v>52.381466368326869</v>
      </c>
      <c r="P271" s="376">
        <f t="shared" si="283"/>
        <v>0.40325304748337787</v>
      </c>
      <c r="Q271" s="377">
        <v>0.5</v>
      </c>
      <c r="R271" s="206"/>
      <c r="S271" s="168" t="s">
        <v>39</v>
      </c>
      <c r="T271" s="173">
        <f t="shared" ref="T271" si="305">SUM(T11,T31,T51,T71,T91,T111,T131,T151,T171,T191,T211,T231,T251)</f>
        <v>0</v>
      </c>
      <c r="U271" s="173">
        <f t="shared" ref="U271" si="306">SUM(U11,U31,U51,U71,U91,U111,U131,U151,U171,U191,U211,U231,U251)</f>
        <v>0</v>
      </c>
      <c r="V271" s="173">
        <f t="shared" ref="V271" si="307">SUM(V11,V31,V51,V71,V91,V111,V131,V151,V171,V191,V211,V231,V251)</f>
        <v>0</v>
      </c>
      <c r="W271" s="173">
        <f t="shared" si="255"/>
        <v>3784</v>
      </c>
      <c r="X271" s="173">
        <f t="shared" si="255"/>
        <v>3415</v>
      </c>
      <c r="Y271" s="173">
        <f t="shared" si="255"/>
        <v>3385</v>
      </c>
      <c r="Z271" s="173">
        <f t="shared" si="255"/>
        <v>3589</v>
      </c>
      <c r="AA271" s="173">
        <v>3969</v>
      </c>
      <c r="AB271" s="173">
        <v>4301</v>
      </c>
      <c r="AC271" s="173">
        <v>4427</v>
      </c>
      <c r="AD271" s="173">
        <v>4483</v>
      </c>
      <c r="AE271" s="159"/>
      <c r="AF271" s="159"/>
      <c r="AG271" s="603"/>
      <c r="AH271" s="180" t="s">
        <v>9</v>
      </c>
      <c r="AI271" s="176">
        <f t="shared" ref="AI271:AK271" si="308">SUM(AI11,AI31,AI51,AI71,AI91,AI111,AI131,AI151,AI171,AI191,AI211,AI231,AI251)</f>
        <v>8917</v>
      </c>
      <c r="AJ271" s="176">
        <f t="shared" si="308"/>
        <v>8922</v>
      </c>
      <c r="AK271" s="176">
        <f t="shared" si="308"/>
        <v>9190</v>
      </c>
      <c r="AL271" s="176">
        <f t="shared" ref="AL271:AO271" si="309">SUM(AL11,AL31,AL51,AL71,AL91,AL111,AL131,AL151,AL171,AL191,AL211,AL231,AL251)</f>
        <v>9061</v>
      </c>
      <c r="AM271" s="176">
        <f t="shared" si="309"/>
        <v>9617</v>
      </c>
      <c r="AN271" s="176">
        <f t="shared" si="309"/>
        <v>11443</v>
      </c>
      <c r="AO271" s="176">
        <f t="shared" si="309"/>
        <v>8340</v>
      </c>
      <c r="AP271" s="176">
        <v>7957</v>
      </c>
      <c r="AQ271" s="176">
        <v>7198</v>
      </c>
      <c r="AR271" s="176">
        <v>6589</v>
      </c>
      <c r="AS271" s="208">
        <v>6185</v>
      </c>
      <c r="AU271" s="156" t="s">
        <v>14</v>
      </c>
      <c r="AW271" s="610"/>
      <c r="AX271" s="180" t="s">
        <v>9</v>
      </c>
      <c r="AY271" s="176">
        <f t="shared" si="258"/>
        <v>13214</v>
      </c>
      <c r="AZ271" s="176">
        <f t="shared" si="258"/>
        <v>13407</v>
      </c>
      <c r="BA271" s="176">
        <f t="shared" si="258"/>
        <v>13944</v>
      </c>
      <c r="BB271" s="176">
        <f t="shared" si="266"/>
        <v>13911</v>
      </c>
      <c r="BC271" s="176">
        <f t="shared" ref="BC271:BE271" si="310">SUM(BC11,BC31,BC51,BC71,BC91,BC111,BC131,BC151,BC171,BC191,BC211,BC231,BC251)</f>
        <v>15196</v>
      </c>
      <c r="BD271" s="176">
        <f t="shared" si="310"/>
        <v>19054</v>
      </c>
      <c r="BE271" s="176">
        <f t="shared" si="310"/>
        <v>14937</v>
      </c>
      <c r="BF271" s="176">
        <v>14140</v>
      </c>
      <c r="BG271" s="176">
        <v>12519</v>
      </c>
      <c r="BH271" s="176">
        <v>11373</v>
      </c>
      <c r="BI271" s="208">
        <v>10259</v>
      </c>
    </row>
    <row r="272" spans="2:65">
      <c r="B272" s="168" t="s">
        <v>15</v>
      </c>
      <c r="C272" s="173">
        <f t="shared" si="248"/>
        <v>5039</v>
      </c>
      <c r="D272" s="173">
        <f t="shared" si="248"/>
        <v>5885</v>
      </c>
      <c r="E272" s="173">
        <f t="shared" si="248"/>
        <v>5531</v>
      </c>
      <c r="F272" s="170">
        <f t="shared" si="249"/>
        <v>5275</v>
      </c>
      <c r="G272" s="170">
        <f t="shared" si="249"/>
        <v>4885</v>
      </c>
      <c r="H272" s="170">
        <f t="shared" si="249"/>
        <v>5261</v>
      </c>
      <c r="I272" s="170">
        <f t="shared" si="249"/>
        <v>5602</v>
      </c>
      <c r="J272" s="170">
        <f t="shared" si="249"/>
        <v>6439</v>
      </c>
      <c r="K272" s="170">
        <f t="shared" si="249"/>
        <v>6315</v>
      </c>
      <c r="L272" s="170">
        <f t="shared" si="249"/>
        <v>6116</v>
      </c>
      <c r="M272" s="170">
        <f t="shared" ref="M272" si="311">SUM(M12,M32,M52,M72,M92,M112,M132,M152,M172,M192,M212,M232,M252)</f>
        <v>5929</v>
      </c>
      <c r="N272" s="170"/>
      <c r="O272" s="356">
        <f t="shared" si="251"/>
        <v>56.692595340137586</v>
      </c>
      <c r="P272" s="376">
        <f t="shared" si="283"/>
        <v>0.43644180710595587</v>
      </c>
      <c r="Q272" s="377">
        <v>2</v>
      </c>
      <c r="R272" s="206"/>
      <c r="S272" s="168" t="s">
        <v>15</v>
      </c>
      <c r="T272" s="173">
        <f t="shared" ref="T272" si="312">SUM(T12,T32,T52,T72,T92,T112,T132,T152,T172,T192,T212,T232,T252)</f>
        <v>5039</v>
      </c>
      <c r="U272" s="173">
        <f t="shared" ref="U272" si="313">SUM(U12,U32,U52,U72,U92,U112,U132,U152,U172,U192,U212,U232,U252)</f>
        <v>5885</v>
      </c>
      <c r="V272" s="173">
        <f t="shared" ref="V272" si="314">SUM(V12,V32,V52,V72,V92,V112,V132,V152,V172,V192,V212,V232,V252)</f>
        <v>5531</v>
      </c>
      <c r="W272" s="173">
        <f t="shared" si="255"/>
        <v>5275</v>
      </c>
      <c r="X272" s="173">
        <f t="shared" si="255"/>
        <v>4885</v>
      </c>
      <c r="Y272" s="173">
        <f t="shared" si="255"/>
        <v>5261</v>
      </c>
      <c r="Z272" s="173">
        <f t="shared" si="255"/>
        <v>5602</v>
      </c>
      <c r="AA272" s="173">
        <v>6439</v>
      </c>
      <c r="AB272" s="173">
        <v>6315</v>
      </c>
      <c r="AC272" s="173">
        <v>6116</v>
      </c>
      <c r="AD272" s="173">
        <v>5929</v>
      </c>
      <c r="AE272" s="159"/>
      <c r="AF272" s="159"/>
      <c r="AG272" s="603"/>
      <c r="AH272" s="180" t="s">
        <v>34</v>
      </c>
      <c r="AI272" s="176">
        <f t="shared" ref="AI272:AK272" si="315">SUM(AI12,AI32,AI52,AI72,AI92,AI112,AI132,AI152,AI172,AI192,AI212,AI232,AI252)</f>
        <v>7902</v>
      </c>
      <c r="AJ272" s="176">
        <f t="shared" si="315"/>
        <v>6251</v>
      </c>
      <c r="AK272" s="176">
        <f t="shared" si="315"/>
        <v>6591</v>
      </c>
      <c r="AL272" s="176">
        <f t="shared" ref="AL272:AO272" si="316">SUM(AL12,AL32,AL52,AL72,AL92,AL112,AL132,AL152,AL172,AL192,AL212,AL232,AL252)</f>
        <v>6492</v>
      </c>
      <c r="AM272" s="176">
        <f t="shared" si="316"/>
        <v>6906</v>
      </c>
      <c r="AN272" s="176">
        <f t="shared" si="316"/>
        <v>7808</v>
      </c>
      <c r="AO272" s="176">
        <f t="shared" si="316"/>
        <v>6690</v>
      </c>
      <c r="AP272" s="176">
        <v>6421</v>
      </c>
      <c r="AQ272" s="176">
        <v>5839</v>
      </c>
      <c r="AR272" s="176">
        <v>5311</v>
      </c>
      <c r="AS272" s="208">
        <v>5085</v>
      </c>
      <c r="AW272" s="610"/>
      <c r="AX272" s="180" t="s">
        <v>34</v>
      </c>
      <c r="AY272" s="176">
        <f t="shared" si="258"/>
        <v>12365</v>
      </c>
      <c r="AZ272" s="176">
        <f t="shared" si="258"/>
        <v>9882</v>
      </c>
      <c r="BA272" s="176">
        <f t="shared" si="258"/>
        <v>10402</v>
      </c>
      <c r="BB272" s="176">
        <f t="shared" si="266"/>
        <v>10297</v>
      </c>
      <c r="BC272" s="176">
        <f t="shared" ref="BC272:BE272" si="317">SUM(BC12,BC32,BC52,BC72,BC92,BC112,BC132,BC152,BC172,BC192,BC212,BC232,BC252)</f>
        <v>11287</v>
      </c>
      <c r="BD272" s="176">
        <f t="shared" si="317"/>
        <v>13573</v>
      </c>
      <c r="BE272" s="176">
        <f t="shared" si="317"/>
        <v>12338</v>
      </c>
      <c r="BF272" s="176">
        <v>12038</v>
      </c>
      <c r="BG272" s="176">
        <v>10905</v>
      </c>
      <c r="BH272" s="176">
        <v>9694</v>
      </c>
      <c r="BI272" s="208">
        <v>8837</v>
      </c>
    </row>
    <row r="273" spans="2:61">
      <c r="B273" s="168" t="s">
        <v>40</v>
      </c>
      <c r="C273" s="173">
        <f t="shared" si="248"/>
        <v>0</v>
      </c>
      <c r="D273" s="173">
        <f t="shared" si="248"/>
        <v>0</v>
      </c>
      <c r="E273" s="173">
        <f t="shared" si="248"/>
        <v>0</v>
      </c>
      <c r="F273" s="170">
        <f t="shared" si="249"/>
        <v>471743</v>
      </c>
      <c r="G273" s="170">
        <f t="shared" si="249"/>
        <v>425155</v>
      </c>
      <c r="H273" s="170">
        <f t="shared" si="249"/>
        <v>599719</v>
      </c>
      <c r="I273" s="170">
        <f t="shared" si="249"/>
        <v>716536.39999999944</v>
      </c>
      <c r="J273" s="170">
        <f t="shared" si="249"/>
        <v>871003</v>
      </c>
      <c r="K273" s="170">
        <f t="shared" si="249"/>
        <v>798978</v>
      </c>
      <c r="L273" s="170">
        <f t="shared" si="249"/>
        <v>689956.5</v>
      </c>
      <c r="M273" s="170">
        <f t="shared" ref="M273" si="318">SUM(M13,M33,M53,M73,M93,M113,M133,M153,M173,M193,M213,M233,M253)</f>
        <v>623686.51</v>
      </c>
      <c r="N273" s="170"/>
      <c r="O273" s="356">
        <f t="shared" si="251"/>
        <v>20339.806785004563</v>
      </c>
      <c r="P273" s="376">
        <f t="shared" si="283"/>
        <v>156.58380033888619</v>
      </c>
      <c r="Q273" s="377">
        <v>50</v>
      </c>
      <c r="R273" s="206"/>
      <c r="S273" s="168" t="s">
        <v>40</v>
      </c>
      <c r="T273" s="173">
        <f t="shared" ref="T273" si="319">SUM(T13,T33,T53,T73,T93,T113,T133,T153,T173,T193,T213,T233,T253)</f>
        <v>0</v>
      </c>
      <c r="U273" s="173">
        <f t="shared" ref="U273" si="320">SUM(U13,U33,U53,U73,U93,U113,U133,U153,U173,U193,U213,U233,U253)</f>
        <v>0</v>
      </c>
      <c r="V273" s="173">
        <f t="shared" ref="V273" si="321">SUM(V13,V33,V53,V73,V93,V113,V133,V153,V173,V193,V213,V233,V253)</f>
        <v>0</v>
      </c>
      <c r="W273" s="173">
        <f t="shared" si="255"/>
        <v>471743</v>
      </c>
      <c r="X273" s="173">
        <f t="shared" si="255"/>
        <v>425155</v>
      </c>
      <c r="Y273" s="173">
        <f t="shared" si="255"/>
        <v>599719</v>
      </c>
      <c r="Z273" s="173">
        <f t="shared" si="255"/>
        <v>716536.39999999944</v>
      </c>
      <c r="AA273" s="173">
        <v>871003</v>
      </c>
      <c r="AB273" s="173">
        <v>798978</v>
      </c>
      <c r="AC273" s="173">
        <v>689956.5</v>
      </c>
      <c r="AD273" s="173">
        <v>623686.51</v>
      </c>
      <c r="AE273" s="159"/>
      <c r="AF273" s="159"/>
      <c r="AG273" s="603"/>
      <c r="AH273" s="180" t="s">
        <v>36</v>
      </c>
      <c r="AI273" s="176">
        <f t="shared" ref="AI273:AK273" si="322">SUM(AI13,AI33,AI53,AI73,AI93,AI113,AI133,AI153,AI173,AI193,AI213,AI233,AI253)</f>
        <v>2488</v>
      </c>
      <c r="AJ273" s="176">
        <f t="shared" si="322"/>
        <v>2482</v>
      </c>
      <c r="AK273" s="176">
        <f t="shared" si="322"/>
        <v>2478</v>
      </c>
      <c r="AL273" s="176">
        <f t="shared" ref="AL273:AO273" si="323">SUM(AL13,AL33,AL53,AL73,AL93,AL113,AL133,AL153,AL173,AL193,AL213,AL233,AL253)</f>
        <v>2537</v>
      </c>
      <c r="AM273" s="176">
        <f t="shared" si="323"/>
        <v>2522</v>
      </c>
      <c r="AN273" s="176">
        <f t="shared" si="323"/>
        <v>2840</v>
      </c>
      <c r="AO273" s="176">
        <f t="shared" si="323"/>
        <v>2919</v>
      </c>
      <c r="AP273" s="176">
        <v>3276</v>
      </c>
      <c r="AQ273" s="176">
        <v>3283</v>
      </c>
      <c r="AR273" s="176">
        <v>3244</v>
      </c>
      <c r="AS273" s="208">
        <v>3060</v>
      </c>
      <c r="AW273" s="610"/>
      <c r="AX273" s="180" t="s">
        <v>36</v>
      </c>
      <c r="AY273" s="176">
        <f t="shared" si="258"/>
        <v>3295</v>
      </c>
      <c r="AZ273" s="176">
        <f t="shared" si="258"/>
        <v>3604</v>
      </c>
      <c r="BA273" s="176">
        <f t="shared" si="258"/>
        <v>3855</v>
      </c>
      <c r="BB273" s="176">
        <f t="shared" si="266"/>
        <v>3890</v>
      </c>
      <c r="BC273" s="176">
        <f t="shared" ref="BC273:BE273" si="324">SUM(BC13,BC33,BC53,BC73,BC93,BC113,BC133,BC153,BC173,BC193,BC213,BC233,BC253)</f>
        <v>4068</v>
      </c>
      <c r="BD273" s="176">
        <f t="shared" si="324"/>
        <v>4769</v>
      </c>
      <c r="BE273" s="176">
        <f t="shared" si="324"/>
        <v>5479</v>
      </c>
      <c r="BF273" s="176">
        <v>6321</v>
      </c>
      <c r="BG273" s="176">
        <v>6483</v>
      </c>
      <c r="BH273" s="176">
        <v>6507</v>
      </c>
      <c r="BI273" s="208">
        <v>5959</v>
      </c>
    </row>
    <row r="274" spans="2:61" ht="18.75" thickBot="1">
      <c r="B274" s="185" t="s">
        <v>41</v>
      </c>
      <c r="C274" s="188">
        <f>T274</f>
        <v>15.399958746313217</v>
      </c>
      <c r="D274" s="188">
        <f t="shared" ref="D274:M274" si="325">U274</f>
        <v>15.92004255699181</v>
      </c>
      <c r="E274" s="188">
        <f t="shared" si="325"/>
        <v>15.624578064618824</v>
      </c>
      <c r="F274" s="188">
        <f t="shared" si="325"/>
        <v>15.218716083242539</v>
      </c>
      <c r="G274" s="188">
        <f t="shared" si="325"/>
        <v>14.520091812946584</v>
      </c>
      <c r="H274" s="188">
        <f t="shared" si="325"/>
        <v>13.865023002266131</v>
      </c>
      <c r="I274" s="188">
        <f t="shared" si="325"/>
        <v>14.302510399387181</v>
      </c>
      <c r="J274" s="188">
        <f t="shared" si="325"/>
        <v>16.276833784000825</v>
      </c>
      <c r="K274" s="188">
        <f t="shared" si="325"/>
        <v>17.958268710099428</v>
      </c>
      <c r="L274" s="188">
        <f t="shared" si="325"/>
        <v>19.699628480307542</v>
      </c>
      <c r="M274" s="188">
        <f t="shared" si="325"/>
        <v>19.857979644618183</v>
      </c>
      <c r="N274" s="187"/>
      <c r="O274" s="358">
        <f t="shared" si="251"/>
        <v>2.2464835205007829</v>
      </c>
      <c r="P274" s="378">
        <f>O274/$O$268*1.5</f>
        <v>1.7294310155297466E-2</v>
      </c>
      <c r="Q274" s="379">
        <v>0.05</v>
      </c>
      <c r="R274" s="206"/>
      <c r="S274" s="185" t="s">
        <v>41</v>
      </c>
      <c r="T274" s="314">
        <f t="shared" ref="T274:Z274" si="326">(T268+T269)/BN17*100</f>
        <v>15.399958746313217</v>
      </c>
      <c r="U274" s="314">
        <f t="shared" si="326"/>
        <v>15.92004255699181</v>
      </c>
      <c r="V274" s="314">
        <f t="shared" si="326"/>
        <v>15.624578064618824</v>
      </c>
      <c r="W274" s="314">
        <f t="shared" si="326"/>
        <v>15.218716083242539</v>
      </c>
      <c r="X274" s="314">
        <f t="shared" si="326"/>
        <v>14.520091812946584</v>
      </c>
      <c r="Y274" s="314">
        <f t="shared" si="326"/>
        <v>13.865023002266131</v>
      </c>
      <c r="Z274" s="314">
        <f t="shared" si="326"/>
        <v>14.302510399387181</v>
      </c>
      <c r="AA274" s="314">
        <v>16.276833784000825</v>
      </c>
      <c r="AB274" s="314">
        <v>17.958268710099428</v>
      </c>
      <c r="AC274" s="314">
        <v>19.699628480307542</v>
      </c>
      <c r="AD274" s="314">
        <v>19.857979644618183</v>
      </c>
      <c r="AE274" s="159"/>
      <c r="AF274" s="159"/>
      <c r="AG274" s="603"/>
      <c r="AH274" s="180" t="s">
        <v>37</v>
      </c>
      <c r="AI274" s="176">
        <f t="shared" ref="AI274:AK274" si="327">SUM(AI14,AI34,AI54,AI74,AI94,AI114,AI134,AI154,AI174,AI194,AI214,AI234,AI254)</f>
        <v>148</v>
      </c>
      <c r="AJ274" s="176">
        <f t="shared" si="327"/>
        <v>174</v>
      </c>
      <c r="AK274" s="176">
        <f t="shared" si="327"/>
        <v>143</v>
      </c>
      <c r="AL274" s="176">
        <f t="shared" ref="AL274:AO274" si="328">SUM(AL14,AL34,AL54,AL74,AL94,AL114,AL134,AL154,AL174,AL194,AL214,AL234,AL254)</f>
        <v>177</v>
      </c>
      <c r="AM274" s="176">
        <f t="shared" si="328"/>
        <v>197</v>
      </c>
      <c r="AN274" s="176">
        <f t="shared" si="328"/>
        <v>239</v>
      </c>
      <c r="AO274" s="176">
        <f t="shared" si="328"/>
        <v>214</v>
      </c>
      <c r="AP274" s="176">
        <v>277</v>
      </c>
      <c r="AQ274" s="176">
        <v>296</v>
      </c>
      <c r="AR274" s="176">
        <v>302</v>
      </c>
      <c r="AS274" s="208">
        <v>279</v>
      </c>
      <c r="AW274" s="610"/>
      <c r="AX274" s="180" t="s">
        <v>37</v>
      </c>
      <c r="AY274" s="176">
        <f t="shared" si="258"/>
        <v>176</v>
      </c>
      <c r="AZ274" s="176">
        <f t="shared" si="258"/>
        <v>231</v>
      </c>
      <c r="BA274" s="176">
        <f t="shared" si="258"/>
        <v>185</v>
      </c>
      <c r="BB274" s="176">
        <f t="shared" si="266"/>
        <v>210</v>
      </c>
      <c r="BC274" s="176">
        <f t="shared" ref="BC274:BE274" si="329">SUM(BC14,BC34,BC54,BC74,BC94,BC114,BC134,BC154,BC174,BC194,BC214,BC234,BC254)</f>
        <v>240</v>
      </c>
      <c r="BD274" s="176">
        <f t="shared" si="329"/>
        <v>316</v>
      </c>
      <c r="BE274" s="176">
        <f t="shared" si="329"/>
        <v>331</v>
      </c>
      <c r="BF274" s="176">
        <v>461</v>
      </c>
      <c r="BG274" s="176">
        <v>478</v>
      </c>
      <c r="BH274" s="176">
        <v>492</v>
      </c>
      <c r="BI274" s="208">
        <v>483</v>
      </c>
    </row>
    <row r="275" spans="2:61">
      <c r="C275" s="168"/>
      <c r="D275" s="168"/>
      <c r="E275" s="168"/>
      <c r="S275" s="159"/>
      <c r="AE275" s="159"/>
      <c r="AF275" s="159"/>
      <c r="AG275" s="604"/>
      <c r="AH275" s="182" t="s">
        <v>38</v>
      </c>
      <c r="AI275" s="183">
        <f t="shared" ref="AI275:AK275" si="330">SUM(AI15,AI35,AI55,AI75,AI95,AI115,AI135,AI155,AI175,AI195,AI215,AI235,AI255)</f>
        <v>355</v>
      </c>
      <c r="AJ275" s="183">
        <f t="shared" si="330"/>
        <v>363</v>
      </c>
      <c r="AK275" s="184">
        <f t="shared" si="330"/>
        <v>362</v>
      </c>
      <c r="AL275" s="183">
        <f t="shared" ref="AL275:AO275" si="331">SUM(AL15,AL35,AL55,AL75,AL95,AL115,AL135,AL155,AL175,AL195,AL215,AL235,AL255)</f>
        <v>370</v>
      </c>
      <c r="AM275" s="183">
        <f t="shared" si="331"/>
        <v>399</v>
      </c>
      <c r="AN275" s="184">
        <f t="shared" si="331"/>
        <v>525</v>
      </c>
      <c r="AO275" s="184">
        <f t="shared" si="331"/>
        <v>730</v>
      </c>
      <c r="AP275" s="184">
        <v>945</v>
      </c>
      <c r="AQ275" s="184">
        <v>918</v>
      </c>
      <c r="AR275" s="184">
        <v>905</v>
      </c>
      <c r="AS275" s="210">
        <v>952</v>
      </c>
      <c r="AW275" s="611"/>
      <c r="AX275" s="182" t="s">
        <v>38</v>
      </c>
      <c r="AY275" s="183">
        <f t="shared" si="258"/>
        <v>448</v>
      </c>
      <c r="AZ275" s="183">
        <f t="shared" si="258"/>
        <v>486</v>
      </c>
      <c r="BA275" s="184">
        <f t="shared" si="258"/>
        <v>548</v>
      </c>
      <c r="BB275" s="183">
        <f t="shared" si="266"/>
        <v>512</v>
      </c>
      <c r="BC275" s="183">
        <f t="shared" ref="BC275:BE275" si="332">SUM(BC15,BC35,BC55,BC75,BC95,BC115,BC135,BC155,BC175,BC195,BC215,BC235,BC255)</f>
        <v>572</v>
      </c>
      <c r="BD275" s="184">
        <f t="shared" si="332"/>
        <v>871</v>
      </c>
      <c r="BE275" s="184">
        <f t="shared" si="332"/>
        <v>1196</v>
      </c>
      <c r="BF275" s="184">
        <v>1534</v>
      </c>
      <c r="BG275" s="184">
        <v>1414</v>
      </c>
      <c r="BH275" s="184">
        <v>1450</v>
      </c>
      <c r="BI275" s="210">
        <v>1606</v>
      </c>
    </row>
    <row r="276" spans="2:61" ht="15.75" customHeight="1">
      <c r="C276" s="168"/>
      <c r="D276" s="168"/>
      <c r="E276" s="168"/>
      <c r="S276" s="159"/>
      <c r="T276" s="168"/>
      <c r="U276" s="168"/>
      <c r="V276" s="168"/>
      <c r="W276" s="159"/>
      <c r="X276" s="159"/>
      <c r="Y276" s="159"/>
      <c r="Z276" s="159"/>
      <c r="AA276" s="159"/>
      <c r="AB276" s="159"/>
      <c r="AC276" s="159"/>
      <c r="AD276" s="159"/>
      <c r="AE276" s="159"/>
      <c r="AF276" s="159"/>
      <c r="AG276" s="602" t="s">
        <v>102</v>
      </c>
      <c r="AH276" s="174" t="s">
        <v>33</v>
      </c>
      <c r="AI276" s="175">
        <f t="shared" ref="AI276:AK276" si="333">SUM(AI16,AI36,AI56,AI76,AI96,AI116,AI136,AI156,AI176,AI196,AI216,AI236,AI256)</f>
        <v>4230</v>
      </c>
      <c r="AJ276" s="175">
        <f t="shared" si="333"/>
        <v>4413</v>
      </c>
      <c r="AK276" s="175">
        <f t="shared" si="333"/>
        <v>4538</v>
      </c>
      <c r="AL276" s="175">
        <f t="shared" ref="AL276:AO276" si="334">SUM(AL16,AL36,AL56,AL76,AL96,AL116,AL136,AL156,AL176,AL196,AL216,AL236,AL256)</f>
        <v>4178</v>
      </c>
      <c r="AM276" s="175">
        <f t="shared" si="334"/>
        <v>4981</v>
      </c>
      <c r="AN276" s="175">
        <f t="shared" si="334"/>
        <v>7801</v>
      </c>
      <c r="AO276" s="175">
        <f t="shared" si="334"/>
        <v>5714</v>
      </c>
      <c r="AP276" s="175">
        <v>4737</v>
      </c>
      <c r="AQ276" s="175">
        <v>3619</v>
      </c>
      <c r="AR276" s="175">
        <v>3049</v>
      </c>
      <c r="AS276" s="207">
        <v>2341</v>
      </c>
      <c r="AW276" s="602" t="s">
        <v>69</v>
      </c>
      <c r="AX276" s="174" t="s">
        <v>33</v>
      </c>
      <c r="AY276" s="175">
        <f t="shared" si="258"/>
        <v>20386</v>
      </c>
      <c r="AZ276" s="175">
        <f t="shared" si="258"/>
        <v>21662</v>
      </c>
      <c r="BA276" s="175">
        <f>SUM(BA16,BA36,BA56,BA76,BA96,BA116,BA136,BA156,BA176,BA196,BA216,BA236,BA256)</f>
        <v>22041</v>
      </c>
      <c r="BB276" s="175">
        <f t="shared" si="266"/>
        <v>21173</v>
      </c>
      <c r="BC276" s="175">
        <f t="shared" ref="BC276:BE276" si="335">SUM(BC16,BC36,BC56,BC76,BC96,BC116,BC136,BC156,BC176,BC196,BC216,BC236,BC256)</f>
        <v>24116</v>
      </c>
      <c r="BD276" s="175">
        <f t="shared" si="335"/>
        <v>29695</v>
      </c>
      <c r="BE276" s="175">
        <f t="shared" si="335"/>
        <v>19314</v>
      </c>
      <c r="BF276" s="175">
        <v>17256</v>
      </c>
      <c r="BG276" s="175">
        <v>15281</v>
      </c>
      <c r="BH276" s="175">
        <v>14704</v>
      </c>
      <c r="BI276" s="207">
        <v>13787</v>
      </c>
    </row>
    <row r="277" spans="2:61">
      <c r="C277" s="168"/>
      <c r="D277" s="168"/>
      <c r="E277" s="168"/>
      <c r="S277" s="159"/>
      <c r="T277" s="168"/>
      <c r="U277" s="168"/>
      <c r="V277" s="168"/>
      <c r="W277" s="159"/>
      <c r="X277" s="159"/>
      <c r="Y277" s="159"/>
      <c r="Z277" s="159"/>
      <c r="AA277" s="159"/>
      <c r="AB277" s="159"/>
      <c r="AC277" s="159"/>
      <c r="AD277" s="159"/>
      <c r="AE277" s="159"/>
      <c r="AF277" s="159"/>
      <c r="AG277" s="603"/>
      <c r="AH277" s="180" t="s">
        <v>9</v>
      </c>
      <c r="AI277" s="176">
        <f t="shared" ref="AI277:AK277" si="336">SUM(AI17,AI37,AI57,AI77,AI97,AI117,AI137,AI157,AI177,AI197,AI217,AI237,AI257)</f>
        <v>4112</v>
      </c>
      <c r="AJ277" s="176">
        <f t="shared" si="336"/>
        <v>3779</v>
      </c>
      <c r="AK277" s="176">
        <f t="shared" si="336"/>
        <v>3851</v>
      </c>
      <c r="AL277" s="176">
        <f t="shared" ref="AL277:AO277" si="337">SUM(AL17,AL37,AL57,AL77,AL97,AL117,AL137,AL157,AL177,AL197,AL217,AL237,AL257)</f>
        <v>3687</v>
      </c>
      <c r="AM277" s="176">
        <f t="shared" si="337"/>
        <v>4130</v>
      </c>
      <c r="AN277" s="176">
        <f t="shared" si="337"/>
        <v>5982</v>
      </c>
      <c r="AO277" s="176">
        <f t="shared" si="337"/>
        <v>5384</v>
      </c>
      <c r="AP277" s="176">
        <v>4863</v>
      </c>
      <c r="AQ277" s="176">
        <v>3861</v>
      </c>
      <c r="AR277" s="176">
        <v>3254</v>
      </c>
      <c r="AS277" s="208">
        <v>2577</v>
      </c>
      <c r="AW277" s="603"/>
      <c r="AX277" s="180" t="s">
        <v>9</v>
      </c>
      <c r="AY277" s="176">
        <f t="shared" si="258"/>
        <v>15750</v>
      </c>
      <c r="AZ277" s="176">
        <f t="shared" si="258"/>
        <v>15601</v>
      </c>
      <c r="BA277" s="176">
        <f t="shared" si="258"/>
        <v>15897</v>
      </c>
      <c r="BB277" s="176">
        <f t="shared" si="266"/>
        <v>15403</v>
      </c>
      <c r="BC277" s="176">
        <f t="shared" ref="BC277:BE277" si="338">SUM(BC17,BC37,BC57,BC77,BC97,BC117,BC137,BC157,BC177,BC197,BC217,BC237,BC257)</f>
        <v>16373</v>
      </c>
      <c r="BD277" s="176">
        <f t="shared" si="338"/>
        <v>20044</v>
      </c>
      <c r="BE277" s="176">
        <f t="shared" si="338"/>
        <v>15438</v>
      </c>
      <c r="BF277" s="176">
        <v>14344</v>
      </c>
      <c r="BG277" s="176">
        <v>12733</v>
      </c>
      <c r="BH277" s="176">
        <v>11749</v>
      </c>
      <c r="BI277" s="208">
        <v>11069</v>
      </c>
    </row>
    <row r="278" spans="2:61">
      <c r="C278" s="211"/>
      <c r="D278" s="211"/>
      <c r="E278" s="211"/>
      <c r="F278" s="211"/>
      <c r="G278" s="211"/>
      <c r="H278" s="211"/>
      <c r="I278" s="211"/>
      <c r="J278" s="211"/>
      <c r="K278" s="211"/>
      <c r="L278" s="211"/>
      <c r="M278" s="211"/>
      <c r="S278" s="159"/>
      <c r="T278" s="168"/>
      <c r="U278" s="168"/>
      <c r="V278" s="168"/>
      <c r="W278" s="159"/>
      <c r="X278" s="159"/>
      <c r="Y278" s="159"/>
      <c r="Z278" s="159"/>
      <c r="AA278" s="159"/>
      <c r="AB278" s="159"/>
      <c r="AC278" s="159"/>
      <c r="AD278" s="159"/>
      <c r="AE278" s="159"/>
      <c r="AF278" s="159"/>
      <c r="AG278" s="603"/>
      <c r="AH278" s="180" t="s">
        <v>34</v>
      </c>
      <c r="AI278" s="176">
        <f t="shared" ref="AI278:AK278" si="339">SUM(AI18,AI38,AI58,AI78,AI98,AI118,AI138,AI158,AI178,AI198,AI218,AI238,AI258)</f>
        <v>3730</v>
      </c>
      <c r="AJ278" s="176">
        <f t="shared" si="339"/>
        <v>3270</v>
      </c>
      <c r="AK278" s="176">
        <f t="shared" si="339"/>
        <v>3346</v>
      </c>
      <c r="AL278" s="176">
        <f t="shared" ref="AL278:AO278" si="340">SUM(AL18,AL38,AL58,AL78,AL98,AL118,AL138,AL158,AL178,AL198,AL218,AL238,AL258)</f>
        <v>3174</v>
      </c>
      <c r="AM278" s="176">
        <f t="shared" si="340"/>
        <v>3572</v>
      </c>
      <c r="AN278" s="176">
        <f t="shared" si="340"/>
        <v>4631</v>
      </c>
      <c r="AO278" s="176">
        <f t="shared" si="340"/>
        <v>4603</v>
      </c>
      <c r="AP278" s="176">
        <v>4653</v>
      </c>
      <c r="AQ278" s="176">
        <v>3913</v>
      </c>
      <c r="AR278" s="176">
        <v>3143</v>
      </c>
      <c r="AS278" s="208">
        <v>2621</v>
      </c>
      <c r="AW278" s="603"/>
      <c r="AX278" s="180" t="s">
        <v>34</v>
      </c>
      <c r="AY278" s="176">
        <f t="shared" si="258"/>
        <v>14542</v>
      </c>
      <c r="AZ278" s="176">
        <f t="shared" si="258"/>
        <v>11333</v>
      </c>
      <c r="BA278" s="176">
        <f t="shared" si="258"/>
        <v>11756</v>
      </c>
      <c r="BB278" s="176">
        <f t="shared" si="266"/>
        <v>11322</v>
      </c>
      <c r="BC278" s="176">
        <f t="shared" ref="BC278:BE278" si="341">SUM(BC18,BC38,BC58,BC78,BC98,BC118,BC138,BC158,BC178,BC198,BC218,BC238,BC258)</f>
        <v>11985</v>
      </c>
      <c r="BD278" s="176">
        <f t="shared" si="341"/>
        <v>13806</v>
      </c>
      <c r="BE278" s="176">
        <f t="shared" si="341"/>
        <v>12343</v>
      </c>
      <c r="BF278" s="176">
        <v>11970</v>
      </c>
      <c r="BG278" s="176">
        <v>10713</v>
      </c>
      <c r="BH278" s="176">
        <v>9727</v>
      </c>
      <c r="BI278" s="208">
        <v>9172</v>
      </c>
    </row>
    <row r="279" spans="2:61">
      <c r="C279" s="211"/>
      <c r="D279" s="211"/>
      <c r="E279" s="211"/>
      <c r="F279" s="211"/>
      <c r="G279" s="211"/>
      <c r="H279" s="211"/>
      <c r="I279" s="211"/>
      <c r="J279" s="211"/>
      <c r="K279" s="211"/>
      <c r="L279" s="211"/>
      <c r="M279" s="211"/>
      <c r="S279" s="159"/>
      <c r="T279" s="168"/>
      <c r="U279" s="168"/>
      <c r="V279" s="168"/>
      <c r="W279" s="159"/>
      <c r="X279" s="159"/>
      <c r="Y279" s="159"/>
      <c r="Z279" s="159"/>
      <c r="AA279" s="159"/>
      <c r="AB279" s="159"/>
      <c r="AC279" s="159"/>
      <c r="AD279" s="159"/>
      <c r="AE279" s="159"/>
      <c r="AF279" s="159"/>
      <c r="AG279" s="603"/>
      <c r="AH279" s="180" t="s">
        <v>36</v>
      </c>
      <c r="AI279" s="176">
        <f t="shared" ref="AI279:AK279" si="342">SUM(AI19,AI39,AI59,AI79,AI99,AI119,AI139,AI159,AI179,AI199,AI219,AI239,AI259)</f>
        <v>1447</v>
      </c>
      <c r="AJ279" s="176">
        <f t="shared" si="342"/>
        <v>1590</v>
      </c>
      <c r="AK279" s="176">
        <f t="shared" si="342"/>
        <v>1762</v>
      </c>
      <c r="AL279" s="176">
        <f t="shared" ref="AL279:AO279" si="343">SUM(AL19,AL39,AL59,AL79,AL99,AL119,AL139,AL159,AL179,AL199,AL219,AL239,AL259)</f>
        <v>1703</v>
      </c>
      <c r="AM279" s="176">
        <f t="shared" si="343"/>
        <v>1736</v>
      </c>
      <c r="AN279" s="176">
        <f t="shared" si="343"/>
        <v>2023</v>
      </c>
      <c r="AO279" s="176">
        <f t="shared" si="343"/>
        <v>2453</v>
      </c>
      <c r="AP279" s="176">
        <v>2847</v>
      </c>
      <c r="AQ279" s="176">
        <v>2932</v>
      </c>
      <c r="AR279" s="176">
        <v>2900</v>
      </c>
      <c r="AS279" s="208">
        <v>2574</v>
      </c>
      <c r="AW279" s="603"/>
      <c r="AX279" s="180" t="s">
        <v>36</v>
      </c>
      <c r="AY279" s="176">
        <f t="shared" si="258"/>
        <v>4374</v>
      </c>
      <c r="AZ279" s="176">
        <f t="shared" si="258"/>
        <v>4427</v>
      </c>
      <c r="BA279" s="176">
        <f t="shared" si="258"/>
        <v>4530</v>
      </c>
      <c r="BB279" s="176">
        <f t="shared" si="266"/>
        <v>4456</v>
      </c>
      <c r="BC279" s="176">
        <f t="shared" ref="BC279:BE279" si="344">SUM(BC19,BC39,BC59,BC79,BC99,BC119,BC139,BC159,BC179,BC199,BC219,BC239,BC259)</f>
        <v>4448</v>
      </c>
      <c r="BD279" s="176">
        <f t="shared" si="344"/>
        <v>4967</v>
      </c>
      <c r="BE279" s="176">
        <f t="shared" si="344"/>
        <v>5403</v>
      </c>
      <c r="BF279" s="176">
        <v>5952</v>
      </c>
      <c r="BG279" s="176">
        <v>5997</v>
      </c>
      <c r="BH279" s="176">
        <v>6060</v>
      </c>
      <c r="BI279" s="208">
        <v>5742</v>
      </c>
    </row>
    <row r="280" spans="2:61">
      <c r="C280" s="211"/>
      <c r="D280" s="211"/>
      <c r="E280" s="211"/>
      <c r="F280" s="211"/>
      <c r="G280" s="211"/>
      <c r="H280" s="211"/>
      <c r="I280" s="211"/>
      <c r="J280" s="211"/>
      <c r="K280" s="211"/>
      <c r="L280" s="211"/>
      <c r="M280" s="211"/>
      <c r="S280" s="159"/>
      <c r="T280" s="168"/>
      <c r="U280" s="168"/>
      <c r="V280" s="168"/>
      <c r="W280" s="159"/>
      <c r="X280" s="159" t="s">
        <v>14</v>
      </c>
      <c r="Y280" s="159"/>
      <c r="Z280" s="159"/>
      <c r="AA280" s="159"/>
      <c r="AB280" s="159"/>
      <c r="AC280" s="159"/>
      <c r="AD280" s="159"/>
      <c r="AE280" s="159"/>
      <c r="AF280" s="159"/>
      <c r="AG280" s="603"/>
      <c r="AH280" s="180" t="s">
        <v>37</v>
      </c>
      <c r="AI280" s="176">
        <f t="shared" ref="AI280:AK280" si="345">SUM(AI20,AI40,AI60,AI80,AI100,AI120,AI140,AI160,AI180,AI200,AI220,AI240,AI260)</f>
        <v>75</v>
      </c>
      <c r="AJ280" s="176">
        <f t="shared" si="345"/>
        <v>108</v>
      </c>
      <c r="AK280" s="176">
        <f t="shared" si="345"/>
        <v>73</v>
      </c>
      <c r="AL280" s="176">
        <f t="shared" ref="AL280:AO280" si="346">SUM(AL20,AL40,AL60,AL80,AL100,AL120,AL140,AL160,AL180,AL200,AL220,AL240,AL260)</f>
        <v>85</v>
      </c>
      <c r="AM280" s="176">
        <f t="shared" si="346"/>
        <v>94</v>
      </c>
      <c r="AN280" s="176">
        <f t="shared" si="346"/>
        <v>138</v>
      </c>
      <c r="AO280" s="176">
        <f t="shared" si="346"/>
        <v>144</v>
      </c>
      <c r="AP280" s="176">
        <v>211</v>
      </c>
      <c r="AQ280" s="176">
        <v>221</v>
      </c>
      <c r="AR280" s="176">
        <v>217</v>
      </c>
      <c r="AS280" s="208">
        <v>202</v>
      </c>
      <c r="AW280" s="603"/>
      <c r="AX280" s="180" t="s">
        <v>37</v>
      </c>
      <c r="AY280" s="176">
        <f t="shared" ref="AY280:BA281" si="347">SUM(AY20,AY40,AY60,AY80,AY100,AY120,AY140,AY160,AY180,AY200,AY220,AY240,AY260)</f>
        <v>244</v>
      </c>
      <c r="AZ280" s="176">
        <f t="shared" si="347"/>
        <v>304</v>
      </c>
      <c r="BA280" s="176">
        <f t="shared" si="347"/>
        <v>245</v>
      </c>
      <c r="BB280" s="176">
        <f t="shared" si="266"/>
        <v>280</v>
      </c>
      <c r="BC280" s="176">
        <f t="shared" ref="BC280:BE280" si="348">SUM(BC20,BC40,BC60,BC80,BC100,BC120,BC140,BC160,BC180,BC200,BC220,BC240,BC260)</f>
        <v>302</v>
      </c>
      <c r="BD280" s="176">
        <f t="shared" si="348"/>
        <v>389</v>
      </c>
      <c r="BE280" s="176">
        <f t="shared" si="348"/>
        <v>331</v>
      </c>
      <c r="BF280" s="176">
        <v>458</v>
      </c>
      <c r="BG280" s="176">
        <v>467</v>
      </c>
      <c r="BH280" s="176">
        <v>478</v>
      </c>
      <c r="BI280" s="208">
        <v>428</v>
      </c>
    </row>
    <row r="281" spans="2:61" ht="22.5">
      <c r="C281" s="168"/>
      <c r="D281" s="168"/>
      <c r="E281" s="168"/>
      <c r="S281" s="615" t="s">
        <v>131</v>
      </c>
      <c r="T281" s="616"/>
      <c r="U281" s="616"/>
      <c r="V281" s="616"/>
      <c r="W281" s="616"/>
      <c r="X281" s="616"/>
      <c r="Y281" s="616"/>
      <c r="Z281" s="616"/>
      <c r="AA281" s="616"/>
      <c r="AB281" s="616"/>
      <c r="AC281" s="616"/>
      <c r="AD281" s="212"/>
      <c r="AE281" s="159"/>
      <c r="AF281" s="159"/>
      <c r="AG281" s="604"/>
      <c r="AH281" s="182" t="s">
        <v>38</v>
      </c>
      <c r="AI281" s="183">
        <f t="shared" ref="AI281:AK281" si="349">SUM(AI21,AI41,AI61,AI81,AI101,AI121,AI141,AI161,AI181,AI201,AI221,AI241,AI261)</f>
        <v>177</v>
      </c>
      <c r="AJ281" s="183">
        <f t="shared" si="349"/>
        <v>200</v>
      </c>
      <c r="AK281" s="184">
        <f t="shared" si="349"/>
        <v>248</v>
      </c>
      <c r="AL281" s="183">
        <f t="shared" ref="AL281:AO281" si="350">SUM(AL21,AL41,AL61,AL81,AL101,AL121,AL141,AL161,AL181,AL201,AL221,AL241,AL261)</f>
        <v>200</v>
      </c>
      <c r="AM281" s="183">
        <f t="shared" si="350"/>
        <v>201</v>
      </c>
      <c r="AN281" s="184">
        <f t="shared" si="350"/>
        <v>358</v>
      </c>
      <c r="AO281" s="184">
        <f t="shared" si="350"/>
        <v>493</v>
      </c>
      <c r="AP281" s="184">
        <v>629</v>
      </c>
      <c r="AQ281" s="184">
        <v>546</v>
      </c>
      <c r="AR281" s="184">
        <v>561</v>
      </c>
      <c r="AS281" s="210">
        <v>623</v>
      </c>
      <c r="AW281" s="604"/>
      <c r="AX281" s="182" t="s">
        <v>38</v>
      </c>
      <c r="AY281" s="183">
        <f t="shared" si="347"/>
        <v>499</v>
      </c>
      <c r="AZ281" s="183">
        <f t="shared" si="347"/>
        <v>551</v>
      </c>
      <c r="BA281" s="184">
        <f t="shared" si="347"/>
        <v>597</v>
      </c>
      <c r="BB281" s="183">
        <f t="shared" si="266"/>
        <v>566</v>
      </c>
      <c r="BC281" s="183">
        <f t="shared" ref="BC281:BE281" si="351">SUM(BC21,BC41,BC61,BC81,BC101,BC121,BC141,BC161,BC181,BC201,BC221,BC241,BC261)</f>
        <v>539</v>
      </c>
      <c r="BD281" s="184">
        <f t="shared" si="351"/>
        <v>803</v>
      </c>
      <c r="BE281" s="184">
        <f t="shared" si="351"/>
        <v>1090</v>
      </c>
      <c r="BF281" s="184">
        <v>1375</v>
      </c>
      <c r="BG281" s="184">
        <v>1283</v>
      </c>
      <c r="BH281" s="184">
        <v>1358</v>
      </c>
      <c r="BI281" s="210">
        <v>1487</v>
      </c>
    </row>
    <row r="282" spans="2:61">
      <c r="C282" s="159"/>
      <c r="D282" s="159"/>
      <c r="E282" s="159"/>
      <c r="R282" s="168"/>
      <c r="S282" s="600" t="s">
        <v>137</v>
      </c>
      <c r="T282" s="601"/>
      <c r="U282" s="601"/>
      <c r="V282" s="601"/>
      <c r="W282" s="601"/>
      <c r="X282" s="601"/>
      <c r="Y282" s="601"/>
      <c r="Z282" s="601"/>
      <c r="AA282" s="601"/>
      <c r="AB282" s="601"/>
      <c r="AC282" s="601"/>
      <c r="AD282" s="213"/>
      <c r="AE282" s="159" t="s">
        <v>14</v>
      </c>
      <c r="AF282" s="159"/>
      <c r="AI282" s="159"/>
      <c r="AJ282" s="159"/>
      <c r="AK282" s="159"/>
      <c r="AW282" s="159"/>
      <c r="AX282" s="159"/>
      <c r="AY282" s="159"/>
      <c r="AZ282" s="159"/>
      <c r="BA282" s="159"/>
      <c r="BB282" s="159"/>
      <c r="BC282" s="159"/>
      <c r="BD282" s="159"/>
      <c r="BE282" s="159"/>
      <c r="BF282" s="159"/>
      <c r="BG282" s="159"/>
      <c r="BH282" s="159"/>
      <c r="BI282" s="159"/>
    </row>
    <row r="283" spans="2:61">
      <c r="D283" s="156" t="s">
        <v>14</v>
      </c>
      <c r="R283" s="168"/>
      <c r="S283" s="214"/>
      <c r="T283" s="164" t="s">
        <v>126</v>
      </c>
      <c r="U283" s="164" t="s">
        <v>125</v>
      </c>
      <c r="V283" s="164" t="s">
        <v>124</v>
      </c>
      <c r="W283" s="164" t="s">
        <v>49</v>
      </c>
      <c r="X283" s="164" t="s">
        <v>48</v>
      </c>
      <c r="Y283" s="164" t="s">
        <v>47</v>
      </c>
      <c r="Z283" s="164" t="s">
        <v>46</v>
      </c>
      <c r="AA283" s="164" t="s">
        <v>45</v>
      </c>
      <c r="AB283" s="164" t="s">
        <v>44</v>
      </c>
      <c r="AC283" s="164" t="s">
        <v>43</v>
      </c>
      <c r="AD283" s="215" t="s">
        <v>97</v>
      </c>
      <c r="AF283" s="156" t="s">
        <v>14</v>
      </c>
      <c r="AJ283" s="156" t="s">
        <v>14</v>
      </c>
      <c r="AZ283" s="156" t="s">
        <v>14</v>
      </c>
    </row>
    <row r="284" spans="2:61">
      <c r="R284" s="168"/>
      <c r="S284" s="180" t="s">
        <v>33</v>
      </c>
      <c r="T284" s="216">
        <f t="shared" ref="T284:AD286" si="352">(T264-AI264-AI270-AI276)/T264</f>
        <v>8.9163995431266352E-2</v>
      </c>
      <c r="U284" s="216">
        <f t="shared" si="352"/>
        <v>9.1890214467967732E-2</v>
      </c>
      <c r="V284" s="216">
        <f t="shared" si="352"/>
        <v>9.7364102220584781E-2</v>
      </c>
      <c r="W284" s="216">
        <f t="shared" si="352"/>
        <v>0.10249578414839798</v>
      </c>
      <c r="X284" s="216">
        <f t="shared" si="352"/>
        <v>9.8052788394979981E-2</v>
      </c>
      <c r="Y284" s="216">
        <f t="shared" si="352"/>
        <v>8.9113643797016126E-2</v>
      </c>
      <c r="Z284" s="216">
        <f t="shared" si="352"/>
        <v>0.10317844766553638</v>
      </c>
      <c r="AA284" s="216">
        <f t="shared" si="352"/>
        <v>0.12047619047619047</v>
      </c>
      <c r="AB284" s="216">
        <f t="shared" si="352"/>
        <v>0.15434124179707218</v>
      </c>
      <c r="AC284" s="216">
        <f t="shared" si="352"/>
        <v>0.18149526387009474</v>
      </c>
      <c r="AD284" s="217">
        <f t="shared" si="352"/>
        <v>0.24225058609012765</v>
      </c>
      <c r="AP284" s="156" t="s">
        <v>14</v>
      </c>
      <c r="AS284" s="156" t="s">
        <v>14</v>
      </c>
    </row>
    <row r="285" spans="2:61">
      <c r="R285" s="168"/>
      <c r="S285" s="180" t="s">
        <v>9</v>
      </c>
      <c r="T285" s="216">
        <f t="shared" si="352"/>
        <v>7.0439940682155214E-2</v>
      </c>
      <c r="U285" s="216">
        <f t="shared" si="352"/>
        <v>8.6377933704331E-2</v>
      </c>
      <c r="V285" s="216">
        <f t="shared" si="352"/>
        <v>8.2798641253066615E-2</v>
      </c>
      <c r="W285" s="216">
        <f t="shared" si="352"/>
        <v>8.7093992526588102E-2</v>
      </c>
      <c r="X285" s="216">
        <f t="shared" si="352"/>
        <v>8.4876129147661211E-2</v>
      </c>
      <c r="Y285" s="216">
        <f t="shared" si="352"/>
        <v>7.7997758685095259E-2</v>
      </c>
      <c r="Z285" s="216">
        <f t="shared" si="352"/>
        <v>8.3448374351406673E-2</v>
      </c>
      <c r="AA285" s="216">
        <f t="shared" si="352"/>
        <v>8.9737133648907244E-2</v>
      </c>
      <c r="AB285" s="216">
        <f t="shared" si="352"/>
        <v>0.11434286641076931</v>
      </c>
      <c r="AC285" s="216">
        <f t="shared" si="352"/>
        <v>0.13838134738258043</v>
      </c>
      <c r="AD285" s="217">
        <f t="shared" si="352"/>
        <v>0.1670214602151775</v>
      </c>
      <c r="AI285" s="156" t="s">
        <v>14</v>
      </c>
      <c r="AP285" s="156" t="s">
        <v>14</v>
      </c>
      <c r="AS285" s="156" t="s">
        <v>14</v>
      </c>
    </row>
    <row r="286" spans="2:61">
      <c r="R286" s="168"/>
      <c r="S286" s="180" t="s">
        <v>34</v>
      </c>
      <c r="T286" s="216">
        <f t="shared" si="352"/>
        <v>9.7247982355005258E-2</v>
      </c>
      <c r="U286" s="216">
        <f t="shared" si="352"/>
        <v>8.4534476042072454E-2</v>
      </c>
      <c r="V286" s="216">
        <f t="shared" si="352"/>
        <v>8.412145345943256E-2</v>
      </c>
      <c r="W286" s="216">
        <f t="shared" si="352"/>
        <v>8.1779606532081786E-2</v>
      </c>
      <c r="X286" s="216">
        <f t="shared" si="352"/>
        <v>8.2003599280143974E-2</v>
      </c>
      <c r="Y286" s="216">
        <f t="shared" si="352"/>
        <v>7.8250025979424292E-2</v>
      </c>
      <c r="Z286" s="216">
        <f t="shared" si="352"/>
        <v>8.2166415924082858E-2</v>
      </c>
      <c r="AA286" s="216">
        <f t="shared" si="352"/>
        <v>7.8270257302225157E-2</v>
      </c>
      <c r="AB286" s="216">
        <f t="shared" si="352"/>
        <v>0.10087606287039423</v>
      </c>
      <c r="AC286" s="216">
        <f t="shared" si="352"/>
        <v>0.12644995953601296</v>
      </c>
      <c r="AD286" s="217">
        <f t="shared" si="352"/>
        <v>0.15275941262439974</v>
      </c>
    </row>
    <row r="287" spans="2:61">
      <c r="R287" s="168"/>
      <c r="S287" s="180" t="s">
        <v>36</v>
      </c>
      <c r="T287" s="216">
        <f>(T268-AI267-AI273-AI279)/T268</f>
        <v>9.4632559515008138E-2</v>
      </c>
      <c r="U287" s="216">
        <f t="shared" ref="U287:AD289" si="353">(U268-AJ267-AJ273-AJ279)/U268</f>
        <v>8.4775594015840422E-2</v>
      </c>
      <c r="V287" s="216">
        <f t="shared" si="353"/>
        <v>8.263142608190531E-2</v>
      </c>
      <c r="W287" s="216">
        <f t="shared" si="353"/>
        <v>7.2513400833829664E-2</v>
      </c>
      <c r="X287" s="216">
        <f t="shared" si="353"/>
        <v>7.7071005917159763E-2</v>
      </c>
      <c r="Y287" s="216">
        <f t="shared" si="353"/>
        <v>7.6167728237791929E-2</v>
      </c>
      <c r="Z287" s="216">
        <f t="shared" si="353"/>
        <v>7.0139557266602509E-2</v>
      </c>
      <c r="AA287" s="216">
        <f t="shared" si="353"/>
        <v>6.5588202927258726E-2</v>
      </c>
      <c r="AB287" s="216">
        <f t="shared" si="353"/>
        <v>7.1374581578663207E-2</v>
      </c>
      <c r="AC287" s="216">
        <f t="shared" si="353"/>
        <v>8.4306915061572466E-2</v>
      </c>
      <c r="AD287" s="217">
        <f t="shared" si="353"/>
        <v>0.10658512613301299</v>
      </c>
      <c r="BG287" s="156" t="s">
        <v>14</v>
      </c>
    </row>
    <row r="288" spans="2:61">
      <c r="R288" s="168"/>
      <c r="S288" s="180" t="s">
        <v>37</v>
      </c>
      <c r="T288" s="216">
        <f t="shared" ref="T288:T289" si="354">(T269-AI268-AI274-AI280)/T269</f>
        <v>7.5156576200417533E-2</v>
      </c>
      <c r="U288" s="216">
        <f t="shared" ref="U288:U289" si="355">(U269-AJ268-AJ274-AJ280)/U269</f>
        <v>7.6512455516014238E-2</v>
      </c>
      <c r="V288" s="216">
        <f t="shared" ref="V288:V289" si="356">(V269-AK268-AK274-AK280)/V269</f>
        <v>5.6433408577878104E-2</v>
      </c>
      <c r="W288" s="216">
        <f t="shared" ref="W288:W289" si="357">(W269-AL268-AL274-AL280)/W269</f>
        <v>6.8376068376068383E-2</v>
      </c>
      <c r="X288" s="216">
        <f t="shared" ref="X288:X289" si="358">(X269-AM268-AM274-AM280)/X269</f>
        <v>6.3706563706563704E-2</v>
      </c>
      <c r="Y288" s="216">
        <f t="shared" ref="Y288:Y289" si="359">(Y269-AN268-AN274-AN280)/Y269</f>
        <v>6.0221870047543584E-2</v>
      </c>
      <c r="Z288" s="216">
        <f t="shared" ref="Z288:Z289" si="360">(Z269-AO268-AO274-AO280)/Z269</f>
        <v>6.623586429725363E-2</v>
      </c>
      <c r="AA288" s="216">
        <f t="shared" ref="AA288:AA289" si="361">(AA269-AP268-AP274-AP280)/AA269</f>
        <v>6.1776061776061778E-2</v>
      </c>
      <c r="AB288" s="216">
        <f t="shared" ref="AB288:AB289" si="362">(AB269-AQ268-AQ274-AQ280)/AB269</f>
        <v>5.118601747815231E-2</v>
      </c>
      <c r="AC288" s="216">
        <f t="shared" ref="AC288" si="363">(AC269-AR268-AR274-AR280)/AC269</f>
        <v>5.8823529411764705E-2</v>
      </c>
      <c r="AD288" s="217">
        <f t="shared" si="353"/>
        <v>6.7204301075268813E-2</v>
      </c>
    </row>
    <row r="289" spans="18:30">
      <c r="R289" s="168"/>
      <c r="S289" s="180" t="s">
        <v>38</v>
      </c>
      <c r="T289" s="216">
        <f t="shared" si="354"/>
        <v>8.9201877934272297E-2</v>
      </c>
      <c r="U289" s="216">
        <f t="shared" si="355"/>
        <v>6.6231343283582086E-2</v>
      </c>
      <c r="V289" s="216">
        <f t="shared" si="356"/>
        <v>6.8870523415977963E-2</v>
      </c>
      <c r="W289" s="216">
        <f t="shared" si="357"/>
        <v>6.4947468958930277E-2</v>
      </c>
      <c r="X289" s="216">
        <f t="shared" si="358"/>
        <v>6.1553030303030304E-2</v>
      </c>
      <c r="Y289" s="216">
        <f t="shared" si="359"/>
        <v>7.9595704358812386E-2</v>
      </c>
      <c r="Z289" s="216">
        <f t="shared" si="360"/>
        <v>6.8932503590234562E-2</v>
      </c>
      <c r="AA289" s="216">
        <f t="shared" si="361"/>
        <v>6.7636649626425488E-2</v>
      </c>
      <c r="AB289" s="216">
        <f t="shared" si="362"/>
        <v>5.926809864757359E-2</v>
      </c>
      <c r="AC289" s="216">
        <f>(AC270-AR269-AR275-AR281)/AC270</f>
        <v>8.1070125658694772E-2</v>
      </c>
      <c r="AD289" s="217">
        <f t="shared" si="353"/>
        <v>9.1073364654860864E-2</v>
      </c>
    </row>
    <row r="290" spans="18:30">
      <c r="R290" s="168"/>
      <c r="S290" s="180"/>
      <c r="T290" s="216"/>
      <c r="U290" s="216"/>
      <c r="V290" s="216"/>
      <c r="W290" s="216"/>
      <c r="X290" s="216"/>
      <c r="Y290" s="216"/>
      <c r="Z290" s="216"/>
      <c r="AA290" s="216"/>
      <c r="AB290" s="216"/>
      <c r="AC290" s="216"/>
      <c r="AD290" s="217"/>
    </row>
    <row r="291" spans="18:30">
      <c r="R291" s="168"/>
      <c r="S291" s="600" t="s">
        <v>150</v>
      </c>
      <c r="T291" s="601"/>
      <c r="U291" s="601"/>
      <c r="V291" s="601"/>
      <c r="W291" s="601"/>
      <c r="X291" s="601"/>
      <c r="Y291" s="601"/>
      <c r="Z291" s="601"/>
      <c r="AA291" s="601"/>
      <c r="AB291" s="601"/>
      <c r="AC291" s="601"/>
      <c r="AD291" s="218"/>
    </row>
    <row r="292" spans="18:30">
      <c r="R292" s="168"/>
      <c r="S292" s="214"/>
      <c r="T292" s="164" t="s">
        <v>126</v>
      </c>
      <c r="U292" s="164" t="s">
        <v>125</v>
      </c>
      <c r="V292" s="164" t="s">
        <v>124</v>
      </c>
      <c r="W292" s="164" t="s">
        <v>49</v>
      </c>
      <c r="X292" s="164" t="s">
        <v>48</v>
      </c>
      <c r="Y292" s="164" t="s">
        <v>47</v>
      </c>
      <c r="Z292" s="164" t="s">
        <v>46</v>
      </c>
      <c r="AA292" s="164" t="s">
        <v>45</v>
      </c>
      <c r="AB292" s="164" t="s">
        <v>44</v>
      </c>
      <c r="AC292" s="164" t="s">
        <v>43</v>
      </c>
      <c r="AD292" s="215" t="s">
        <v>97</v>
      </c>
    </row>
    <row r="293" spans="18:30">
      <c r="R293" s="189"/>
      <c r="S293" s="180" t="s">
        <v>33</v>
      </c>
      <c r="T293" s="216">
        <f>AI264/T$264</f>
        <v>0.31516893261117868</v>
      </c>
      <c r="U293" s="216">
        <f t="shared" ref="U293:AD293" si="364">AJ264/U$264</f>
        <v>0.31249568995241706</v>
      </c>
      <c r="V293" s="216">
        <f t="shared" si="364"/>
        <v>0.30736510701008141</v>
      </c>
      <c r="W293" s="216">
        <f t="shared" si="364"/>
        <v>0.32401349072512647</v>
      </c>
      <c r="X293" s="216">
        <f t="shared" si="364"/>
        <v>0.30700935985794686</v>
      </c>
      <c r="Y293" s="216">
        <f t="shared" si="364"/>
        <v>0.26759252270611616</v>
      </c>
      <c r="Z293" s="216">
        <f t="shared" si="364"/>
        <v>0.27193799605022917</v>
      </c>
      <c r="AA293" s="216">
        <f t="shared" si="364"/>
        <v>0.28781746031746031</v>
      </c>
      <c r="AB293" s="216">
        <f t="shared" si="364"/>
        <v>0.31621235066464748</v>
      </c>
      <c r="AC293" s="216">
        <f t="shared" si="364"/>
        <v>0.32184539918809202</v>
      </c>
      <c r="AD293" s="217">
        <f t="shared" si="364"/>
        <v>0.32764608839107406</v>
      </c>
    </row>
    <row r="294" spans="18:30">
      <c r="S294" s="180" t="s">
        <v>9</v>
      </c>
      <c r="T294" s="216">
        <f t="shared" ref="T294:AD294" si="365">AI265/T$265</f>
        <v>0.28551655956500249</v>
      </c>
      <c r="U294" s="216">
        <f t="shared" si="365"/>
        <v>0.29900798451488025</v>
      </c>
      <c r="V294" s="216">
        <f t="shared" si="365"/>
        <v>0.30194376297414605</v>
      </c>
      <c r="W294" s="216">
        <f t="shared" si="365"/>
        <v>0.30219411708345312</v>
      </c>
      <c r="X294" s="216">
        <f t="shared" si="365"/>
        <v>0.30037563724174937</v>
      </c>
      <c r="Y294" s="216">
        <f t="shared" si="365"/>
        <v>0.27108703772880088</v>
      </c>
      <c r="Z294" s="216">
        <f t="shared" si="365"/>
        <v>0.26324558480506499</v>
      </c>
      <c r="AA294" s="216">
        <f t="shared" si="365"/>
        <v>0.26467922247960518</v>
      </c>
      <c r="AB294" s="216">
        <f t="shared" si="365"/>
        <v>0.28777639617235229</v>
      </c>
      <c r="AC294" s="216">
        <f t="shared" si="365"/>
        <v>0.30994283152112989</v>
      </c>
      <c r="AD294" s="217">
        <f t="shared" si="365"/>
        <v>0.32886485242506186</v>
      </c>
    </row>
    <row r="295" spans="18:30">
      <c r="S295" s="180" t="s">
        <v>34</v>
      </c>
      <c r="T295" s="216">
        <f t="shared" ref="T295:AD295" si="366">AI266/T$266</f>
        <v>0.31966514612261265</v>
      </c>
      <c r="U295" s="216">
        <f t="shared" si="366"/>
        <v>0.29729905207115959</v>
      </c>
      <c r="V295" s="216">
        <f t="shared" si="366"/>
        <v>0.2975983076157292</v>
      </c>
      <c r="W295" s="216">
        <f t="shared" si="366"/>
        <v>0.29677253439629675</v>
      </c>
      <c r="X295" s="216">
        <f t="shared" si="366"/>
        <v>0.28944211157768446</v>
      </c>
      <c r="Y295" s="216">
        <f t="shared" si="366"/>
        <v>0.27543385638574247</v>
      </c>
      <c r="Z295" s="216">
        <f t="shared" si="366"/>
        <v>0.26437912278671449</v>
      </c>
      <c r="AA295" s="216">
        <f t="shared" si="366"/>
        <v>0.25754213398908415</v>
      </c>
      <c r="AB295" s="216">
        <f t="shared" si="366"/>
        <v>0.27093532594692088</v>
      </c>
      <c r="AC295" s="216">
        <f t="shared" si="366"/>
        <v>0.30341246290801188</v>
      </c>
      <c r="AD295" s="217">
        <f t="shared" si="366"/>
        <v>0.31094717795253674</v>
      </c>
    </row>
    <row r="296" spans="18:30">
      <c r="S296" s="180" t="s">
        <v>36</v>
      </c>
      <c r="T296" s="216">
        <f>AI267/T268</f>
        <v>0.32352506284193405</v>
      </c>
      <c r="U296" s="216">
        <f t="shared" ref="U296:AD296" si="367">AJ267/U$268</f>
        <v>0.31798181284834265</v>
      </c>
      <c r="V296" s="216">
        <f t="shared" si="367"/>
        <v>0.301626488527447</v>
      </c>
      <c r="W296" s="216">
        <f t="shared" si="367"/>
        <v>0.29615842763549732</v>
      </c>
      <c r="X296" s="216">
        <f t="shared" si="367"/>
        <v>0.2930473372781065</v>
      </c>
      <c r="Y296" s="216">
        <f t="shared" si="367"/>
        <v>0.27852972399150744</v>
      </c>
      <c r="Z296" s="216">
        <f t="shared" si="367"/>
        <v>0.28356592877767084</v>
      </c>
      <c r="AA296" s="216">
        <f t="shared" si="367"/>
        <v>0.2605920545834709</v>
      </c>
      <c r="AB296" s="216">
        <f t="shared" si="367"/>
        <v>0.25753158406219628</v>
      </c>
      <c r="AC296" s="216">
        <f t="shared" si="367"/>
        <v>0.26902431323018627</v>
      </c>
      <c r="AD296" s="217">
        <f t="shared" si="367"/>
        <v>0.27814786502129518</v>
      </c>
    </row>
    <row r="297" spans="18:30">
      <c r="S297" s="180" t="s">
        <v>37</v>
      </c>
      <c r="T297" s="216">
        <f>AI268/T269</f>
        <v>0.45929018789144049</v>
      </c>
      <c r="U297" s="216">
        <f t="shared" ref="U297:U298" si="368">AJ268/U269</f>
        <v>0.42170818505338076</v>
      </c>
      <c r="V297" s="216">
        <f t="shared" ref="V297:V298" si="369">AK268/V269</f>
        <v>0.45598194130925507</v>
      </c>
      <c r="W297" s="216">
        <f t="shared" ref="W297:W298" si="370">AL268/W269</f>
        <v>0.37179487179487181</v>
      </c>
      <c r="X297" s="216">
        <f t="shared" ref="X297:X298" si="371">AM268/X269</f>
        <v>0.37451737451737449</v>
      </c>
      <c r="Y297" s="216">
        <f t="shared" ref="Y297:Y298" si="372">AN268/Y269</f>
        <v>0.34231378763866877</v>
      </c>
      <c r="Z297" s="216">
        <f t="shared" ref="Z297:Z298" si="373">AO268/Z269</f>
        <v>0.35541195476575121</v>
      </c>
      <c r="AA297" s="216">
        <f t="shared" ref="AA297:AA298" si="374">AP268/AA269</f>
        <v>0.31016731016731014</v>
      </c>
      <c r="AB297" s="216">
        <f t="shared" ref="AB297:AB298" si="375">AQ268/AB269</f>
        <v>0.30337078651685395</v>
      </c>
      <c r="AC297" s="216">
        <f t="shared" ref="AC297:AD298" si="376">AR268/AC269</f>
        <v>0.29161451814768463</v>
      </c>
      <c r="AD297" s="217">
        <f t="shared" si="376"/>
        <v>0.28629032258064518</v>
      </c>
    </row>
    <row r="298" spans="18:30">
      <c r="S298" s="180" t="s">
        <v>38</v>
      </c>
      <c r="T298" s="216">
        <f>AI269/T270</f>
        <v>0.41126760563380282</v>
      </c>
      <c r="U298" s="216">
        <f t="shared" si="368"/>
        <v>0.40858208955223879</v>
      </c>
      <c r="V298" s="216">
        <f t="shared" si="369"/>
        <v>0.37098255280073461</v>
      </c>
      <c r="W298" s="216">
        <f t="shared" si="370"/>
        <v>0.39063992359121297</v>
      </c>
      <c r="X298" s="216">
        <f t="shared" si="371"/>
        <v>0.37026515151515149</v>
      </c>
      <c r="Y298" s="216">
        <f t="shared" si="372"/>
        <v>0.36260265319014529</v>
      </c>
      <c r="Z298" s="216">
        <f t="shared" si="373"/>
        <v>0.34561991383437052</v>
      </c>
      <c r="AA298" s="216">
        <f t="shared" si="374"/>
        <v>0.3134093590247739</v>
      </c>
      <c r="AB298" s="216">
        <f t="shared" si="375"/>
        <v>0.35839299920445505</v>
      </c>
      <c r="AC298" s="216">
        <f t="shared" si="376"/>
        <v>0.32468585326307253</v>
      </c>
      <c r="AD298" s="217">
        <f t="shared" si="376"/>
        <v>0.33971810625225879</v>
      </c>
    </row>
    <row r="299" spans="18:30">
      <c r="S299" s="180"/>
      <c r="T299" s="216"/>
      <c r="U299" s="216"/>
      <c r="V299" s="216"/>
      <c r="W299" s="216"/>
      <c r="X299" s="216"/>
      <c r="Y299" s="216"/>
      <c r="Z299" s="216"/>
      <c r="AA299" s="216"/>
      <c r="AB299" s="216"/>
      <c r="AC299" s="216"/>
      <c r="AD299" s="217"/>
    </row>
    <row r="300" spans="18:30">
      <c r="S300" s="600" t="s">
        <v>128</v>
      </c>
      <c r="T300" s="601"/>
      <c r="U300" s="601"/>
      <c r="V300" s="601"/>
      <c r="W300" s="601"/>
      <c r="X300" s="601"/>
      <c r="Y300" s="601"/>
      <c r="Z300" s="601"/>
      <c r="AA300" s="601"/>
      <c r="AB300" s="601"/>
      <c r="AC300" s="601"/>
      <c r="AD300" s="218"/>
    </row>
    <row r="301" spans="18:30">
      <c r="S301" s="214"/>
      <c r="T301" s="164" t="s">
        <v>126</v>
      </c>
      <c r="U301" s="164" t="s">
        <v>125</v>
      </c>
      <c r="V301" s="164" t="s">
        <v>124</v>
      </c>
      <c r="W301" s="164" t="s">
        <v>49</v>
      </c>
      <c r="X301" s="164" t="s">
        <v>48</v>
      </c>
      <c r="Y301" s="164" t="s">
        <v>47</v>
      </c>
      <c r="Z301" s="164" t="s">
        <v>46</v>
      </c>
      <c r="AA301" s="164" t="s">
        <v>45</v>
      </c>
      <c r="AB301" s="164" t="s">
        <v>44</v>
      </c>
      <c r="AC301" s="164" t="s">
        <v>43</v>
      </c>
      <c r="AD301" s="215" t="s">
        <v>97</v>
      </c>
    </row>
    <row r="302" spans="18:30">
      <c r="S302" s="180" t="s">
        <v>33</v>
      </c>
      <c r="T302" s="216">
        <f t="shared" ref="T302:AD302" si="377">AI270/T$264</f>
        <v>0.43981430308389524</v>
      </c>
      <c r="U302" s="216">
        <f t="shared" si="377"/>
        <v>0.44345217571201984</v>
      </c>
      <c r="V302" s="216">
        <f t="shared" si="377"/>
        <v>0.44327963291690392</v>
      </c>
      <c r="W302" s="216">
        <f t="shared" si="377"/>
        <v>0.43258010118043844</v>
      </c>
      <c r="X302" s="216">
        <f t="shared" si="377"/>
        <v>0.44502964456616606</v>
      </c>
      <c r="Y302" s="216">
        <f t="shared" si="377"/>
        <v>0.4470274486124739</v>
      </c>
      <c r="Z302" s="216">
        <f t="shared" si="377"/>
        <v>0.41196855088124607</v>
      </c>
      <c r="AA302" s="216">
        <f t="shared" si="377"/>
        <v>0.40373015873015872</v>
      </c>
      <c r="AB302" s="216">
        <f t="shared" si="377"/>
        <v>0.37720848056537104</v>
      </c>
      <c r="AC302" s="216">
        <f t="shared" si="377"/>
        <v>0.36772665764546686</v>
      </c>
      <c r="AD302" s="217">
        <f t="shared" si="377"/>
        <v>0.32847095597811932</v>
      </c>
    </row>
    <row r="303" spans="18:30">
      <c r="S303" s="180" t="s">
        <v>9</v>
      </c>
      <c r="T303" s="216">
        <f t="shared" ref="T303:AD303" si="378">AI271/T$265</f>
        <v>0.44078101828966881</v>
      </c>
      <c r="U303" s="216">
        <f t="shared" si="378"/>
        <v>0.43174449552383259</v>
      </c>
      <c r="V303" s="216">
        <f t="shared" si="378"/>
        <v>0.43357237214568789</v>
      </c>
      <c r="W303" s="216">
        <f t="shared" si="378"/>
        <v>0.43408067452333043</v>
      </c>
      <c r="X303" s="216">
        <f t="shared" si="378"/>
        <v>0.43005992308380286</v>
      </c>
      <c r="Y303" s="216">
        <f t="shared" si="378"/>
        <v>0.42745610758311542</v>
      </c>
      <c r="Z303" s="216">
        <f t="shared" si="378"/>
        <v>0.39701052030275624</v>
      </c>
      <c r="AA303" s="216">
        <f t="shared" si="378"/>
        <v>0.40069493403162454</v>
      </c>
      <c r="AB303" s="216">
        <f t="shared" si="378"/>
        <v>0.38914418554360164</v>
      </c>
      <c r="AC303" s="216">
        <f t="shared" si="378"/>
        <v>0.36929716399506779</v>
      </c>
      <c r="AD303" s="217">
        <f t="shared" si="378"/>
        <v>0.35584834014153388</v>
      </c>
    </row>
    <row r="304" spans="18:30">
      <c r="S304" s="180" t="s">
        <v>34</v>
      </c>
      <c r="T304" s="216">
        <f t="shared" ref="T304:AD304" si="379">AI272/T$266</f>
        <v>0.39611008070579978</v>
      </c>
      <c r="U304" s="216">
        <f t="shared" si="379"/>
        <v>0.40585638228801452</v>
      </c>
      <c r="V304" s="216">
        <f t="shared" si="379"/>
        <v>0.4100920856147337</v>
      </c>
      <c r="W304" s="216">
        <f t="shared" si="379"/>
        <v>0.41738459560241736</v>
      </c>
      <c r="X304" s="216">
        <f t="shared" si="379"/>
        <v>0.41427714457108578</v>
      </c>
      <c r="Y304" s="216">
        <f t="shared" si="379"/>
        <v>0.40569468980567391</v>
      </c>
      <c r="Z304" s="216">
        <f t="shared" si="379"/>
        <v>0.38710797361416505</v>
      </c>
      <c r="AA304" s="216">
        <f t="shared" si="379"/>
        <v>0.38511365681041204</v>
      </c>
      <c r="AB304" s="216">
        <f t="shared" si="379"/>
        <v>0.37612728678175728</v>
      </c>
      <c r="AC304" s="216">
        <f t="shared" si="379"/>
        <v>0.35817372538440789</v>
      </c>
      <c r="AD304" s="217">
        <f t="shared" si="379"/>
        <v>0.35388683972440671</v>
      </c>
    </row>
    <row r="305" spans="19:30">
      <c r="S305" s="180" t="s">
        <v>36</v>
      </c>
      <c r="T305" s="216">
        <f>AI273/T268</f>
        <v>0.36788407511459409</v>
      </c>
      <c r="U305" s="216">
        <f t="shared" ref="U305:AD307" si="380">AJ273/U268</f>
        <v>0.36403637430331476</v>
      </c>
      <c r="V305" s="216">
        <f t="shared" si="380"/>
        <v>0.35986058669764742</v>
      </c>
      <c r="W305" s="216">
        <f t="shared" si="380"/>
        <v>0.37775461584276354</v>
      </c>
      <c r="X305" s="216">
        <f t="shared" si="380"/>
        <v>0.37307692307692308</v>
      </c>
      <c r="Y305" s="216">
        <f t="shared" si="380"/>
        <v>0.37685774946921446</v>
      </c>
      <c r="Z305" s="216">
        <f t="shared" si="380"/>
        <v>0.35117901828681425</v>
      </c>
      <c r="AA305" s="216">
        <f t="shared" si="380"/>
        <v>0.36051502145922748</v>
      </c>
      <c r="AB305" s="216">
        <f t="shared" si="380"/>
        <v>0.35449735449735448</v>
      </c>
      <c r="AC305" s="216">
        <f t="shared" si="380"/>
        <v>0.34143774339543204</v>
      </c>
      <c r="AD305" s="217">
        <f t="shared" si="380"/>
        <v>0.33417057988424154</v>
      </c>
    </row>
    <row r="306" spans="19:30">
      <c r="S306" s="180" t="s">
        <v>37</v>
      </c>
      <c r="T306" s="216">
        <f t="shared" ref="T306:T307" si="381">AI274/T269</f>
        <v>0.3089770354906054</v>
      </c>
      <c r="U306" s="216">
        <f t="shared" ref="U306:U307" si="382">AJ274/U269</f>
        <v>0.30960854092526691</v>
      </c>
      <c r="V306" s="216">
        <f t="shared" ref="V306:V307" si="383">AK274/V269</f>
        <v>0.32279909706546278</v>
      </c>
      <c r="W306" s="216">
        <f t="shared" ref="W306:W307" si="384">AL274/W269</f>
        <v>0.37820512820512819</v>
      </c>
      <c r="X306" s="216">
        <f t="shared" ref="X306:X307" si="385">AM274/X269</f>
        <v>0.38030888030888033</v>
      </c>
      <c r="Y306" s="216">
        <f t="shared" ref="Y306:Y307" si="386">AN274/Y269</f>
        <v>0.37876386687797148</v>
      </c>
      <c r="Z306" s="216">
        <f t="shared" ref="Z306:Z307" si="387">AO274/Z269</f>
        <v>0.34571890145395801</v>
      </c>
      <c r="AA306" s="216">
        <f t="shared" ref="AA306:AA307" si="388">AP274/AA269</f>
        <v>0.35649935649935649</v>
      </c>
      <c r="AB306" s="216">
        <f t="shared" ref="AB306:AB307" si="389">AQ274/AB269</f>
        <v>0.36953807740324596</v>
      </c>
      <c r="AC306" s="216">
        <f t="shared" ref="AC306:AC307" si="390">AR274/AC269</f>
        <v>0.37797246558197745</v>
      </c>
      <c r="AD306" s="217">
        <f t="shared" si="380"/>
        <v>0.375</v>
      </c>
    </row>
    <row r="307" spans="19:30">
      <c r="S307" s="180" t="s">
        <v>38</v>
      </c>
      <c r="T307" s="216">
        <f t="shared" si="381"/>
        <v>0.33333333333333331</v>
      </c>
      <c r="U307" s="216">
        <f t="shared" si="382"/>
        <v>0.33861940298507465</v>
      </c>
      <c r="V307" s="216">
        <f t="shared" si="383"/>
        <v>0.33241505968778695</v>
      </c>
      <c r="W307" s="216">
        <f t="shared" si="384"/>
        <v>0.35339063992359121</v>
      </c>
      <c r="X307" s="216">
        <f t="shared" si="385"/>
        <v>0.37784090909090912</v>
      </c>
      <c r="Y307" s="216">
        <f t="shared" si="386"/>
        <v>0.33164876816171823</v>
      </c>
      <c r="Z307" s="216">
        <f t="shared" si="387"/>
        <v>0.3494494973671613</v>
      </c>
      <c r="AA307" s="216">
        <f t="shared" si="388"/>
        <v>0.37160833661030279</v>
      </c>
      <c r="AB307" s="216">
        <f t="shared" si="389"/>
        <v>0.36515513126491644</v>
      </c>
      <c r="AC307" s="216">
        <f t="shared" si="390"/>
        <v>0.36684231860559385</v>
      </c>
      <c r="AD307" s="217">
        <f t="shared" si="380"/>
        <v>0.34405493314058549</v>
      </c>
    </row>
    <row r="308" spans="19:30">
      <c r="S308" s="180"/>
      <c r="T308" s="216"/>
      <c r="U308" s="216"/>
      <c r="V308" s="216"/>
      <c r="W308" s="216"/>
      <c r="X308" s="216"/>
      <c r="Y308" s="216"/>
      <c r="Z308" s="216"/>
      <c r="AA308" s="216"/>
      <c r="AB308" s="216"/>
      <c r="AC308" s="216"/>
      <c r="AD308" s="217"/>
    </row>
    <row r="309" spans="19:30">
      <c r="S309" s="600" t="s">
        <v>138</v>
      </c>
      <c r="T309" s="601"/>
      <c r="U309" s="601"/>
      <c r="V309" s="601"/>
      <c r="W309" s="601"/>
      <c r="X309" s="601"/>
      <c r="Y309" s="601"/>
      <c r="Z309" s="601"/>
      <c r="AA309" s="601"/>
      <c r="AB309" s="601"/>
      <c r="AC309" s="601"/>
      <c r="AD309" s="218"/>
    </row>
    <row r="310" spans="19:30">
      <c r="S310" s="214"/>
      <c r="T310" s="164" t="s">
        <v>126</v>
      </c>
      <c r="U310" s="164" t="s">
        <v>125</v>
      </c>
      <c r="V310" s="164" t="s">
        <v>124</v>
      </c>
      <c r="W310" s="164" t="s">
        <v>49</v>
      </c>
      <c r="X310" s="164" t="s">
        <v>48</v>
      </c>
      <c r="Y310" s="164" t="s">
        <v>47</v>
      </c>
      <c r="Z310" s="164" t="s">
        <v>46</v>
      </c>
      <c r="AA310" s="164" t="s">
        <v>45</v>
      </c>
      <c r="AB310" s="164" t="s">
        <v>44</v>
      </c>
      <c r="AC310" s="164" t="s">
        <v>43</v>
      </c>
      <c r="AD310" s="215" t="s">
        <v>97</v>
      </c>
    </row>
    <row r="311" spans="19:30">
      <c r="S311" s="180" t="s">
        <v>33</v>
      </c>
      <c r="T311" s="216">
        <f t="shared" ref="T311:AD311" si="391">AI276/T$264</f>
        <v>0.15585276887365979</v>
      </c>
      <c r="U311" s="216">
        <f t="shared" si="391"/>
        <v>0.15216191986759534</v>
      </c>
      <c r="V311" s="216">
        <f t="shared" si="391"/>
        <v>0.15199115785242992</v>
      </c>
      <c r="W311" s="216">
        <f t="shared" si="391"/>
        <v>0.14091062394603709</v>
      </c>
      <c r="X311" s="216">
        <f t="shared" si="391"/>
        <v>0.14990820718090708</v>
      </c>
      <c r="Y311" s="216">
        <f t="shared" si="391"/>
        <v>0.1962663848843938</v>
      </c>
      <c r="Z311" s="216">
        <f t="shared" si="391"/>
        <v>0.21291500540298841</v>
      </c>
      <c r="AA311" s="216">
        <f t="shared" si="391"/>
        <v>0.18797619047619046</v>
      </c>
      <c r="AB311" s="216">
        <f t="shared" si="391"/>
        <v>0.1522379269729093</v>
      </c>
      <c r="AC311" s="216">
        <f t="shared" si="391"/>
        <v>0.12893267929634641</v>
      </c>
      <c r="AD311" s="217">
        <f t="shared" si="391"/>
        <v>0.101632369540679</v>
      </c>
    </row>
    <row r="312" spans="19:30">
      <c r="S312" s="180" t="s">
        <v>9</v>
      </c>
      <c r="T312" s="216">
        <f t="shared" ref="T312:AD312" si="392">AI277/T$265</f>
        <v>0.20326248146317349</v>
      </c>
      <c r="U312" s="216">
        <f t="shared" si="392"/>
        <v>0.18286958625695621</v>
      </c>
      <c r="V312" s="216">
        <f t="shared" si="392"/>
        <v>0.18168522362709946</v>
      </c>
      <c r="W312" s="216">
        <f t="shared" si="392"/>
        <v>0.17663121586662833</v>
      </c>
      <c r="X312" s="216">
        <f t="shared" si="392"/>
        <v>0.18468831052678653</v>
      </c>
      <c r="Y312" s="216">
        <f t="shared" si="392"/>
        <v>0.22345909600298841</v>
      </c>
      <c r="Z312" s="216">
        <f t="shared" si="392"/>
        <v>0.25629552054077215</v>
      </c>
      <c r="AA312" s="216">
        <f t="shared" si="392"/>
        <v>0.24488870983986302</v>
      </c>
      <c r="AB312" s="216">
        <f t="shared" si="392"/>
        <v>0.20873655187327675</v>
      </c>
      <c r="AC312" s="216">
        <f t="shared" si="392"/>
        <v>0.18237865710122184</v>
      </c>
      <c r="AD312" s="217">
        <f t="shared" si="392"/>
        <v>0.14826534721822679</v>
      </c>
    </row>
    <row r="313" spans="19:30">
      <c r="S313" s="180" t="s">
        <v>34</v>
      </c>
      <c r="T313" s="216">
        <f t="shared" ref="T313:AD313" si="393">AI278/T$266</f>
        <v>0.18697679081658228</v>
      </c>
      <c r="U313" s="216">
        <f t="shared" si="393"/>
        <v>0.21231008959875342</v>
      </c>
      <c r="V313" s="216">
        <f t="shared" si="393"/>
        <v>0.20818815331010454</v>
      </c>
      <c r="W313" s="216">
        <f t="shared" si="393"/>
        <v>0.20406326346920406</v>
      </c>
      <c r="X313" s="216">
        <f t="shared" si="393"/>
        <v>0.21427714457108579</v>
      </c>
      <c r="Y313" s="216">
        <f t="shared" si="393"/>
        <v>0.2406214278291593</v>
      </c>
      <c r="Z313" s="216">
        <f t="shared" si="393"/>
        <v>0.2663464876750376</v>
      </c>
      <c r="AA313" s="216">
        <f t="shared" si="393"/>
        <v>0.27907395189827866</v>
      </c>
      <c r="AB313" s="216">
        <f t="shared" si="393"/>
        <v>0.2520613244009276</v>
      </c>
      <c r="AC313" s="216">
        <f t="shared" si="393"/>
        <v>0.2119638521715673</v>
      </c>
      <c r="AD313" s="217">
        <f t="shared" si="393"/>
        <v>0.18240656969865682</v>
      </c>
    </row>
    <row r="314" spans="19:30">
      <c r="S314" s="180" t="s">
        <v>36</v>
      </c>
      <c r="T314" s="216">
        <f>AI279/T268</f>
        <v>0.21395830252846371</v>
      </c>
      <c r="U314" s="216">
        <f t="shared" ref="U314:AD316" si="394">AJ279/U268</f>
        <v>0.2332062188325022</v>
      </c>
      <c r="V314" s="216">
        <f t="shared" si="394"/>
        <v>0.25588149869300031</v>
      </c>
      <c r="W314" s="216">
        <f t="shared" si="394"/>
        <v>0.25357355568790946</v>
      </c>
      <c r="X314" s="216">
        <f t="shared" si="394"/>
        <v>0.25680473372781065</v>
      </c>
      <c r="Y314" s="216">
        <f t="shared" si="394"/>
        <v>0.26844479830148621</v>
      </c>
      <c r="Z314" s="216">
        <f t="shared" si="394"/>
        <v>0.29511549566891243</v>
      </c>
      <c r="AA314" s="216">
        <f t="shared" si="394"/>
        <v>0.31330472103004292</v>
      </c>
      <c r="AB314" s="216">
        <f t="shared" si="394"/>
        <v>0.31659647986178596</v>
      </c>
      <c r="AC314" s="216">
        <f t="shared" si="394"/>
        <v>0.30523102831280918</v>
      </c>
      <c r="AD314" s="217">
        <f t="shared" si="394"/>
        <v>0.28109642896145026</v>
      </c>
    </row>
    <row r="315" spans="19:30">
      <c r="S315" s="180" t="s">
        <v>37</v>
      </c>
      <c r="T315" s="216">
        <f t="shared" ref="T315:T316" si="395">AI280/T269</f>
        <v>0.15657620041753653</v>
      </c>
      <c r="U315" s="216">
        <f t="shared" ref="U315:U316" si="396">AJ280/U269</f>
        <v>0.19217081850533807</v>
      </c>
      <c r="V315" s="216">
        <f t="shared" ref="V315:V316" si="397">AK280/V269</f>
        <v>0.16478555304740405</v>
      </c>
      <c r="W315" s="216">
        <f t="shared" ref="W315:W316" si="398">AL280/W269</f>
        <v>0.18162393162393162</v>
      </c>
      <c r="X315" s="216">
        <f t="shared" ref="X315:X316" si="399">AM280/X269</f>
        <v>0.18146718146718147</v>
      </c>
      <c r="Y315" s="216">
        <f t="shared" ref="Y315:Y316" si="400">AN280/Y269</f>
        <v>0.21870047543581617</v>
      </c>
      <c r="Z315" s="216">
        <f t="shared" ref="Z315:Z316" si="401">AO280/Z269</f>
        <v>0.23263327948303716</v>
      </c>
      <c r="AA315" s="216">
        <f t="shared" ref="AA315:AA316" si="402">AP280/AA269</f>
        <v>0.27155727155727155</v>
      </c>
      <c r="AB315" s="216">
        <f t="shared" ref="AB315:AB316" si="403">AQ280/AB269</f>
        <v>0.27590511860174782</v>
      </c>
      <c r="AC315" s="216">
        <f t="shared" ref="AC315" si="404">AR280/AC269</f>
        <v>0.2715894868585732</v>
      </c>
      <c r="AD315" s="217">
        <f t="shared" si="394"/>
        <v>0.271505376344086</v>
      </c>
    </row>
    <row r="316" spans="19:30">
      <c r="S316" s="180" t="s">
        <v>38</v>
      </c>
      <c r="T316" s="216">
        <f t="shared" si="395"/>
        <v>0.16619718309859155</v>
      </c>
      <c r="U316" s="216">
        <f t="shared" si="396"/>
        <v>0.18656716417910449</v>
      </c>
      <c r="V316" s="216">
        <f t="shared" si="397"/>
        <v>0.22773186409550045</v>
      </c>
      <c r="W316" s="216">
        <f t="shared" si="398"/>
        <v>0.19102196752626552</v>
      </c>
      <c r="X316" s="216">
        <f t="shared" si="399"/>
        <v>0.19034090909090909</v>
      </c>
      <c r="Y316" s="216">
        <f t="shared" si="400"/>
        <v>0.22615287428932407</v>
      </c>
      <c r="Z316" s="216">
        <f t="shared" si="401"/>
        <v>0.23599808520823359</v>
      </c>
      <c r="AA316" s="216">
        <f t="shared" si="402"/>
        <v>0.24734565473849784</v>
      </c>
      <c r="AB316" s="216">
        <f t="shared" si="403"/>
        <v>0.21718377088305491</v>
      </c>
      <c r="AC316" s="216">
        <f>AR281/AC270</f>
        <v>0.22740170247263883</v>
      </c>
      <c r="AD316" s="217">
        <f t="shared" si="394"/>
        <v>0.22515359595229489</v>
      </c>
    </row>
    <row r="317" spans="19:30">
      <c r="S317" s="180"/>
      <c r="T317" s="216"/>
      <c r="U317" s="216"/>
      <c r="V317" s="216"/>
      <c r="W317" s="216"/>
      <c r="X317" s="216"/>
      <c r="Y317" s="216"/>
      <c r="Z317" s="216"/>
      <c r="AA317" s="216"/>
      <c r="AB317" s="216"/>
      <c r="AC317" s="216"/>
      <c r="AD317" s="217"/>
    </row>
    <row r="318" spans="19:30">
      <c r="S318" s="600" t="s">
        <v>129</v>
      </c>
      <c r="T318" s="601"/>
      <c r="U318" s="601"/>
      <c r="V318" s="601"/>
      <c r="W318" s="601"/>
      <c r="X318" s="601"/>
      <c r="Y318" s="601"/>
      <c r="Z318" s="601"/>
      <c r="AA318" s="601"/>
      <c r="AB318" s="601"/>
      <c r="AC318" s="601"/>
      <c r="AD318" s="218"/>
    </row>
    <row r="319" spans="19:30">
      <c r="S319" s="214"/>
      <c r="T319" s="164" t="s">
        <v>126</v>
      </c>
      <c r="U319" s="164" t="s">
        <v>125</v>
      </c>
      <c r="V319" s="164" t="s">
        <v>124</v>
      </c>
      <c r="W319" s="164" t="s">
        <v>49</v>
      </c>
      <c r="X319" s="164" t="s">
        <v>48</v>
      </c>
      <c r="Y319" s="164" t="s">
        <v>47</v>
      </c>
      <c r="Z319" s="164" t="s">
        <v>46</v>
      </c>
      <c r="AA319" s="164" t="s">
        <v>45</v>
      </c>
      <c r="AB319" s="164" t="s">
        <v>44</v>
      </c>
      <c r="AC319" s="164" t="s">
        <v>43</v>
      </c>
      <c r="AD319" s="215" t="s">
        <v>97</v>
      </c>
    </row>
    <row r="320" spans="19:30">
      <c r="S320" s="180" t="s">
        <v>33</v>
      </c>
      <c r="T320" s="216">
        <f>T293+T302+T311</f>
        <v>0.91083600456873359</v>
      </c>
      <c r="U320" s="216">
        <f t="shared" ref="U320:AC320" si="405">U293+U302+U311</f>
        <v>0.90810978553203225</v>
      </c>
      <c r="V320" s="216">
        <f t="shared" si="405"/>
        <v>0.90263589777941522</v>
      </c>
      <c r="W320" s="216">
        <f t="shared" si="405"/>
        <v>0.89750421585160201</v>
      </c>
      <c r="X320" s="216">
        <f t="shared" si="405"/>
        <v>0.90194721160502001</v>
      </c>
      <c r="Y320" s="216">
        <f t="shared" si="405"/>
        <v>0.91088635620298386</v>
      </c>
      <c r="Z320" s="216">
        <f t="shared" si="405"/>
        <v>0.89682155233446359</v>
      </c>
      <c r="AA320" s="216">
        <f t="shared" si="405"/>
        <v>0.8795238095238096</v>
      </c>
      <c r="AB320" s="216">
        <f t="shared" si="405"/>
        <v>0.8456587582029278</v>
      </c>
      <c r="AC320" s="216">
        <f t="shared" si="405"/>
        <v>0.81850473612990526</v>
      </c>
      <c r="AD320" s="217">
        <f t="shared" ref="AD320" si="406">AD293+AD302+AD311</f>
        <v>0.75774941390987238</v>
      </c>
    </row>
    <row r="321" spans="19:30">
      <c r="S321" s="180" t="s">
        <v>9</v>
      </c>
      <c r="T321" s="216">
        <f t="shared" ref="T321:AC321" si="407">T294+T303+T312</f>
        <v>0.9295600593178448</v>
      </c>
      <c r="U321" s="216">
        <f t="shared" si="407"/>
        <v>0.91362206629566911</v>
      </c>
      <c r="V321" s="216">
        <f t="shared" si="407"/>
        <v>0.91720135874693343</v>
      </c>
      <c r="W321" s="216">
        <f t="shared" si="407"/>
        <v>0.91290600747341188</v>
      </c>
      <c r="X321" s="216">
        <f t="shared" si="407"/>
        <v>0.91512387085233882</v>
      </c>
      <c r="Y321" s="216">
        <f t="shared" si="407"/>
        <v>0.92200224131490471</v>
      </c>
      <c r="Z321" s="216">
        <f t="shared" si="407"/>
        <v>0.91655162564859349</v>
      </c>
      <c r="AA321" s="216">
        <f t="shared" si="407"/>
        <v>0.91026286635109266</v>
      </c>
      <c r="AB321" s="216">
        <f t="shared" si="407"/>
        <v>0.88565713358923071</v>
      </c>
      <c r="AC321" s="216">
        <f t="shared" si="407"/>
        <v>0.86161865261741943</v>
      </c>
      <c r="AD321" s="217">
        <f t="shared" ref="AD321" si="408">AD294+AD303+AD312</f>
        <v>0.8329785397848225</v>
      </c>
    </row>
    <row r="322" spans="19:30">
      <c r="S322" s="180" t="s">
        <v>34</v>
      </c>
      <c r="T322" s="216">
        <f t="shared" ref="T322:AC322" si="409">T295+T304+T313</f>
        <v>0.90275201764499469</v>
      </c>
      <c r="U322" s="216">
        <f t="shared" si="409"/>
        <v>0.91546552395792757</v>
      </c>
      <c r="V322" s="216">
        <f t="shared" si="409"/>
        <v>0.91587854654056744</v>
      </c>
      <c r="W322" s="216">
        <f t="shared" si="409"/>
        <v>0.91822039346791828</v>
      </c>
      <c r="X322" s="216">
        <f t="shared" si="409"/>
        <v>0.917996400719856</v>
      </c>
      <c r="Y322" s="216">
        <f t="shared" si="409"/>
        <v>0.92174997402057568</v>
      </c>
      <c r="Z322" s="216">
        <f t="shared" si="409"/>
        <v>0.91783358407591709</v>
      </c>
      <c r="AA322" s="216">
        <f t="shared" si="409"/>
        <v>0.92172974269777486</v>
      </c>
      <c r="AB322" s="216">
        <f t="shared" si="409"/>
        <v>0.89912393712960581</v>
      </c>
      <c r="AC322" s="216">
        <f t="shared" si="409"/>
        <v>0.8735500404639871</v>
      </c>
      <c r="AD322" s="217">
        <f t="shared" ref="AD322" si="410">AD295+AD304+AD313</f>
        <v>0.84724058737560015</v>
      </c>
    </row>
    <row r="323" spans="19:30">
      <c r="S323" s="180" t="s">
        <v>36</v>
      </c>
      <c r="T323" s="216">
        <f t="shared" ref="T323:AC323" si="411">T296+T305+T314</f>
        <v>0.90536744048499185</v>
      </c>
      <c r="U323" s="216">
        <f t="shared" si="411"/>
        <v>0.91522440598415966</v>
      </c>
      <c r="V323" s="216">
        <f t="shared" si="411"/>
        <v>0.91736857391809479</v>
      </c>
      <c r="W323" s="216">
        <f t="shared" si="411"/>
        <v>0.92748659916617027</v>
      </c>
      <c r="X323" s="216">
        <f t="shared" si="411"/>
        <v>0.92292899408284024</v>
      </c>
      <c r="Y323" s="216">
        <f t="shared" si="411"/>
        <v>0.92383227176220806</v>
      </c>
      <c r="Z323" s="216">
        <f t="shared" si="411"/>
        <v>0.92986044273339741</v>
      </c>
      <c r="AA323" s="216">
        <f t="shared" si="411"/>
        <v>0.93441179707274136</v>
      </c>
      <c r="AB323" s="216">
        <f t="shared" si="411"/>
        <v>0.92862541842133672</v>
      </c>
      <c r="AC323" s="216">
        <f t="shared" si="411"/>
        <v>0.91569308493842749</v>
      </c>
      <c r="AD323" s="217">
        <f t="shared" ref="AD323" si="412">AD296+AD305+AD314</f>
        <v>0.89341487386698704</v>
      </c>
    </row>
    <row r="324" spans="19:30">
      <c r="S324" s="180" t="s">
        <v>37</v>
      </c>
      <c r="T324" s="216">
        <f t="shared" ref="T324:AC324" si="413">T297+T306+T315</f>
        <v>0.9248434237995824</v>
      </c>
      <c r="U324" s="216">
        <f t="shared" si="413"/>
        <v>0.92348754448398584</v>
      </c>
      <c r="V324" s="216">
        <f t="shared" si="413"/>
        <v>0.94356659142212185</v>
      </c>
      <c r="W324" s="216">
        <f t="shared" si="413"/>
        <v>0.93162393162393164</v>
      </c>
      <c r="X324" s="216">
        <f t="shared" si="413"/>
        <v>0.9362934362934362</v>
      </c>
      <c r="Y324" s="216">
        <f t="shared" si="413"/>
        <v>0.93977812995245635</v>
      </c>
      <c r="Z324" s="216">
        <f t="shared" si="413"/>
        <v>0.9337641357027463</v>
      </c>
      <c r="AA324" s="216">
        <f t="shared" si="413"/>
        <v>0.93822393822393813</v>
      </c>
      <c r="AB324" s="216">
        <f t="shared" si="413"/>
        <v>0.94881398252184779</v>
      </c>
      <c r="AC324" s="216">
        <f t="shared" si="413"/>
        <v>0.94117647058823528</v>
      </c>
      <c r="AD324" s="217">
        <f t="shared" ref="AD324" si="414">AD297+AD306+AD315</f>
        <v>0.93279569892473124</v>
      </c>
    </row>
    <row r="325" spans="19:30">
      <c r="S325" s="182" t="s">
        <v>38</v>
      </c>
      <c r="T325" s="219">
        <f t="shared" ref="T325:AC325" si="415">T298+T307+T316</f>
        <v>0.91079812206572774</v>
      </c>
      <c r="U325" s="219">
        <f t="shared" si="415"/>
        <v>0.93376865671641784</v>
      </c>
      <c r="V325" s="219">
        <f t="shared" si="415"/>
        <v>0.9311294765840219</v>
      </c>
      <c r="W325" s="219">
        <f t="shared" si="415"/>
        <v>0.93505253104106967</v>
      </c>
      <c r="X325" s="219">
        <f t="shared" si="415"/>
        <v>0.93844696969696961</v>
      </c>
      <c r="Y325" s="219">
        <f t="shared" si="415"/>
        <v>0.92040429564118764</v>
      </c>
      <c r="Z325" s="219">
        <f t="shared" si="415"/>
        <v>0.93106749640976549</v>
      </c>
      <c r="AA325" s="219">
        <f t="shared" si="415"/>
        <v>0.93236335037357443</v>
      </c>
      <c r="AB325" s="219">
        <f t="shared" si="415"/>
        <v>0.94073190135242646</v>
      </c>
      <c r="AC325" s="219">
        <f t="shared" si="415"/>
        <v>0.91892987434130513</v>
      </c>
      <c r="AD325" s="220">
        <f t="shared" ref="AD325" si="416">AD298+AD307+AD316</f>
        <v>0.90892663534513918</v>
      </c>
    </row>
  </sheetData>
  <mergeCells count="97">
    <mergeCell ref="BM2:BX2"/>
    <mergeCell ref="AG2:AS2"/>
    <mergeCell ref="S2:AD2"/>
    <mergeCell ref="B2:M2"/>
    <mergeCell ref="S281:AC281"/>
    <mergeCell ref="AW64:AW69"/>
    <mergeCell ref="AW10:AW15"/>
    <mergeCell ref="AW16:AW21"/>
    <mergeCell ref="AW4:AW9"/>
    <mergeCell ref="AW24:AW29"/>
    <mergeCell ref="AW30:AW35"/>
    <mergeCell ref="AW36:AW41"/>
    <mergeCell ref="AW44:AW49"/>
    <mergeCell ref="AW50:AW55"/>
    <mergeCell ref="AW56:AW61"/>
    <mergeCell ref="AW144:AW149"/>
    <mergeCell ref="AW70:AW75"/>
    <mergeCell ref="AW76:AW81"/>
    <mergeCell ref="AW84:AW89"/>
    <mergeCell ref="AW90:AW95"/>
    <mergeCell ref="AW96:AW101"/>
    <mergeCell ref="AW104:AW109"/>
    <mergeCell ref="AW110:AW115"/>
    <mergeCell ref="AW116:AW121"/>
    <mergeCell ref="AW124:AW129"/>
    <mergeCell ref="AW130:AW135"/>
    <mergeCell ref="AW136:AW141"/>
    <mergeCell ref="AW156:AW161"/>
    <mergeCell ref="AW164:AW169"/>
    <mergeCell ref="AW176:AW181"/>
    <mergeCell ref="AW184:AW189"/>
    <mergeCell ref="AW270:AW275"/>
    <mergeCell ref="AW276:AW281"/>
    <mergeCell ref="AW256:AW261"/>
    <mergeCell ref="AW264:AW269"/>
    <mergeCell ref="AW230:AW235"/>
    <mergeCell ref="AW236:AW241"/>
    <mergeCell ref="AW244:AW249"/>
    <mergeCell ref="AW250:AW255"/>
    <mergeCell ref="AW190:AW195"/>
    <mergeCell ref="AW196:AW201"/>
    <mergeCell ref="AW204:AW209"/>
    <mergeCell ref="AW210:AW215"/>
    <mergeCell ref="AW216:AW221"/>
    <mergeCell ref="AW224:AW229"/>
    <mergeCell ref="AW150:AW155"/>
    <mergeCell ref="AG24:AG29"/>
    <mergeCell ref="AG30:AG35"/>
    <mergeCell ref="AW170:AW175"/>
    <mergeCell ref="AG36:AG41"/>
    <mergeCell ref="AG56:AG61"/>
    <mergeCell ref="AG64:AG69"/>
    <mergeCell ref="AG70:AG75"/>
    <mergeCell ref="AG76:AG81"/>
    <mergeCell ref="AG136:AG141"/>
    <mergeCell ref="AG190:AG195"/>
    <mergeCell ref="AG84:AG89"/>
    <mergeCell ref="AG90:AG95"/>
    <mergeCell ref="AG96:AG101"/>
    <mergeCell ref="AG104:AG109"/>
    <mergeCell ref="AG4:AG9"/>
    <mergeCell ref="AG10:AG15"/>
    <mergeCell ref="AG16:AG21"/>
    <mergeCell ref="AG44:AG49"/>
    <mergeCell ref="AG50:AG55"/>
    <mergeCell ref="AG110:AG115"/>
    <mergeCell ref="S318:AC318"/>
    <mergeCell ref="P262:P263"/>
    <mergeCell ref="Q262:Q263"/>
    <mergeCell ref="AG276:AG281"/>
    <mergeCell ref="AG244:AG249"/>
    <mergeCell ref="AG250:AG255"/>
    <mergeCell ref="AG256:AG261"/>
    <mergeCell ref="AG264:AG269"/>
    <mergeCell ref="AG270:AG275"/>
    <mergeCell ref="AG210:AG215"/>
    <mergeCell ref="AG216:AG221"/>
    <mergeCell ref="AG224:AG229"/>
    <mergeCell ref="AG230:AG235"/>
    <mergeCell ref="AG236:AG241"/>
    <mergeCell ref="AG176:AG181"/>
    <mergeCell ref="AW2:BI2"/>
    <mergeCell ref="S282:AC282"/>
    <mergeCell ref="S291:AC291"/>
    <mergeCell ref="S300:AC300"/>
    <mergeCell ref="S309:AC309"/>
    <mergeCell ref="AG184:AG189"/>
    <mergeCell ref="AG196:AG201"/>
    <mergeCell ref="AG204:AG209"/>
    <mergeCell ref="AG144:AG149"/>
    <mergeCell ref="AG150:AG155"/>
    <mergeCell ref="AG156:AG161"/>
    <mergeCell ref="AG164:AG169"/>
    <mergeCell ref="AG170:AG175"/>
    <mergeCell ref="AG116:AG121"/>
    <mergeCell ref="AG124:AG129"/>
    <mergeCell ref="AG130:AG135"/>
  </mergeCells>
  <printOptions horizontalCentered="1"/>
  <pageMargins left="0.7" right="0.7" top="0.75" bottom="0.75" header="0.3" footer="0.3"/>
  <pageSetup scale="10" orientation="landscape" r:id="rId1"/>
  <rowBreaks count="3" manualBreakCount="3">
    <brk id="76" min="1" max="12" man="1"/>
    <brk id="156" min="1" max="12" man="1"/>
    <brk id="218" min="1" max="12" man="1"/>
  </rowBreaks>
  <ignoredErrors>
    <ignoredError sqref="C7:L7" formula="1"/>
  </ignoredError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59999389629810485"/>
    <pageSetUpPr fitToPage="1"/>
  </sheetPr>
  <dimension ref="B1:CJ238"/>
  <sheetViews>
    <sheetView view="pageBreakPreview" zoomScale="60" zoomScaleNormal="100" workbookViewId="0">
      <selection activeCell="P131" sqref="P131"/>
    </sheetView>
  </sheetViews>
  <sheetFormatPr defaultRowHeight="18"/>
  <cols>
    <col min="1" max="1" width="9.140625" style="156"/>
    <col min="2" max="2" width="35.5703125" style="156" bestFit="1" customWidth="1"/>
    <col min="3" max="6" width="18.7109375" style="156" customWidth="1"/>
    <col min="7" max="13" width="18.7109375" style="229" customWidth="1"/>
    <col min="14" max="14" width="18.7109375" style="230" customWidth="1"/>
    <col min="15" max="15" width="26" style="359" bestFit="1" customWidth="1"/>
    <col min="16" max="16" width="21.28515625" style="229" customWidth="1"/>
    <col min="17" max="17" width="27" style="359" bestFit="1" customWidth="1"/>
    <col min="18" max="18" width="18.28515625" style="229" customWidth="1"/>
    <col min="19" max="19" width="35.5703125" style="156" bestFit="1" customWidth="1"/>
    <col min="20" max="22" width="15.7109375" style="156" customWidth="1"/>
    <col min="23" max="23" width="19" style="156" bestFit="1" customWidth="1"/>
    <col min="24" max="24" width="18.42578125" style="156" bestFit="1" customWidth="1"/>
    <col min="25" max="26" width="17.42578125" style="156" bestFit="1" customWidth="1"/>
    <col min="27" max="27" width="18.42578125" style="156" bestFit="1" customWidth="1"/>
    <col min="28" max="28" width="18" style="156" bestFit="1" customWidth="1"/>
    <col min="29" max="29" width="18.42578125" style="156" bestFit="1" customWidth="1"/>
    <col min="30" max="30" width="19" style="156" bestFit="1" customWidth="1"/>
    <col min="31" max="32" width="15.7109375" style="156" customWidth="1"/>
    <col min="33" max="33" width="36.85546875" style="156" bestFit="1" customWidth="1"/>
    <col min="34" max="46" width="15.7109375" style="156" customWidth="1"/>
    <col min="47" max="47" width="35.42578125" style="156" bestFit="1" customWidth="1"/>
    <col min="48" max="52" width="13.5703125" style="156" bestFit="1" customWidth="1"/>
    <col min="53" max="53" width="13.140625" style="156" bestFit="1" customWidth="1"/>
    <col min="54" max="55" width="12.140625" style="156" bestFit="1" customWidth="1"/>
    <col min="56" max="57" width="12.7109375" style="156" bestFit="1" customWidth="1"/>
    <col min="58" max="58" width="12.5703125" style="156" customWidth="1"/>
    <col min="59" max="61" width="15.7109375" style="156" customWidth="1"/>
    <col min="62" max="62" width="35.42578125" style="156" bestFit="1" customWidth="1"/>
    <col min="63" max="67" width="13.42578125" style="156" bestFit="1" customWidth="1"/>
    <col min="68" max="68" width="13" style="156" bestFit="1" customWidth="1"/>
    <col min="69" max="69" width="12" style="156" bestFit="1" customWidth="1"/>
    <col min="70" max="70" width="12.7109375" style="156" bestFit="1" customWidth="1"/>
    <col min="71" max="73" width="12.5703125" style="156" bestFit="1" customWidth="1"/>
    <col min="74" max="76" width="9.140625" style="156"/>
    <col min="77" max="77" width="6.85546875" style="156" bestFit="1" customWidth="1"/>
    <col min="78" max="82" width="13.42578125" style="156" bestFit="1" customWidth="1"/>
    <col min="83" max="84" width="14.42578125" style="156" bestFit="1" customWidth="1"/>
    <col min="85" max="85" width="14" style="156" bestFit="1" customWidth="1"/>
    <col min="86" max="87" width="14.42578125" style="156" bestFit="1" customWidth="1"/>
    <col min="88" max="88" width="14" style="156" bestFit="1" customWidth="1"/>
    <col min="89" max="16384" width="9.140625" style="156"/>
  </cols>
  <sheetData>
    <row r="1" spans="2:88" ht="18.75" thickBot="1"/>
    <row r="2" spans="2:88" ht="27">
      <c r="B2" s="614" t="s">
        <v>74</v>
      </c>
      <c r="C2" s="614"/>
      <c r="D2" s="614"/>
      <c r="E2" s="614"/>
      <c r="F2" s="614"/>
      <c r="G2" s="614"/>
      <c r="H2" s="614"/>
      <c r="I2" s="614"/>
      <c r="J2" s="614"/>
      <c r="K2" s="614"/>
      <c r="L2" s="614"/>
      <c r="M2" s="614"/>
      <c r="N2" s="231"/>
      <c r="O2" s="351" t="s">
        <v>116</v>
      </c>
      <c r="P2" s="157"/>
      <c r="AT2" s="612" t="s">
        <v>98</v>
      </c>
      <c r="AU2" s="612"/>
      <c r="AV2" s="612"/>
      <c r="AW2" s="612"/>
      <c r="AX2" s="612"/>
      <c r="AY2" s="612"/>
      <c r="AZ2" s="612"/>
      <c r="BA2" s="612"/>
      <c r="BB2" s="612"/>
      <c r="BC2" s="612"/>
      <c r="BD2" s="612"/>
      <c r="BE2" s="612"/>
      <c r="BF2" s="612"/>
      <c r="BI2" s="599" t="s">
        <v>77</v>
      </c>
      <c r="BJ2" s="599"/>
      <c r="BK2" s="599"/>
      <c r="BL2" s="599"/>
      <c r="BM2" s="599"/>
      <c r="BN2" s="599"/>
      <c r="BO2" s="599"/>
      <c r="BP2" s="599"/>
      <c r="BQ2" s="599"/>
      <c r="BR2" s="599"/>
      <c r="BS2" s="599"/>
      <c r="BT2" s="599"/>
      <c r="BU2" s="599"/>
      <c r="BY2" s="612" t="s">
        <v>130</v>
      </c>
      <c r="BZ2" s="612"/>
      <c r="CA2" s="612"/>
      <c r="CB2" s="612"/>
      <c r="CC2" s="612"/>
      <c r="CD2" s="612"/>
      <c r="CE2" s="612"/>
      <c r="CF2" s="612"/>
      <c r="CG2" s="612"/>
      <c r="CH2" s="612"/>
      <c r="CI2" s="612"/>
      <c r="CJ2" s="612"/>
    </row>
    <row r="3" spans="2:88" ht="18.75" thickBot="1">
      <c r="B3" s="160" t="s">
        <v>0</v>
      </c>
      <c r="C3" s="160" t="s">
        <v>126</v>
      </c>
      <c r="D3" s="160" t="s">
        <v>125</v>
      </c>
      <c r="E3" s="160" t="s">
        <v>124</v>
      </c>
      <c r="F3" s="160" t="s">
        <v>49</v>
      </c>
      <c r="G3" s="160" t="s">
        <v>48</v>
      </c>
      <c r="H3" s="160" t="s">
        <v>47</v>
      </c>
      <c r="I3" s="160" t="s">
        <v>46</v>
      </c>
      <c r="J3" s="160" t="s">
        <v>45</v>
      </c>
      <c r="K3" s="160" t="s">
        <v>44</v>
      </c>
      <c r="L3" s="160" t="s">
        <v>43</v>
      </c>
      <c r="M3" s="160" t="s">
        <v>97</v>
      </c>
      <c r="N3" s="162"/>
      <c r="O3" s="103" t="s">
        <v>115</v>
      </c>
      <c r="P3" s="162"/>
      <c r="Q3" s="365"/>
      <c r="R3" s="232"/>
      <c r="S3" s="160" t="s">
        <v>0</v>
      </c>
      <c r="T3" s="160" t="s">
        <v>126</v>
      </c>
      <c r="U3" s="160" t="s">
        <v>125</v>
      </c>
      <c r="V3" s="160" t="s">
        <v>124</v>
      </c>
      <c r="W3" s="160" t="s">
        <v>49</v>
      </c>
      <c r="X3" s="160" t="s">
        <v>48</v>
      </c>
      <c r="Y3" s="160" t="s">
        <v>47</v>
      </c>
      <c r="Z3" s="160" t="s">
        <v>46</v>
      </c>
      <c r="AA3" s="160" t="s">
        <v>45</v>
      </c>
      <c r="AB3" s="160" t="s">
        <v>44</v>
      </c>
      <c r="AC3" s="160" t="s">
        <v>43</v>
      </c>
      <c r="AD3" s="160" t="s">
        <v>97</v>
      </c>
      <c r="AG3" s="160" t="s">
        <v>0</v>
      </c>
      <c r="AH3" s="160" t="s">
        <v>126</v>
      </c>
      <c r="AI3" s="160" t="s">
        <v>125</v>
      </c>
      <c r="AJ3" s="160" t="s">
        <v>124</v>
      </c>
      <c r="AK3" s="160" t="s">
        <v>49</v>
      </c>
      <c r="AL3" s="160" t="s">
        <v>48</v>
      </c>
      <c r="AM3" s="160" t="s">
        <v>47</v>
      </c>
      <c r="AN3" s="160" t="s">
        <v>46</v>
      </c>
      <c r="AO3" s="160" t="s">
        <v>45</v>
      </c>
      <c r="AP3" s="160" t="s">
        <v>44</v>
      </c>
      <c r="AQ3" s="160" t="s">
        <v>43</v>
      </c>
      <c r="AR3" s="160" t="s">
        <v>97</v>
      </c>
      <c r="AT3" s="233"/>
      <c r="AU3" s="160" t="s">
        <v>0</v>
      </c>
      <c r="AV3" s="160" t="s">
        <v>126</v>
      </c>
      <c r="AW3" s="160" t="s">
        <v>125</v>
      </c>
      <c r="AX3" s="160" t="s">
        <v>124</v>
      </c>
      <c r="AY3" s="160" t="s">
        <v>49</v>
      </c>
      <c r="AZ3" s="160" t="s">
        <v>48</v>
      </c>
      <c r="BA3" s="160" t="s">
        <v>47</v>
      </c>
      <c r="BB3" s="160" t="s">
        <v>46</v>
      </c>
      <c r="BC3" s="160" t="s">
        <v>45</v>
      </c>
      <c r="BD3" s="160" t="s">
        <v>44</v>
      </c>
      <c r="BE3" s="160" t="s">
        <v>43</v>
      </c>
      <c r="BF3" s="160" t="s">
        <v>97</v>
      </c>
      <c r="BI3" s="233"/>
      <c r="BJ3" s="160" t="s">
        <v>0</v>
      </c>
      <c r="BK3" s="160" t="s">
        <v>126</v>
      </c>
      <c r="BL3" s="160" t="s">
        <v>125</v>
      </c>
      <c r="BM3" s="160" t="s">
        <v>124</v>
      </c>
      <c r="BN3" s="160" t="s">
        <v>49</v>
      </c>
      <c r="BO3" s="160" t="s">
        <v>48</v>
      </c>
      <c r="BP3" s="160" t="s">
        <v>47</v>
      </c>
      <c r="BQ3" s="160" t="s">
        <v>46</v>
      </c>
      <c r="BR3" s="160" t="s">
        <v>45</v>
      </c>
      <c r="BS3" s="160" t="s">
        <v>44</v>
      </c>
      <c r="BT3" s="160" t="s">
        <v>43</v>
      </c>
      <c r="BU3" s="160" t="s">
        <v>97</v>
      </c>
      <c r="BY3" s="166"/>
      <c r="BZ3" s="167" t="s">
        <v>126</v>
      </c>
      <c r="CA3" s="167" t="s">
        <v>125</v>
      </c>
      <c r="CB3" s="167" t="s">
        <v>124</v>
      </c>
      <c r="CC3" s="167" t="s">
        <v>49</v>
      </c>
      <c r="CD3" s="167" t="s">
        <v>48</v>
      </c>
      <c r="CE3" s="167" t="s">
        <v>47</v>
      </c>
      <c r="CF3" s="167" t="s">
        <v>46</v>
      </c>
      <c r="CG3" s="167" t="s">
        <v>45</v>
      </c>
      <c r="CH3" s="167" t="s">
        <v>44</v>
      </c>
      <c r="CI3" s="167" t="s">
        <v>43</v>
      </c>
      <c r="CJ3" s="167" t="s">
        <v>97</v>
      </c>
    </row>
    <row r="4" spans="2:88" ht="15.75" customHeight="1">
      <c r="B4" s="234" t="s">
        <v>71</v>
      </c>
      <c r="C4" s="170">
        <f t="shared" ref="C4:M6" si="0">T4+AV4*$Q$6+AV10*$Q$8</f>
        <v>1720</v>
      </c>
      <c r="D4" s="170">
        <f t="shared" si="0"/>
        <v>1737.6</v>
      </c>
      <c r="E4" s="170">
        <f t="shared" si="0"/>
        <v>1780</v>
      </c>
      <c r="F4" s="170">
        <f t="shared" si="0"/>
        <v>1906.2</v>
      </c>
      <c r="G4" s="170">
        <f t="shared" si="0"/>
        <v>2136.6</v>
      </c>
      <c r="H4" s="170">
        <f t="shared" si="0"/>
        <v>2179.4</v>
      </c>
      <c r="I4" s="170">
        <f t="shared" si="0"/>
        <v>2103.4</v>
      </c>
      <c r="J4" s="170">
        <f t="shared" si="0"/>
        <v>1809.4</v>
      </c>
      <c r="K4" s="170">
        <f t="shared" si="0"/>
        <v>1800.2</v>
      </c>
      <c r="L4" s="170">
        <f t="shared" si="0"/>
        <v>1571</v>
      </c>
      <c r="M4" s="170">
        <f t="shared" si="0"/>
        <v>1515</v>
      </c>
      <c r="N4" s="235"/>
      <c r="O4" s="252">
        <v>202.94404702336746</v>
      </c>
      <c r="P4" s="170"/>
      <c r="Q4" s="366" t="s">
        <v>99</v>
      </c>
      <c r="R4" s="236"/>
      <c r="S4" s="234" t="s">
        <v>71</v>
      </c>
      <c r="T4" s="170">
        <v>1191</v>
      </c>
      <c r="U4" s="170">
        <v>1194</v>
      </c>
      <c r="V4" s="170">
        <v>1208</v>
      </c>
      <c r="W4" s="170">
        <v>1274</v>
      </c>
      <c r="X4" s="170">
        <v>1428</v>
      </c>
      <c r="Y4" s="170">
        <v>1434</v>
      </c>
      <c r="Z4" s="170">
        <v>1385</v>
      </c>
      <c r="AA4" s="170">
        <v>1189</v>
      </c>
      <c r="AB4" s="170">
        <v>1217</v>
      </c>
      <c r="AC4" s="170">
        <v>1074</v>
      </c>
      <c r="AD4" s="170">
        <v>1083</v>
      </c>
      <c r="AG4" s="234" t="s">
        <v>132</v>
      </c>
      <c r="AH4" s="170">
        <v>0</v>
      </c>
      <c r="AI4" s="170">
        <v>0</v>
      </c>
      <c r="AJ4" s="170">
        <v>0</v>
      </c>
      <c r="AK4" s="170">
        <v>0</v>
      </c>
      <c r="AL4" s="170">
        <v>0</v>
      </c>
      <c r="AM4" s="170">
        <v>0</v>
      </c>
      <c r="AN4" s="170">
        <v>0</v>
      </c>
      <c r="AO4" s="170">
        <v>0</v>
      </c>
      <c r="AP4" s="170">
        <v>0</v>
      </c>
      <c r="AQ4" s="170">
        <v>0</v>
      </c>
      <c r="AR4" s="170">
        <v>0</v>
      </c>
      <c r="AT4" s="602" t="s">
        <v>100</v>
      </c>
      <c r="AU4" s="237" t="s">
        <v>71</v>
      </c>
      <c r="AV4" s="169">
        <v>560</v>
      </c>
      <c r="AW4" s="205">
        <v>597</v>
      </c>
      <c r="AX4" s="205">
        <v>620</v>
      </c>
      <c r="AY4" s="169">
        <v>679</v>
      </c>
      <c r="AZ4" s="205">
        <v>767</v>
      </c>
      <c r="BA4" s="205">
        <v>753</v>
      </c>
      <c r="BB4" s="205">
        <v>743</v>
      </c>
      <c r="BC4" s="169">
        <v>638</v>
      </c>
      <c r="BD4" s="169">
        <v>624</v>
      </c>
      <c r="BE4" s="169">
        <v>560</v>
      </c>
      <c r="BF4" s="267">
        <v>500</v>
      </c>
      <c r="BI4" s="620" t="s">
        <v>51</v>
      </c>
      <c r="BJ4" s="234" t="s">
        <v>71</v>
      </c>
      <c r="BK4" s="170">
        <v>102</v>
      </c>
      <c r="BL4" s="173">
        <v>89</v>
      </c>
      <c r="BM4" s="173">
        <v>102</v>
      </c>
      <c r="BN4" s="170">
        <v>109</v>
      </c>
      <c r="BO4" s="173">
        <v>122</v>
      </c>
      <c r="BP4" s="173">
        <v>163</v>
      </c>
      <c r="BQ4" s="173">
        <v>143</v>
      </c>
      <c r="BR4" s="170">
        <v>129</v>
      </c>
      <c r="BS4" s="170">
        <v>101</v>
      </c>
      <c r="BT4" s="170">
        <v>75</v>
      </c>
      <c r="BU4" s="267">
        <v>49</v>
      </c>
      <c r="BY4" s="177" t="s">
        <v>0</v>
      </c>
      <c r="BZ4" s="178">
        <v>5398.2333333333336</v>
      </c>
      <c r="CA4" s="178">
        <v>5548.1333333333332</v>
      </c>
      <c r="CB4" s="178">
        <v>5668.4666666666662</v>
      </c>
      <c r="CC4" s="178">
        <v>5812.3</v>
      </c>
      <c r="CD4" s="178">
        <v>5969.6</v>
      </c>
      <c r="CE4" s="178">
        <v>6342.2333333333336</v>
      </c>
      <c r="CF4" s="178">
        <v>6600.3666666666668</v>
      </c>
      <c r="CG4" s="178">
        <v>6646.666666666667</v>
      </c>
      <c r="CH4" s="224">
        <v>6560.333333333333</v>
      </c>
      <c r="CI4" s="224">
        <v>6318.3666666666668</v>
      </c>
      <c r="CJ4" s="224">
        <v>6127.8</v>
      </c>
    </row>
    <row r="5" spans="2:88">
      <c r="B5" s="234" t="s">
        <v>72</v>
      </c>
      <c r="C5" s="170">
        <f t="shared" si="0"/>
        <v>1310.5999999999999</v>
      </c>
      <c r="D5" s="170">
        <f t="shared" si="0"/>
        <v>1525.6</v>
      </c>
      <c r="E5" s="170">
        <f t="shared" si="0"/>
        <v>1440.6</v>
      </c>
      <c r="F5" s="170">
        <f t="shared" si="0"/>
        <v>1511.6</v>
      </c>
      <c r="G5" s="170">
        <f t="shared" si="0"/>
        <v>1729.2</v>
      </c>
      <c r="H5" s="170">
        <f t="shared" si="0"/>
        <v>1870.8000000000002</v>
      </c>
      <c r="I5" s="170">
        <f t="shared" si="0"/>
        <v>1926.4</v>
      </c>
      <c r="J5" s="187">
        <f>AA5+BC5*$Q$6+BC11*$Q$8</f>
        <v>1831.4</v>
      </c>
      <c r="K5" s="170">
        <f t="shared" si="0"/>
        <v>1680.8</v>
      </c>
      <c r="L5" s="170">
        <f t="shared" si="0"/>
        <v>1682.2</v>
      </c>
      <c r="M5" s="170">
        <f t="shared" si="0"/>
        <v>1617.4</v>
      </c>
      <c r="N5" s="235"/>
      <c r="O5" s="252">
        <v>199.83343730884297</v>
      </c>
      <c r="P5" s="170"/>
      <c r="Q5" s="349" t="s">
        <v>100</v>
      </c>
      <c r="R5" s="238"/>
      <c r="S5" s="234" t="s">
        <v>72</v>
      </c>
      <c r="T5" s="170">
        <v>911</v>
      </c>
      <c r="U5" s="170">
        <v>1052</v>
      </c>
      <c r="V5" s="170">
        <v>996</v>
      </c>
      <c r="W5" s="170">
        <v>1032</v>
      </c>
      <c r="X5" s="170">
        <v>1152</v>
      </c>
      <c r="Y5" s="170">
        <v>1233</v>
      </c>
      <c r="Z5" s="170">
        <v>1254</v>
      </c>
      <c r="AA5" s="170">
        <v>1192</v>
      </c>
      <c r="AB5" s="170">
        <v>1111</v>
      </c>
      <c r="AC5" s="170">
        <v>1133</v>
      </c>
      <c r="AD5" s="170">
        <v>1093</v>
      </c>
      <c r="AG5" s="234" t="s">
        <v>70</v>
      </c>
      <c r="AH5" s="170">
        <v>835</v>
      </c>
      <c r="AI5" s="170">
        <v>890</v>
      </c>
      <c r="AJ5" s="170">
        <v>958</v>
      </c>
      <c r="AK5" s="170">
        <v>998</v>
      </c>
      <c r="AL5" s="170">
        <v>1018</v>
      </c>
      <c r="AM5" s="170">
        <v>1017</v>
      </c>
      <c r="AN5" s="170">
        <v>1038</v>
      </c>
      <c r="AO5" s="170">
        <v>1116</v>
      </c>
      <c r="AP5" s="170">
        <v>1247</v>
      </c>
      <c r="AQ5" s="170">
        <v>1223</v>
      </c>
      <c r="AR5" s="170">
        <v>1199</v>
      </c>
      <c r="AT5" s="603"/>
      <c r="AU5" s="234" t="s">
        <v>72</v>
      </c>
      <c r="AV5" s="170">
        <v>417</v>
      </c>
      <c r="AW5" s="173">
        <v>472</v>
      </c>
      <c r="AX5" s="173">
        <v>457</v>
      </c>
      <c r="AY5" s="170">
        <v>492</v>
      </c>
      <c r="AZ5" s="173">
        <v>594</v>
      </c>
      <c r="BA5" s="173">
        <v>651</v>
      </c>
      <c r="BB5" s="173">
        <v>668</v>
      </c>
      <c r="BC5" s="170">
        <v>633</v>
      </c>
      <c r="BD5" s="170">
        <v>566</v>
      </c>
      <c r="BE5" s="170">
        <v>559</v>
      </c>
      <c r="BF5" s="269">
        <v>563</v>
      </c>
      <c r="BI5" s="621"/>
      <c r="BJ5" s="234" t="s">
        <v>72</v>
      </c>
      <c r="BK5" s="170">
        <v>89</v>
      </c>
      <c r="BL5" s="173">
        <v>127</v>
      </c>
      <c r="BM5" s="173">
        <v>109</v>
      </c>
      <c r="BN5" s="170">
        <v>123</v>
      </c>
      <c r="BO5" s="173">
        <v>132</v>
      </c>
      <c r="BP5" s="173">
        <v>150</v>
      </c>
      <c r="BQ5" s="173">
        <v>171</v>
      </c>
      <c r="BR5" s="170">
        <v>156</v>
      </c>
      <c r="BS5" s="170">
        <v>142</v>
      </c>
      <c r="BT5" s="170">
        <v>128</v>
      </c>
      <c r="BU5" s="269">
        <v>111</v>
      </c>
      <c r="BY5" s="177" t="s">
        <v>1</v>
      </c>
      <c r="BZ5" s="178">
        <v>6521</v>
      </c>
      <c r="CA5" s="178">
        <v>7122.5666666666666</v>
      </c>
      <c r="CB5" s="178">
        <v>7211.1</v>
      </c>
      <c r="CC5" s="178">
        <v>7054.1333333333332</v>
      </c>
      <c r="CD5" s="178">
        <v>7206.9</v>
      </c>
      <c r="CE5" s="178">
        <v>7543.1333333333332</v>
      </c>
      <c r="CF5" s="178">
        <v>8093.2666666666664</v>
      </c>
      <c r="CG5" s="178">
        <v>8418.5333333333328</v>
      </c>
      <c r="CH5" s="224">
        <v>8314.0333333333328</v>
      </c>
      <c r="CI5" s="224">
        <v>8134.0666666666666</v>
      </c>
      <c r="CJ5" s="224">
        <v>7574.0666666666666</v>
      </c>
    </row>
    <row r="6" spans="2:88">
      <c r="B6" s="234" t="s">
        <v>73</v>
      </c>
      <c r="C6" s="170">
        <f t="shared" si="0"/>
        <v>1329.4</v>
      </c>
      <c r="D6" s="170">
        <f t="shared" si="0"/>
        <v>1299.4000000000001</v>
      </c>
      <c r="E6" s="170">
        <f t="shared" si="0"/>
        <v>1523.8</v>
      </c>
      <c r="F6" s="170">
        <f t="shared" si="0"/>
        <v>1505.4</v>
      </c>
      <c r="G6" s="170">
        <f t="shared" si="0"/>
        <v>1581</v>
      </c>
      <c r="H6" s="170">
        <f t="shared" si="0"/>
        <v>1784.6</v>
      </c>
      <c r="I6" s="170">
        <f t="shared" si="0"/>
        <v>1335.8</v>
      </c>
      <c r="J6" s="170">
        <f t="shared" si="0"/>
        <v>1870.2</v>
      </c>
      <c r="K6" s="170">
        <f t="shared" si="0"/>
        <v>1849.6</v>
      </c>
      <c r="L6" s="170">
        <f t="shared" si="0"/>
        <v>1868.8</v>
      </c>
      <c r="M6" s="170">
        <f t="shared" si="0"/>
        <v>1876</v>
      </c>
      <c r="N6" s="235"/>
      <c r="O6" s="252">
        <v>232.79473075365499</v>
      </c>
      <c r="P6" s="170"/>
      <c r="Q6" s="348">
        <v>0.8</v>
      </c>
      <c r="R6" s="238"/>
      <c r="S6" s="234" t="s">
        <v>73</v>
      </c>
      <c r="T6" s="170">
        <v>924</v>
      </c>
      <c r="U6" s="170">
        <v>904</v>
      </c>
      <c r="V6" s="170">
        <v>1051</v>
      </c>
      <c r="W6" s="170">
        <v>1021</v>
      </c>
      <c r="X6" s="170">
        <v>1072</v>
      </c>
      <c r="Y6" s="170">
        <v>1168</v>
      </c>
      <c r="Z6" s="170">
        <v>854</v>
      </c>
      <c r="AA6" s="170">
        <v>1206</v>
      </c>
      <c r="AB6" s="170">
        <v>1199</v>
      </c>
      <c r="AC6" s="170">
        <v>1212</v>
      </c>
      <c r="AD6" s="170">
        <v>1244</v>
      </c>
      <c r="AG6" s="234" t="s">
        <v>133</v>
      </c>
      <c r="AH6" s="170">
        <v>119</v>
      </c>
      <c r="AI6" s="170">
        <v>142</v>
      </c>
      <c r="AJ6" s="170">
        <v>170</v>
      </c>
      <c r="AK6" s="170">
        <v>140</v>
      </c>
      <c r="AL6" s="170">
        <v>115</v>
      </c>
      <c r="AM6" s="170">
        <v>129</v>
      </c>
      <c r="AN6" s="170">
        <v>131</v>
      </c>
      <c r="AO6" s="170">
        <v>132</v>
      </c>
      <c r="AP6" s="170">
        <v>122</v>
      </c>
      <c r="AQ6" s="170">
        <v>104</v>
      </c>
      <c r="AR6" s="170">
        <v>119</v>
      </c>
      <c r="AT6" s="603"/>
      <c r="AU6" s="234" t="s">
        <v>73</v>
      </c>
      <c r="AV6" s="170">
        <v>373</v>
      </c>
      <c r="AW6" s="173">
        <v>383</v>
      </c>
      <c r="AX6" s="173">
        <v>446</v>
      </c>
      <c r="AY6" s="170">
        <v>443</v>
      </c>
      <c r="AZ6" s="173">
        <v>460</v>
      </c>
      <c r="BA6" s="173">
        <v>557</v>
      </c>
      <c r="BB6" s="173">
        <v>391</v>
      </c>
      <c r="BC6" s="170">
        <v>614</v>
      </c>
      <c r="BD6" s="170">
        <v>602</v>
      </c>
      <c r="BE6" s="170">
        <v>596</v>
      </c>
      <c r="BF6" s="269">
        <v>585</v>
      </c>
      <c r="BI6" s="621"/>
      <c r="BJ6" s="234" t="s">
        <v>73</v>
      </c>
      <c r="BK6" s="170">
        <v>158</v>
      </c>
      <c r="BL6" s="173">
        <v>130</v>
      </c>
      <c r="BM6" s="173">
        <v>168</v>
      </c>
      <c r="BN6" s="170">
        <v>183</v>
      </c>
      <c r="BO6" s="173">
        <v>179</v>
      </c>
      <c r="BP6" s="173">
        <v>220</v>
      </c>
      <c r="BQ6" s="173">
        <v>212</v>
      </c>
      <c r="BR6" s="170">
        <v>230</v>
      </c>
      <c r="BS6" s="170">
        <v>208</v>
      </c>
      <c r="BT6" s="170">
        <v>232</v>
      </c>
      <c r="BU6" s="269">
        <v>195</v>
      </c>
      <c r="BY6" s="177" t="s">
        <v>2</v>
      </c>
      <c r="BZ6" s="178">
        <v>6424.4</v>
      </c>
      <c r="CA6" s="178">
        <v>6617.2</v>
      </c>
      <c r="CB6" s="178">
        <v>6921.6333333333332</v>
      </c>
      <c r="CC6" s="178">
        <v>7300.0333333333338</v>
      </c>
      <c r="CD6" s="178">
        <v>7536.4</v>
      </c>
      <c r="CE6" s="178">
        <v>8007.4333333333334</v>
      </c>
      <c r="CF6" s="178">
        <v>8458</v>
      </c>
      <c r="CG6" s="178">
        <v>8812.8666666666668</v>
      </c>
      <c r="CH6" s="224">
        <v>8943.4666666666672</v>
      </c>
      <c r="CI6" s="224">
        <v>9221.6666666666661</v>
      </c>
      <c r="CJ6" s="224">
        <v>9409.1666666666661</v>
      </c>
    </row>
    <row r="7" spans="2:88">
      <c r="B7" s="234" t="s">
        <v>10</v>
      </c>
      <c r="C7" s="170">
        <f t="shared" ref="C7:M7" si="1">T7+AV9*$Q$6+AV15*$Q$8</f>
        <v>1181.5999999999999</v>
      </c>
      <c r="D7" s="170">
        <f t="shared" si="1"/>
        <v>1312.4</v>
      </c>
      <c r="E7" s="170">
        <f t="shared" si="1"/>
        <v>1421.8</v>
      </c>
      <c r="F7" s="170">
        <f t="shared" si="1"/>
        <v>1488.8</v>
      </c>
      <c r="G7" s="170">
        <f t="shared" si="1"/>
        <v>1498.6</v>
      </c>
      <c r="H7" s="170">
        <f t="shared" si="1"/>
        <v>1524.2</v>
      </c>
      <c r="I7" s="170">
        <f t="shared" si="1"/>
        <v>1591.8</v>
      </c>
      <c r="J7" s="170">
        <f>AA7+BC9*$Q$6+BC15*$Q$8</f>
        <v>1734.2</v>
      </c>
      <c r="K7" s="170">
        <f t="shared" si="1"/>
        <v>1976.6</v>
      </c>
      <c r="L7" s="170">
        <f t="shared" si="1"/>
        <v>1957.8</v>
      </c>
      <c r="M7" s="170">
        <f t="shared" si="1"/>
        <v>1871.2</v>
      </c>
      <c r="N7" s="170"/>
      <c r="O7" s="252">
        <v>257.08301210136551</v>
      </c>
      <c r="P7" s="170"/>
      <c r="Q7" s="349" t="s">
        <v>101</v>
      </c>
      <c r="R7" s="238"/>
      <c r="S7" s="234" t="s">
        <v>10</v>
      </c>
      <c r="T7" s="170">
        <v>835</v>
      </c>
      <c r="U7" s="170">
        <v>890</v>
      </c>
      <c r="V7" s="170">
        <v>958</v>
      </c>
      <c r="W7" s="170">
        <v>998</v>
      </c>
      <c r="X7" s="170">
        <v>1018</v>
      </c>
      <c r="Y7" s="170">
        <v>1017</v>
      </c>
      <c r="Z7" s="170">
        <v>1038</v>
      </c>
      <c r="AA7" s="170">
        <v>1116</v>
      </c>
      <c r="AB7" s="170">
        <v>1247</v>
      </c>
      <c r="AC7" s="170">
        <v>1223</v>
      </c>
      <c r="AD7" s="170">
        <v>1199</v>
      </c>
      <c r="AG7" s="234" t="s">
        <v>134</v>
      </c>
      <c r="AH7" s="170">
        <v>0</v>
      </c>
      <c r="AI7" s="170">
        <v>0</v>
      </c>
      <c r="AJ7" s="170">
        <v>0</v>
      </c>
      <c r="AK7" s="170">
        <v>0</v>
      </c>
      <c r="AL7" s="170">
        <v>0</v>
      </c>
      <c r="AM7" s="170">
        <v>0</v>
      </c>
      <c r="AN7" s="170">
        <v>0</v>
      </c>
      <c r="AO7" s="170">
        <v>0</v>
      </c>
      <c r="AP7" s="170">
        <v>0</v>
      </c>
      <c r="AQ7" s="170">
        <v>0</v>
      </c>
      <c r="AR7" s="170">
        <v>0</v>
      </c>
      <c r="AT7" s="603"/>
      <c r="AU7" s="234" t="s">
        <v>36</v>
      </c>
      <c r="AV7" s="170">
        <v>0</v>
      </c>
      <c r="AW7" s="173">
        <v>0</v>
      </c>
      <c r="AX7" s="173">
        <v>0</v>
      </c>
      <c r="AY7" s="170">
        <v>0</v>
      </c>
      <c r="AZ7" s="173">
        <v>0</v>
      </c>
      <c r="BA7" s="173">
        <v>0</v>
      </c>
      <c r="BB7" s="173">
        <v>0</v>
      </c>
      <c r="BC7" s="173">
        <v>0</v>
      </c>
      <c r="BD7" s="170">
        <v>0</v>
      </c>
      <c r="BE7" s="170">
        <v>0</v>
      </c>
      <c r="BF7" s="268">
        <v>0</v>
      </c>
      <c r="BI7" s="621"/>
      <c r="BJ7" s="234" t="s">
        <v>36</v>
      </c>
      <c r="BK7" s="170">
        <v>0</v>
      </c>
      <c r="BL7" s="173">
        <v>0</v>
      </c>
      <c r="BM7" s="173">
        <v>0</v>
      </c>
      <c r="BN7" s="170">
        <v>0</v>
      </c>
      <c r="BO7" s="173">
        <v>0</v>
      </c>
      <c r="BP7" s="173">
        <v>0</v>
      </c>
      <c r="BQ7" s="173">
        <v>0</v>
      </c>
      <c r="BR7" s="173">
        <v>0</v>
      </c>
      <c r="BS7" s="170">
        <v>0</v>
      </c>
      <c r="BT7" s="170">
        <v>0</v>
      </c>
      <c r="BU7" s="268">
        <v>0</v>
      </c>
      <c r="BY7" s="177" t="s">
        <v>3</v>
      </c>
      <c r="BZ7" s="178">
        <v>6702.2333333333336</v>
      </c>
      <c r="CA7" s="178">
        <v>6640.9380000000001</v>
      </c>
      <c r="CB7" s="178">
        <v>6823.6333333333332</v>
      </c>
      <c r="CC7" s="178">
        <v>7183.333333333333</v>
      </c>
      <c r="CD7" s="178">
        <v>7628.1</v>
      </c>
      <c r="CE7" s="178">
        <v>8252.6666666666661</v>
      </c>
      <c r="CF7" s="178">
        <v>8528.1433333333334</v>
      </c>
      <c r="CG7" s="178">
        <v>8886.6333333333332</v>
      </c>
      <c r="CH7" s="224">
        <v>9054.8666666666668</v>
      </c>
      <c r="CI7" s="224">
        <v>9326.6</v>
      </c>
      <c r="CJ7" s="224">
        <v>9211.2666666666664</v>
      </c>
    </row>
    <row r="8" spans="2:88" ht="18.75" thickBot="1">
      <c r="B8" s="234" t="s">
        <v>11</v>
      </c>
      <c r="C8" s="170">
        <f t="shared" ref="C8:E9" si="2">T8</f>
        <v>119</v>
      </c>
      <c r="D8" s="170">
        <f t="shared" si="2"/>
        <v>142</v>
      </c>
      <c r="E8" s="170">
        <f t="shared" si="2"/>
        <v>170</v>
      </c>
      <c r="F8" s="170">
        <f>W8</f>
        <v>140</v>
      </c>
      <c r="G8" s="170">
        <f t="shared" ref="G8:M12" si="3">X8</f>
        <v>115</v>
      </c>
      <c r="H8" s="170">
        <f t="shared" si="3"/>
        <v>129</v>
      </c>
      <c r="I8" s="170">
        <f t="shared" si="3"/>
        <v>131</v>
      </c>
      <c r="J8" s="170">
        <f t="shared" si="3"/>
        <v>132</v>
      </c>
      <c r="K8" s="170">
        <f t="shared" si="3"/>
        <v>122</v>
      </c>
      <c r="L8" s="170">
        <f t="shared" si="3"/>
        <v>104</v>
      </c>
      <c r="M8" s="170">
        <f t="shared" si="3"/>
        <v>119</v>
      </c>
      <c r="N8" s="170"/>
      <c r="O8" s="252">
        <v>18.056700818378861</v>
      </c>
      <c r="P8" s="170"/>
      <c r="Q8" s="350">
        <v>1</v>
      </c>
      <c r="R8" s="238"/>
      <c r="S8" s="234" t="s">
        <v>11</v>
      </c>
      <c r="T8" s="170">
        <v>119</v>
      </c>
      <c r="U8" s="170">
        <v>142</v>
      </c>
      <c r="V8" s="170">
        <v>170</v>
      </c>
      <c r="W8" s="170">
        <v>140</v>
      </c>
      <c r="X8" s="170">
        <v>115</v>
      </c>
      <c r="Y8" s="170">
        <v>129</v>
      </c>
      <c r="Z8" s="170">
        <v>131</v>
      </c>
      <c r="AA8" s="170">
        <v>132</v>
      </c>
      <c r="AB8" s="170">
        <v>122</v>
      </c>
      <c r="AC8" s="170">
        <v>104</v>
      </c>
      <c r="AD8" s="170">
        <v>119</v>
      </c>
      <c r="AG8" s="234" t="s">
        <v>135</v>
      </c>
      <c r="AH8" s="170">
        <v>0</v>
      </c>
      <c r="AI8" s="170">
        <v>0</v>
      </c>
      <c r="AJ8" s="170">
        <v>0</v>
      </c>
      <c r="AK8" s="170">
        <v>0</v>
      </c>
      <c r="AL8" s="170">
        <v>0</v>
      </c>
      <c r="AM8" s="170">
        <v>0</v>
      </c>
      <c r="AN8" s="170">
        <v>0</v>
      </c>
      <c r="AO8" s="170">
        <v>0</v>
      </c>
      <c r="AP8" s="170">
        <v>0</v>
      </c>
      <c r="AQ8" s="170">
        <v>0</v>
      </c>
      <c r="AR8" s="170">
        <v>0</v>
      </c>
      <c r="AT8" s="603"/>
      <c r="AU8" s="234" t="s">
        <v>70</v>
      </c>
      <c r="AV8" s="170">
        <v>287</v>
      </c>
      <c r="AW8" s="173">
        <v>343</v>
      </c>
      <c r="AX8" s="173">
        <v>371</v>
      </c>
      <c r="AY8" s="170">
        <v>396</v>
      </c>
      <c r="AZ8" s="173">
        <v>367</v>
      </c>
      <c r="BA8" s="173">
        <v>369</v>
      </c>
      <c r="BB8" s="173">
        <v>441</v>
      </c>
      <c r="BC8" s="173">
        <v>454</v>
      </c>
      <c r="BD8" s="170">
        <v>522</v>
      </c>
      <c r="BE8" s="170">
        <v>546</v>
      </c>
      <c r="BF8" s="268">
        <v>509</v>
      </c>
      <c r="BI8" s="621"/>
      <c r="BJ8" s="234" t="s">
        <v>70</v>
      </c>
      <c r="BK8" s="170">
        <v>246</v>
      </c>
      <c r="BL8" s="173">
        <v>272</v>
      </c>
      <c r="BM8" s="173">
        <v>311</v>
      </c>
      <c r="BN8" s="170">
        <v>313</v>
      </c>
      <c r="BO8" s="173">
        <v>273</v>
      </c>
      <c r="BP8" s="173">
        <v>316</v>
      </c>
      <c r="BQ8" s="173">
        <v>300</v>
      </c>
      <c r="BR8" s="173">
        <v>358</v>
      </c>
      <c r="BS8" s="170">
        <v>407</v>
      </c>
      <c r="BT8" s="170">
        <v>390</v>
      </c>
      <c r="BU8" s="268">
        <v>338</v>
      </c>
      <c r="BY8" s="177" t="s">
        <v>4</v>
      </c>
      <c r="BZ8" s="178">
        <v>18157.7</v>
      </c>
      <c r="CA8" s="178">
        <v>18573.733333333334</v>
      </c>
      <c r="CB8" s="178">
        <v>18767.599999999999</v>
      </c>
      <c r="CC8" s="178">
        <v>18926.733333333334</v>
      </c>
      <c r="CD8" s="178">
        <v>19212.333333333332</v>
      </c>
      <c r="CE8" s="178">
        <v>19973.566666666666</v>
      </c>
      <c r="CF8" s="178">
        <v>20916.033333333333</v>
      </c>
      <c r="CG8" s="178">
        <v>20591.2</v>
      </c>
      <c r="CH8" s="224">
        <v>19483.666666666668</v>
      </c>
      <c r="CI8" s="224">
        <v>18344.333333333332</v>
      </c>
      <c r="CJ8" s="224">
        <v>17811.766666666666</v>
      </c>
    </row>
    <row r="9" spans="2:88">
      <c r="B9" s="234" t="s">
        <v>12</v>
      </c>
      <c r="C9" s="170">
        <f t="shared" si="2"/>
        <v>0</v>
      </c>
      <c r="D9" s="170">
        <f t="shared" si="2"/>
        <v>0</v>
      </c>
      <c r="E9" s="170">
        <f t="shared" si="2"/>
        <v>0</v>
      </c>
      <c r="F9" s="170">
        <f t="shared" ref="F9:F12" si="4">W9</f>
        <v>0</v>
      </c>
      <c r="G9" s="170">
        <f t="shared" si="3"/>
        <v>0</v>
      </c>
      <c r="H9" s="170">
        <f t="shared" si="3"/>
        <v>0</v>
      </c>
      <c r="I9" s="170">
        <f t="shared" si="3"/>
        <v>0</v>
      </c>
      <c r="J9" s="170">
        <f t="shared" si="3"/>
        <v>0</v>
      </c>
      <c r="K9" s="170">
        <f t="shared" si="3"/>
        <v>0</v>
      </c>
      <c r="L9" s="170">
        <f t="shared" si="3"/>
        <v>0</v>
      </c>
      <c r="M9" s="170">
        <f t="shared" si="3"/>
        <v>0</v>
      </c>
      <c r="N9" s="170"/>
      <c r="O9" s="252"/>
      <c r="P9" s="170"/>
      <c r="R9" s="238"/>
      <c r="S9" s="234" t="s">
        <v>12</v>
      </c>
      <c r="T9" s="170">
        <v>0</v>
      </c>
      <c r="U9" s="170">
        <v>0</v>
      </c>
      <c r="V9" s="170">
        <v>0</v>
      </c>
      <c r="W9" s="170">
        <v>0</v>
      </c>
      <c r="X9" s="170">
        <v>0</v>
      </c>
      <c r="Y9" s="170">
        <v>0</v>
      </c>
      <c r="Z9" s="170">
        <v>0</v>
      </c>
      <c r="AA9" s="170">
        <v>0</v>
      </c>
      <c r="AB9" s="170">
        <v>0</v>
      </c>
      <c r="AC9" s="170">
        <v>0</v>
      </c>
      <c r="AD9" s="170">
        <v>0</v>
      </c>
      <c r="AG9" s="234" t="s">
        <v>153</v>
      </c>
      <c r="AH9" s="170">
        <v>0</v>
      </c>
      <c r="AI9" s="170">
        <v>0</v>
      </c>
      <c r="AJ9" s="170">
        <v>0</v>
      </c>
      <c r="AK9" s="170">
        <v>0</v>
      </c>
      <c r="AL9" s="170">
        <v>0</v>
      </c>
      <c r="AM9" s="170">
        <v>0</v>
      </c>
      <c r="AN9" s="170">
        <v>0</v>
      </c>
      <c r="AO9" s="170">
        <v>0</v>
      </c>
      <c r="AP9" s="170">
        <v>0</v>
      </c>
      <c r="AQ9" s="170">
        <v>0</v>
      </c>
      <c r="AR9" s="170">
        <v>0</v>
      </c>
      <c r="AT9" s="604"/>
      <c r="AU9" s="239" t="s">
        <v>53</v>
      </c>
      <c r="AV9" s="240">
        <f>AV7+AV8</f>
        <v>287</v>
      </c>
      <c r="AW9" s="241">
        <f t="shared" ref="AW9:BB9" si="5">AW7+AW8</f>
        <v>343</v>
      </c>
      <c r="AX9" s="241">
        <f t="shared" si="5"/>
        <v>371</v>
      </c>
      <c r="AY9" s="240">
        <f t="shared" si="5"/>
        <v>396</v>
      </c>
      <c r="AZ9" s="241">
        <f t="shared" si="5"/>
        <v>367</v>
      </c>
      <c r="BA9" s="241">
        <f t="shared" si="5"/>
        <v>369</v>
      </c>
      <c r="BB9" s="241">
        <f t="shared" si="5"/>
        <v>441</v>
      </c>
      <c r="BC9" s="241">
        <v>454</v>
      </c>
      <c r="BD9" s="240">
        <v>522</v>
      </c>
      <c r="BE9" s="242">
        <v>546</v>
      </c>
      <c r="BF9" s="243">
        <v>509</v>
      </c>
      <c r="BI9" s="622"/>
      <c r="BJ9" s="239" t="s">
        <v>53</v>
      </c>
      <c r="BK9" s="240">
        <f>BK7+BK8</f>
        <v>246</v>
      </c>
      <c r="BL9" s="241">
        <f t="shared" ref="BL9:BQ9" si="6">BL7+BL8</f>
        <v>272</v>
      </c>
      <c r="BM9" s="241">
        <f t="shared" si="6"/>
        <v>311</v>
      </c>
      <c r="BN9" s="240">
        <f t="shared" si="6"/>
        <v>313</v>
      </c>
      <c r="BO9" s="241">
        <f t="shared" si="6"/>
        <v>273</v>
      </c>
      <c r="BP9" s="241">
        <f t="shared" si="6"/>
        <v>316</v>
      </c>
      <c r="BQ9" s="241">
        <f t="shared" si="6"/>
        <v>300</v>
      </c>
      <c r="BR9" s="241">
        <v>358</v>
      </c>
      <c r="BS9" s="240">
        <v>407</v>
      </c>
      <c r="BT9" s="242">
        <v>390</v>
      </c>
      <c r="BU9" s="243">
        <v>338</v>
      </c>
      <c r="BX9" s="156" t="s">
        <v>14</v>
      </c>
      <c r="BY9" s="177" t="s">
        <v>5</v>
      </c>
      <c r="BZ9" s="178">
        <v>8865.7666666666664</v>
      </c>
      <c r="CA9" s="178">
        <v>8909.9</v>
      </c>
      <c r="CB9" s="178">
        <v>9158.0666666666675</v>
      </c>
      <c r="CC9" s="178">
        <v>9506.9</v>
      </c>
      <c r="CD9" s="178">
        <v>9833</v>
      </c>
      <c r="CE9" s="178">
        <v>10402.4</v>
      </c>
      <c r="CF9" s="178">
        <v>10899.933333333332</v>
      </c>
      <c r="CG9" s="178">
        <v>11145.366666666667</v>
      </c>
      <c r="CH9" s="224">
        <v>10789.033333333333</v>
      </c>
      <c r="CI9" s="224">
        <v>10355.299999999999</v>
      </c>
      <c r="CJ9" s="224">
        <v>10254.5</v>
      </c>
    </row>
    <row r="10" spans="2:88" ht="16.5" customHeight="1">
      <c r="B10" s="234" t="s">
        <v>13</v>
      </c>
      <c r="C10" s="244"/>
      <c r="D10" s="244"/>
      <c r="E10" s="244"/>
      <c r="F10" s="244">
        <f>W10</f>
        <v>4527799.72</v>
      </c>
      <c r="G10" s="244">
        <f t="shared" si="3"/>
        <v>4386318</v>
      </c>
      <c r="H10" s="244">
        <f t="shared" si="3"/>
        <v>4311201.5199999996</v>
      </c>
      <c r="I10" s="244">
        <f t="shared" si="3"/>
        <v>3646780.32</v>
      </c>
      <c r="J10" s="244">
        <f t="shared" si="3"/>
        <v>3036994.36</v>
      </c>
      <c r="K10" s="244">
        <f t="shared" si="3"/>
        <v>2001803.7700000003</v>
      </c>
      <c r="L10" s="244">
        <f>AC10</f>
        <v>2233932</v>
      </c>
      <c r="M10" s="244">
        <f>AD10</f>
        <v>2270724.6800000002</v>
      </c>
      <c r="N10" s="244"/>
      <c r="O10" s="252">
        <v>1046055.9040952764</v>
      </c>
      <c r="P10" s="170"/>
      <c r="R10" s="238"/>
      <c r="S10" s="234" t="s">
        <v>13</v>
      </c>
      <c r="T10" s="244"/>
      <c r="U10" s="244"/>
      <c r="V10" s="244"/>
      <c r="W10" s="244">
        <v>4527799.72</v>
      </c>
      <c r="X10" s="244">
        <v>4386318</v>
      </c>
      <c r="Y10" s="244">
        <v>4311201.5199999996</v>
      </c>
      <c r="Z10" s="244">
        <v>3646780.32</v>
      </c>
      <c r="AA10" s="244">
        <v>3036994.36</v>
      </c>
      <c r="AB10" s="244">
        <v>2001803.7700000003</v>
      </c>
      <c r="AC10" s="244">
        <v>2233932</v>
      </c>
      <c r="AD10" s="244">
        <v>2270724.6800000002</v>
      </c>
      <c r="AG10" s="245" t="s">
        <v>136</v>
      </c>
      <c r="AH10" s="246">
        <v>0</v>
      </c>
      <c r="AI10" s="246">
        <v>0</v>
      </c>
      <c r="AJ10" s="246">
        <v>0</v>
      </c>
      <c r="AK10" s="246">
        <v>0</v>
      </c>
      <c r="AL10" s="246">
        <v>0</v>
      </c>
      <c r="AM10" s="246">
        <v>0</v>
      </c>
      <c r="AN10" s="246">
        <v>0</v>
      </c>
      <c r="AO10" s="246">
        <v>0</v>
      </c>
      <c r="AP10" s="246">
        <v>0</v>
      </c>
      <c r="AQ10" s="246">
        <v>0</v>
      </c>
      <c r="AR10" s="246">
        <v>0</v>
      </c>
      <c r="AT10" s="602" t="s">
        <v>101</v>
      </c>
      <c r="AU10" s="234" t="s">
        <v>71</v>
      </c>
      <c r="AV10" s="170">
        <v>81</v>
      </c>
      <c r="AW10" s="173">
        <v>66</v>
      </c>
      <c r="AX10" s="173">
        <v>76</v>
      </c>
      <c r="AY10" s="170">
        <v>89</v>
      </c>
      <c r="AZ10" s="173">
        <v>95</v>
      </c>
      <c r="BA10" s="173">
        <v>143</v>
      </c>
      <c r="BB10" s="173">
        <v>124</v>
      </c>
      <c r="BC10" s="169">
        <v>110</v>
      </c>
      <c r="BD10" s="169">
        <v>84</v>
      </c>
      <c r="BE10" s="169">
        <v>49</v>
      </c>
      <c r="BF10" s="267">
        <v>32</v>
      </c>
      <c r="BI10" s="617" t="s">
        <v>52</v>
      </c>
      <c r="BJ10" s="234" t="s">
        <v>71</v>
      </c>
      <c r="BK10" s="170">
        <v>620</v>
      </c>
      <c r="BL10" s="173">
        <v>640</v>
      </c>
      <c r="BM10" s="173">
        <v>670</v>
      </c>
      <c r="BN10" s="170">
        <v>748</v>
      </c>
      <c r="BO10" s="173">
        <v>835</v>
      </c>
      <c r="BP10" s="173">
        <v>876</v>
      </c>
      <c r="BQ10" s="173">
        <v>848</v>
      </c>
      <c r="BR10" s="170">
        <v>729</v>
      </c>
      <c r="BS10" s="170">
        <v>691</v>
      </c>
      <c r="BT10" s="170">
        <v>583</v>
      </c>
      <c r="BU10" s="269">
        <v>515</v>
      </c>
      <c r="BY10" s="177" t="s">
        <v>6</v>
      </c>
      <c r="BZ10" s="178">
        <v>6750.8666666666668</v>
      </c>
      <c r="CA10" s="178">
        <v>6536.8666666666668</v>
      </c>
      <c r="CB10" s="178">
        <v>6466.0666666666666</v>
      </c>
      <c r="CC10" s="178">
        <v>6406.4</v>
      </c>
      <c r="CD10" s="178">
        <v>5749.5666666666666</v>
      </c>
      <c r="CE10" s="178">
        <v>5992.166666666667</v>
      </c>
      <c r="CF10" s="178">
        <v>6025.4333333333334</v>
      </c>
      <c r="CG10" s="178">
        <v>6166.9</v>
      </c>
      <c r="CH10" s="224">
        <v>5832.9666666666662</v>
      </c>
      <c r="CI10" s="224">
        <v>5941.5</v>
      </c>
      <c r="CJ10" s="224">
        <v>6255.9</v>
      </c>
    </row>
    <row r="11" spans="2:88">
      <c r="B11" s="234" t="s">
        <v>16</v>
      </c>
      <c r="C11" s="247">
        <f t="shared" ref="C11:C12" si="7">T11</f>
        <v>15.468023489166209</v>
      </c>
      <c r="D11" s="247">
        <f t="shared" ref="D11:D12" si="8">U11</f>
        <v>16.041431352286654</v>
      </c>
      <c r="E11" s="247">
        <f t="shared" ref="E11:E12" si="9">V11</f>
        <v>16.900513954390959</v>
      </c>
      <c r="F11" s="247">
        <f t="shared" ref="F11" si="10">W11</f>
        <v>17.17048328544638</v>
      </c>
      <c r="G11" s="247">
        <f t="shared" ref="G11" si="11">X11</f>
        <v>17.053068882337175</v>
      </c>
      <c r="H11" s="247">
        <f t="shared" ref="H11" si="12">Y11</f>
        <v>16.035360835037078</v>
      </c>
      <c r="I11" s="247">
        <f t="shared" ref="I11" si="13">Z11</f>
        <v>15.726399038437258</v>
      </c>
      <c r="J11" s="247">
        <f t="shared" ref="J11" si="14">AA11</f>
        <v>16.790371113340019</v>
      </c>
      <c r="K11" s="247">
        <f t="shared" ref="K11" si="15">AB11</f>
        <v>19.008180478634216</v>
      </c>
      <c r="L11" s="247">
        <f t="shared" ref="L11:M11" si="16">AC11</f>
        <v>19.35626823387901</v>
      </c>
      <c r="M11" s="247">
        <f t="shared" si="16"/>
        <v>19.566565488429781</v>
      </c>
      <c r="N11" s="247"/>
      <c r="O11" s="360">
        <v>1.3110074367824165</v>
      </c>
      <c r="P11" s="170"/>
      <c r="Q11" s="238"/>
      <c r="R11" s="238"/>
      <c r="S11" s="234" t="s">
        <v>16</v>
      </c>
      <c r="T11" s="247">
        <v>15.468023489166209</v>
      </c>
      <c r="U11" s="247">
        <v>16.041431352286654</v>
      </c>
      <c r="V11" s="247">
        <v>16.900513954390959</v>
      </c>
      <c r="W11" s="247">
        <v>17.17048328544638</v>
      </c>
      <c r="X11" s="247">
        <v>17.053068882337175</v>
      </c>
      <c r="Y11" s="247">
        <v>16.035360835037078</v>
      </c>
      <c r="Z11" s="247">
        <v>15.726399038437258</v>
      </c>
      <c r="AA11" s="247">
        <v>16.790371113340019</v>
      </c>
      <c r="AB11" s="247">
        <v>19.008180478634216</v>
      </c>
      <c r="AC11" s="247">
        <v>19.35626823387901</v>
      </c>
      <c r="AD11" s="247">
        <v>19.566565488429781</v>
      </c>
      <c r="AK11" s="229"/>
      <c r="AL11" s="229"/>
      <c r="AM11" s="229"/>
      <c r="AN11" s="229"/>
      <c r="AO11" s="229"/>
      <c r="AP11" s="229"/>
      <c r="AQ11" s="229"/>
      <c r="AR11" s="229"/>
      <c r="AT11" s="603"/>
      <c r="AU11" s="234" t="s">
        <v>72</v>
      </c>
      <c r="AV11" s="170">
        <v>66</v>
      </c>
      <c r="AW11" s="173">
        <v>96</v>
      </c>
      <c r="AX11" s="173">
        <v>79</v>
      </c>
      <c r="AY11" s="170">
        <v>86</v>
      </c>
      <c r="AZ11" s="173">
        <v>102</v>
      </c>
      <c r="BA11" s="173">
        <v>117</v>
      </c>
      <c r="BB11" s="173">
        <v>138</v>
      </c>
      <c r="BC11" s="170">
        <v>133</v>
      </c>
      <c r="BD11" s="170">
        <v>117</v>
      </c>
      <c r="BE11" s="170">
        <v>102</v>
      </c>
      <c r="BF11" s="269">
        <v>74</v>
      </c>
      <c r="BI11" s="618"/>
      <c r="BJ11" s="234" t="s">
        <v>72</v>
      </c>
      <c r="BK11" s="170">
        <v>460</v>
      </c>
      <c r="BL11" s="173">
        <v>537</v>
      </c>
      <c r="BM11" s="173">
        <v>506</v>
      </c>
      <c r="BN11" s="170">
        <v>541</v>
      </c>
      <c r="BO11" s="173">
        <v>666</v>
      </c>
      <c r="BP11" s="173">
        <v>735</v>
      </c>
      <c r="BQ11" s="173">
        <v>773</v>
      </c>
      <c r="BR11" s="170">
        <v>743</v>
      </c>
      <c r="BS11" s="170">
        <v>658</v>
      </c>
      <c r="BT11" s="170">
        <v>635</v>
      </c>
      <c r="BU11" s="269">
        <v>600</v>
      </c>
      <c r="BY11" s="177" t="s">
        <v>7</v>
      </c>
      <c r="BZ11" s="178">
        <v>13549.3</v>
      </c>
      <c r="CA11" s="178">
        <v>13122.5</v>
      </c>
      <c r="CB11" s="178">
        <v>13132.433333333332</v>
      </c>
      <c r="CC11" s="178">
        <v>13071.333333333334</v>
      </c>
      <c r="CD11" s="178">
        <v>13261.233333333334</v>
      </c>
      <c r="CE11" s="178">
        <v>13793.6</v>
      </c>
      <c r="CF11" s="178">
        <v>14612.233333333334</v>
      </c>
      <c r="CG11" s="178">
        <v>14916.6</v>
      </c>
      <c r="CH11" s="224">
        <v>14433.666666666666</v>
      </c>
      <c r="CI11" s="224">
        <v>13835.7</v>
      </c>
      <c r="CJ11" s="224">
        <v>13799.066666666668</v>
      </c>
    </row>
    <row r="12" spans="2:88">
      <c r="B12" s="248" t="s">
        <v>17</v>
      </c>
      <c r="C12" s="249">
        <f t="shared" si="7"/>
        <v>0.4667381974248927</v>
      </c>
      <c r="D12" s="249">
        <f t="shared" si="8"/>
        <v>0.48175865294667913</v>
      </c>
      <c r="E12" s="249">
        <f t="shared" si="9"/>
        <v>0.47741935483870968</v>
      </c>
      <c r="F12" s="249">
        <f t="shared" si="4"/>
        <v>0.53038674033149169</v>
      </c>
      <c r="G12" s="249">
        <f t="shared" si="3"/>
        <v>0.54282765737874095</v>
      </c>
      <c r="H12" s="249">
        <f t="shared" si="3"/>
        <v>0.53085376162299236</v>
      </c>
      <c r="I12" s="249">
        <f t="shared" si="3"/>
        <v>0.59253246753246758</v>
      </c>
      <c r="J12" s="249">
        <f t="shared" si="3"/>
        <v>0.59616985845129056</v>
      </c>
      <c r="K12" s="249">
        <f t="shared" si="3"/>
        <v>0.5705378020265004</v>
      </c>
      <c r="L12" s="249">
        <f t="shared" si="3"/>
        <v>0.58351729212656367</v>
      </c>
      <c r="M12" s="249">
        <f t="shared" si="3"/>
        <v>0.57215743440233235</v>
      </c>
      <c r="N12" s="250"/>
      <c r="O12" s="361">
        <v>4.6355080822989363</v>
      </c>
      <c r="P12" s="251"/>
      <c r="R12" s="238"/>
      <c r="S12" s="248" t="s">
        <v>17</v>
      </c>
      <c r="T12" s="249">
        <v>0.4667381974248927</v>
      </c>
      <c r="U12" s="249">
        <v>0.48175865294667913</v>
      </c>
      <c r="V12" s="249">
        <v>0.47741935483870968</v>
      </c>
      <c r="W12" s="249">
        <v>0.53038674033149169</v>
      </c>
      <c r="X12" s="249">
        <v>0.54282765737874095</v>
      </c>
      <c r="Y12" s="249">
        <v>0.53085376162299236</v>
      </c>
      <c r="Z12" s="249">
        <v>0.59253246753246758</v>
      </c>
      <c r="AA12" s="249">
        <v>0.59616985845129056</v>
      </c>
      <c r="AB12" s="249">
        <v>0.5705378020265004</v>
      </c>
      <c r="AC12" s="249">
        <v>0.58351729212656367</v>
      </c>
      <c r="AD12" s="249">
        <v>0.57215743440233235</v>
      </c>
      <c r="AT12" s="603"/>
      <c r="AU12" s="234" t="s">
        <v>73</v>
      </c>
      <c r="AV12" s="170">
        <v>107</v>
      </c>
      <c r="AW12" s="173">
        <v>89</v>
      </c>
      <c r="AX12" s="173">
        <v>116</v>
      </c>
      <c r="AY12" s="170">
        <v>130</v>
      </c>
      <c r="AZ12" s="173">
        <v>141</v>
      </c>
      <c r="BA12" s="173">
        <v>171</v>
      </c>
      <c r="BB12" s="173">
        <v>169</v>
      </c>
      <c r="BC12" s="170">
        <v>173</v>
      </c>
      <c r="BD12" s="170">
        <v>169</v>
      </c>
      <c r="BE12" s="170">
        <v>180</v>
      </c>
      <c r="BF12" s="269">
        <v>164</v>
      </c>
      <c r="BI12" s="618"/>
      <c r="BJ12" s="234" t="s">
        <v>73</v>
      </c>
      <c r="BK12" s="170">
        <v>429</v>
      </c>
      <c r="BL12" s="173">
        <v>431</v>
      </c>
      <c r="BM12" s="173">
        <v>510</v>
      </c>
      <c r="BN12" s="170">
        <v>520</v>
      </c>
      <c r="BO12" s="173">
        <v>563</v>
      </c>
      <c r="BP12" s="173">
        <v>679</v>
      </c>
      <c r="BQ12" s="173">
        <v>517</v>
      </c>
      <c r="BR12" s="170">
        <v>730</v>
      </c>
      <c r="BS12" s="170">
        <v>732</v>
      </c>
      <c r="BT12" s="170">
        <v>724</v>
      </c>
      <c r="BU12" s="269">
        <v>718</v>
      </c>
      <c r="BY12" s="177" t="s">
        <v>8</v>
      </c>
      <c r="BZ12" s="178">
        <v>18460.866666666665</v>
      </c>
      <c r="CA12" s="178">
        <v>18884.566666666666</v>
      </c>
      <c r="CB12" s="178">
        <v>19417.766666666666</v>
      </c>
      <c r="CC12" s="178">
        <v>19959.566666666666</v>
      </c>
      <c r="CD12" s="178">
        <v>20486.166666666668</v>
      </c>
      <c r="CE12" s="178">
        <v>20065.433333333334</v>
      </c>
      <c r="CF12" s="178">
        <v>19605.276666666668</v>
      </c>
      <c r="CG12" s="178">
        <v>19227</v>
      </c>
      <c r="CH12" s="224">
        <v>19184.166666666668</v>
      </c>
      <c r="CI12" s="224">
        <v>19397.866666666665</v>
      </c>
      <c r="CJ12" s="224">
        <v>19716.033333333333</v>
      </c>
    </row>
    <row r="13" spans="2:88">
      <c r="F13" s="229"/>
      <c r="K13" s="229" t="s">
        <v>14</v>
      </c>
      <c r="O13" s="252"/>
      <c r="P13" s="170"/>
      <c r="Q13" s="347"/>
      <c r="R13" s="156"/>
      <c r="W13" s="229"/>
      <c r="X13" s="229"/>
      <c r="Y13" s="229"/>
      <c r="Z13" s="229"/>
      <c r="AA13" s="359"/>
      <c r="AB13" s="359"/>
      <c r="AC13" s="359"/>
      <c r="AD13" s="359"/>
      <c r="AG13" s="156" t="s">
        <v>14</v>
      </c>
      <c r="AT13" s="603"/>
      <c r="AU13" s="234" t="s">
        <v>36</v>
      </c>
      <c r="AV13" s="170">
        <v>0</v>
      </c>
      <c r="AW13" s="173">
        <v>0</v>
      </c>
      <c r="AX13" s="173">
        <v>0</v>
      </c>
      <c r="AY13" s="170">
        <v>0</v>
      </c>
      <c r="AZ13" s="173">
        <v>0</v>
      </c>
      <c r="BA13" s="173">
        <v>0</v>
      </c>
      <c r="BB13" s="173">
        <v>0</v>
      </c>
      <c r="BC13" s="173">
        <v>0</v>
      </c>
      <c r="BD13" s="170">
        <v>0</v>
      </c>
      <c r="BE13" s="170">
        <v>0</v>
      </c>
      <c r="BF13" s="268">
        <v>0</v>
      </c>
      <c r="BI13" s="618"/>
      <c r="BJ13" s="234" t="s">
        <v>36</v>
      </c>
      <c r="BK13" s="170">
        <v>0</v>
      </c>
      <c r="BL13" s="173">
        <v>0</v>
      </c>
      <c r="BM13" s="173">
        <v>0</v>
      </c>
      <c r="BN13" s="170">
        <v>0</v>
      </c>
      <c r="BO13" s="173">
        <v>0</v>
      </c>
      <c r="BP13" s="173">
        <v>0</v>
      </c>
      <c r="BQ13" s="173">
        <v>0</v>
      </c>
      <c r="BR13" s="173">
        <v>0</v>
      </c>
      <c r="BS13" s="170">
        <v>0</v>
      </c>
      <c r="BT13" s="170">
        <v>0</v>
      </c>
      <c r="BU13" s="268">
        <v>0</v>
      </c>
      <c r="BW13" s="156" t="s">
        <v>14</v>
      </c>
      <c r="BY13" s="198" t="s">
        <v>65</v>
      </c>
      <c r="BZ13" s="199">
        <f t="shared" ref="BZ13:CI13" si="17">SUM(BZ4:BZ12)</f>
        <v>90830.366666666669</v>
      </c>
      <c r="CA13" s="199">
        <f t="shared" si="17"/>
        <v>91956.404666666684</v>
      </c>
      <c r="CB13" s="199">
        <f t="shared" si="17"/>
        <v>93566.766666666648</v>
      </c>
      <c r="CC13" s="199">
        <f t="shared" si="17"/>
        <v>95220.733333333337</v>
      </c>
      <c r="CD13" s="199">
        <f t="shared" si="17"/>
        <v>96883.3</v>
      </c>
      <c r="CE13" s="199">
        <f t="shared" si="17"/>
        <v>100372.63333333335</v>
      </c>
      <c r="CF13" s="199">
        <f t="shared" si="17"/>
        <v>103738.68666666668</v>
      </c>
      <c r="CG13" s="199">
        <f t="shared" si="17"/>
        <v>104811.76666666666</v>
      </c>
      <c r="CH13" s="199">
        <f t="shared" si="17"/>
        <v>102596.20000000001</v>
      </c>
      <c r="CI13" s="199">
        <f t="shared" si="17"/>
        <v>100875.4</v>
      </c>
      <c r="CJ13" s="199">
        <f t="shared" ref="CJ13" si="18">SUM(CJ4:CJ12)</f>
        <v>100159.56666666665</v>
      </c>
    </row>
    <row r="14" spans="2:88">
      <c r="G14" s="156"/>
      <c r="H14" s="156"/>
      <c r="I14" s="156"/>
      <c r="J14" s="156"/>
      <c r="K14" s="156"/>
      <c r="L14" s="253"/>
      <c r="M14" s="253"/>
      <c r="N14" s="254"/>
      <c r="O14" s="111"/>
      <c r="P14" s="156"/>
      <c r="Q14" s="347"/>
      <c r="R14" s="156"/>
      <c r="AA14" s="347"/>
      <c r="AB14" s="347"/>
      <c r="AC14" s="347" t="s">
        <v>14</v>
      </c>
      <c r="AD14" s="347"/>
      <c r="AG14" s="189"/>
      <c r="AH14" s="189"/>
      <c r="AI14" s="189"/>
      <c r="AJ14" s="189"/>
      <c r="AK14" s="189"/>
      <c r="AL14" s="189"/>
      <c r="AM14" s="189"/>
      <c r="AN14" s="189"/>
      <c r="AO14" s="189"/>
      <c r="AP14" s="189"/>
      <c r="AQ14" s="189"/>
      <c r="AR14" s="189"/>
      <c r="AT14" s="603"/>
      <c r="AU14" s="234" t="s">
        <v>70</v>
      </c>
      <c r="AV14" s="170">
        <v>117</v>
      </c>
      <c r="AW14" s="173">
        <v>148</v>
      </c>
      <c r="AX14" s="173">
        <v>167</v>
      </c>
      <c r="AY14" s="170">
        <v>174</v>
      </c>
      <c r="AZ14" s="173">
        <v>187</v>
      </c>
      <c r="BA14" s="173">
        <v>212</v>
      </c>
      <c r="BB14" s="173">
        <v>201</v>
      </c>
      <c r="BC14" s="173">
        <v>255</v>
      </c>
      <c r="BD14" s="170">
        <v>312</v>
      </c>
      <c r="BE14" s="170">
        <v>298</v>
      </c>
      <c r="BF14" s="268">
        <v>265</v>
      </c>
      <c r="BI14" s="618"/>
      <c r="BJ14" s="234" t="s">
        <v>70</v>
      </c>
      <c r="BK14" s="170">
        <v>275</v>
      </c>
      <c r="BL14" s="173">
        <v>367</v>
      </c>
      <c r="BM14" s="173">
        <v>394</v>
      </c>
      <c r="BN14" s="170">
        <v>431</v>
      </c>
      <c r="BO14" s="173">
        <v>468</v>
      </c>
      <c r="BP14" s="173">
        <v>477</v>
      </c>
      <c r="BQ14" s="173">
        <v>543</v>
      </c>
      <c r="BR14" s="173">
        <v>606</v>
      </c>
      <c r="BS14" s="170">
        <v>739</v>
      </c>
      <c r="BT14" s="170">
        <v>752</v>
      </c>
      <c r="BU14" s="268">
        <v>701</v>
      </c>
    </row>
    <row r="15" spans="2:88">
      <c r="G15" s="156" t="s">
        <v>14</v>
      </c>
      <c r="H15" s="156"/>
      <c r="I15" s="156"/>
      <c r="J15" s="156"/>
      <c r="K15" s="156"/>
      <c r="L15" s="253"/>
      <c r="M15" s="253"/>
      <c r="N15" s="254"/>
      <c r="O15" s="111"/>
      <c r="P15" s="156"/>
      <c r="Q15" s="347"/>
      <c r="R15" s="156"/>
      <c r="X15" s="156" t="s">
        <v>14</v>
      </c>
      <c r="AA15" s="347"/>
      <c r="AB15" s="347"/>
      <c r="AC15" s="347"/>
      <c r="AD15" s="347"/>
      <c r="AG15" s="189"/>
      <c r="AH15" s="189"/>
      <c r="AI15" s="189"/>
      <c r="AJ15" s="189"/>
      <c r="AK15" s="189"/>
      <c r="AL15" s="189"/>
      <c r="AM15" s="189"/>
      <c r="AN15" s="189"/>
      <c r="AO15" s="189"/>
      <c r="AP15" s="189"/>
      <c r="AQ15" s="189"/>
      <c r="AR15" s="189"/>
      <c r="AT15" s="604"/>
      <c r="AU15" s="239" t="s">
        <v>53</v>
      </c>
      <c r="AV15" s="240">
        <f>AV13+AV14</f>
        <v>117</v>
      </c>
      <c r="AW15" s="241">
        <f t="shared" ref="AW15:BB15" si="19">AW13+AW14</f>
        <v>148</v>
      </c>
      <c r="AX15" s="241">
        <f t="shared" si="19"/>
        <v>167</v>
      </c>
      <c r="AY15" s="240">
        <f t="shared" si="19"/>
        <v>174</v>
      </c>
      <c r="AZ15" s="241">
        <f t="shared" si="19"/>
        <v>187</v>
      </c>
      <c r="BA15" s="241">
        <f t="shared" si="19"/>
        <v>212</v>
      </c>
      <c r="BB15" s="241">
        <f t="shared" si="19"/>
        <v>201</v>
      </c>
      <c r="BC15" s="241">
        <v>255</v>
      </c>
      <c r="BD15" s="240">
        <v>312</v>
      </c>
      <c r="BE15" s="242">
        <v>298</v>
      </c>
      <c r="BF15" s="243">
        <v>265</v>
      </c>
      <c r="BI15" s="618"/>
      <c r="BJ15" s="255" t="s">
        <v>53</v>
      </c>
      <c r="BK15" s="240">
        <f t="shared" ref="BK15:BQ15" si="20">BK13+BK14</f>
        <v>275</v>
      </c>
      <c r="BL15" s="241">
        <f t="shared" si="20"/>
        <v>367</v>
      </c>
      <c r="BM15" s="241">
        <f t="shared" si="20"/>
        <v>394</v>
      </c>
      <c r="BN15" s="240">
        <f t="shared" si="20"/>
        <v>431</v>
      </c>
      <c r="BO15" s="241">
        <f t="shared" si="20"/>
        <v>468</v>
      </c>
      <c r="BP15" s="241">
        <f t="shared" si="20"/>
        <v>477</v>
      </c>
      <c r="BQ15" s="241">
        <f t="shared" si="20"/>
        <v>543</v>
      </c>
      <c r="BR15" s="241">
        <v>606</v>
      </c>
      <c r="BS15" s="240">
        <v>739</v>
      </c>
      <c r="BT15" s="242">
        <v>752</v>
      </c>
      <c r="BU15" s="243">
        <v>701</v>
      </c>
    </row>
    <row r="16" spans="2:88">
      <c r="G16" s="156"/>
      <c r="H16" s="156"/>
      <c r="I16" s="156"/>
      <c r="J16" s="156"/>
      <c r="K16" s="156"/>
      <c r="L16" s="253"/>
      <c r="M16" s="253"/>
      <c r="N16" s="254"/>
      <c r="O16" s="111"/>
      <c r="P16" s="156"/>
      <c r="Q16" s="347"/>
      <c r="R16" s="156"/>
      <c r="AA16" s="347"/>
      <c r="AB16" s="347"/>
      <c r="AC16" s="347"/>
      <c r="AD16" s="347"/>
      <c r="AT16" s="156" t="s">
        <v>14</v>
      </c>
      <c r="BC16" s="347"/>
      <c r="BD16" s="347"/>
      <c r="BE16" s="347"/>
      <c r="BF16" s="343"/>
      <c r="BI16" s="256"/>
      <c r="BJ16" s="256"/>
      <c r="BK16" s="256"/>
      <c r="BL16" s="256"/>
      <c r="BM16" s="256"/>
      <c r="BN16" s="256"/>
      <c r="BO16" s="256"/>
      <c r="BP16" s="256"/>
      <c r="BQ16" s="256"/>
      <c r="BR16" s="371"/>
      <c r="BS16" s="371"/>
      <c r="BT16" s="371"/>
      <c r="BU16" s="371"/>
    </row>
    <row r="17" spans="2:73" ht="15.75" customHeight="1">
      <c r="B17" s="160" t="s">
        <v>1</v>
      </c>
      <c r="C17" s="160" t="s">
        <v>126</v>
      </c>
      <c r="D17" s="160" t="s">
        <v>125</v>
      </c>
      <c r="E17" s="160" t="s">
        <v>124</v>
      </c>
      <c r="F17" s="160" t="s">
        <v>49</v>
      </c>
      <c r="G17" s="160" t="s">
        <v>48</v>
      </c>
      <c r="H17" s="160" t="s">
        <v>47</v>
      </c>
      <c r="I17" s="160" t="s">
        <v>46</v>
      </c>
      <c r="J17" s="160" t="s">
        <v>45</v>
      </c>
      <c r="K17" s="160" t="s">
        <v>44</v>
      </c>
      <c r="L17" s="160" t="s">
        <v>43</v>
      </c>
      <c r="M17" s="160" t="s">
        <v>97</v>
      </c>
      <c r="N17" s="162"/>
      <c r="O17" s="103" t="s">
        <v>115</v>
      </c>
      <c r="P17" s="162"/>
      <c r="Q17" s="347"/>
      <c r="R17" s="156"/>
      <c r="S17" s="160" t="s">
        <v>1</v>
      </c>
      <c r="T17" s="160" t="s">
        <v>126</v>
      </c>
      <c r="U17" s="160" t="s">
        <v>125</v>
      </c>
      <c r="V17" s="160" t="s">
        <v>124</v>
      </c>
      <c r="W17" s="160" t="s">
        <v>49</v>
      </c>
      <c r="X17" s="160" t="s">
        <v>48</v>
      </c>
      <c r="Y17" s="160" t="s">
        <v>47</v>
      </c>
      <c r="Z17" s="160" t="s">
        <v>46</v>
      </c>
      <c r="AA17" s="160" t="s">
        <v>45</v>
      </c>
      <c r="AB17" s="160" t="s">
        <v>44</v>
      </c>
      <c r="AC17" s="160" t="s">
        <v>43</v>
      </c>
      <c r="AD17" s="160" t="s">
        <v>97</v>
      </c>
      <c r="AG17" s="160" t="s">
        <v>1</v>
      </c>
      <c r="AH17" s="160" t="s">
        <v>126</v>
      </c>
      <c r="AI17" s="160" t="s">
        <v>125</v>
      </c>
      <c r="AJ17" s="160" t="s">
        <v>124</v>
      </c>
      <c r="AK17" s="160" t="s">
        <v>49</v>
      </c>
      <c r="AL17" s="160" t="s">
        <v>48</v>
      </c>
      <c r="AM17" s="160" t="s">
        <v>47</v>
      </c>
      <c r="AN17" s="160" t="s">
        <v>46</v>
      </c>
      <c r="AO17" s="160" t="s">
        <v>45</v>
      </c>
      <c r="AP17" s="160" t="s">
        <v>44</v>
      </c>
      <c r="AQ17" s="160" t="s">
        <v>43</v>
      </c>
      <c r="AR17" s="160" t="s">
        <v>97</v>
      </c>
      <c r="AT17" s="233"/>
      <c r="AU17" s="160" t="s">
        <v>1</v>
      </c>
      <c r="AV17" s="160" t="s">
        <v>126</v>
      </c>
      <c r="AW17" s="160" t="s">
        <v>125</v>
      </c>
      <c r="AX17" s="160" t="s">
        <v>124</v>
      </c>
      <c r="AY17" s="160" t="s">
        <v>49</v>
      </c>
      <c r="AZ17" s="160" t="s">
        <v>48</v>
      </c>
      <c r="BA17" s="160" t="s">
        <v>47</v>
      </c>
      <c r="BB17" s="160" t="s">
        <v>46</v>
      </c>
      <c r="BC17" s="160" t="s">
        <v>45</v>
      </c>
      <c r="BD17" s="160" t="s">
        <v>44</v>
      </c>
      <c r="BE17" s="160" t="s">
        <v>43</v>
      </c>
      <c r="BF17" s="160" t="s">
        <v>97</v>
      </c>
      <c r="BI17" s="233"/>
      <c r="BJ17" s="160" t="s">
        <v>1</v>
      </c>
      <c r="BK17" s="160" t="s">
        <v>126</v>
      </c>
      <c r="BL17" s="160" t="s">
        <v>125</v>
      </c>
      <c r="BM17" s="160" t="s">
        <v>124</v>
      </c>
      <c r="BN17" s="160" t="s">
        <v>49</v>
      </c>
      <c r="BO17" s="160" t="s">
        <v>48</v>
      </c>
      <c r="BP17" s="160" t="s">
        <v>47</v>
      </c>
      <c r="BQ17" s="160" t="s">
        <v>46</v>
      </c>
      <c r="BR17" s="160" t="s">
        <v>45</v>
      </c>
      <c r="BS17" s="160" t="s">
        <v>44</v>
      </c>
      <c r="BT17" s="160" t="s">
        <v>43</v>
      </c>
      <c r="BU17" s="160" t="s">
        <v>97</v>
      </c>
    </row>
    <row r="18" spans="2:73" ht="15.75" customHeight="1">
      <c r="B18" s="234" t="s">
        <v>71</v>
      </c>
      <c r="C18" s="170">
        <f t="shared" ref="C18:M20" si="21">T18+AV18*$Q$6+AV24*$Q$8</f>
        <v>2346.1999999999998</v>
      </c>
      <c r="D18" s="170">
        <f t="shared" si="21"/>
        <v>2389.1999999999998</v>
      </c>
      <c r="E18" s="170">
        <f t="shared" si="21"/>
        <v>2546</v>
      </c>
      <c r="F18" s="170">
        <f t="shared" si="21"/>
        <v>2329.4</v>
      </c>
      <c r="G18" s="170">
        <f t="shared" si="21"/>
        <v>2505.1999999999998</v>
      </c>
      <c r="H18" s="170">
        <f t="shared" si="21"/>
        <v>2584.1999999999998</v>
      </c>
      <c r="I18" s="170">
        <f t="shared" si="21"/>
        <v>2338.1999999999998</v>
      </c>
      <c r="J18" s="170">
        <f t="shared" si="21"/>
        <v>2311.8000000000002</v>
      </c>
      <c r="K18" s="170">
        <f t="shared" si="21"/>
        <v>2255</v>
      </c>
      <c r="L18" s="170">
        <f t="shared" si="21"/>
        <v>2148.1999999999998</v>
      </c>
      <c r="M18" s="170">
        <f t="shared" si="21"/>
        <v>2199.4</v>
      </c>
      <c r="N18" s="235"/>
      <c r="O18" s="252">
        <v>136.71619265227264</v>
      </c>
      <c r="P18" s="170"/>
      <c r="Q18" s="347"/>
      <c r="R18" s="156"/>
      <c r="S18" s="234" t="s">
        <v>71</v>
      </c>
      <c r="T18" s="170">
        <v>1475</v>
      </c>
      <c r="U18" s="170">
        <v>1527</v>
      </c>
      <c r="V18" s="170">
        <v>1621</v>
      </c>
      <c r="W18" s="170">
        <v>1463</v>
      </c>
      <c r="X18" s="170">
        <v>1590</v>
      </c>
      <c r="Y18" s="170">
        <v>1636</v>
      </c>
      <c r="Z18" s="170">
        <v>1482</v>
      </c>
      <c r="AA18" s="170">
        <v>1480</v>
      </c>
      <c r="AB18" s="170">
        <v>1453</v>
      </c>
      <c r="AC18" s="170">
        <v>1422</v>
      </c>
      <c r="AD18" s="170">
        <v>1495</v>
      </c>
      <c r="AG18" s="234" t="s">
        <v>132</v>
      </c>
      <c r="AH18" s="257">
        <v>128</v>
      </c>
      <c r="AI18" s="257">
        <v>138</v>
      </c>
      <c r="AJ18" s="257">
        <v>131</v>
      </c>
      <c r="AK18" s="257">
        <v>109</v>
      </c>
      <c r="AL18" s="257">
        <v>158</v>
      </c>
      <c r="AM18" s="257">
        <v>134</v>
      </c>
      <c r="AN18" s="257">
        <v>225</v>
      </c>
      <c r="AO18" s="257">
        <v>241</v>
      </c>
      <c r="AP18" s="257">
        <v>312</v>
      </c>
      <c r="AQ18" s="257">
        <v>256</v>
      </c>
      <c r="AR18" s="257">
        <v>298</v>
      </c>
      <c r="AT18" s="602" t="s">
        <v>100</v>
      </c>
      <c r="AU18" s="234" t="s">
        <v>71</v>
      </c>
      <c r="AV18" s="170">
        <v>804</v>
      </c>
      <c r="AW18" s="173">
        <v>784</v>
      </c>
      <c r="AX18" s="173">
        <v>825</v>
      </c>
      <c r="AY18" s="170">
        <v>773</v>
      </c>
      <c r="AZ18" s="173">
        <v>814</v>
      </c>
      <c r="BA18" s="173">
        <v>879</v>
      </c>
      <c r="BB18" s="173">
        <v>804</v>
      </c>
      <c r="BC18" s="169">
        <v>746</v>
      </c>
      <c r="BD18" s="169">
        <v>800</v>
      </c>
      <c r="BE18" s="169">
        <v>699</v>
      </c>
      <c r="BF18" s="267">
        <v>718</v>
      </c>
      <c r="BI18" s="620" t="s">
        <v>51</v>
      </c>
      <c r="BJ18" s="234" t="s">
        <v>71</v>
      </c>
      <c r="BK18" s="170">
        <v>347</v>
      </c>
      <c r="BL18" s="173">
        <v>332</v>
      </c>
      <c r="BM18" s="173">
        <v>371</v>
      </c>
      <c r="BN18" s="170">
        <v>337</v>
      </c>
      <c r="BO18" s="173">
        <v>351</v>
      </c>
      <c r="BP18" s="173">
        <v>349</v>
      </c>
      <c r="BQ18" s="173">
        <v>297</v>
      </c>
      <c r="BR18" s="170">
        <v>277</v>
      </c>
      <c r="BS18" s="170">
        <v>237</v>
      </c>
      <c r="BT18" s="170">
        <v>236</v>
      </c>
      <c r="BU18" s="267">
        <v>211</v>
      </c>
    </row>
    <row r="19" spans="2:73">
      <c r="B19" s="234" t="s">
        <v>72</v>
      </c>
      <c r="C19" s="170">
        <f t="shared" si="21"/>
        <v>1804.8</v>
      </c>
      <c r="D19" s="170">
        <f t="shared" si="21"/>
        <v>1931.2</v>
      </c>
      <c r="E19" s="170">
        <f t="shared" si="21"/>
        <v>2134.8000000000002</v>
      </c>
      <c r="F19" s="170">
        <f t="shared" si="21"/>
        <v>2027.6</v>
      </c>
      <c r="G19" s="170">
        <f t="shared" si="21"/>
        <v>2181.8000000000002</v>
      </c>
      <c r="H19" s="170">
        <f t="shared" si="21"/>
        <v>2218.6</v>
      </c>
      <c r="I19" s="170">
        <f t="shared" si="21"/>
        <v>2053.6</v>
      </c>
      <c r="J19" s="170">
        <f t="shared" si="21"/>
        <v>2197.8000000000002</v>
      </c>
      <c r="K19" s="170">
        <f t="shared" si="21"/>
        <v>2323</v>
      </c>
      <c r="L19" s="170">
        <f t="shared" si="21"/>
        <v>2250.1999999999998</v>
      </c>
      <c r="M19" s="170">
        <f t="shared" si="21"/>
        <v>2058.8000000000002</v>
      </c>
      <c r="N19" s="235"/>
      <c r="O19" s="252">
        <v>156.661005571478</v>
      </c>
      <c r="P19" s="170"/>
      <c r="Q19" s="347"/>
      <c r="R19" s="156"/>
      <c r="S19" s="234" t="s">
        <v>72</v>
      </c>
      <c r="T19" s="170">
        <v>1112</v>
      </c>
      <c r="U19" s="170">
        <v>1211</v>
      </c>
      <c r="V19" s="170">
        <v>1335</v>
      </c>
      <c r="W19" s="170">
        <v>1279</v>
      </c>
      <c r="X19" s="170">
        <v>1354</v>
      </c>
      <c r="Y19" s="170">
        <v>1385</v>
      </c>
      <c r="Z19" s="170">
        <v>1273</v>
      </c>
      <c r="AA19" s="170">
        <v>1358</v>
      </c>
      <c r="AB19" s="170">
        <v>1463</v>
      </c>
      <c r="AC19" s="170">
        <v>1432</v>
      </c>
      <c r="AD19" s="170">
        <v>1349</v>
      </c>
      <c r="AG19" s="234" t="s">
        <v>70</v>
      </c>
      <c r="AH19" s="170">
        <v>914</v>
      </c>
      <c r="AI19" s="170">
        <v>1004</v>
      </c>
      <c r="AJ19" s="170">
        <v>1058</v>
      </c>
      <c r="AK19" s="170">
        <v>1159</v>
      </c>
      <c r="AL19" s="170">
        <v>1161</v>
      </c>
      <c r="AM19" s="170">
        <v>1157</v>
      </c>
      <c r="AN19" s="170">
        <v>1243</v>
      </c>
      <c r="AO19" s="170">
        <v>1312</v>
      </c>
      <c r="AP19" s="170">
        <v>1413</v>
      </c>
      <c r="AQ19" s="170">
        <v>1548</v>
      </c>
      <c r="AR19" s="170">
        <v>1469</v>
      </c>
      <c r="AT19" s="603"/>
      <c r="AU19" s="234" t="s">
        <v>72</v>
      </c>
      <c r="AV19" s="170">
        <v>541</v>
      </c>
      <c r="AW19" s="173">
        <v>569</v>
      </c>
      <c r="AX19" s="173">
        <v>631</v>
      </c>
      <c r="AY19" s="170">
        <v>597</v>
      </c>
      <c r="AZ19" s="173">
        <v>686</v>
      </c>
      <c r="BA19" s="173">
        <v>647</v>
      </c>
      <c r="BB19" s="173">
        <v>637</v>
      </c>
      <c r="BC19" s="170">
        <v>676</v>
      </c>
      <c r="BD19" s="170">
        <v>700</v>
      </c>
      <c r="BE19" s="170">
        <v>719</v>
      </c>
      <c r="BF19" s="269">
        <v>636</v>
      </c>
      <c r="BI19" s="621"/>
      <c r="BJ19" s="234" t="s">
        <v>72</v>
      </c>
      <c r="BK19" s="170">
        <v>423</v>
      </c>
      <c r="BL19" s="173">
        <v>407</v>
      </c>
      <c r="BM19" s="173">
        <v>446</v>
      </c>
      <c r="BN19" s="170">
        <v>375</v>
      </c>
      <c r="BO19" s="173">
        <v>397</v>
      </c>
      <c r="BP19" s="173">
        <v>436</v>
      </c>
      <c r="BQ19" s="173">
        <v>382</v>
      </c>
      <c r="BR19" s="170">
        <v>390</v>
      </c>
      <c r="BS19" s="170">
        <v>404</v>
      </c>
      <c r="BT19" s="170">
        <v>348</v>
      </c>
      <c r="BU19" s="269">
        <v>306</v>
      </c>
    </row>
    <row r="20" spans="2:73">
      <c r="B20" s="234" t="s">
        <v>73</v>
      </c>
      <c r="C20" s="170">
        <f t="shared" si="21"/>
        <v>1490.8</v>
      </c>
      <c r="D20" s="170">
        <f t="shared" si="21"/>
        <v>1722.8</v>
      </c>
      <c r="E20" s="170">
        <f t="shared" si="21"/>
        <v>1974.6</v>
      </c>
      <c r="F20" s="170">
        <f t="shared" si="21"/>
        <v>1873.2</v>
      </c>
      <c r="G20" s="170">
        <f t="shared" si="21"/>
        <v>2163.6</v>
      </c>
      <c r="H20" s="170">
        <f t="shared" si="21"/>
        <v>2131.6</v>
      </c>
      <c r="I20" s="170">
        <f t="shared" si="21"/>
        <v>2096</v>
      </c>
      <c r="J20" s="170">
        <f t="shared" si="21"/>
        <v>2209.8000000000002</v>
      </c>
      <c r="K20" s="170">
        <f t="shared" si="21"/>
        <v>2463.4</v>
      </c>
      <c r="L20" s="170">
        <f t="shared" si="21"/>
        <v>2411.4</v>
      </c>
      <c r="M20" s="170">
        <f t="shared" si="21"/>
        <v>2456.6</v>
      </c>
      <c r="N20" s="235"/>
      <c r="O20" s="252">
        <v>298.15366955089883</v>
      </c>
      <c r="P20" s="170"/>
      <c r="Q20" s="347"/>
      <c r="R20" s="156"/>
      <c r="S20" s="234" t="s">
        <v>73</v>
      </c>
      <c r="T20" s="170">
        <v>931</v>
      </c>
      <c r="U20" s="170">
        <v>1069</v>
      </c>
      <c r="V20" s="170">
        <v>1221</v>
      </c>
      <c r="W20" s="170">
        <v>1179</v>
      </c>
      <c r="X20" s="170">
        <v>1339</v>
      </c>
      <c r="Y20" s="170">
        <v>1305</v>
      </c>
      <c r="Z20" s="170">
        <v>1292</v>
      </c>
      <c r="AA20" s="170">
        <v>1357</v>
      </c>
      <c r="AB20" s="170">
        <v>1504</v>
      </c>
      <c r="AC20" s="170">
        <v>1477</v>
      </c>
      <c r="AD20" s="170">
        <v>1539</v>
      </c>
      <c r="AG20" s="234" t="s">
        <v>133</v>
      </c>
      <c r="AH20" s="170">
        <v>123</v>
      </c>
      <c r="AI20" s="170">
        <v>219</v>
      </c>
      <c r="AJ20" s="170">
        <v>215</v>
      </c>
      <c r="AK20" s="170">
        <v>214</v>
      </c>
      <c r="AL20" s="170">
        <v>250</v>
      </c>
      <c r="AM20" s="170">
        <v>267</v>
      </c>
      <c r="AN20" s="170">
        <v>289</v>
      </c>
      <c r="AO20" s="170">
        <v>320</v>
      </c>
      <c r="AP20" s="170">
        <v>294</v>
      </c>
      <c r="AQ20" s="170">
        <v>310</v>
      </c>
      <c r="AR20" s="170">
        <v>300</v>
      </c>
      <c r="AT20" s="603"/>
      <c r="AU20" s="234" t="s">
        <v>73</v>
      </c>
      <c r="AV20" s="170">
        <v>421</v>
      </c>
      <c r="AW20" s="173">
        <v>456</v>
      </c>
      <c r="AX20" s="173">
        <v>517</v>
      </c>
      <c r="AY20" s="170">
        <v>494</v>
      </c>
      <c r="AZ20" s="173">
        <v>592</v>
      </c>
      <c r="BA20" s="173">
        <v>577</v>
      </c>
      <c r="BB20" s="173">
        <v>565</v>
      </c>
      <c r="BC20" s="170">
        <v>631</v>
      </c>
      <c r="BD20" s="170">
        <v>683</v>
      </c>
      <c r="BE20" s="170">
        <v>683</v>
      </c>
      <c r="BF20" s="269">
        <v>712</v>
      </c>
      <c r="BI20" s="621"/>
      <c r="BJ20" s="234" t="s">
        <v>73</v>
      </c>
      <c r="BK20" s="170">
        <v>399</v>
      </c>
      <c r="BL20" s="173">
        <v>484</v>
      </c>
      <c r="BM20" s="173">
        <v>528</v>
      </c>
      <c r="BN20" s="170">
        <v>444</v>
      </c>
      <c r="BO20" s="173">
        <v>545</v>
      </c>
      <c r="BP20" s="173">
        <v>519</v>
      </c>
      <c r="BQ20" s="173">
        <v>509</v>
      </c>
      <c r="BR20" s="170">
        <v>516</v>
      </c>
      <c r="BS20" s="170">
        <v>578</v>
      </c>
      <c r="BT20" s="170">
        <v>546</v>
      </c>
      <c r="BU20" s="269">
        <v>533</v>
      </c>
    </row>
    <row r="21" spans="2:73">
      <c r="B21" s="234" t="s">
        <v>10</v>
      </c>
      <c r="C21" s="170">
        <f t="shared" ref="C21:M21" si="22">T21+AV23*$Q$6+AV29*$Q$8</f>
        <v>1696.4</v>
      </c>
      <c r="D21" s="170">
        <f t="shared" si="22"/>
        <v>1865.4</v>
      </c>
      <c r="E21" s="170">
        <f t="shared" si="22"/>
        <v>1989.8</v>
      </c>
      <c r="F21" s="170">
        <f t="shared" si="22"/>
        <v>2097.6</v>
      </c>
      <c r="G21" s="170">
        <f t="shared" si="22"/>
        <v>2186</v>
      </c>
      <c r="H21" s="170">
        <f t="shared" si="22"/>
        <v>2142.4</v>
      </c>
      <c r="I21" s="170">
        <f t="shared" si="22"/>
        <v>2487.8000000000002</v>
      </c>
      <c r="J21" s="170">
        <f t="shared" si="22"/>
        <v>2607.1999999999998</v>
      </c>
      <c r="K21" s="170">
        <f t="shared" si="22"/>
        <v>2941.2</v>
      </c>
      <c r="L21" s="170">
        <f t="shared" si="22"/>
        <v>3056</v>
      </c>
      <c r="M21" s="170">
        <f t="shared" si="22"/>
        <v>2983.4</v>
      </c>
      <c r="N21" s="170"/>
      <c r="O21" s="252">
        <v>451.87679736848605</v>
      </c>
      <c r="P21" s="170"/>
      <c r="Q21" s="347"/>
      <c r="R21" s="156"/>
      <c r="S21" s="234" t="s">
        <v>10</v>
      </c>
      <c r="T21" s="170">
        <v>1042</v>
      </c>
      <c r="U21" s="170">
        <v>1142</v>
      </c>
      <c r="V21" s="170">
        <v>1189</v>
      </c>
      <c r="W21" s="170">
        <v>1268</v>
      </c>
      <c r="X21" s="170">
        <v>1319</v>
      </c>
      <c r="Y21" s="170">
        <v>1291</v>
      </c>
      <c r="Z21" s="170">
        <v>1468</v>
      </c>
      <c r="AA21" s="170">
        <v>1553</v>
      </c>
      <c r="AB21" s="170">
        <v>1725</v>
      </c>
      <c r="AC21" s="170">
        <v>1804</v>
      </c>
      <c r="AD21" s="170">
        <v>1767</v>
      </c>
      <c r="AG21" s="234" t="s">
        <v>134</v>
      </c>
      <c r="AH21" s="170">
        <v>13</v>
      </c>
      <c r="AI21" s="170">
        <v>16</v>
      </c>
      <c r="AJ21" s="170">
        <v>10</v>
      </c>
      <c r="AK21" s="170">
        <v>8</v>
      </c>
      <c r="AL21" s="170">
        <v>4</v>
      </c>
      <c r="AM21" s="170">
        <v>4</v>
      </c>
      <c r="AN21" s="170">
        <v>7</v>
      </c>
      <c r="AO21" s="170">
        <v>6</v>
      </c>
      <c r="AP21" s="170">
        <v>10</v>
      </c>
      <c r="AQ21" s="170">
        <v>6</v>
      </c>
      <c r="AR21" s="170">
        <v>13</v>
      </c>
      <c r="AT21" s="603"/>
      <c r="AU21" s="234" t="s">
        <v>36</v>
      </c>
      <c r="AV21" s="170">
        <v>72</v>
      </c>
      <c r="AW21" s="173">
        <v>88</v>
      </c>
      <c r="AX21" s="173">
        <v>71</v>
      </c>
      <c r="AY21" s="170">
        <v>53</v>
      </c>
      <c r="AZ21" s="173">
        <v>78</v>
      </c>
      <c r="BA21" s="173">
        <v>71</v>
      </c>
      <c r="BB21" s="173">
        <v>109</v>
      </c>
      <c r="BC21" s="173">
        <v>110</v>
      </c>
      <c r="BD21" s="170">
        <v>151</v>
      </c>
      <c r="BE21" s="170">
        <v>122</v>
      </c>
      <c r="BF21" s="268">
        <v>140</v>
      </c>
      <c r="BI21" s="621"/>
      <c r="BJ21" s="234" t="s">
        <v>36</v>
      </c>
      <c r="BK21" s="170">
        <v>100</v>
      </c>
      <c r="BL21" s="173">
        <v>124</v>
      </c>
      <c r="BM21" s="173">
        <v>105</v>
      </c>
      <c r="BN21" s="170">
        <v>89</v>
      </c>
      <c r="BO21" s="173">
        <v>131</v>
      </c>
      <c r="BP21" s="173">
        <v>110</v>
      </c>
      <c r="BQ21" s="173">
        <v>181</v>
      </c>
      <c r="BR21" s="173">
        <v>182</v>
      </c>
      <c r="BS21" s="170">
        <v>226</v>
      </c>
      <c r="BT21" s="170">
        <v>163</v>
      </c>
      <c r="BU21" s="268">
        <v>188</v>
      </c>
    </row>
    <row r="22" spans="2:73">
      <c r="B22" s="234" t="s">
        <v>11</v>
      </c>
      <c r="C22" s="170">
        <f t="shared" ref="C22:C23" si="23">T22</f>
        <v>136</v>
      </c>
      <c r="D22" s="170">
        <f t="shared" ref="D22:D23" si="24">U22</f>
        <v>235</v>
      </c>
      <c r="E22" s="170">
        <f t="shared" ref="E22:E23" si="25">V22</f>
        <v>225</v>
      </c>
      <c r="F22" s="170">
        <f>W22</f>
        <v>222</v>
      </c>
      <c r="G22" s="170">
        <f t="shared" ref="G22:G23" si="26">X22</f>
        <v>254</v>
      </c>
      <c r="H22" s="170">
        <f t="shared" ref="H22:H23" si="27">Y22</f>
        <v>271</v>
      </c>
      <c r="I22" s="170">
        <f t="shared" ref="I22:I23" si="28">Z22</f>
        <v>296</v>
      </c>
      <c r="J22" s="170">
        <f t="shared" ref="J22:J23" si="29">AA22</f>
        <v>326</v>
      </c>
      <c r="K22" s="170">
        <f t="shared" ref="K22:K23" si="30">AB22</f>
        <v>304</v>
      </c>
      <c r="L22" s="170">
        <f t="shared" ref="L22:M26" si="31">AC22</f>
        <v>316</v>
      </c>
      <c r="M22" s="170">
        <f t="shared" si="31"/>
        <v>313</v>
      </c>
      <c r="N22" s="170"/>
      <c r="O22" s="252">
        <v>57.279529017306388</v>
      </c>
      <c r="P22" s="170"/>
      <c r="Q22" s="347"/>
      <c r="R22" s="156"/>
      <c r="S22" s="234" t="s">
        <v>11</v>
      </c>
      <c r="T22" s="170">
        <v>136</v>
      </c>
      <c r="U22" s="170">
        <v>235</v>
      </c>
      <c r="V22" s="170">
        <v>225</v>
      </c>
      <c r="W22" s="170">
        <v>222</v>
      </c>
      <c r="X22" s="170">
        <v>254</v>
      </c>
      <c r="Y22" s="170">
        <v>271</v>
      </c>
      <c r="Z22" s="170">
        <v>296</v>
      </c>
      <c r="AA22" s="170">
        <v>326</v>
      </c>
      <c r="AB22" s="170">
        <v>304</v>
      </c>
      <c r="AC22" s="170">
        <v>316</v>
      </c>
      <c r="AD22" s="170">
        <v>313</v>
      </c>
      <c r="AG22" s="234" t="s">
        <v>135</v>
      </c>
      <c r="AH22" s="170">
        <v>0</v>
      </c>
      <c r="AI22" s="170">
        <v>0</v>
      </c>
      <c r="AJ22" s="170">
        <v>0</v>
      </c>
      <c r="AK22" s="170">
        <v>0</v>
      </c>
      <c r="AL22" s="170">
        <v>0</v>
      </c>
      <c r="AM22" s="170">
        <v>0</v>
      </c>
      <c r="AN22" s="170">
        <v>0</v>
      </c>
      <c r="AO22" s="170">
        <v>0</v>
      </c>
      <c r="AP22" s="170">
        <v>0</v>
      </c>
      <c r="AQ22" s="170">
        <v>0</v>
      </c>
      <c r="AR22" s="170">
        <v>0</v>
      </c>
      <c r="AT22" s="603"/>
      <c r="AU22" s="234" t="s">
        <v>70</v>
      </c>
      <c r="AV22" s="170">
        <v>401</v>
      </c>
      <c r="AW22" s="173">
        <v>425</v>
      </c>
      <c r="AX22" s="173">
        <v>480</v>
      </c>
      <c r="AY22" s="170">
        <v>504</v>
      </c>
      <c r="AZ22" s="173">
        <v>472</v>
      </c>
      <c r="BA22" s="173">
        <v>497</v>
      </c>
      <c r="BB22" s="173">
        <v>507</v>
      </c>
      <c r="BC22" s="173">
        <v>519</v>
      </c>
      <c r="BD22" s="170">
        <v>613</v>
      </c>
      <c r="BE22" s="170">
        <v>653</v>
      </c>
      <c r="BF22" s="268">
        <v>623</v>
      </c>
      <c r="BI22" s="621"/>
      <c r="BJ22" s="234" t="s">
        <v>70</v>
      </c>
      <c r="BK22" s="170">
        <v>514</v>
      </c>
      <c r="BL22" s="173">
        <v>570</v>
      </c>
      <c r="BM22" s="173">
        <v>635</v>
      </c>
      <c r="BN22" s="170">
        <v>639</v>
      </c>
      <c r="BO22" s="173">
        <v>629</v>
      </c>
      <c r="BP22" s="173">
        <v>603</v>
      </c>
      <c r="BQ22" s="173">
        <v>680</v>
      </c>
      <c r="BR22" s="173">
        <v>683</v>
      </c>
      <c r="BS22" s="170">
        <v>765</v>
      </c>
      <c r="BT22" s="170">
        <v>780</v>
      </c>
      <c r="BU22" s="268">
        <v>732</v>
      </c>
    </row>
    <row r="23" spans="2:73">
      <c r="B23" s="234" t="s">
        <v>12</v>
      </c>
      <c r="C23" s="170">
        <f t="shared" si="23"/>
        <v>0</v>
      </c>
      <c r="D23" s="170">
        <f t="shared" si="24"/>
        <v>0</v>
      </c>
      <c r="E23" s="170">
        <f t="shared" si="25"/>
        <v>0</v>
      </c>
      <c r="F23" s="170">
        <f t="shared" ref="F23" si="32">W23</f>
        <v>0</v>
      </c>
      <c r="G23" s="170">
        <f t="shared" si="26"/>
        <v>0</v>
      </c>
      <c r="H23" s="170">
        <f t="shared" si="27"/>
        <v>0</v>
      </c>
      <c r="I23" s="170">
        <f t="shared" si="28"/>
        <v>0</v>
      </c>
      <c r="J23" s="170">
        <f t="shared" si="29"/>
        <v>0</v>
      </c>
      <c r="K23" s="170">
        <f t="shared" si="30"/>
        <v>0</v>
      </c>
      <c r="L23" s="170">
        <f t="shared" si="31"/>
        <v>0</v>
      </c>
      <c r="M23" s="170">
        <f t="shared" si="31"/>
        <v>0</v>
      </c>
      <c r="N23" s="170"/>
      <c r="O23" s="252"/>
      <c r="P23" s="170"/>
      <c r="Q23" s="347"/>
      <c r="R23" s="156"/>
      <c r="S23" s="234" t="s">
        <v>12</v>
      </c>
      <c r="T23" s="170">
        <v>0</v>
      </c>
      <c r="U23" s="170">
        <v>0</v>
      </c>
      <c r="V23" s="170">
        <v>0</v>
      </c>
      <c r="W23" s="170">
        <v>0</v>
      </c>
      <c r="X23" s="170">
        <v>0</v>
      </c>
      <c r="Y23" s="170">
        <v>0</v>
      </c>
      <c r="Z23" s="170">
        <v>0</v>
      </c>
      <c r="AA23" s="170">
        <v>0</v>
      </c>
      <c r="AB23" s="170">
        <v>0</v>
      </c>
      <c r="AC23" s="170">
        <v>0</v>
      </c>
      <c r="AD23" s="170">
        <v>0</v>
      </c>
      <c r="AG23" s="234" t="s">
        <v>153</v>
      </c>
      <c r="AH23" s="170">
        <v>0</v>
      </c>
      <c r="AI23" s="170">
        <v>0</v>
      </c>
      <c r="AJ23" s="170">
        <v>0</v>
      </c>
      <c r="AK23" s="170">
        <v>0</v>
      </c>
      <c r="AL23" s="170">
        <v>0</v>
      </c>
      <c r="AM23" s="170">
        <v>0</v>
      </c>
      <c r="AN23" s="170">
        <v>0</v>
      </c>
      <c r="AO23" s="170">
        <v>0</v>
      </c>
      <c r="AP23" s="170">
        <v>0</v>
      </c>
      <c r="AQ23" s="170">
        <v>0</v>
      </c>
      <c r="AR23" s="170">
        <v>0</v>
      </c>
      <c r="AT23" s="604"/>
      <c r="AU23" s="239" t="s">
        <v>53</v>
      </c>
      <c r="AV23" s="240">
        <f t="shared" ref="AV23:BB23" si="33">AV21+AV22</f>
        <v>473</v>
      </c>
      <c r="AW23" s="241">
        <f t="shared" si="33"/>
        <v>513</v>
      </c>
      <c r="AX23" s="241">
        <f t="shared" si="33"/>
        <v>551</v>
      </c>
      <c r="AY23" s="240">
        <f t="shared" si="33"/>
        <v>557</v>
      </c>
      <c r="AZ23" s="241">
        <f t="shared" si="33"/>
        <v>550</v>
      </c>
      <c r="BA23" s="241">
        <f t="shared" si="33"/>
        <v>568</v>
      </c>
      <c r="BB23" s="241">
        <f t="shared" si="33"/>
        <v>616</v>
      </c>
      <c r="BC23" s="241">
        <v>629</v>
      </c>
      <c r="BD23" s="240">
        <v>764</v>
      </c>
      <c r="BE23" s="242">
        <v>775</v>
      </c>
      <c r="BF23" s="243">
        <v>763</v>
      </c>
      <c r="BI23" s="622"/>
      <c r="BJ23" s="239" t="s">
        <v>53</v>
      </c>
      <c r="BK23" s="240">
        <f t="shared" ref="BK23:BQ23" si="34">BK21+BK22</f>
        <v>614</v>
      </c>
      <c r="BL23" s="241">
        <f t="shared" si="34"/>
        <v>694</v>
      </c>
      <c r="BM23" s="241">
        <f t="shared" si="34"/>
        <v>740</v>
      </c>
      <c r="BN23" s="240">
        <f t="shared" si="34"/>
        <v>728</v>
      </c>
      <c r="BO23" s="241">
        <f t="shared" si="34"/>
        <v>760</v>
      </c>
      <c r="BP23" s="241">
        <f t="shared" si="34"/>
        <v>713</v>
      </c>
      <c r="BQ23" s="241">
        <f t="shared" si="34"/>
        <v>861</v>
      </c>
      <c r="BR23" s="241">
        <v>865</v>
      </c>
      <c r="BS23" s="240">
        <v>991</v>
      </c>
      <c r="BT23" s="242">
        <v>943</v>
      </c>
      <c r="BU23" s="243">
        <v>920</v>
      </c>
    </row>
    <row r="24" spans="2:73" ht="15.75" customHeight="1">
      <c r="B24" s="234" t="s">
        <v>13</v>
      </c>
      <c r="C24" s="244"/>
      <c r="D24" s="244"/>
      <c r="E24" s="244"/>
      <c r="F24" s="244">
        <f t="shared" ref="F24:F26" si="35">W24</f>
        <v>2745863.5299999993</v>
      </c>
      <c r="G24" s="244">
        <f t="shared" ref="G24:G26" si="36">X24</f>
        <v>2895210.4099999988</v>
      </c>
      <c r="H24" s="244">
        <f t="shared" ref="H24:H26" si="37">Y24</f>
        <v>3604390.4599999995</v>
      </c>
      <c r="I24" s="244">
        <f t="shared" ref="I24:I26" si="38">Z24</f>
        <v>3489372.48</v>
      </c>
      <c r="J24" s="244">
        <f t="shared" ref="J24:J26" si="39">AA24</f>
        <v>3601246</v>
      </c>
      <c r="K24" s="244">
        <f t="shared" ref="K24:K26" si="40">AB24</f>
        <v>2614188</v>
      </c>
      <c r="L24" s="244">
        <f>AC24</f>
        <v>2393772.2999999998</v>
      </c>
      <c r="M24" s="244">
        <f>AD24</f>
        <v>1742724</v>
      </c>
      <c r="N24" s="244"/>
      <c r="O24" s="252">
        <v>506834.90817744675</v>
      </c>
      <c r="P24" s="170"/>
      <c r="Q24" s="347"/>
      <c r="R24" s="156"/>
      <c r="S24" s="234" t="s">
        <v>13</v>
      </c>
      <c r="T24" s="244"/>
      <c r="U24" s="244"/>
      <c r="V24" s="244"/>
      <c r="W24" s="244">
        <v>2745863.5299999993</v>
      </c>
      <c r="X24" s="244">
        <v>2895210.4099999988</v>
      </c>
      <c r="Y24" s="244">
        <v>3604390.4599999995</v>
      </c>
      <c r="Z24" s="244">
        <v>3489372.48</v>
      </c>
      <c r="AA24" s="244">
        <v>3601246</v>
      </c>
      <c r="AB24" s="244">
        <v>2614188</v>
      </c>
      <c r="AC24" s="244">
        <v>2393772.2999999998</v>
      </c>
      <c r="AD24" s="244">
        <v>1742724</v>
      </c>
      <c r="AG24" s="245" t="s">
        <v>136</v>
      </c>
      <c r="AH24" s="246">
        <v>0</v>
      </c>
      <c r="AI24" s="246">
        <v>0</v>
      </c>
      <c r="AJ24" s="246">
        <v>0</v>
      </c>
      <c r="AK24" s="246">
        <v>0</v>
      </c>
      <c r="AL24" s="246">
        <v>0</v>
      </c>
      <c r="AM24" s="246">
        <v>0</v>
      </c>
      <c r="AN24" s="246">
        <v>0</v>
      </c>
      <c r="AO24" s="246">
        <v>0</v>
      </c>
      <c r="AP24" s="246">
        <v>0</v>
      </c>
      <c r="AQ24" s="246">
        <v>0</v>
      </c>
      <c r="AR24" s="246">
        <v>0</v>
      </c>
      <c r="AT24" s="602" t="s">
        <v>101</v>
      </c>
      <c r="AU24" s="234" t="s">
        <v>71</v>
      </c>
      <c r="AV24" s="170">
        <v>228</v>
      </c>
      <c r="AW24" s="173">
        <v>235</v>
      </c>
      <c r="AX24" s="173">
        <v>265</v>
      </c>
      <c r="AY24" s="170">
        <v>248</v>
      </c>
      <c r="AZ24" s="173">
        <v>264</v>
      </c>
      <c r="BA24" s="173">
        <v>245</v>
      </c>
      <c r="BB24" s="173">
        <v>213</v>
      </c>
      <c r="BC24" s="169">
        <v>235</v>
      </c>
      <c r="BD24" s="169">
        <v>162</v>
      </c>
      <c r="BE24" s="169">
        <v>167</v>
      </c>
      <c r="BF24" s="267">
        <v>130</v>
      </c>
      <c r="BI24" s="617" t="s">
        <v>52</v>
      </c>
      <c r="BJ24" s="234" t="s">
        <v>71</v>
      </c>
      <c r="BK24" s="170">
        <v>913</v>
      </c>
      <c r="BL24" s="173">
        <v>922</v>
      </c>
      <c r="BM24" s="173">
        <v>984</v>
      </c>
      <c r="BN24" s="170">
        <v>932</v>
      </c>
      <c r="BO24" s="173">
        <v>991</v>
      </c>
      <c r="BP24" s="173">
        <v>1020</v>
      </c>
      <c r="BQ24" s="173">
        <v>933</v>
      </c>
      <c r="BR24" s="170">
        <v>939</v>
      </c>
      <c r="BS24" s="170">
        <v>887</v>
      </c>
      <c r="BT24" s="170">
        <v>797</v>
      </c>
      <c r="BU24" s="269">
        <v>767</v>
      </c>
    </row>
    <row r="25" spans="2:73">
      <c r="B25" s="234" t="s">
        <v>16</v>
      </c>
      <c r="C25" s="247">
        <f t="shared" ref="C25:C26" si="41">T25</f>
        <v>15.979144303021009</v>
      </c>
      <c r="D25" s="247">
        <f t="shared" ref="D25:D26" si="42">U25</f>
        <v>16.033545959555777</v>
      </c>
      <c r="E25" s="247">
        <f t="shared" ref="E25:E26" si="43">V25</f>
        <v>16.488469165591933</v>
      </c>
      <c r="F25" s="247">
        <f t="shared" si="35"/>
        <v>17.975276906211015</v>
      </c>
      <c r="G25" s="247">
        <f t="shared" si="36"/>
        <v>18.301905118705687</v>
      </c>
      <c r="H25" s="247">
        <f t="shared" si="37"/>
        <v>17.114903620953275</v>
      </c>
      <c r="I25" s="247">
        <f t="shared" si="38"/>
        <v>18.138534913796654</v>
      </c>
      <c r="J25" s="247">
        <f t="shared" si="39"/>
        <v>18.447393845325394</v>
      </c>
      <c r="K25" s="247">
        <f t="shared" si="40"/>
        <v>20.748052489565836</v>
      </c>
      <c r="L25" s="247">
        <f t="shared" ref="L25:M26" si="44">AC25</f>
        <v>22.178328183524439</v>
      </c>
      <c r="M25" s="247">
        <f t="shared" si="44"/>
        <v>23.329607168319967</v>
      </c>
      <c r="N25" s="247"/>
      <c r="O25" s="360">
        <v>2.0039597456491838</v>
      </c>
      <c r="P25" s="170"/>
      <c r="Q25" s="347"/>
      <c r="R25" s="156"/>
      <c r="S25" s="234" t="s">
        <v>16</v>
      </c>
      <c r="T25" s="247">
        <v>15.979144303021009</v>
      </c>
      <c r="U25" s="247">
        <v>16.033545959555777</v>
      </c>
      <c r="V25" s="247">
        <v>16.488469165591933</v>
      </c>
      <c r="W25" s="247">
        <v>17.975276906211015</v>
      </c>
      <c r="X25" s="247">
        <v>18.301905118705687</v>
      </c>
      <c r="Y25" s="247">
        <v>17.114903620953275</v>
      </c>
      <c r="Z25" s="247">
        <v>18.138534913796654</v>
      </c>
      <c r="AA25" s="247">
        <v>18.447393845325394</v>
      </c>
      <c r="AB25" s="247">
        <v>20.748052489565836</v>
      </c>
      <c r="AC25" s="247">
        <v>22.178328183524439</v>
      </c>
      <c r="AD25" s="247">
        <v>23.329607168319967</v>
      </c>
      <c r="AS25" s="156" t="s">
        <v>14</v>
      </c>
      <c r="AT25" s="603"/>
      <c r="AU25" s="234" t="s">
        <v>72</v>
      </c>
      <c r="AV25" s="170">
        <v>260</v>
      </c>
      <c r="AW25" s="173">
        <v>265</v>
      </c>
      <c r="AX25" s="173">
        <v>295</v>
      </c>
      <c r="AY25" s="170">
        <v>271</v>
      </c>
      <c r="AZ25" s="173">
        <v>279</v>
      </c>
      <c r="BA25" s="173">
        <v>316</v>
      </c>
      <c r="BB25" s="173">
        <v>271</v>
      </c>
      <c r="BC25" s="170">
        <v>299</v>
      </c>
      <c r="BD25" s="170">
        <v>300</v>
      </c>
      <c r="BE25" s="170">
        <v>243</v>
      </c>
      <c r="BF25" s="269">
        <v>201</v>
      </c>
      <c r="BI25" s="618"/>
      <c r="BJ25" s="234" t="s">
        <v>72</v>
      </c>
      <c r="BK25" s="170">
        <v>638</v>
      </c>
      <c r="BL25" s="173">
        <v>692</v>
      </c>
      <c r="BM25" s="173">
        <v>775</v>
      </c>
      <c r="BN25" s="170">
        <v>764</v>
      </c>
      <c r="BO25" s="173">
        <v>847</v>
      </c>
      <c r="BP25" s="173">
        <v>843</v>
      </c>
      <c r="BQ25" s="173">
        <v>797</v>
      </c>
      <c r="BR25" s="170">
        <v>884</v>
      </c>
      <c r="BS25" s="170">
        <v>896</v>
      </c>
      <c r="BT25" s="170">
        <v>857</v>
      </c>
      <c r="BU25" s="269">
        <v>732</v>
      </c>
    </row>
    <row r="26" spans="2:73">
      <c r="B26" s="248" t="s">
        <v>17</v>
      </c>
      <c r="C26" s="249">
        <f t="shared" si="41"/>
        <v>0.36086956521739133</v>
      </c>
      <c r="D26" s="249">
        <f t="shared" si="42"/>
        <v>0.37366548042704628</v>
      </c>
      <c r="E26" s="249">
        <f t="shared" si="43"/>
        <v>0.32810750279955209</v>
      </c>
      <c r="F26" s="249">
        <f t="shared" si="35"/>
        <v>0.3711967545638945</v>
      </c>
      <c r="G26" s="249">
        <f t="shared" si="36"/>
        <v>0.37048503611971106</v>
      </c>
      <c r="H26" s="249">
        <f t="shared" si="37"/>
        <v>0.38059071729957805</v>
      </c>
      <c r="I26" s="249">
        <f t="shared" si="38"/>
        <v>0.44127243066884175</v>
      </c>
      <c r="J26" s="249">
        <f t="shared" si="39"/>
        <v>0.47019867549668876</v>
      </c>
      <c r="K26" s="249">
        <f t="shared" si="40"/>
        <v>0.44865319865319864</v>
      </c>
      <c r="L26" s="249">
        <f t="shared" si="44"/>
        <v>0.47593984962406016</v>
      </c>
      <c r="M26" s="249">
        <f t="shared" si="31"/>
        <v>0.44505119453924913</v>
      </c>
      <c r="N26" s="250"/>
      <c r="O26" s="361">
        <v>4.9568850818349697</v>
      </c>
      <c r="P26" s="251"/>
      <c r="Q26" s="347"/>
      <c r="R26" s="156"/>
      <c r="S26" s="248" t="s">
        <v>17</v>
      </c>
      <c r="T26" s="249">
        <v>0.36086956521739133</v>
      </c>
      <c r="U26" s="249">
        <v>0.37366548042704628</v>
      </c>
      <c r="V26" s="249">
        <v>0.32810750279955209</v>
      </c>
      <c r="W26" s="249">
        <v>0.3711967545638945</v>
      </c>
      <c r="X26" s="249">
        <v>0.37048503611971106</v>
      </c>
      <c r="Y26" s="249">
        <v>0.38059071729957805</v>
      </c>
      <c r="Z26" s="249">
        <v>0.44127243066884175</v>
      </c>
      <c r="AA26" s="249">
        <v>0.47019867549668876</v>
      </c>
      <c r="AB26" s="249">
        <v>0.44865319865319864</v>
      </c>
      <c r="AC26" s="249">
        <v>0.47593984962406016</v>
      </c>
      <c r="AD26" s="249">
        <v>0.44505119453924913</v>
      </c>
      <c r="AT26" s="603"/>
      <c r="AU26" s="234" t="s">
        <v>73</v>
      </c>
      <c r="AV26" s="170">
        <v>223</v>
      </c>
      <c r="AW26" s="173">
        <v>289</v>
      </c>
      <c r="AX26" s="173">
        <v>340</v>
      </c>
      <c r="AY26" s="170">
        <v>299</v>
      </c>
      <c r="AZ26" s="173">
        <v>351</v>
      </c>
      <c r="BA26" s="173">
        <v>365</v>
      </c>
      <c r="BB26" s="173">
        <v>352</v>
      </c>
      <c r="BC26" s="170">
        <v>348</v>
      </c>
      <c r="BD26" s="170">
        <v>413</v>
      </c>
      <c r="BE26" s="170">
        <v>388</v>
      </c>
      <c r="BF26" s="269">
        <v>348</v>
      </c>
      <c r="BI26" s="618"/>
      <c r="BJ26" s="234" t="s">
        <v>73</v>
      </c>
      <c r="BK26" s="170">
        <v>468</v>
      </c>
      <c r="BL26" s="173">
        <v>550</v>
      </c>
      <c r="BM26" s="173">
        <v>669</v>
      </c>
      <c r="BN26" s="170">
        <v>648</v>
      </c>
      <c r="BO26" s="173">
        <v>749</v>
      </c>
      <c r="BP26" s="173">
        <v>788</v>
      </c>
      <c r="BQ26" s="173">
        <v>760</v>
      </c>
      <c r="BR26" s="170">
        <v>811</v>
      </c>
      <c r="BS26" s="170">
        <v>931</v>
      </c>
      <c r="BT26" s="170">
        <v>913</v>
      </c>
      <c r="BU26" s="269">
        <v>875</v>
      </c>
    </row>
    <row r="27" spans="2:73">
      <c r="G27" s="156"/>
      <c r="H27" s="156"/>
      <c r="I27" s="156"/>
      <c r="J27" s="156"/>
      <c r="K27" s="156"/>
      <c r="L27" s="156"/>
      <c r="M27" s="156"/>
      <c r="N27" s="189"/>
      <c r="O27" s="111"/>
      <c r="P27" s="156"/>
      <c r="Q27" s="347"/>
      <c r="R27" s="156"/>
      <c r="AA27" s="347"/>
      <c r="AB27" s="347"/>
      <c r="AC27" s="347"/>
      <c r="AD27" s="347"/>
      <c r="AT27" s="603"/>
      <c r="AU27" s="234" t="s">
        <v>36</v>
      </c>
      <c r="AV27" s="170">
        <v>44</v>
      </c>
      <c r="AW27" s="173">
        <v>44</v>
      </c>
      <c r="AX27" s="173">
        <v>54</v>
      </c>
      <c r="AY27" s="170">
        <v>49</v>
      </c>
      <c r="AZ27" s="173">
        <v>66</v>
      </c>
      <c r="BA27" s="173">
        <v>53</v>
      </c>
      <c r="BB27" s="173">
        <v>97</v>
      </c>
      <c r="BC27" s="173">
        <v>110</v>
      </c>
      <c r="BD27" s="170">
        <v>129</v>
      </c>
      <c r="BE27" s="170">
        <v>106</v>
      </c>
      <c r="BF27" s="268">
        <v>117</v>
      </c>
      <c r="BI27" s="618"/>
      <c r="BJ27" s="234" t="s">
        <v>36</v>
      </c>
      <c r="BK27" s="170">
        <v>60</v>
      </c>
      <c r="BL27" s="173">
        <v>52</v>
      </c>
      <c r="BM27" s="173">
        <v>74</v>
      </c>
      <c r="BN27" s="170">
        <v>62</v>
      </c>
      <c r="BO27" s="173">
        <v>79</v>
      </c>
      <c r="BP27" s="173">
        <v>67</v>
      </c>
      <c r="BQ27" s="173">
        <v>122</v>
      </c>
      <c r="BR27" s="173">
        <v>148</v>
      </c>
      <c r="BS27" s="170">
        <v>183</v>
      </c>
      <c r="BT27" s="170">
        <v>171</v>
      </c>
      <c r="BU27" s="268">
        <v>186</v>
      </c>
    </row>
    <row r="28" spans="2:73">
      <c r="G28" s="156"/>
      <c r="H28" s="156"/>
      <c r="I28" s="156"/>
      <c r="J28" s="156"/>
      <c r="K28" s="156"/>
      <c r="L28" s="156"/>
      <c r="M28" s="156"/>
      <c r="N28" s="189"/>
      <c r="O28" s="111"/>
      <c r="P28" s="156"/>
      <c r="Q28" s="347"/>
      <c r="R28" s="156"/>
      <c r="AA28" s="347"/>
      <c r="AB28" s="347"/>
      <c r="AC28" s="347"/>
      <c r="AD28" s="347"/>
      <c r="AG28" s="189"/>
      <c r="AH28" s="189"/>
      <c r="AI28" s="189"/>
      <c r="AJ28" s="189"/>
      <c r="AK28" s="189"/>
      <c r="AL28" s="189"/>
      <c r="AM28" s="189"/>
      <c r="AN28" s="189"/>
      <c r="AO28" s="189"/>
      <c r="AP28" s="189"/>
      <c r="AQ28" s="189"/>
      <c r="AR28" s="189"/>
      <c r="AT28" s="603"/>
      <c r="AU28" s="234" t="s">
        <v>70</v>
      </c>
      <c r="AV28" s="170">
        <v>232</v>
      </c>
      <c r="AW28" s="173">
        <v>269</v>
      </c>
      <c r="AX28" s="173">
        <v>306</v>
      </c>
      <c r="AY28" s="170">
        <v>335</v>
      </c>
      <c r="AZ28" s="173">
        <v>361</v>
      </c>
      <c r="BA28" s="173">
        <v>344</v>
      </c>
      <c r="BB28" s="173">
        <v>430</v>
      </c>
      <c r="BC28" s="173">
        <v>441</v>
      </c>
      <c r="BD28" s="170">
        <v>476</v>
      </c>
      <c r="BE28" s="170">
        <v>526</v>
      </c>
      <c r="BF28" s="268">
        <v>489</v>
      </c>
      <c r="BI28" s="618"/>
      <c r="BJ28" s="234" t="s">
        <v>70</v>
      </c>
      <c r="BK28" s="170">
        <v>351</v>
      </c>
      <c r="BL28" s="173">
        <v>393</v>
      </c>
      <c r="BM28" s="173">
        <v>457</v>
      </c>
      <c r="BN28" s="170">
        <v>535</v>
      </c>
      <c r="BO28" s="173">
        <v>565</v>
      </c>
      <c r="BP28" s="173">
        <v>582</v>
      </c>
      <c r="BQ28" s="173">
        <v>687</v>
      </c>
      <c r="BR28" s="173">
        <v>718</v>
      </c>
      <c r="BS28" s="170">
        <v>800</v>
      </c>
      <c r="BT28" s="170">
        <v>925</v>
      </c>
      <c r="BU28" s="268">
        <v>869</v>
      </c>
    </row>
    <row r="29" spans="2:73">
      <c r="G29" s="156"/>
      <c r="H29" s="156"/>
      <c r="I29" s="156"/>
      <c r="J29" s="156"/>
      <c r="K29" s="156"/>
      <c r="L29" s="258"/>
      <c r="M29" s="258"/>
      <c r="N29" s="259"/>
      <c r="O29" s="111"/>
      <c r="P29" s="156"/>
      <c r="Q29" s="347"/>
      <c r="R29" s="156"/>
      <c r="AA29" s="347"/>
      <c r="AB29" s="347"/>
      <c r="AC29" s="347"/>
      <c r="AD29" s="347"/>
      <c r="AG29" s="189"/>
      <c r="AH29" s="189"/>
      <c r="AI29" s="189"/>
      <c r="AJ29" s="189"/>
      <c r="AK29" s="189"/>
      <c r="AL29" s="189"/>
      <c r="AM29" s="189"/>
      <c r="AN29" s="189"/>
      <c r="AO29" s="189"/>
      <c r="AP29" s="189"/>
      <c r="AQ29" s="189"/>
      <c r="AR29" s="189"/>
      <c r="AT29" s="603"/>
      <c r="AU29" s="255" t="s">
        <v>53</v>
      </c>
      <c r="AV29" s="260">
        <f t="shared" ref="AV29:BB29" si="45">AV27+AV28</f>
        <v>276</v>
      </c>
      <c r="AW29" s="261">
        <f t="shared" si="45"/>
        <v>313</v>
      </c>
      <c r="AX29" s="261">
        <f t="shared" si="45"/>
        <v>360</v>
      </c>
      <c r="AY29" s="260">
        <f t="shared" si="45"/>
        <v>384</v>
      </c>
      <c r="AZ29" s="261">
        <f t="shared" si="45"/>
        <v>427</v>
      </c>
      <c r="BA29" s="261">
        <f t="shared" si="45"/>
        <v>397</v>
      </c>
      <c r="BB29" s="261">
        <f t="shared" si="45"/>
        <v>527</v>
      </c>
      <c r="BC29" s="241">
        <v>551</v>
      </c>
      <c r="BD29" s="240">
        <v>605</v>
      </c>
      <c r="BE29" s="242">
        <v>632</v>
      </c>
      <c r="BF29" s="243">
        <v>606</v>
      </c>
      <c r="BI29" s="619"/>
      <c r="BJ29" s="239" t="s">
        <v>53</v>
      </c>
      <c r="BK29" s="240">
        <f t="shared" ref="BK29:BQ29" si="46">BK27+BK28</f>
        <v>411</v>
      </c>
      <c r="BL29" s="241">
        <f t="shared" si="46"/>
        <v>445</v>
      </c>
      <c r="BM29" s="241">
        <f t="shared" si="46"/>
        <v>531</v>
      </c>
      <c r="BN29" s="240">
        <f t="shared" si="46"/>
        <v>597</v>
      </c>
      <c r="BO29" s="241">
        <f t="shared" si="46"/>
        <v>644</v>
      </c>
      <c r="BP29" s="241">
        <f t="shared" si="46"/>
        <v>649</v>
      </c>
      <c r="BQ29" s="241">
        <f t="shared" si="46"/>
        <v>809</v>
      </c>
      <c r="BR29" s="241">
        <v>866</v>
      </c>
      <c r="BS29" s="240">
        <v>983</v>
      </c>
      <c r="BT29" s="242">
        <v>1096</v>
      </c>
      <c r="BU29" s="243">
        <v>1055</v>
      </c>
    </row>
    <row r="30" spans="2:73">
      <c r="G30" s="156"/>
      <c r="H30" s="156"/>
      <c r="I30" s="156"/>
      <c r="J30" s="156"/>
      <c r="K30" s="156"/>
      <c r="L30" s="156"/>
      <c r="M30" s="156"/>
      <c r="N30" s="189"/>
      <c r="O30" s="111"/>
      <c r="P30" s="156"/>
      <c r="Q30" s="347"/>
      <c r="R30" s="156"/>
      <c r="AA30" s="347"/>
      <c r="AB30" s="347"/>
      <c r="AC30" s="347"/>
      <c r="AD30" s="347"/>
      <c r="AT30" s="256"/>
      <c r="AU30" s="256"/>
      <c r="AV30" s="256"/>
      <c r="AW30" s="256"/>
      <c r="AX30" s="256"/>
      <c r="AY30" s="256"/>
      <c r="AZ30" s="256"/>
      <c r="BA30" s="256"/>
      <c r="BB30" s="256"/>
      <c r="BC30" s="371"/>
      <c r="BD30" s="371"/>
      <c r="BE30" s="371"/>
      <c r="BF30" s="371"/>
      <c r="BR30" s="347"/>
      <c r="BS30" s="347"/>
      <c r="BT30" s="347"/>
      <c r="BU30" s="347"/>
    </row>
    <row r="31" spans="2:73">
      <c r="B31" s="160" t="s">
        <v>2</v>
      </c>
      <c r="C31" s="160" t="s">
        <v>126</v>
      </c>
      <c r="D31" s="160" t="s">
        <v>125</v>
      </c>
      <c r="E31" s="160" t="s">
        <v>124</v>
      </c>
      <c r="F31" s="160" t="s">
        <v>49</v>
      </c>
      <c r="G31" s="160" t="s">
        <v>48</v>
      </c>
      <c r="H31" s="160" t="s">
        <v>47</v>
      </c>
      <c r="I31" s="160" t="s">
        <v>46</v>
      </c>
      <c r="J31" s="160" t="s">
        <v>45</v>
      </c>
      <c r="K31" s="160" t="s">
        <v>44</v>
      </c>
      <c r="L31" s="160" t="s">
        <v>43</v>
      </c>
      <c r="M31" s="160" t="s">
        <v>97</v>
      </c>
      <c r="N31" s="162"/>
      <c r="O31" s="103" t="s">
        <v>115</v>
      </c>
      <c r="P31" s="162"/>
      <c r="Q31" s="347"/>
      <c r="R31" s="156"/>
      <c r="S31" s="160" t="s">
        <v>2</v>
      </c>
      <c r="T31" s="160" t="s">
        <v>126</v>
      </c>
      <c r="U31" s="160" t="s">
        <v>125</v>
      </c>
      <c r="V31" s="160" t="s">
        <v>124</v>
      </c>
      <c r="W31" s="160" t="s">
        <v>49</v>
      </c>
      <c r="X31" s="160" t="s">
        <v>48</v>
      </c>
      <c r="Y31" s="160" t="s">
        <v>47</v>
      </c>
      <c r="Z31" s="160" t="s">
        <v>46</v>
      </c>
      <c r="AA31" s="160" t="s">
        <v>45</v>
      </c>
      <c r="AB31" s="160" t="s">
        <v>44</v>
      </c>
      <c r="AC31" s="160" t="s">
        <v>43</v>
      </c>
      <c r="AD31" s="160" t="s">
        <v>97</v>
      </c>
      <c r="AG31" s="160" t="s">
        <v>2</v>
      </c>
      <c r="AH31" s="160" t="s">
        <v>126</v>
      </c>
      <c r="AI31" s="160" t="s">
        <v>125</v>
      </c>
      <c r="AJ31" s="160" t="s">
        <v>124</v>
      </c>
      <c r="AK31" s="160" t="s">
        <v>49</v>
      </c>
      <c r="AL31" s="160" t="s">
        <v>48</v>
      </c>
      <c r="AM31" s="160" t="s">
        <v>47</v>
      </c>
      <c r="AN31" s="160" t="s">
        <v>46</v>
      </c>
      <c r="AO31" s="160" t="s">
        <v>45</v>
      </c>
      <c r="AP31" s="160" t="s">
        <v>44</v>
      </c>
      <c r="AQ31" s="160" t="s">
        <v>43</v>
      </c>
      <c r="AR31" s="160" t="s">
        <v>97</v>
      </c>
      <c r="AT31" s="233"/>
      <c r="AU31" s="160" t="s">
        <v>2</v>
      </c>
      <c r="AV31" s="160" t="s">
        <v>126</v>
      </c>
      <c r="AW31" s="160" t="s">
        <v>125</v>
      </c>
      <c r="AX31" s="160" t="s">
        <v>124</v>
      </c>
      <c r="AY31" s="160" t="s">
        <v>49</v>
      </c>
      <c r="AZ31" s="160" t="s">
        <v>48</v>
      </c>
      <c r="BA31" s="160" t="s">
        <v>47</v>
      </c>
      <c r="BB31" s="160" t="s">
        <v>46</v>
      </c>
      <c r="BC31" s="160" t="s">
        <v>45</v>
      </c>
      <c r="BD31" s="160" t="s">
        <v>44</v>
      </c>
      <c r="BE31" s="160" t="s">
        <v>43</v>
      </c>
      <c r="BF31" s="160" t="s">
        <v>97</v>
      </c>
      <c r="BI31" s="233"/>
      <c r="BJ31" s="160" t="s">
        <v>2</v>
      </c>
      <c r="BK31" s="160" t="s">
        <v>126</v>
      </c>
      <c r="BL31" s="160" t="s">
        <v>125</v>
      </c>
      <c r="BM31" s="160" t="s">
        <v>124</v>
      </c>
      <c r="BN31" s="160" t="s">
        <v>49</v>
      </c>
      <c r="BO31" s="160" t="s">
        <v>48</v>
      </c>
      <c r="BP31" s="160" t="s">
        <v>47</v>
      </c>
      <c r="BQ31" s="160" t="s">
        <v>46</v>
      </c>
      <c r="BR31" s="160" t="s">
        <v>45</v>
      </c>
      <c r="BS31" s="160" t="s">
        <v>44</v>
      </c>
      <c r="BT31" s="160" t="s">
        <v>43</v>
      </c>
      <c r="BU31" s="160" t="s">
        <v>97</v>
      </c>
    </row>
    <row r="32" spans="2:73" ht="15.75" customHeight="1">
      <c r="B32" s="234" t="s">
        <v>71</v>
      </c>
      <c r="C32" s="170">
        <f t="shared" ref="C32:M34" si="47">T32+AV32*$Q$6+AV38*$Q$8</f>
        <v>1713.4</v>
      </c>
      <c r="D32" s="170">
        <f t="shared" si="47"/>
        <v>1920.6</v>
      </c>
      <c r="E32" s="170">
        <f t="shared" si="47"/>
        <v>1917.2</v>
      </c>
      <c r="F32" s="170">
        <f t="shared" si="47"/>
        <v>2199.4</v>
      </c>
      <c r="G32" s="170">
        <f t="shared" si="47"/>
        <v>2251.6</v>
      </c>
      <c r="H32" s="170">
        <f t="shared" si="47"/>
        <v>2522.8000000000002</v>
      </c>
      <c r="I32" s="170">
        <f t="shared" si="47"/>
        <v>2162</v>
      </c>
      <c r="J32" s="170">
        <f t="shared" si="47"/>
        <v>2259.8000000000002</v>
      </c>
      <c r="K32" s="170">
        <f t="shared" si="47"/>
        <v>2359.4</v>
      </c>
      <c r="L32" s="170">
        <f t="shared" si="47"/>
        <v>2500</v>
      </c>
      <c r="M32" s="170">
        <f t="shared" si="47"/>
        <v>2487.1999999999998</v>
      </c>
      <c r="N32" s="235"/>
      <c r="O32" s="252">
        <v>261.26343367906867</v>
      </c>
      <c r="P32" s="170"/>
      <c r="Q32" s="347"/>
      <c r="R32" s="156"/>
      <c r="S32" s="234" t="s">
        <v>71</v>
      </c>
      <c r="T32" s="170">
        <v>1179</v>
      </c>
      <c r="U32" s="170">
        <v>1368</v>
      </c>
      <c r="V32" s="170">
        <v>1375</v>
      </c>
      <c r="W32" s="170">
        <v>1554</v>
      </c>
      <c r="X32" s="170">
        <v>1580</v>
      </c>
      <c r="Y32" s="170">
        <v>1772</v>
      </c>
      <c r="Z32" s="170">
        <v>1504</v>
      </c>
      <c r="AA32" s="170">
        <v>1612</v>
      </c>
      <c r="AB32" s="170">
        <v>1749</v>
      </c>
      <c r="AC32" s="170">
        <v>1858</v>
      </c>
      <c r="AD32" s="170">
        <v>1944</v>
      </c>
      <c r="AG32" s="234" t="s">
        <v>132</v>
      </c>
      <c r="AH32" s="170">
        <v>0</v>
      </c>
      <c r="AI32" s="170">
        <v>0</v>
      </c>
      <c r="AJ32" s="170">
        <v>0</v>
      </c>
      <c r="AK32" s="170">
        <v>0</v>
      </c>
      <c r="AL32" s="170">
        <v>0</v>
      </c>
      <c r="AM32" s="170">
        <v>0</v>
      </c>
      <c r="AN32" s="170">
        <v>0</v>
      </c>
      <c r="AO32" s="170">
        <v>0</v>
      </c>
      <c r="AP32" s="170">
        <v>0</v>
      </c>
      <c r="AQ32" s="170">
        <v>0</v>
      </c>
      <c r="AR32" s="170">
        <v>0</v>
      </c>
      <c r="AT32" s="602" t="s">
        <v>100</v>
      </c>
      <c r="AU32" s="234" t="s">
        <v>71</v>
      </c>
      <c r="AV32" s="170">
        <v>598</v>
      </c>
      <c r="AW32" s="173">
        <v>642</v>
      </c>
      <c r="AX32" s="173">
        <v>634</v>
      </c>
      <c r="AY32" s="170">
        <v>758</v>
      </c>
      <c r="AZ32" s="173">
        <v>787</v>
      </c>
      <c r="BA32" s="173">
        <v>876</v>
      </c>
      <c r="BB32" s="173">
        <v>775</v>
      </c>
      <c r="BC32" s="169">
        <v>746</v>
      </c>
      <c r="BD32" s="169">
        <v>738</v>
      </c>
      <c r="BE32" s="169">
        <v>775</v>
      </c>
      <c r="BF32" s="267">
        <v>659</v>
      </c>
      <c r="BI32" s="620" t="s">
        <v>51</v>
      </c>
      <c r="BJ32" s="234" t="s">
        <v>71</v>
      </c>
      <c r="BK32" s="170">
        <v>71</v>
      </c>
      <c r="BL32" s="173">
        <v>48</v>
      </c>
      <c r="BM32" s="173">
        <v>47</v>
      </c>
      <c r="BN32" s="170">
        <v>70</v>
      </c>
      <c r="BO32" s="173">
        <v>67</v>
      </c>
      <c r="BP32" s="173">
        <v>70</v>
      </c>
      <c r="BQ32" s="173">
        <v>48</v>
      </c>
      <c r="BR32" s="170">
        <v>68</v>
      </c>
      <c r="BS32" s="170">
        <v>54</v>
      </c>
      <c r="BT32" s="170">
        <v>65</v>
      </c>
      <c r="BU32" s="267">
        <v>39</v>
      </c>
    </row>
    <row r="33" spans="2:73">
      <c r="B33" s="234" t="s">
        <v>72</v>
      </c>
      <c r="C33" s="170">
        <f t="shared" si="47"/>
        <v>1530.2</v>
      </c>
      <c r="D33" s="170">
        <f t="shared" si="47"/>
        <v>1730.8</v>
      </c>
      <c r="E33" s="170">
        <f t="shared" si="47"/>
        <v>1890.2</v>
      </c>
      <c r="F33" s="170">
        <f t="shared" si="47"/>
        <v>1917.2</v>
      </c>
      <c r="G33" s="170">
        <f t="shared" si="47"/>
        <v>2061.6</v>
      </c>
      <c r="H33" s="170">
        <f t="shared" si="47"/>
        <v>2207.8000000000002</v>
      </c>
      <c r="I33" s="170">
        <f t="shared" si="47"/>
        <v>2239</v>
      </c>
      <c r="J33" s="170">
        <f t="shared" si="47"/>
        <v>2195.1999999999998</v>
      </c>
      <c r="K33" s="170">
        <f t="shared" si="47"/>
        <v>2198.8000000000002</v>
      </c>
      <c r="L33" s="170">
        <f t="shared" si="47"/>
        <v>2380.1999999999998</v>
      </c>
      <c r="M33" s="170">
        <f t="shared" si="47"/>
        <v>2514.1999999999998</v>
      </c>
      <c r="N33" s="235"/>
      <c r="O33" s="252">
        <v>262.87042858074011</v>
      </c>
      <c r="P33" s="170"/>
      <c r="Q33" s="347"/>
      <c r="R33" s="156"/>
      <c r="S33" s="234" t="s">
        <v>72</v>
      </c>
      <c r="T33" s="170">
        <v>1081</v>
      </c>
      <c r="U33" s="170">
        <v>1225</v>
      </c>
      <c r="V33" s="170">
        <v>1341</v>
      </c>
      <c r="W33" s="170">
        <v>1357</v>
      </c>
      <c r="X33" s="170">
        <v>1456</v>
      </c>
      <c r="Y33" s="170">
        <v>1533</v>
      </c>
      <c r="Z33" s="170">
        <v>1550</v>
      </c>
      <c r="AA33" s="170">
        <v>1524</v>
      </c>
      <c r="AB33" s="170">
        <v>1534</v>
      </c>
      <c r="AC33" s="170">
        <v>1722</v>
      </c>
      <c r="AD33" s="170">
        <v>1845</v>
      </c>
      <c r="AG33" s="234" t="s">
        <v>70</v>
      </c>
      <c r="AH33" s="170">
        <v>1270</v>
      </c>
      <c r="AI33" s="170">
        <v>1295</v>
      </c>
      <c r="AJ33" s="170">
        <v>1354</v>
      </c>
      <c r="AK33" s="170">
        <v>1445</v>
      </c>
      <c r="AL33" s="170">
        <v>1528</v>
      </c>
      <c r="AM33" s="170">
        <v>1528</v>
      </c>
      <c r="AN33" s="170">
        <v>1603</v>
      </c>
      <c r="AO33" s="170">
        <v>1696</v>
      </c>
      <c r="AP33" s="170">
        <v>1830</v>
      </c>
      <c r="AQ33" s="170">
        <v>1804</v>
      </c>
      <c r="AR33" s="170">
        <v>1857</v>
      </c>
      <c r="AS33" s="156" t="s">
        <v>14</v>
      </c>
      <c r="AT33" s="603"/>
      <c r="AU33" s="234" t="s">
        <v>72</v>
      </c>
      <c r="AV33" s="170">
        <v>469</v>
      </c>
      <c r="AW33" s="173">
        <v>536</v>
      </c>
      <c r="AX33" s="173">
        <v>594</v>
      </c>
      <c r="AY33" s="170">
        <v>599</v>
      </c>
      <c r="AZ33" s="173">
        <v>642</v>
      </c>
      <c r="BA33" s="173">
        <v>721</v>
      </c>
      <c r="BB33" s="173">
        <v>740</v>
      </c>
      <c r="BC33" s="170">
        <v>719</v>
      </c>
      <c r="BD33" s="170">
        <v>731</v>
      </c>
      <c r="BE33" s="170">
        <v>734</v>
      </c>
      <c r="BF33" s="269">
        <v>754</v>
      </c>
      <c r="BI33" s="621"/>
      <c r="BJ33" s="234" t="s">
        <v>72</v>
      </c>
      <c r="BK33" s="170">
        <v>98</v>
      </c>
      <c r="BL33" s="173">
        <v>98</v>
      </c>
      <c r="BM33" s="173">
        <v>106</v>
      </c>
      <c r="BN33" s="170">
        <v>104</v>
      </c>
      <c r="BO33" s="173">
        <v>126</v>
      </c>
      <c r="BP33" s="173">
        <v>141</v>
      </c>
      <c r="BQ33" s="173">
        <v>129</v>
      </c>
      <c r="BR33" s="170">
        <v>126</v>
      </c>
      <c r="BS33" s="170">
        <v>101</v>
      </c>
      <c r="BT33" s="170">
        <v>121</v>
      </c>
      <c r="BU33" s="269">
        <v>104</v>
      </c>
    </row>
    <row r="34" spans="2:73">
      <c r="B34" s="234" t="s">
        <v>73</v>
      </c>
      <c r="C34" s="170">
        <f t="shared" si="47"/>
        <v>1497.8</v>
      </c>
      <c r="D34" s="170">
        <f t="shared" si="47"/>
        <v>1831.2</v>
      </c>
      <c r="E34" s="170">
        <f t="shared" si="47"/>
        <v>2056.6</v>
      </c>
      <c r="F34" s="170">
        <f t="shared" si="47"/>
        <v>2247.1999999999998</v>
      </c>
      <c r="G34" s="170">
        <f t="shared" si="47"/>
        <v>2253.1999999999998</v>
      </c>
      <c r="H34" s="170">
        <f t="shared" si="47"/>
        <v>2475</v>
      </c>
      <c r="I34" s="170">
        <f t="shared" si="47"/>
        <v>2425.1999999999998</v>
      </c>
      <c r="J34" s="170">
        <f t="shared" si="47"/>
        <v>2662.6</v>
      </c>
      <c r="K34" s="170">
        <f t="shared" si="47"/>
        <v>2524.4</v>
      </c>
      <c r="L34" s="170">
        <f t="shared" si="47"/>
        <v>2572.1999999999998</v>
      </c>
      <c r="M34" s="170">
        <f t="shared" si="47"/>
        <v>2702.2</v>
      </c>
      <c r="N34" s="235"/>
      <c r="O34" s="252">
        <v>366.20917459227707</v>
      </c>
      <c r="P34" s="170"/>
      <c r="Q34" s="347"/>
      <c r="R34" s="156"/>
      <c r="S34" s="234" t="s">
        <v>73</v>
      </c>
      <c r="T34" s="170">
        <v>1064</v>
      </c>
      <c r="U34" s="170">
        <v>1304</v>
      </c>
      <c r="V34" s="170">
        <v>1422</v>
      </c>
      <c r="W34" s="170">
        <v>1548</v>
      </c>
      <c r="X34" s="170">
        <v>1555</v>
      </c>
      <c r="Y34" s="170">
        <v>1703</v>
      </c>
      <c r="Z34" s="170">
        <v>1639</v>
      </c>
      <c r="AA34" s="170">
        <v>1809</v>
      </c>
      <c r="AB34" s="170">
        <v>1706</v>
      </c>
      <c r="AC34" s="170">
        <v>1753</v>
      </c>
      <c r="AD34" s="170">
        <v>1907</v>
      </c>
      <c r="AG34" s="234" t="s">
        <v>133</v>
      </c>
      <c r="AH34" s="170">
        <v>467</v>
      </c>
      <c r="AI34" s="170">
        <v>532</v>
      </c>
      <c r="AJ34" s="170">
        <v>433</v>
      </c>
      <c r="AK34" s="170">
        <v>426</v>
      </c>
      <c r="AL34" s="170">
        <v>544</v>
      </c>
      <c r="AM34" s="170">
        <v>454</v>
      </c>
      <c r="AN34" s="170">
        <v>506</v>
      </c>
      <c r="AO34" s="170">
        <v>347</v>
      </c>
      <c r="AP34" s="170">
        <v>312</v>
      </c>
      <c r="AQ34" s="170">
        <v>300</v>
      </c>
      <c r="AR34" s="170">
        <v>310</v>
      </c>
      <c r="AT34" s="603"/>
      <c r="AU34" s="234" t="s">
        <v>73</v>
      </c>
      <c r="AV34" s="170">
        <v>396</v>
      </c>
      <c r="AW34" s="173">
        <v>479</v>
      </c>
      <c r="AX34" s="173">
        <v>592</v>
      </c>
      <c r="AY34" s="170">
        <v>649</v>
      </c>
      <c r="AZ34" s="173">
        <v>639</v>
      </c>
      <c r="BA34" s="173">
        <v>700</v>
      </c>
      <c r="BB34" s="173">
        <v>739</v>
      </c>
      <c r="BC34" s="170">
        <v>792</v>
      </c>
      <c r="BD34" s="170">
        <v>788</v>
      </c>
      <c r="BE34" s="170">
        <v>769</v>
      </c>
      <c r="BF34" s="269">
        <v>779</v>
      </c>
      <c r="BI34" s="621"/>
      <c r="BJ34" s="234" t="s">
        <v>73</v>
      </c>
      <c r="BK34" s="170">
        <v>160</v>
      </c>
      <c r="BL34" s="173">
        <v>202</v>
      </c>
      <c r="BM34" s="173">
        <v>217</v>
      </c>
      <c r="BN34" s="170">
        <v>244</v>
      </c>
      <c r="BO34" s="173">
        <v>232</v>
      </c>
      <c r="BP34" s="173">
        <v>273</v>
      </c>
      <c r="BQ34" s="173">
        <v>252</v>
      </c>
      <c r="BR34" s="170">
        <v>273</v>
      </c>
      <c r="BS34" s="170">
        <v>236</v>
      </c>
      <c r="BT34" s="170">
        <v>247</v>
      </c>
      <c r="BU34" s="269">
        <v>248</v>
      </c>
    </row>
    <row r="35" spans="2:73">
      <c r="B35" s="234" t="s">
        <v>10</v>
      </c>
      <c r="C35" s="170">
        <f t="shared" ref="C35:M35" si="48">T35+AV37*$Q$6+AV43*$Q$8</f>
        <v>1813.4</v>
      </c>
      <c r="D35" s="170">
        <f t="shared" si="48"/>
        <v>1865.6</v>
      </c>
      <c r="E35" s="170">
        <f t="shared" si="48"/>
        <v>1968.2</v>
      </c>
      <c r="F35" s="170">
        <f t="shared" si="48"/>
        <v>2126.6</v>
      </c>
      <c r="G35" s="170">
        <f t="shared" si="48"/>
        <v>2281</v>
      </c>
      <c r="H35" s="170">
        <f t="shared" si="48"/>
        <v>2292.4</v>
      </c>
      <c r="I35" s="170">
        <f t="shared" si="48"/>
        <v>2383.6</v>
      </c>
      <c r="J35" s="170">
        <f t="shared" si="48"/>
        <v>2575.6</v>
      </c>
      <c r="K35" s="170">
        <f t="shared" si="48"/>
        <v>2792.6</v>
      </c>
      <c r="L35" s="170">
        <f t="shared" si="48"/>
        <v>2748</v>
      </c>
      <c r="M35" s="170">
        <f t="shared" si="48"/>
        <v>2819.8</v>
      </c>
      <c r="N35" s="170"/>
      <c r="O35" s="252">
        <v>348.0138343354904</v>
      </c>
      <c r="P35" s="170"/>
      <c r="Q35" s="347"/>
      <c r="R35" s="156"/>
      <c r="S35" s="234" t="s">
        <v>10</v>
      </c>
      <c r="T35" s="170">
        <v>1270</v>
      </c>
      <c r="U35" s="170">
        <v>1295</v>
      </c>
      <c r="V35" s="170">
        <v>1354</v>
      </c>
      <c r="W35" s="170">
        <v>1445</v>
      </c>
      <c r="X35" s="170">
        <v>1528</v>
      </c>
      <c r="Y35" s="170">
        <v>1528</v>
      </c>
      <c r="Z35" s="170">
        <v>1603</v>
      </c>
      <c r="AA35" s="170">
        <v>1696</v>
      </c>
      <c r="AB35" s="170">
        <v>1830</v>
      </c>
      <c r="AC35" s="170">
        <v>1804</v>
      </c>
      <c r="AD35" s="170">
        <v>1857</v>
      </c>
      <c r="AG35" s="234" t="s">
        <v>134</v>
      </c>
      <c r="AH35" s="170">
        <v>185</v>
      </c>
      <c r="AI35" s="170">
        <v>290</v>
      </c>
      <c r="AJ35" s="170">
        <v>272</v>
      </c>
      <c r="AK35" s="170">
        <v>258</v>
      </c>
      <c r="AL35" s="170">
        <v>260</v>
      </c>
      <c r="AM35" s="170">
        <v>179</v>
      </c>
      <c r="AN35" s="170">
        <v>138</v>
      </c>
      <c r="AO35" s="170">
        <v>97</v>
      </c>
      <c r="AP35" s="170">
        <v>64</v>
      </c>
      <c r="AQ35" s="170">
        <v>52</v>
      </c>
      <c r="AR35" s="170">
        <v>31</v>
      </c>
      <c r="AT35" s="603"/>
      <c r="AU35" s="234" t="s">
        <v>36</v>
      </c>
      <c r="AV35" s="170">
        <v>0</v>
      </c>
      <c r="AW35" s="173">
        <v>0</v>
      </c>
      <c r="AX35" s="173">
        <v>0</v>
      </c>
      <c r="AY35" s="170">
        <v>0</v>
      </c>
      <c r="AZ35" s="173">
        <v>0</v>
      </c>
      <c r="BA35" s="173">
        <v>0</v>
      </c>
      <c r="BB35" s="173">
        <v>0</v>
      </c>
      <c r="BC35" s="173">
        <v>0</v>
      </c>
      <c r="BD35" s="170">
        <v>0</v>
      </c>
      <c r="BE35" s="170">
        <v>0</v>
      </c>
      <c r="BF35" s="268">
        <v>0</v>
      </c>
      <c r="BI35" s="621"/>
      <c r="BJ35" s="234" t="s">
        <v>36</v>
      </c>
      <c r="BK35" s="170">
        <v>0</v>
      </c>
      <c r="BL35" s="173">
        <v>0</v>
      </c>
      <c r="BM35" s="173">
        <v>0</v>
      </c>
      <c r="BN35" s="170">
        <v>0</v>
      </c>
      <c r="BO35" s="173">
        <v>0</v>
      </c>
      <c r="BP35" s="173">
        <v>0</v>
      </c>
      <c r="BQ35" s="173">
        <v>0</v>
      </c>
      <c r="BR35" s="173">
        <v>0</v>
      </c>
      <c r="BS35" s="170">
        <v>0</v>
      </c>
      <c r="BT35" s="170">
        <v>0</v>
      </c>
      <c r="BU35" s="268">
        <v>0</v>
      </c>
    </row>
    <row r="36" spans="2:73">
      <c r="B36" s="234" t="s">
        <v>11</v>
      </c>
      <c r="C36" s="170">
        <f t="shared" ref="C36:C37" si="49">T36</f>
        <v>652</v>
      </c>
      <c r="D36" s="170">
        <f t="shared" ref="D36:D37" si="50">U36</f>
        <v>822</v>
      </c>
      <c r="E36" s="170">
        <f t="shared" ref="E36:E37" si="51">V36</f>
        <v>705</v>
      </c>
      <c r="F36" s="170">
        <f>W36</f>
        <v>684</v>
      </c>
      <c r="G36" s="170">
        <f t="shared" ref="G36:G37" si="52">X36</f>
        <v>804</v>
      </c>
      <c r="H36" s="170">
        <f t="shared" ref="H36:H37" si="53">Y36</f>
        <v>633</v>
      </c>
      <c r="I36" s="170">
        <f t="shared" ref="I36:I37" si="54">Z36</f>
        <v>644</v>
      </c>
      <c r="J36" s="170">
        <f t="shared" ref="J36:J37" si="55">AA36</f>
        <v>444</v>
      </c>
      <c r="K36" s="170">
        <f t="shared" ref="K36:K37" si="56">AB36</f>
        <v>376</v>
      </c>
      <c r="L36" s="170">
        <f t="shared" ref="L36:M40" si="57">AC36</f>
        <v>352</v>
      </c>
      <c r="M36" s="170">
        <f t="shared" si="57"/>
        <v>341</v>
      </c>
      <c r="N36" s="170"/>
      <c r="O36" s="252">
        <v>166.46000520645589</v>
      </c>
      <c r="P36" s="170"/>
      <c r="Q36" s="347"/>
      <c r="R36" s="156"/>
      <c r="S36" s="234" t="s">
        <v>11</v>
      </c>
      <c r="T36" s="170">
        <v>652</v>
      </c>
      <c r="U36" s="170">
        <v>822</v>
      </c>
      <c r="V36" s="170">
        <v>705</v>
      </c>
      <c r="W36" s="170">
        <v>684</v>
      </c>
      <c r="X36" s="170">
        <v>804</v>
      </c>
      <c r="Y36" s="170">
        <v>633</v>
      </c>
      <c r="Z36" s="170">
        <v>644</v>
      </c>
      <c r="AA36" s="170">
        <v>444</v>
      </c>
      <c r="AB36" s="170">
        <v>376</v>
      </c>
      <c r="AC36" s="170">
        <v>352</v>
      </c>
      <c r="AD36" s="170">
        <v>341</v>
      </c>
      <c r="AG36" s="234" t="s">
        <v>135</v>
      </c>
      <c r="AH36" s="170">
        <v>0</v>
      </c>
      <c r="AI36" s="170">
        <v>0</v>
      </c>
      <c r="AJ36" s="170">
        <v>0</v>
      </c>
      <c r="AK36" s="170">
        <v>0</v>
      </c>
      <c r="AL36" s="170">
        <v>0</v>
      </c>
      <c r="AM36" s="170">
        <v>0</v>
      </c>
      <c r="AN36" s="170">
        <v>0</v>
      </c>
      <c r="AO36" s="170">
        <v>0</v>
      </c>
      <c r="AP36" s="170">
        <v>0</v>
      </c>
      <c r="AQ36" s="170">
        <v>0</v>
      </c>
      <c r="AR36" s="170">
        <v>0</v>
      </c>
      <c r="AT36" s="603"/>
      <c r="AU36" s="234" t="s">
        <v>70</v>
      </c>
      <c r="AV36" s="170">
        <v>403</v>
      </c>
      <c r="AW36" s="173">
        <v>402</v>
      </c>
      <c r="AX36" s="173">
        <v>454</v>
      </c>
      <c r="AY36" s="170">
        <v>522</v>
      </c>
      <c r="AZ36" s="173">
        <v>555</v>
      </c>
      <c r="BA36" s="173">
        <v>543</v>
      </c>
      <c r="BB36" s="173">
        <v>567</v>
      </c>
      <c r="BC36" s="173">
        <v>667</v>
      </c>
      <c r="BD36" s="170">
        <v>702</v>
      </c>
      <c r="BE36" s="170">
        <v>770</v>
      </c>
      <c r="BF36" s="268">
        <v>761</v>
      </c>
      <c r="BI36" s="621"/>
      <c r="BJ36" s="234" t="s">
        <v>70</v>
      </c>
      <c r="BK36" s="170">
        <v>394</v>
      </c>
      <c r="BL36" s="173">
        <v>408</v>
      </c>
      <c r="BM36" s="173">
        <v>392</v>
      </c>
      <c r="BN36" s="170">
        <v>421</v>
      </c>
      <c r="BO36" s="173">
        <v>454</v>
      </c>
      <c r="BP36" s="173">
        <v>460</v>
      </c>
      <c r="BQ36" s="173">
        <v>423</v>
      </c>
      <c r="BR36" s="173">
        <v>469</v>
      </c>
      <c r="BS36" s="170">
        <v>550</v>
      </c>
      <c r="BT36" s="170">
        <v>424</v>
      </c>
      <c r="BU36" s="268">
        <v>489</v>
      </c>
    </row>
    <row r="37" spans="2:73">
      <c r="B37" s="234" t="s">
        <v>12</v>
      </c>
      <c r="C37" s="170">
        <f t="shared" si="49"/>
        <v>14</v>
      </c>
      <c r="D37" s="170">
        <f t="shared" si="50"/>
        <v>13</v>
      </c>
      <c r="E37" s="170">
        <f t="shared" si="51"/>
        <v>22</v>
      </c>
      <c r="F37" s="170">
        <f t="shared" ref="F37" si="58">W37</f>
        <v>24</v>
      </c>
      <c r="G37" s="170">
        <f t="shared" si="52"/>
        <v>17</v>
      </c>
      <c r="H37" s="170">
        <f t="shared" si="53"/>
        <v>19</v>
      </c>
      <c r="I37" s="170">
        <f t="shared" si="54"/>
        <v>21</v>
      </c>
      <c r="J37" s="170">
        <f t="shared" si="55"/>
        <v>18</v>
      </c>
      <c r="K37" s="170">
        <f t="shared" si="56"/>
        <v>12</v>
      </c>
      <c r="L37" s="170">
        <f t="shared" si="57"/>
        <v>23</v>
      </c>
      <c r="M37" s="170">
        <f t="shared" si="57"/>
        <v>19</v>
      </c>
      <c r="N37" s="170"/>
      <c r="O37" s="252">
        <v>4.2700507413066324</v>
      </c>
      <c r="P37" s="170"/>
      <c r="Q37" s="347"/>
      <c r="R37" s="156"/>
      <c r="S37" s="234" t="s">
        <v>12</v>
      </c>
      <c r="T37" s="170">
        <v>14</v>
      </c>
      <c r="U37" s="170">
        <v>13</v>
      </c>
      <c r="V37" s="170">
        <v>22</v>
      </c>
      <c r="W37" s="170">
        <v>24</v>
      </c>
      <c r="X37" s="170">
        <v>17</v>
      </c>
      <c r="Y37" s="170">
        <v>19</v>
      </c>
      <c r="Z37" s="170">
        <v>21</v>
      </c>
      <c r="AA37" s="170">
        <v>18</v>
      </c>
      <c r="AB37" s="170">
        <v>12</v>
      </c>
      <c r="AC37" s="170">
        <v>23</v>
      </c>
      <c r="AD37" s="170">
        <v>19</v>
      </c>
      <c r="AG37" s="234" t="s">
        <v>153</v>
      </c>
      <c r="AH37" s="170">
        <v>0</v>
      </c>
      <c r="AI37" s="170">
        <v>0</v>
      </c>
      <c r="AJ37" s="170">
        <v>0</v>
      </c>
      <c r="AK37" s="170">
        <v>0</v>
      </c>
      <c r="AL37" s="170">
        <v>0</v>
      </c>
      <c r="AM37" s="170">
        <v>0</v>
      </c>
      <c r="AN37" s="170">
        <v>0</v>
      </c>
      <c r="AO37" s="170">
        <v>0</v>
      </c>
      <c r="AP37" s="170">
        <v>0</v>
      </c>
      <c r="AQ37" s="170">
        <v>0</v>
      </c>
      <c r="AR37" s="170">
        <v>0</v>
      </c>
      <c r="AT37" s="604"/>
      <c r="AU37" s="239" t="s">
        <v>53</v>
      </c>
      <c r="AV37" s="240">
        <f t="shared" ref="AV37:BB37" si="59">AV35+AV36</f>
        <v>403</v>
      </c>
      <c r="AW37" s="241">
        <f t="shared" si="59"/>
        <v>402</v>
      </c>
      <c r="AX37" s="241">
        <f t="shared" si="59"/>
        <v>454</v>
      </c>
      <c r="AY37" s="240">
        <f t="shared" si="59"/>
        <v>522</v>
      </c>
      <c r="AZ37" s="241">
        <f t="shared" si="59"/>
        <v>555</v>
      </c>
      <c r="BA37" s="241">
        <f t="shared" si="59"/>
        <v>543</v>
      </c>
      <c r="BB37" s="241">
        <f t="shared" si="59"/>
        <v>567</v>
      </c>
      <c r="BC37" s="241">
        <v>667</v>
      </c>
      <c r="BD37" s="240">
        <v>702</v>
      </c>
      <c r="BE37" s="242">
        <v>770</v>
      </c>
      <c r="BF37" s="243">
        <v>761</v>
      </c>
      <c r="BI37" s="622"/>
      <c r="BJ37" s="239" t="s">
        <v>53</v>
      </c>
      <c r="BK37" s="240">
        <f t="shared" ref="BK37:BQ37" si="60">BK35+BK36</f>
        <v>394</v>
      </c>
      <c r="BL37" s="241">
        <f t="shared" si="60"/>
        <v>408</v>
      </c>
      <c r="BM37" s="241">
        <f t="shared" si="60"/>
        <v>392</v>
      </c>
      <c r="BN37" s="240">
        <f t="shared" si="60"/>
        <v>421</v>
      </c>
      <c r="BO37" s="241">
        <f t="shared" si="60"/>
        <v>454</v>
      </c>
      <c r="BP37" s="241">
        <f t="shared" si="60"/>
        <v>460</v>
      </c>
      <c r="BQ37" s="241">
        <f t="shared" si="60"/>
        <v>423</v>
      </c>
      <c r="BR37" s="241">
        <v>469</v>
      </c>
      <c r="BS37" s="240">
        <v>550</v>
      </c>
      <c r="BT37" s="242">
        <v>424</v>
      </c>
      <c r="BU37" s="243">
        <v>489</v>
      </c>
    </row>
    <row r="38" spans="2:73" ht="15.75" customHeight="1">
      <c r="B38" s="234" t="s">
        <v>13</v>
      </c>
      <c r="C38" s="244"/>
      <c r="D38" s="244"/>
      <c r="E38" s="244"/>
      <c r="F38" s="244">
        <f t="shared" ref="F38:F40" si="61">W38</f>
        <v>9274441.7100000009</v>
      </c>
      <c r="G38" s="244">
        <f t="shared" ref="G38:G40" si="62">X38</f>
        <v>10266019.76</v>
      </c>
      <c r="H38" s="244">
        <f t="shared" ref="H38:H40" si="63">Y38</f>
        <v>11039730.83</v>
      </c>
      <c r="I38" s="244">
        <f t="shared" ref="I38:I40" si="64">Z38</f>
        <v>10396767.689999999</v>
      </c>
      <c r="J38" s="244">
        <f t="shared" ref="J38:J40" si="65">AA38</f>
        <v>9586008.5899999999</v>
      </c>
      <c r="K38" s="244">
        <f t="shared" ref="K38:K40" si="66">AB38</f>
        <v>8873329</v>
      </c>
      <c r="L38" s="244">
        <f>AC38</f>
        <v>8348063.0300000003</v>
      </c>
      <c r="M38" s="244">
        <f>AD38</f>
        <v>7910306.0499999998</v>
      </c>
      <c r="N38" s="244"/>
      <c r="O38" s="252">
        <v>940216.67179969035</v>
      </c>
      <c r="P38" s="170"/>
      <c r="Q38" s="347"/>
      <c r="R38" s="156"/>
      <c r="S38" s="234" t="s">
        <v>13</v>
      </c>
      <c r="T38" s="244"/>
      <c r="U38" s="244"/>
      <c r="V38" s="244"/>
      <c r="W38" s="244">
        <v>9274441.7100000009</v>
      </c>
      <c r="X38" s="244">
        <v>10266019.76</v>
      </c>
      <c r="Y38" s="244">
        <v>11039730.83</v>
      </c>
      <c r="Z38" s="244">
        <v>10396767.689999999</v>
      </c>
      <c r="AA38" s="244">
        <v>9586008.5899999999</v>
      </c>
      <c r="AB38" s="244">
        <v>8873329</v>
      </c>
      <c r="AC38" s="244">
        <v>8348063.0300000003</v>
      </c>
      <c r="AD38" s="244">
        <v>7910306.0499999998</v>
      </c>
      <c r="AG38" s="245" t="s">
        <v>136</v>
      </c>
      <c r="AH38" s="246">
        <v>14</v>
      </c>
      <c r="AI38" s="246">
        <v>13</v>
      </c>
      <c r="AJ38" s="246">
        <v>22</v>
      </c>
      <c r="AK38" s="246">
        <v>24</v>
      </c>
      <c r="AL38" s="246">
        <v>17</v>
      </c>
      <c r="AM38" s="246">
        <v>19</v>
      </c>
      <c r="AN38" s="246">
        <v>21</v>
      </c>
      <c r="AO38" s="246">
        <v>18</v>
      </c>
      <c r="AP38" s="246">
        <v>12</v>
      </c>
      <c r="AQ38" s="246">
        <v>23</v>
      </c>
      <c r="AR38" s="246">
        <v>19</v>
      </c>
      <c r="AT38" s="602" t="s">
        <v>101</v>
      </c>
      <c r="AU38" s="234" t="s">
        <v>71</v>
      </c>
      <c r="AV38" s="257">
        <v>56</v>
      </c>
      <c r="AW38" s="257">
        <v>39</v>
      </c>
      <c r="AX38" s="257">
        <v>35</v>
      </c>
      <c r="AY38" s="257">
        <v>39</v>
      </c>
      <c r="AZ38" s="257">
        <v>42</v>
      </c>
      <c r="BA38" s="257">
        <v>50</v>
      </c>
      <c r="BB38" s="257">
        <v>38</v>
      </c>
      <c r="BC38" s="169">
        <v>51</v>
      </c>
      <c r="BD38" s="169">
        <v>20</v>
      </c>
      <c r="BE38" s="169">
        <v>22</v>
      </c>
      <c r="BF38" s="267">
        <v>16</v>
      </c>
      <c r="BI38" s="617" t="s">
        <v>52</v>
      </c>
      <c r="BJ38" s="234" t="s">
        <v>71</v>
      </c>
      <c r="BK38" s="170">
        <v>639</v>
      </c>
      <c r="BL38" s="173">
        <v>672</v>
      </c>
      <c r="BM38" s="173">
        <v>657</v>
      </c>
      <c r="BN38" s="170">
        <v>766</v>
      </c>
      <c r="BO38" s="173">
        <v>804</v>
      </c>
      <c r="BP38" s="173">
        <v>906</v>
      </c>
      <c r="BQ38" s="173">
        <v>803</v>
      </c>
      <c r="BR38" s="170">
        <v>780</v>
      </c>
      <c r="BS38" s="170">
        <v>724</v>
      </c>
      <c r="BT38" s="170">
        <v>754</v>
      </c>
      <c r="BU38" s="269">
        <v>652</v>
      </c>
    </row>
    <row r="39" spans="2:73">
      <c r="B39" s="234" t="s">
        <v>16</v>
      </c>
      <c r="C39" s="247">
        <f t="shared" ref="C39:C40" si="67">T39</f>
        <v>19.768383039661291</v>
      </c>
      <c r="D39" s="247">
        <f t="shared" ref="D39:D40" si="68">U39</f>
        <v>19.570210965362993</v>
      </c>
      <c r="E39" s="247">
        <f t="shared" ref="E39:E40" si="69">V39</f>
        <v>19.561856787174513</v>
      </c>
      <c r="F39" s="247">
        <f t="shared" si="61"/>
        <v>19.794430162419349</v>
      </c>
      <c r="G39" s="247">
        <f t="shared" si="62"/>
        <v>20.274932328432673</v>
      </c>
      <c r="H39" s="247">
        <f t="shared" si="63"/>
        <v>19.082269391357197</v>
      </c>
      <c r="I39" s="247">
        <f t="shared" si="64"/>
        <v>18.952471033341215</v>
      </c>
      <c r="J39" s="247">
        <f t="shared" si="65"/>
        <v>19.24458935041946</v>
      </c>
      <c r="K39" s="247">
        <f t="shared" si="66"/>
        <v>20.461864154093863</v>
      </c>
      <c r="L39" s="247">
        <f t="shared" ref="L39:M40" si="70">AC39</f>
        <v>19.562624254473164</v>
      </c>
      <c r="M39" s="247">
        <f t="shared" si="70"/>
        <v>19.736072978478436</v>
      </c>
      <c r="N39" s="247"/>
      <c r="O39" s="360">
        <v>0.48009335891478438</v>
      </c>
      <c r="P39" s="170"/>
      <c r="Q39" s="347"/>
      <c r="R39" s="156"/>
      <c r="S39" s="234" t="s">
        <v>16</v>
      </c>
      <c r="T39" s="247">
        <v>19.768383039661291</v>
      </c>
      <c r="U39" s="247">
        <v>19.570210965362993</v>
      </c>
      <c r="V39" s="247">
        <v>19.561856787174513</v>
      </c>
      <c r="W39" s="247">
        <v>19.794430162419349</v>
      </c>
      <c r="X39" s="247">
        <v>20.274932328432673</v>
      </c>
      <c r="Y39" s="247">
        <v>19.082269391357197</v>
      </c>
      <c r="Z39" s="247">
        <v>18.952471033341215</v>
      </c>
      <c r="AA39" s="247">
        <v>19.24458935041946</v>
      </c>
      <c r="AB39" s="247">
        <v>20.461864154093863</v>
      </c>
      <c r="AC39" s="247">
        <v>19.562624254473164</v>
      </c>
      <c r="AD39" s="247">
        <v>19.736072978478436</v>
      </c>
      <c r="AT39" s="603"/>
      <c r="AU39" s="234" t="s">
        <v>72</v>
      </c>
      <c r="AV39" s="170">
        <v>74</v>
      </c>
      <c r="AW39" s="173">
        <v>77</v>
      </c>
      <c r="AX39" s="173">
        <v>74</v>
      </c>
      <c r="AY39" s="170">
        <v>81</v>
      </c>
      <c r="AZ39" s="173">
        <v>92</v>
      </c>
      <c r="BA39" s="173">
        <v>98</v>
      </c>
      <c r="BB39" s="173">
        <v>97</v>
      </c>
      <c r="BC39" s="170">
        <v>96</v>
      </c>
      <c r="BD39" s="170">
        <v>80</v>
      </c>
      <c r="BE39" s="170">
        <v>71</v>
      </c>
      <c r="BF39" s="269">
        <v>66</v>
      </c>
      <c r="BI39" s="618"/>
      <c r="BJ39" s="234" t="s">
        <v>72</v>
      </c>
      <c r="BK39" s="170">
        <v>519</v>
      </c>
      <c r="BL39" s="173">
        <v>592</v>
      </c>
      <c r="BM39" s="173">
        <v>636</v>
      </c>
      <c r="BN39" s="170">
        <v>657</v>
      </c>
      <c r="BO39" s="173">
        <v>700</v>
      </c>
      <c r="BP39" s="173">
        <v>776</v>
      </c>
      <c r="BQ39" s="173">
        <v>805</v>
      </c>
      <c r="BR39" s="170">
        <v>785</v>
      </c>
      <c r="BS39" s="170">
        <v>790</v>
      </c>
      <c r="BT39" s="170">
        <v>755</v>
      </c>
      <c r="BU39" s="269">
        <v>782</v>
      </c>
    </row>
    <row r="40" spans="2:73" ht="15.75" customHeight="1">
      <c r="B40" s="248" t="s">
        <v>17</v>
      </c>
      <c r="C40" s="249">
        <f t="shared" si="67"/>
        <v>0.50043365134431916</v>
      </c>
      <c r="D40" s="249">
        <f t="shared" si="68"/>
        <v>0.50772025431425971</v>
      </c>
      <c r="E40" s="249">
        <f t="shared" si="69"/>
        <v>0.47882136279926335</v>
      </c>
      <c r="F40" s="249">
        <f t="shared" si="61"/>
        <v>0.49659863945578231</v>
      </c>
      <c r="G40" s="249">
        <f t="shared" si="62"/>
        <v>0.57192676547515253</v>
      </c>
      <c r="H40" s="249">
        <f t="shared" si="63"/>
        <v>0.54479999999999995</v>
      </c>
      <c r="I40" s="249">
        <f t="shared" si="64"/>
        <v>0.56499575191163975</v>
      </c>
      <c r="J40" s="249">
        <f t="shared" si="65"/>
        <v>0.57911646586345378</v>
      </c>
      <c r="K40" s="249">
        <f t="shared" si="66"/>
        <v>0.60211049037864683</v>
      </c>
      <c r="L40" s="249">
        <f t="shared" si="70"/>
        <v>0.59877675840978595</v>
      </c>
      <c r="M40" s="249">
        <f t="shared" si="57"/>
        <v>0.61108151305274372</v>
      </c>
      <c r="N40" s="250"/>
      <c r="O40" s="361">
        <v>4.3974848126431283</v>
      </c>
      <c r="P40" s="251"/>
      <c r="Q40" s="347"/>
      <c r="R40" s="156"/>
      <c r="S40" s="248" t="s">
        <v>17</v>
      </c>
      <c r="T40" s="249">
        <v>0.50043365134431916</v>
      </c>
      <c r="U40" s="249">
        <v>0.50772025431425971</v>
      </c>
      <c r="V40" s="249">
        <v>0.47882136279926335</v>
      </c>
      <c r="W40" s="249">
        <v>0.49659863945578231</v>
      </c>
      <c r="X40" s="249">
        <v>0.57192676547515253</v>
      </c>
      <c r="Y40" s="249">
        <v>0.54479999999999995</v>
      </c>
      <c r="Z40" s="249">
        <v>0.56499575191163975</v>
      </c>
      <c r="AA40" s="249">
        <v>0.57911646586345378</v>
      </c>
      <c r="AB40" s="249">
        <v>0.60211049037864683</v>
      </c>
      <c r="AC40" s="249">
        <v>0.59877675840978595</v>
      </c>
      <c r="AD40" s="249">
        <v>0.61108151305274372</v>
      </c>
      <c r="AT40" s="603"/>
      <c r="AU40" s="234" t="s">
        <v>73</v>
      </c>
      <c r="AV40" s="170">
        <v>117</v>
      </c>
      <c r="AW40" s="173">
        <v>144</v>
      </c>
      <c r="AX40" s="173">
        <v>161</v>
      </c>
      <c r="AY40" s="170">
        <v>180</v>
      </c>
      <c r="AZ40" s="173">
        <v>187</v>
      </c>
      <c r="BA40" s="173">
        <v>212</v>
      </c>
      <c r="BB40" s="173">
        <v>195</v>
      </c>
      <c r="BC40" s="170">
        <v>220</v>
      </c>
      <c r="BD40" s="170">
        <v>188</v>
      </c>
      <c r="BE40" s="170">
        <v>204</v>
      </c>
      <c r="BF40" s="269">
        <v>172</v>
      </c>
      <c r="BI40" s="618"/>
      <c r="BJ40" s="234" t="s">
        <v>73</v>
      </c>
      <c r="BK40" s="170">
        <v>470</v>
      </c>
      <c r="BL40" s="173">
        <v>565</v>
      </c>
      <c r="BM40" s="173">
        <v>697</v>
      </c>
      <c r="BN40" s="170">
        <v>765</v>
      </c>
      <c r="BO40" s="173">
        <v>781</v>
      </c>
      <c r="BP40" s="173">
        <v>851</v>
      </c>
      <c r="BQ40" s="173">
        <v>877</v>
      </c>
      <c r="BR40" s="170">
        <v>959</v>
      </c>
      <c r="BS40" s="170">
        <v>928</v>
      </c>
      <c r="BT40" s="170">
        <v>930</v>
      </c>
      <c r="BU40" s="269">
        <v>875</v>
      </c>
    </row>
    <row r="41" spans="2:73">
      <c r="G41" s="156"/>
      <c r="H41" s="156"/>
      <c r="I41" s="156"/>
      <c r="J41" s="156"/>
      <c r="K41" s="156"/>
      <c r="L41" s="156"/>
      <c r="M41" s="156"/>
      <c r="N41" s="189"/>
      <c r="O41" s="111"/>
      <c r="P41" s="156"/>
      <c r="Q41" s="347"/>
      <c r="R41" s="156"/>
      <c r="AA41" s="347"/>
      <c r="AB41" s="347"/>
      <c r="AC41" s="347"/>
      <c r="AD41" s="347"/>
      <c r="AT41" s="603"/>
      <c r="AU41" s="234" t="s">
        <v>36</v>
      </c>
      <c r="AV41" s="170">
        <v>0</v>
      </c>
      <c r="AW41" s="173">
        <v>0</v>
      </c>
      <c r="AX41" s="173">
        <v>0</v>
      </c>
      <c r="AY41" s="170">
        <v>0</v>
      </c>
      <c r="AZ41" s="173">
        <v>0</v>
      </c>
      <c r="BA41" s="173">
        <v>0</v>
      </c>
      <c r="BB41" s="173">
        <v>0</v>
      </c>
      <c r="BC41" s="173">
        <v>0</v>
      </c>
      <c r="BD41" s="170">
        <v>0</v>
      </c>
      <c r="BE41" s="170">
        <v>0</v>
      </c>
      <c r="BF41" s="268">
        <v>0</v>
      </c>
      <c r="BI41" s="618"/>
      <c r="BJ41" s="234" t="s">
        <v>36</v>
      </c>
      <c r="BK41" s="170">
        <v>0</v>
      </c>
      <c r="BL41" s="173">
        <v>0</v>
      </c>
      <c r="BM41" s="173">
        <v>0</v>
      </c>
      <c r="BN41" s="170">
        <v>0</v>
      </c>
      <c r="BO41" s="173">
        <v>0</v>
      </c>
      <c r="BP41" s="173">
        <v>0</v>
      </c>
      <c r="BQ41" s="173">
        <v>0</v>
      </c>
      <c r="BR41" s="173">
        <v>0</v>
      </c>
      <c r="BS41" s="170">
        <v>0</v>
      </c>
      <c r="BT41" s="170">
        <v>0</v>
      </c>
      <c r="BU41" s="268">
        <v>0</v>
      </c>
    </row>
    <row r="42" spans="2:73">
      <c r="G42" s="156"/>
      <c r="H42" s="156"/>
      <c r="I42" s="156"/>
      <c r="J42" s="156"/>
      <c r="K42" s="156"/>
      <c r="L42" s="156"/>
      <c r="M42" s="156"/>
      <c r="N42" s="189"/>
      <c r="O42" s="111"/>
      <c r="P42" s="156"/>
      <c r="Q42" s="347"/>
      <c r="R42" s="156"/>
      <c r="AA42" s="347"/>
      <c r="AB42" s="347"/>
      <c r="AC42" s="347"/>
      <c r="AD42" s="347"/>
      <c r="AG42" s="189"/>
      <c r="AH42" s="189"/>
      <c r="AI42" s="189"/>
      <c r="AJ42" s="189"/>
      <c r="AK42" s="189"/>
      <c r="AL42" s="189"/>
      <c r="AM42" s="189"/>
      <c r="AN42" s="189"/>
      <c r="AO42" s="189"/>
      <c r="AP42" s="189"/>
      <c r="AQ42" s="189"/>
      <c r="AR42" s="189"/>
      <c r="AT42" s="603"/>
      <c r="AU42" s="234" t="s">
        <v>70</v>
      </c>
      <c r="AV42" s="170">
        <v>221</v>
      </c>
      <c r="AW42" s="173">
        <v>249</v>
      </c>
      <c r="AX42" s="173">
        <v>251</v>
      </c>
      <c r="AY42" s="170">
        <v>264</v>
      </c>
      <c r="AZ42" s="173">
        <v>309</v>
      </c>
      <c r="BA42" s="173">
        <v>330</v>
      </c>
      <c r="BB42" s="173">
        <v>327</v>
      </c>
      <c r="BC42" s="173">
        <v>346</v>
      </c>
      <c r="BD42" s="170">
        <v>401</v>
      </c>
      <c r="BE42" s="170">
        <v>328</v>
      </c>
      <c r="BF42" s="268">
        <v>354</v>
      </c>
      <c r="BI42" s="618"/>
      <c r="BJ42" s="234" t="s">
        <v>70</v>
      </c>
      <c r="BK42" s="170">
        <v>451</v>
      </c>
      <c r="BL42" s="173">
        <v>492</v>
      </c>
      <c r="BM42" s="173">
        <v>564</v>
      </c>
      <c r="BN42" s="170">
        <v>629</v>
      </c>
      <c r="BO42" s="173">
        <v>719</v>
      </c>
      <c r="BP42" s="173">
        <v>743</v>
      </c>
      <c r="BQ42" s="173">
        <v>798</v>
      </c>
      <c r="BR42" s="173">
        <v>890</v>
      </c>
      <c r="BS42" s="170">
        <v>954</v>
      </c>
      <c r="BT42" s="170">
        <v>1002</v>
      </c>
      <c r="BU42" s="268">
        <v>980</v>
      </c>
    </row>
    <row r="43" spans="2:73">
      <c r="G43" s="156"/>
      <c r="H43" s="156"/>
      <c r="I43" s="156"/>
      <c r="J43" s="156"/>
      <c r="K43" s="156"/>
      <c r="L43" s="156"/>
      <c r="M43" s="156"/>
      <c r="N43" s="189"/>
      <c r="O43" s="111"/>
      <c r="P43" s="156"/>
      <c r="Q43" s="347"/>
      <c r="R43" s="156"/>
      <c r="AA43" s="347"/>
      <c r="AB43" s="347"/>
      <c r="AC43" s="347"/>
      <c r="AD43" s="347"/>
      <c r="AG43" s="189"/>
      <c r="AH43" s="189"/>
      <c r="AI43" s="189"/>
      <c r="AJ43" s="189"/>
      <c r="AK43" s="189"/>
      <c r="AL43" s="189"/>
      <c r="AM43" s="189"/>
      <c r="AN43" s="189"/>
      <c r="AO43" s="189"/>
      <c r="AP43" s="189"/>
      <c r="AQ43" s="189"/>
      <c r="AR43" s="189"/>
      <c r="AT43" s="603"/>
      <c r="AU43" s="255" t="s">
        <v>53</v>
      </c>
      <c r="AV43" s="260">
        <f t="shared" ref="AV43:BB43" si="71">AV41+AV42</f>
        <v>221</v>
      </c>
      <c r="AW43" s="261">
        <f t="shared" si="71"/>
        <v>249</v>
      </c>
      <c r="AX43" s="261">
        <f t="shared" si="71"/>
        <v>251</v>
      </c>
      <c r="AY43" s="260">
        <f t="shared" si="71"/>
        <v>264</v>
      </c>
      <c r="AZ43" s="261">
        <f t="shared" si="71"/>
        <v>309</v>
      </c>
      <c r="BA43" s="261">
        <f t="shared" si="71"/>
        <v>330</v>
      </c>
      <c r="BB43" s="261">
        <f t="shared" si="71"/>
        <v>327</v>
      </c>
      <c r="BC43" s="241">
        <v>346</v>
      </c>
      <c r="BD43" s="240">
        <v>401</v>
      </c>
      <c r="BE43" s="242">
        <v>328</v>
      </c>
      <c r="BF43" s="243">
        <v>354</v>
      </c>
      <c r="BI43" s="619"/>
      <c r="BJ43" s="239" t="s">
        <v>53</v>
      </c>
      <c r="BK43" s="240">
        <f t="shared" ref="BK43:BQ43" si="72">BK41+BK42</f>
        <v>451</v>
      </c>
      <c r="BL43" s="241">
        <f t="shared" si="72"/>
        <v>492</v>
      </c>
      <c r="BM43" s="241">
        <f t="shared" si="72"/>
        <v>564</v>
      </c>
      <c r="BN43" s="240">
        <f t="shared" si="72"/>
        <v>629</v>
      </c>
      <c r="BO43" s="241">
        <f t="shared" si="72"/>
        <v>719</v>
      </c>
      <c r="BP43" s="241">
        <f t="shared" si="72"/>
        <v>743</v>
      </c>
      <c r="BQ43" s="241">
        <f t="shared" si="72"/>
        <v>798</v>
      </c>
      <c r="BR43" s="241">
        <v>890</v>
      </c>
      <c r="BS43" s="240">
        <v>954</v>
      </c>
      <c r="BT43" s="242">
        <v>1002</v>
      </c>
      <c r="BU43" s="243">
        <v>980</v>
      </c>
    </row>
    <row r="44" spans="2:73" ht="15.75" customHeight="1">
      <c r="B44" s="234"/>
      <c r="C44" s="234"/>
      <c r="D44" s="234"/>
      <c r="E44" s="234"/>
      <c r="F44" s="244"/>
      <c r="G44" s="244"/>
      <c r="H44" s="244"/>
      <c r="I44" s="244"/>
      <c r="J44" s="244"/>
      <c r="K44" s="244"/>
      <c r="L44" s="244"/>
      <c r="M44" s="244"/>
      <c r="N44" s="244"/>
      <c r="O44" s="262"/>
      <c r="P44" s="244"/>
      <c r="Q44" s="367"/>
      <c r="R44" s="163"/>
      <c r="S44" s="234"/>
      <c r="T44" s="234"/>
      <c r="U44" s="234"/>
      <c r="V44" s="234"/>
      <c r="W44" s="244"/>
      <c r="X44" s="244"/>
      <c r="Y44" s="244"/>
      <c r="Z44" s="244"/>
      <c r="AA44" s="244"/>
      <c r="AB44" s="244"/>
      <c r="AC44" s="244"/>
      <c r="AD44" s="244"/>
      <c r="AE44" s="189"/>
      <c r="AF44" s="189"/>
      <c r="AG44" s="189"/>
      <c r="AH44" s="189"/>
      <c r="AI44" s="189"/>
      <c r="AJ44" s="189"/>
      <c r="AK44" s="189"/>
      <c r="AL44" s="189"/>
      <c r="AM44" s="189"/>
      <c r="AN44" s="189"/>
      <c r="AO44" s="189"/>
      <c r="AP44" s="189"/>
      <c r="AQ44" s="189"/>
      <c r="AR44" s="189"/>
      <c r="AT44" s="256"/>
      <c r="AU44" s="256"/>
      <c r="AV44" s="256"/>
      <c r="AW44" s="256"/>
      <c r="AX44" s="256"/>
      <c r="AY44" s="256"/>
      <c r="AZ44" s="256"/>
      <c r="BA44" s="256"/>
      <c r="BB44" s="256"/>
      <c r="BC44" s="371"/>
      <c r="BD44" s="371"/>
      <c r="BE44" s="371"/>
      <c r="BF44" s="371"/>
      <c r="BR44" s="347"/>
      <c r="BS44" s="347"/>
      <c r="BT44" s="347"/>
      <c r="BU44" s="343"/>
    </row>
    <row r="45" spans="2:73">
      <c r="B45" s="160" t="s">
        <v>3</v>
      </c>
      <c r="C45" s="160" t="s">
        <v>126</v>
      </c>
      <c r="D45" s="160" t="s">
        <v>125</v>
      </c>
      <c r="E45" s="160" t="s">
        <v>124</v>
      </c>
      <c r="F45" s="160" t="s">
        <v>49</v>
      </c>
      <c r="G45" s="160" t="s">
        <v>48</v>
      </c>
      <c r="H45" s="160" t="s">
        <v>47</v>
      </c>
      <c r="I45" s="160" t="s">
        <v>46</v>
      </c>
      <c r="J45" s="160" t="s">
        <v>45</v>
      </c>
      <c r="K45" s="160" t="s">
        <v>44</v>
      </c>
      <c r="L45" s="160" t="s">
        <v>43</v>
      </c>
      <c r="M45" s="160" t="s">
        <v>97</v>
      </c>
      <c r="N45" s="162"/>
      <c r="O45" s="103" t="s">
        <v>115</v>
      </c>
      <c r="P45" s="162"/>
      <c r="Q45" s="347"/>
      <c r="R45" s="156"/>
      <c r="S45" s="160" t="s">
        <v>3</v>
      </c>
      <c r="T45" s="160" t="s">
        <v>126</v>
      </c>
      <c r="U45" s="160" t="s">
        <v>125</v>
      </c>
      <c r="V45" s="160" t="s">
        <v>124</v>
      </c>
      <c r="W45" s="160" t="s">
        <v>49</v>
      </c>
      <c r="X45" s="160" t="s">
        <v>48</v>
      </c>
      <c r="Y45" s="160" t="s">
        <v>47</v>
      </c>
      <c r="Z45" s="160" t="s">
        <v>46</v>
      </c>
      <c r="AA45" s="160" t="s">
        <v>45</v>
      </c>
      <c r="AB45" s="160" t="s">
        <v>44</v>
      </c>
      <c r="AC45" s="160" t="s">
        <v>43</v>
      </c>
      <c r="AD45" s="160" t="s">
        <v>97</v>
      </c>
      <c r="AG45" s="160" t="s">
        <v>3</v>
      </c>
      <c r="AH45" s="160" t="s">
        <v>126</v>
      </c>
      <c r="AI45" s="160" t="s">
        <v>125</v>
      </c>
      <c r="AJ45" s="160" t="s">
        <v>124</v>
      </c>
      <c r="AK45" s="160" t="s">
        <v>49</v>
      </c>
      <c r="AL45" s="160" t="s">
        <v>48</v>
      </c>
      <c r="AM45" s="160" t="s">
        <v>47</v>
      </c>
      <c r="AN45" s="160" t="s">
        <v>46</v>
      </c>
      <c r="AO45" s="160" t="s">
        <v>45</v>
      </c>
      <c r="AP45" s="160" t="s">
        <v>44</v>
      </c>
      <c r="AQ45" s="160" t="s">
        <v>43</v>
      </c>
      <c r="AR45" s="160" t="s">
        <v>97</v>
      </c>
      <c r="AT45" s="233"/>
      <c r="AU45" s="160" t="s">
        <v>3</v>
      </c>
      <c r="AV45" s="160" t="s">
        <v>126</v>
      </c>
      <c r="AW45" s="160" t="s">
        <v>125</v>
      </c>
      <c r="AX45" s="160" t="s">
        <v>124</v>
      </c>
      <c r="AY45" s="160" t="s">
        <v>49</v>
      </c>
      <c r="AZ45" s="160" t="s">
        <v>48</v>
      </c>
      <c r="BA45" s="160" t="s">
        <v>47</v>
      </c>
      <c r="BB45" s="160" t="s">
        <v>46</v>
      </c>
      <c r="BC45" s="160" t="s">
        <v>45</v>
      </c>
      <c r="BD45" s="160" t="s">
        <v>44</v>
      </c>
      <c r="BE45" s="160" t="s">
        <v>43</v>
      </c>
      <c r="BF45" s="160" t="s">
        <v>97</v>
      </c>
      <c r="BI45" s="233"/>
      <c r="BJ45" s="160" t="s">
        <v>3</v>
      </c>
      <c r="BK45" s="160" t="s">
        <v>126</v>
      </c>
      <c r="BL45" s="160" t="s">
        <v>125</v>
      </c>
      <c r="BM45" s="160" t="s">
        <v>124</v>
      </c>
      <c r="BN45" s="160" t="s">
        <v>49</v>
      </c>
      <c r="BO45" s="160" t="s">
        <v>48</v>
      </c>
      <c r="BP45" s="160" t="s">
        <v>47</v>
      </c>
      <c r="BQ45" s="160" t="s">
        <v>46</v>
      </c>
      <c r="BR45" s="160" t="s">
        <v>45</v>
      </c>
      <c r="BS45" s="160" t="s">
        <v>44</v>
      </c>
      <c r="BT45" s="160" t="s">
        <v>43</v>
      </c>
      <c r="BU45" s="160" t="s">
        <v>97</v>
      </c>
    </row>
    <row r="46" spans="2:73" ht="15.75" customHeight="1">
      <c r="B46" s="234" t="s">
        <v>71</v>
      </c>
      <c r="C46" s="170">
        <f t="shared" ref="C46:M48" si="73">T46+AV46*$Q$6+AV52*$Q$8</f>
        <v>1803.2</v>
      </c>
      <c r="D46" s="170">
        <f t="shared" si="73"/>
        <v>1749.6</v>
      </c>
      <c r="E46" s="170">
        <f t="shared" si="73"/>
        <v>1864.8</v>
      </c>
      <c r="F46" s="170">
        <f t="shared" si="73"/>
        <v>2217.8000000000002</v>
      </c>
      <c r="G46" s="170">
        <f t="shared" si="73"/>
        <v>2273.8000000000002</v>
      </c>
      <c r="H46" s="170">
        <f t="shared" si="73"/>
        <v>2662</v>
      </c>
      <c r="I46" s="170">
        <f t="shared" si="73"/>
        <v>2492</v>
      </c>
      <c r="J46" s="170">
        <f t="shared" si="73"/>
        <v>2241.1999999999998</v>
      </c>
      <c r="K46" s="170">
        <f t="shared" si="73"/>
        <v>2342.1999999999998</v>
      </c>
      <c r="L46" s="170">
        <f t="shared" si="73"/>
        <v>2444.6</v>
      </c>
      <c r="M46" s="170">
        <f t="shared" si="73"/>
        <v>2232</v>
      </c>
      <c r="N46" s="235"/>
      <c r="O46" s="252">
        <v>308.33434666499983</v>
      </c>
      <c r="P46" s="170"/>
      <c r="Q46" s="347"/>
      <c r="R46" s="156"/>
      <c r="S46" s="234" t="s">
        <v>71</v>
      </c>
      <c r="T46" s="170">
        <v>1294</v>
      </c>
      <c r="U46" s="170">
        <v>1260</v>
      </c>
      <c r="V46" s="170">
        <v>1338</v>
      </c>
      <c r="W46" s="170">
        <v>1577</v>
      </c>
      <c r="X46" s="170">
        <v>1639</v>
      </c>
      <c r="Y46" s="170">
        <v>1916</v>
      </c>
      <c r="Z46" s="170">
        <v>1793</v>
      </c>
      <c r="AA46" s="170">
        <v>1647</v>
      </c>
      <c r="AB46" s="170">
        <v>1745</v>
      </c>
      <c r="AC46" s="170">
        <v>1863</v>
      </c>
      <c r="AD46" s="170">
        <v>1728</v>
      </c>
      <c r="AG46" s="234" t="s">
        <v>132</v>
      </c>
      <c r="AH46" s="170">
        <v>0</v>
      </c>
      <c r="AI46" s="170">
        <v>0</v>
      </c>
      <c r="AJ46" s="170">
        <v>0</v>
      </c>
      <c r="AK46" s="170">
        <v>0</v>
      </c>
      <c r="AL46" s="170">
        <v>0</v>
      </c>
      <c r="AM46" s="170">
        <v>0</v>
      </c>
      <c r="AN46" s="170">
        <v>0</v>
      </c>
      <c r="AO46" s="170">
        <v>0</v>
      </c>
      <c r="AP46" s="170">
        <v>0</v>
      </c>
      <c r="AQ46" s="170">
        <v>0</v>
      </c>
      <c r="AR46" s="170">
        <v>0</v>
      </c>
      <c r="AT46" s="602" t="s">
        <v>100</v>
      </c>
      <c r="AU46" s="234" t="s">
        <v>71</v>
      </c>
      <c r="AV46" s="170">
        <v>604</v>
      </c>
      <c r="AW46" s="173">
        <v>587</v>
      </c>
      <c r="AX46" s="173">
        <v>626</v>
      </c>
      <c r="AY46" s="170">
        <v>771</v>
      </c>
      <c r="AZ46" s="173">
        <v>766</v>
      </c>
      <c r="BA46" s="173">
        <v>910</v>
      </c>
      <c r="BB46" s="173">
        <v>835</v>
      </c>
      <c r="BC46" s="169">
        <v>719</v>
      </c>
      <c r="BD46" s="169">
        <v>724</v>
      </c>
      <c r="BE46" s="169">
        <v>702</v>
      </c>
      <c r="BF46" s="267">
        <v>610</v>
      </c>
      <c r="BI46" s="620" t="s">
        <v>51</v>
      </c>
      <c r="BJ46" s="234" t="s">
        <v>71</v>
      </c>
      <c r="BK46" s="170">
        <v>38</v>
      </c>
      <c r="BL46" s="173">
        <v>37</v>
      </c>
      <c r="BM46" s="173">
        <v>44</v>
      </c>
      <c r="BN46" s="170">
        <v>37</v>
      </c>
      <c r="BO46" s="173">
        <v>32</v>
      </c>
      <c r="BP46" s="173">
        <v>28</v>
      </c>
      <c r="BQ46" s="173">
        <v>43</v>
      </c>
      <c r="BR46" s="170">
        <v>25</v>
      </c>
      <c r="BS46" s="170">
        <v>31</v>
      </c>
      <c r="BT46" s="170">
        <v>24</v>
      </c>
      <c r="BU46" s="267">
        <v>28</v>
      </c>
    </row>
    <row r="47" spans="2:73">
      <c r="B47" s="234" t="s">
        <v>72</v>
      </c>
      <c r="C47" s="170">
        <f t="shared" si="73"/>
        <v>1631.2</v>
      </c>
      <c r="D47" s="170">
        <f t="shared" si="73"/>
        <v>1662.8</v>
      </c>
      <c r="E47" s="170">
        <f t="shared" si="73"/>
        <v>1558.4</v>
      </c>
      <c r="F47" s="170">
        <f t="shared" si="73"/>
        <v>1695.4</v>
      </c>
      <c r="G47" s="170">
        <f t="shared" si="73"/>
        <v>1954.8000000000002</v>
      </c>
      <c r="H47" s="170">
        <f t="shared" si="73"/>
        <v>2098.6</v>
      </c>
      <c r="I47" s="170">
        <f t="shared" si="73"/>
        <v>2351.8000000000002</v>
      </c>
      <c r="J47" s="170">
        <f t="shared" si="73"/>
        <v>2117.8000000000002</v>
      </c>
      <c r="K47" s="170">
        <f t="shared" si="73"/>
        <v>2150.6</v>
      </c>
      <c r="L47" s="170">
        <f t="shared" si="73"/>
        <v>2197.4</v>
      </c>
      <c r="M47" s="170">
        <f t="shared" si="73"/>
        <v>2351</v>
      </c>
      <c r="N47" s="235"/>
      <c r="O47" s="252">
        <v>280.96789535856732</v>
      </c>
      <c r="P47" s="170"/>
      <c r="Q47" s="347"/>
      <c r="R47" s="156"/>
      <c r="S47" s="234" t="s">
        <v>72</v>
      </c>
      <c r="T47" s="170">
        <v>1178</v>
      </c>
      <c r="U47" s="170">
        <v>1205</v>
      </c>
      <c r="V47" s="170">
        <v>1131</v>
      </c>
      <c r="W47" s="170">
        <v>1218</v>
      </c>
      <c r="X47" s="170">
        <v>1384</v>
      </c>
      <c r="Y47" s="170">
        <v>1496</v>
      </c>
      <c r="Z47" s="170">
        <v>1664</v>
      </c>
      <c r="AA47" s="170">
        <v>1523</v>
      </c>
      <c r="AB47" s="170">
        <v>1561</v>
      </c>
      <c r="AC47" s="170">
        <v>1636</v>
      </c>
      <c r="AD47" s="170">
        <v>1764</v>
      </c>
      <c r="AG47" s="234" t="s">
        <v>70</v>
      </c>
      <c r="AH47" s="170">
        <v>1204</v>
      </c>
      <c r="AI47" s="170">
        <v>1121</v>
      </c>
      <c r="AJ47" s="170">
        <v>1116</v>
      </c>
      <c r="AK47" s="170">
        <v>1258</v>
      </c>
      <c r="AL47" s="170">
        <v>1256</v>
      </c>
      <c r="AM47" s="170">
        <v>1275</v>
      </c>
      <c r="AN47" s="170">
        <v>1320</v>
      </c>
      <c r="AO47" s="170">
        <v>1514</v>
      </c>
      <c r="AP47" s="170">
        <v>1638</v>
      </c>
      <c r="AQ47" s="170">
        <v>1756</v>
      </c>
      <c r="AR47" s="170">
        <v>1825</v>
      </c>
      <c r="AT47" s="603"/>
      <c r="AU47" s="234" t="s">
        <v>72</v>
      </c>
      <c r="AV47" s="170">
        <v>469</v>
      </c>
      <c r="AW47" s="173">
        <v>501</v>
      </c>
      <c r="AX47" s="173">
        <v>458</v>
      </c>
      <c r="AY47" s="170">
        <v>538</v>
      </c>
      <c r="AZ47" s="173">
        <v>641</v>
      </c>
      <c r="BA47" s="173">
        <v>667</v>
      </c>
      <c r="BB47" s="173">
        <v>771</v>
      </c>
      <c r="BC47" s="170">
        <v>671</v>
      </c>
      <c r="BD47" s="170">
        <v>662</v>
      </c>
      <c r="BE47" s="170">
        <v>643</v>
      </c>
      <c r="BF47" s="269">
        <v>670</v>
      </c>
      <c r="BI47" s="621"/>
      <c r="BJ47" s="234" t="s">
        <v>72</v>
      </c>
      <c r="BK47" s="170">
        <v>108</v>
      </c>
      <c r="BL47" s="173">
        <v>84</v>
      </c>
      <c r="BM47" s="173">
        <v>96</v>
      </c>
      <c r="BN47" s="170">
        <v>72</v>
      </c>
      <c r="BO47" s="173">
        <v>92</v>
      </c>
      <c r="BP47" s="173">
        <v>96</v>
      </c>
      <c r="BQ47" s="173">
        <v>99</v>
      </c>
      <c r="BR47" s="170">
        <v>73</v>
      </c>
      <c r="BS47" s="170">
        <v>85</v>
      </c>
      <c r="BT47" s="170">
        <v>59</v>
      </c>
      <c r="BU47" s="269">
        <v>73</v>
      </c>
    </row>
    <row r="48" spans="2:73" ht="15.75" customHeight="1">
      <c r="B48" s="234" t="s">
        <v>73</v>
      </c>
      <c r="C48" s="170">
        <f t="shared" si="73"/>
        <v>1689.4</v>
      </c>
      <c r="D48" s="170">
        <f t="shared" si="73"/>
        <v>1779.8</v>
      </c>
      <c r="E48" s="170">
        <f t="shared" si="73"/>
        <v>1773.8</v>
      </c>
      <c r="F48" s="170">
        <f t="shared" si="73"/>
        <v>1777.4</v>
      </c>
      <c r="G48" s="170">
        <f t="shared" si="73"/>
        <v>1958.2</v>
      </c>
      <c r="H48" s="170">
        <f t="shared" si="73"/>
        <v>2287.8000000000002</v>
      </c>
      <c r="I48" s="170">
        <f t="shared" si="73"/>
        <v>2350.8000000000002</v>
      </c>
      <c r="J48" s="170">
        <f t="shared" si="73"/>
        <v>2420.6</v>
      </c>
      <c r="K48" s="170">
        <f t="shared" si="73"/>
        <v>2329.8000000000002</v>
      </c>
      <c r="L48" s="170">
        <f t="shared" si="73"/>
        <v>2390</v>
      </c>
      <c r="M48" s="170">
        <f t="shared" si="73"/>
        <v>2526</v>
      </c>
      <c r="N48" s="235"/>
      <c r="O48" s="252">
        <v>303.75969742178904</v>
      </c>
      <c r="P48" s="170"/>
      <c r="Q48" s="347"/>
      <c r="R48" s="156"/>
      <c r="S48" s="234" t="s">
        <v>73</v>
      </c>
      <c r="T48" s="170">
        <v>1195</v>
      </c>
      <c r="U48" s="170">
        <v>1244</v>
      </c>
      <c r="V48" s="170">
        <v>1256</v>
      </c>
      <c r="W48" s="170">
        <v>1243</v>
      </c>
      <c r="X48" s="170">
        <v>1370</v>
      </c>
      <c r="Y48" s="170">
        <v>1552</v>
      </c>
      <c r="Z48" s="170">
        <v>1621</v>
      </c>
      <c r="AA48" s="170">
        <v>1661</v>
      </c>
      <c r="AB48" s="170">
        <v>1619</v>
      </c>
      <c r="AC48" s="170">
        <v>1702</v>
      </c>
      <c r="AD48" s="170">
        <v>1815</v>
      </c>
      <c r="AG48" s="234" t="s">
        <v>133</v>
      </c>
      <c r="AH48" s="170">
        <v>382</v>
      </c>
      <c r="AI48" s="170">
        <v>347</v>
      </c>
      <c r="AJ48" s="170">
        <v>366</v>
      </c>
      <c r="AK48" s="170">
        <v>390</v>
      </c>
      <c r="AL48" s="170">
        <v>377</v>
      </c>
      <c r="AM48" s="170">
        <v>407</v>
      </c>
      <c r="AN48" s="170">
        <v>417</v>
      </c>
      <c r="AO48" s="170">
        <v>481</v>
      </c>
      <c r="AP48" s="170">
        <v>429</v>
      </c>
      <c r="AQ48" s="170">
        <v>421</v>
      </c>
      <c r="AR48" s="170">
        <v>414</v>
      </c>
      <c r="AT48" s="603"/>
      <c r="AU48" s="234" t="s">
        <v>73</v>
      </c>
      <c r="AV48" s="170">
        <v>448</v>
      </c>
      <c r="AW48" s="173">
        <v>486</v>
      </c>
      <c r="AX48" s="173">
        <v>481</v>
      </c>
      <c r="AY48" s="170">
        <v>498</v>
      </c>
      <c r="AZ48" s="173">
        <v>549</v>
      </c>
      <c r="BA48" s="173">
        <v>676</v>
      </c>
      <c r="BB48" s="173">
        <v>686</v>
      </c>
      <c r="BC48" s="170">
        <v>732</v>
      </c>
      <c r="BD48" s="170">
        <v>686</v>
      </c>
      <c r="BE48" s="170">
        <v>685</v>
      </c>
      <c r="BF48" s="269">
        <v>675</v>
      </c>
      <c r="BI48" s="621"/>
      <c r="BJ48" s="234" t="s">
        <v>73</v>
      </c>
      <c r="BK48" s="170">
        <v>242</v>
      </c>
      <c r="BL48" s="173">
        <v>240</v>
      </c>
      <c r="BM48" s="173">
        <v>194</v>
      </c>
      <c r="BN48" s="170">
        <v>210</v>
      </c>
      <c r="BO48" s="173">
        <v>225</v>
      </c>
      <c r="BP48" s="173">
        <v>263</v>
      </c>
      <c r="BQ48" s="173">
        <v>247</v>
      </c>
      <c r="BR48" s="170">
        <v>239</v>
      </c>
      <c r="BS48" s="170">
        <v>199</v>
      </c>
      <c r="BT48" s="170">
        <v>177</v>
      </c>
      <c r="BU48" s="269">
        <v>226</v>
      </c>
    </row>
    <row r="49" spans="2:73">
      <c r="B49" s="234" t="s">
        <v>10</v>
      </c>
      <c r="C49" s="170">
        <f t="shared" ref="C49:M49" si="74">T49+AV51*$Q$6+AV57*$Q$8</f>
        <v>1720.2</v>
      </c>
      <c r="D49" s="170">
        <f t="shared" si="74"/>
        <v>1642</v>
      </c>
      <c r="E49" s="170">
        <f t="shared" si="74"/>
        <v>1622.6</v>
      </c>
      <c r="F49" s="170">
        <f t="shared" si="74"/>
        <v>1847.4</v>
      </c>
      <c r="G49" s="170">
        <f t="shared" si="74"/>
        <v>1870.4</v>
      </c>
      <c r="H49" s="170">
        <f t="shared" si="74"/>
        <v>1875</v>
      </c>
      <c r="I49" s="170">
        <f t="shared" si="74"/>
        <v>1964.2</v>
      </c>
      <c r="J49" s="170">
        <f t="shared" si="74"/>
        <v>2285.1999999999998</v>
      </c>
      <c r="K49" s="170">
        <f t="shared" si="74"/>
        <v>2476</v>
      </c>
      <c r="L49" s="170">
        <f t="shared" si="74"/>
        <v>2626.8</v>
      </c>
      <c r="M49" s="170">
        <f t="shared" si="74"/>
        <v>2706.8</v>
      </c>
      <c r="N49" s="170"/>
      <c r="O49" s="252">
        <v>350.58250510955224</v>
      </c>
      <c r="P49" s="170"/>
      <c r="Q49" s="347"/>
      <c r="R49" s="156"/>
      <c r="S49" s="234" t="s">
        <v>10</v>
      </c>
      <c r="T49" s="170">
        <v>1204</v>
      </c>
      <c r="U49" s="170">
        <v>1121</v>
      </c>
      <c r="V49" s="170">
        <v>1116</v>
      </c>
      <c r="W49" s="170">
        <v>1258</v>
      </c>
      <c r="X49" s="170">
        <v>1256</v>
      </c>
      <c r="Y49" s="170">
        <v>1275</v>
      </c>
      <c r="Z49" s="170">
        <v>1320</v>
      </c>
      <c r="AA49" s="170">
        <v>1514</v>
      </c>
      <c r="AB49" s="170">
        <v>1638</v>
      </c>
      <c r="AC49" s="170">
        <v>1756</v>
      </c>
      <c r="AD49" s="170">
        <v>1825</v>
      </c>
      <c r="AG49" s="234" t="s">
        <v>134</v>
      </c>
      <c r="AH49" s="170">
        <v>9</v>
      </c>
      <c r="AI49" s="170">
        <v>23</v>
      </c>
      <c r="AJ49" s="170">
        <v>13</v>
      </c>
      <c r="AK49" s="170">
        <v>10</v>
      </c>
      <c r="AL49" s="170">
        <v>27</v>
      </c>
      <c r="AM49" s="170">
        <v>20</v>
      </c>
      <c r="AN49" s="170">
        <v>15</v>
      </c>
      <c r="AO49" s="170">
        <v>9</v>
      </c>
      <c r="AP49" s="170">
        <v>17</v>
      </c>
      <c r="AQ49" s="170">
        <v>12</v>
      </c>
      <c r="AR49" s="170">
        <v>14</v>
      </c>
      <c r="AT49" s="603"/>
      <c r="AU49" s="234" t="s">
        <v>36</v>
      </c>
      <c r="AV49" s="170">
        <v>0</v>
      </c>
      <c r="AW49" s="173">
        <v>0</v>
      </c>
      <c r="AX49" s="173">
        <v>0</v>
      </c>
      <c r="AY49" s="170">
        <v>0</v>
      </c>
      <c r="AZ49" s="173">
        <v>0</v>
      </c>
      <c r="BA49" s="173">
        <v>0</v>
      </c>
      <c r="BB49" s="173">
        <v>0</v>
      </c>
      <c r="BC49" s="173">
        <v>0</v>
      </c>
      <c r="BD49" s="170">
        <v>0</v>
      </c>
      <c r="BE49" s="170">
        <v>0</v>
      </c>
      <c r="BF49" s="268">
        <v>0</v>
      </c>
      <c r="BI49" s="621"/>
      <c r="BJ49" s="234" t="s">
        <v>36</v>
      </c>
      <c r="BK49" s="170">
        <v>0</v>
      </c>
      <c r="BL49" s="173">
        <v>0</v>
      </c>
      <c r="BM49" s="173">
        <v>0</v>
      </c>
      <c r="BN49" s="170">
        <v>0</v>
      </c>
      <c r="BO49" s="173">
        <v>0</v>
      </c>
      <c r="BP49" s="173">
        <v>0</v>
      </c>
      <c r="BQ49" s="173">
        <v>0</v>
      </c>
      <c r="BR49" s="173">
        <v>0</v>
      </c>
      <c r="BS49" s="170">
        <v>0</v>
      </c>
      <c r="BT49" s="170">
        <v>0</v>
      </c>
      <c r="BU49" s="268">
        <v>0</v>
      </c>
    </row>
    <row r="50" spans="2:73">
      <c r="B50" s="234" t="s">
        <v>11</v>
      </c>
      <c r="C50" s="170">
        <f t="shared" ref="C50:C51" si="75">T50</f>
        <v>391</v>
      </c>
      <c r="D50" s="170">
        <f t="shared" ref="D50:D51" si="76">U50</f>
        <v>370</v>
      </c>
      <c r="E50" s="170">
        <f t="shared" ref="E50:E51" si="77">V50</f>
        <v>379</v>
      </c>
      <c r="F50" s="170">
        <f>W50</f>
        <v>400</v>
      </c>
      <c r="G50" s="170">
        <f t="shared" ref="G50:G51" si="78">X50</f>
        <v>404</v>
      </c>
      <c r="H50" s="170">
        <f t="shared" ref="H50:H51" si="79">Y50</f>
        <v>427</v>
      </c>
      <c r="I50" s="170">
        <f t="shared" ref="I50:I51" si="80">Z50</f>
        <v>432</v>
      </c>
      <c r="J50" s="170">
        <f t="shared" ref="J50:J51" si="81">AA50</f>
        <v>490</v>
      </c>
      <c r="K50" s="170">
        <f t="shared" ref="K50:K51" si="82">AB50</f>
        <v>446</v>
      </c>
      <c r="L50" s="170">
        <f t="shared" ref="L50:M54" si="83">AC50</f>
        <v>433</v>
      </c>
      <c r="M50" s="170">
        <f t="shared" si="83"/>
        <v>428</v>
      </c>
      <c r="N50" s="170"/>
      <c r="O50" s="252">
        <v>35.804406929253211</v>
      </c>
      <c r="P50" s="170"/>
      <c r="Q50" s="347"/>
      <c r="R50" s="156"/>
      <c r="S50" s="234" t="s">
        <v>11</v>
      </c>
      <c r="T50" s="170">
        <v>391</v>
      </c>
      <c r="U50" s="170">
        <v>370</v>
      </c>
      <c r="V50" s="170">
        <v>379</v>
      </c>
      <c r="W50" s="170">
        <v>400</v>
      </c>
      <c r="X50" s="170">
        <v>404</v>
      </c>
      <c r="Y50" s="170">
        <v>427</v>
      </c>
      <c r="Z50" s="170">
        <v>432</v>
      </c>
      <c r="AA50" s="170">
        <v>490</v>
      </c>
      <c r="AB50" s="170">
        <v>446</v>
      </c>
      <c r="AC50" s="170">
        <v>433</v>
      </c>
      <c r="AD50" s="170">
        <v>428</v>
      </c>
      <c r="AG50" s="234" t="s">
        <v>135</v>
      </c>
      <c r="AH50" s="170">
        <v>0</v>
      </c>
      <c r="AI50" s="170">
        <v>0</v>
      </c>
      <c r="AJ50" s="170">
        <v>0</v>
      </c>
      <c r="AK50" s="170">
        <v>0</v>
      </c>
      <c r="AL50" s="170">
        <v>0</v>
      </c>
      <c r="AM50" s="170">
        <v>0</v>
      </c>
      <c r="AN50" s="170">
        <v>0</v>
      </c>
      <c r="AO50" s="170">
        <v>0</v>
      </c>
      <c r="AP50" s="170">
        <v>0</v>
      </c>
      <c r="AQ50" s="170">
        <v>0</v>
      </c>
      <c r="AR50" s="170">
        <v>0</v>
      </c>
      <c r="AT50" s="603"/>
      <c r="AU50" s="234" t="s">
        <v>70</v>
      </c>
      <c r="AV50" s="170">
        <v>429</v>
      </c>
      <c r="AW50" s="173">
        <v>400</v>
      </c>
      <c r="AX50" s="173">
        <v>392</v>
      </c>
      <c r="AY50" s="170">
        <v>493</v>
      </c>
      <c r="AZ50" s="173">
        <v>493</v>
      </c>
      <c r="BA50" s="173">
        <v>475</v>
      </c>
      <c r="BB50" s="173">
        <v>499</v>
      </c>
      <c r="BC50" s="173">
        <v>564</v>
      </c>
      <c r="BD50" s="170">
        <v>665</v>
      </c>
      <c r="BE50" s="170">
        <v>671</v>
      </c>
      <c r="BF50" s="268">
        <v>716</v>
      </c>
      <c r="BI50" s="621"/>
      <c r="BJ50" s="234" t="s">
        <v>70</v>
      </c>
      <c r="BK50" s="170">
        <v>431</v>
      </c>
      <c r="BL50" s="173">
        <v>418</v>
      </c>
      <c r="BM50" s="173">
        <v>372</v>
      </c>
      <c r="BN50" s="170">
        <v>393</v>
      </c>
      <c r="BO50" s="173">
        <v>424</v>
      </c>
      <c r="BP50" s="173">
        <v>396</v>
      </c>
      <c r="BQ50" s="173">
        <v>406</v>
      </c>
      <c r="BR50" s="173">
        <v>490</v>
      </c>
      <c r="BS50" s="170">
        <v>486</v>
      </c>
      <c r="BT50" s="170">
        <v>482</v>
      </c>
      <c r="BU50" s="268">
        <v>497</v>
      </c>
    </row>
    <row r="51" spans="2:73">
      <c r="B51" s="234" t="s">
        <v>12</v>
      </c>
      <c r="C51" s="170">
        <f t="shared" si="75"/>
        <v>21</v>
      </c>
      <c r="D51" s="170">
        <f t="shared" si="76"/>
        <v>27</v>
      </c>
      <c r="E51" s="170">
        <f t="shared" si="77"/>
        <v>27</v>
      </c>
      <c r="F51" s="170">
        <f t="shared" ref="F51" si="84">W51</f>
        <v>38</v>
      </c>
      <c r="G51" s="170">
        <f t="shared" si="78"/>
        <v>50</v>
      </c>
      <c r="H51" s="170">
        <f t="shared" si="79"/>
        <v>52</v>
      </c>
      <c r="I51" s="170">
        <f t="shared" si="80"/>
        <v>60</v>
      </c>
      <c r="J51" s="170">
        <f t="shared" si="81"/>
        <v>54</v>
      </c>
      <c r="K51" s="170">
        <f t="shared" si="82"/>
        <v>68</v>
      </c>
      <c r="L51" s="170">
        <f t="shared" si="83"/>
        <v>70</v>
      </c>
      <c r="M51" s="170">
        <f t="shared" si="83"/>
        <v>64</v>
      </c>
      <c r="N51" s="170"/>
      <c r="O51" s="252">
        <v>17.569228149744589</v>
      </c>
      <c r="P51" s="170"/>
      <c r="Q51" s="347"/>
      <c r="R51" s="156"/>
      <c r="S51" s="234" t="s">
        <v>12</v>
      </c>
      <c r="T51" s="170">
        <v>21</v>
      </c>
      <c r="U51" s="170">
        <v>27</v>
      </c>
      <c r="V51" s="170">
        <v>27</v>
      </c>
      <c r="W51" s="170">
        <v>38</v>
      </c>
      <c r="X51" s="170">
        <v>50</v>
      </c>
      <c r="Y51" s="170">
        <v>52</v>
      </c>
      <c r="Z51" s="170">
        <v>60</v>
      </c>
      <c r="AA51" s="170">
        <v>54</v>
      </c>
      <c r="AB51" s="170">
        <v>68</v>
      </c>
      <c r="AC51" s="170">
        <v>70</v>
      </c>
      <c r="AD51" s="170">
        <v>64</v>
      </c>
      <c r="AG51" s="234" t="s">
        <v>153</v>
      </c>
      <c r="AH51" s="170">
        <v>0</v>
      </c>
      <c r="AI51" s="170">
        <v>0</v>
      </c>
      <c r="AJ51" s="170">
        <v>0</v>
      </c>
      <c r="AK51" s="170">
        <v>0</v>
      </c>
      <c r="AL51" s="170">
        <v>0</v>
      </c>
      <c r="AM51" s="170">
        <v>0</v>
      </c>
      <c r="AN51" s="170">
        <v>0</v>
      </c>
      <c r="AO51" s="170">
        <v>0</v>
      </c>
      <c r="AP51" s="170">
        <v>0</v>
      </c>
      <c r="AQ51" s="170">
        <v>0</v>
      </c>
      <c r="AR51" s="170">
        <v>0</v>
      </c>
      <c r="AT51" s="604"/>
      <c r="AU51" s="239" t="s">
        <v>53</v>
      </c>
      <c r="AV51" s="240">
        <f t="shared" ref="AV51:BB51" si="85">AV49+AV50</f>
        <v>429</v>
      </c>
      <c r="AW51" s="241">
        <f t="shared" si="85"/>
        <v>400</v>
      </c>
      <c r="AX51" s="241">
        <f t="shared" si="85"/>
        <v>392</v>
      </c>
      <c r="AY51" s="240">
        <f t="shared" si="85"/>
        <v>493</v>
      </c>
      <c r="AZ51" s="241">
        <f t="shared" si="85"/>
        <v>493</v>
      </c>
      <c r="BA51" s="241">
        <f t="shared" si="85"/>
        <v>475</v>
      </c>
      <c r="BB51" s="241">
        <f t="shared" si="85"/>
        <v>499</v>
      </c>
      <c r="BC51" s="241">
        <v>564</v>
      </c>
      <c r="BD51" s="240">
        <v>665</v>
      </c>
      <c r="BE51" s="242">
        <v>671</v>
      </c>
      <c r="BF51" s="243">
        <v>716</v>
      </c>
      <c r="BI51" s="622"/>
      <c r="BJ51" s="239" t="s">
        <v>53</v>
      </c>
      <c r="BK51" s="240">
        <f t="shared" ref="BK51:BQ51" si="86">BK49+BK50</f>
        <v>431</v>
      </c>
      <c r="BL51" s="241">
        <f t="shared" si="86"/>
        <v>418</v>
      </c>
      <c r="BM51" s="241">
        <f t="shared" si="86"/>
        <v>372</v>
      </c>
      <c r="BN51" s="240">
        <f t="shared" si="86"/>
        <v>393</v>
      </c>
      <c r="BO51" s="241">
        <f t="shared" si="86"/>
        <v>424</v>
      </c>
      <c r="BP51" s="241">
        <f t="shared" si="86"/>
        <v>396</v>
      </c>
      <c r="BQ51" s="241">
        <f t="shared" si="86"/>
        <v>406</v>
      </c>
      <c r="BR51" s="241">
        <v>490</v>
      </c>
      <c r="BS51" s="240">
        <v>486</v>
      </c>
      <c r="BT51" s="242">
        <v>482</v>
      </c>
      <c r="BU51" s="243">
        <v>497</v>
      </c>
    </row>
    <row r="52" spans="2:73">
      <c r="B52" s="234" t="s">
        <v>13</v>
      </c>
      <c r="C52" s="244"/>
      <c r="D52" s="244"/>
      <c r="E52" s="244"/>
      <c r="F52" s="244">
        <f t="shared" ref="F52:F54" si="87">W52</f>
        <v>11077570.690000005</v>
      </c>
      <c r="G52" s="244">
        <f t="shared" ref="G52:G54" si="88">X52</f>
        <v>9277657.0000000019</v>
      </c>
      <c r="H52" s="244">
        <f t="shared" ref="H52:H54" si="89">Y52</f>
        <v>10899108.649999999</v>
      </c>
      <c r="I52" s="244">
        <f t="shared" ref="I52:I54" si="90">Z52</f>
        <v>10350478.84</v>
      </c>
      <c r="J52" s="244">
        <f t="shared" ref="J52:J54" si="91">AA52</f>
        <v>11444946.98</v>
      </c>
      <c r="K52" s="244">
        <f t="shared" ref="K52:K54" si="92">AB52</f>
        <v>10409339.950000001</v>
      </c>
      <c r="L52" s="244">
        <f>AC52</f>
        <v>9186021</v>
      </c>
      <c r="M52" s="244">
        <f>AD52</f>
        <v>8607945.8899999969</v>
      </c>
      <c r="N52" s="244"/>
      <c r="O52" s="252">
        <v>869160.26375066559</v>
      </c>
      <c r="P52" s="170"/>
      <c r="Q52" s="347"/>
      <c r="R52" s="156"/>
      <c r="S52" s="234" t="s">
        <v>13</v>
      </c>
      <c r="T52" s="244"/>
      <c r="U52" s="244"/>
      <c r="V52" s="244"/>
      <c r="W52" s="244">
        <v>11077570.690000005</v>
      </c>
      <c r="X52" s="244">
        <v>9277657.0000000019</v>
      </c>
      <c r="Y52" s="244">
        <v>10899108.649999999</v>
      </c>
      <c r="Z52" s="244">
        <v>10350478.84</v>
      </c>
      <c r="AA52" s="244">
        <v>11444946.98</v>
      </c>
      <c r="AB52" s="244">
        <v>10409339.950000001</v>
      </c>
      <c r="AC52" s="244">
        <v>9186021</v>
      </c>
      <c r="AD52" s="244">
        <v>8607945.8899999969</v>
      </c>
      <c r="AG52" s="245" t="s">
        <v>136</v>
      </c>
      <c r="AH52" s="246">
        <v>21</v>
      </c>
      <c r="AI52" s="246">
        <v>27</v>
      </c>
      <c r="AJ52" s="246">
        <v>27</v>
      </c>
      <c r="AK52" s="246">
        <v>38</v>
      </c>
      <c r="AL52" s="246">
        <v>50</v>
      </c>
      <c r="AM52" s="246">
        <v>52</v>
      </c>
      <c r="AN52" s="246">
        <v>60</v>
      </c>
      <c r="AO52" s="246">
        <v>54</v>
      </c>
      <c r="AP52" s="246">
        <v>68</v>
      </c>
      <c r="AQ52" s="246">
        <v>70</v>
      </c>
      <c r="AR52" s="246">
        <v>64</v>
      </c>
      <c r="AT52" s="602" t="s">
        <v>101</v>
      </c>
      <c r="AU52" s="234" t="s">
        <v>71</v>
      </c>
      <c r="AV52" s="170">
        <v>26</v>
      </c>
      <c r="AW52" s="173">
        <v>20</v>
      </c>
      <c r="AX52" s="173">
        <v>26</v>
      </c>
      <c r="AY52" s="170">
        <v>24</v>
      </c>
      <c r="AZ52" s="173">
        <v>22</v>
      </c>
      <c r="BA52" s="173">
        <v>18</v>
      </c>
      <c r="BB52" s="173">
        <v>31</v>
      </c>
      <c r="BC52" s="169">
        <v>19</v>
      </c>
      <c r="BD52" s="169">
        <v>18</v>
      </c>
      <c r="BE52" s="169">
        <v>20</v>
      </c>
      <c r="BF52" s="267">
        <v>16</v>
      </c>
      <c r="BI52" s="617" t="s">
        <v>52</v>
      </c>
      <c r="BJ52" s="234" t="s">
        <v>71</v>
      </c>
      <c r="BK52" s="170">
        <v>618</v>
      </c>
      <c r="BL52" s="173">
        <v>590</v>
      </c>
      <c r="BM52" s="173">
        <v>634</v>
      </c>
      <c r="BN52" s="170">
        <v>782</v>
      </c>
      <c r="BO52" s="173">
        <v>778</v>
      </c>
      <c r="BP52" s="173">
        <v>918</v>
      </c>
      <c r="BQ52" s="173">
        <v>854</v>
      </c>
      <c r="BR52" s="170">
        <v>732</v>
      </c>
      <c r="BS52" s="170">
        <v>729</v>
      </c>
      <c r="BT52" s="170">
        <v>718</v>
      </c>
      <c r="BU52" s="269">
        <v>614</v>
      </c>
    </row>
    <row r="53" spans="2:73">
      <c r="B53" s="234" t="s">
        <v>16</v>
      </c>
      <c r="C53" s="247">
        <f t="shared" ref="C53:C54" si="93">T53</f>
        <v>17.96416119999801</v>
      </c>
      <c r="D53" s="247">
        <f t="shared" ref="D53:D54" si="94">U53</f>
        <v>16.880145545704536</v>
      </c>
      <c r="E53" s="247">
        <f t="shared" ref="E53:E54" si="95">V53</f>
        <v>16.354923330190658</v>
      </c>
      <c r="F53" s="247">
        <f t="shared" si="87"/>
        <v>17.512761020881669</v>
      </c>
      <c r="G53" s="247">
        <f t="shared" si="88"/>
        <v>16.465437002661211</v>
      </c>
      <c r="H53" s="247">
        <f t="shared" si="89"/>
        <v>15.449551660069474</v>
      </c>
      <c r="I53" s="247">
        <f t="shared" si="90"/>
        <v>15.478163867633556</v>
      </c>
      <c r="J53" s="247">
        <f t="shared" si="91"/>
        <v>17.036823093860068</v>
      </c>
      <c r="K53" s="247">
        <f t="shared" si="92"/>
        <v>18.089719708738578</v>
      </c>
      <c r="L53" s="247">
        <f t="shared" ref="L53:M54" si="96">AC53</f>
        <v>18.82786867668818</v>
      </c>
      <c r="M53" s="247">
        <f t="shared" si="96"/>
        <v>19.812693151140994</v>
      </c>
      <c r="N53" s="247"/>
      <c r="O53" s="360">
        <v>1.1134653990013725</v>
      </c>
      <c r="P53" s="170"/>
      <c r="Q53" s="347"/>
      <c r="R53" s="156"/>
      <c r="S53" s="234" t="s">
        <v>16</v>
      </c>
      <c r="T53" s="247">
        <v>17.96416119999801</v>
      </c>
      <c r="U53" s="247">
        <v>16.880145545704536</v>
      </c>
      <c r="V53" s="247">
        <v>16.354923330190658</v>
      </c>
      <c r="W53" s="247">
        <v>17.512761020881669</v>
      </c>
      <c r="X53" s="247">
        <v>16.465437002661211</v>
      </c>
      <c r="Y53" s="247">
        <v>15.449551660069474</v>
      </c>
      <c r="Z53" s="247">
        <v>15.478163867633556</v>
      </c>
      <c r="AA53" s="247">
        <v>17.036823093860068</v>
      </c>
      <c r="AB53" s="247">
        <v>18.089719708738578</v>
      </c>
      <c r="AC53" s="247">
        <v>18.82786867668818</v>
      </c>
      <c r="AD53" s="247">
        <v>19.812693151140994</v>
      </c>
      <c r="AT53" s="603"/>
      <c r="AU53" s="234" t="s">
        <v>72</v>
      </c>
      <c r="AV53" s="170">
        <v>78</v>
      </c>
      <c r="AW53" s="173">
        <v>57</v>
      </c>
      <c r="AX53" s="173">
        <v>61</v>
      </c>
      <c r="AY53" s="170">
        <v>47</v>
      </c>
      <c r="AZ53" s="173">
        <v>58</v>
      </c>
      <c r="BA53" s="173">
        <v>69</v>
      </c>
      <c r="BB53" s="173">
        <v>71</v>
      </c>
      <c r="BC53" s="170">
        <v>58</v>
      </c>
      <c r="BD53" s="170">
        <v>60</v>
      </c>
      <c r="BE53" s="170">
        <v>47</v>
      </c>
      <c r="BF53" s="269">
        <v>51</v>
      </c>
      <c r="BI53" s="618"/>
      <c r="BJ53" s="234" t="s">
        <v>72</v>
      </c>
      <c r="BK53" s="170">
        <v>517</v>
      </c>
      <c r="BL53" s="173">
        <v>531</v>
      </c>
      <c r="BM53" s="173">
        <v>484</v>
      </c>
      <c r="BN53" s="170">
        <v>560</v>
      </c>
      <c r="BO53" s="173">
        <v>665</v>
      </c>
      <c r="BP53" s="173">
        <v>709</v>
      </c>
      <c r="BQ53" s="173">
        <v>814</v>
      </c>
      <c r="BR53" s="170">
        <v>714</v>
      </c>
      <c r="BS53" s="170">
        <v>697</v>
      </c>
      <c r="BT53" s="170">
        <v>678</v>
      </c>
      <c r="BU53" s="269">
        <v>699</v>
      </c>
    </row>
    <row r="54" spans="2:73" ht="15.75" customHeight="1">
      <c r="B54" s="248" t="s">
        <v>17</v>
      </c>
      <c r="C54" s="249">
        <f t="shared" si="93"/>
        <v>0.52558139534883719</v>
      </c>
      <c r="D54" s="249">
        <f t="shared" si="94"/>
        <v>0.53617810760667906</v>
      </c>
      <c r="E54" s="249">
        <f t="shared" si="95"/>
        <v>0.50234741784037562</v>
      </c>
      <c r="F54" s="249">
        <f t="shared" si="87"/>
        <v>0.47193877551020408</v>
      </c>
      <c r="G54" s="249">
        <f t="shared" si="88"/>
        <v>0.52894356005788712</v>
      </c>
      <c r="H54" s="249">
        <f t="shared" si="89"/>
        <v>0.49630624580255206</v>
      </c>
      <c r="I54" s="249">
        <f t="shared" si="90"/>
        <v>0.54760250173731762</v>
      </c>
      <c r="J54" s="249">
        <f t="shared" si="91"/>
        <v>0.54164305949008495</v>
      </c>
      <c r="K54" s="249">
        <f t="shared" si="92"/>
        <v>0.53395541731467078</v>
      </c>
      <c r="L54" s="249">
        <f t="shared" si="96"/>
        <v>0.54198841698841704</v>
      </c>
      <c r="M54" s="249">
        <f t="shared" si="83"/>
        <v>0.5879396984924623</v>
      </c>
      <c r="N54" s="250"/>
      <c r="O54" s="361">
        <v>2.3577058954554575</v>
      </c>
      <c r="P54" s="251"/>
      <c r="Q54" s="347"/>
      <c r="R54" s="156"/>
      <c r="S54" s="248" t="s">
        <v>17</v>
      </c>
      <c r="T54" s="249">
        <v>0.52558139534883719</v>
      </c>
      <c r="U54" s="249">
        <v>0.53617810760667906</v>
      </c>
      <c r="V54" s="249">
        <v>0.50234741784037562</v>
      </c>
      <c r="W54" s="249">
        <v>0.47193877551020408</v>
      </c>
      <c r="X54" s="249">
        <v>0.52894356005788712</v>
      </c>
      <c r="Y54" s="249">
        <v>0.49630624580255206</v>
      </c>
      <c r="Z54" s="249">
        <v>0.54760250173731762</v>
      </c>
      <c r="AA54" s="249">
        <v>0.54164305949008495</v>
      </c>
      <c r="AB54" s="249">
        <v>0.53395541731467078</v>
      </c>
      <c r="AC54" s="249">
        <v>0.54198841698841704</v>
      </c>
      <c r="AD54" s="249">
        <v>0.5879396984924623</v>
      </c>
      <c r="AT54" s="603"/>
      <c r="AU54" s="234" t="s">
        <v>73</v>
      </c>
      <c r="AV54" s="170">
        <v>136</v>
      </c>
      <c r="AW54" s="173">
        <v>147</v>
      </c>
      <c r="AX54" s="173">
        <v>133</v>
      </c>
      <c r="AY54" s="170">
        <v>136</v>
      </c>
      <c r="AZ54" s="173">
        <v>149</v>
      </c>
      <c r="BA54" s="173">
        <v>195</v>
      </c>
      <c r="BB54" s="173">
        <v>181</v>
      </c>
      <c r="BC54" s="170">
        <v>174</v>
      </c>
      <c r="BD54" s="170">
        <v>162</v>
      </c>
      <c r="BE54" s="170">
        <v>140</v>
      </c>
      <c r="BF54" s="269">
        <v>171</v>
      </c>
      <c r="BI54" s="618"/>
      <c r="BJ54" s="234" t="s">
        <v>73</v>
      </c>
      <c r="BK54" s="170">
        <v>478</v>
      </c>
      <c r="BL54" s="173">
        <v>540</v>
      </c>
      <c r="BM54" s="173">
        <v>553</v>
      </c>
      <c r="BN54" s="170">
        <v>560</v>
      </c>
      <c r="BO54" s="173">
        <v>622</v>
      </c>
      <c r="BP54" s="173">
        <v>803</v>
      </c>
      <c r="BQ54" s="173">
        <v>801</v>
      </c>
      <c r="BR54" s="170">
        <v>841</v>
      </c>
      <c r="BS54" s="170">
        <v>811</v>
      </c>
      <c r="BT54" s="170">
        <v>788</v>
      </c>
      <c r="BU54" s="269">
        <v>791</v>
      </c>
    </row>
    <row r="55" spans="2:73">
      <c r="G55" s="156"/>
      <c r="H55" s="156"/>
      <c r="I55" s="156"/>
      <c r="J55" s="156"/>
      <c r="K55" s="156"/>
      <c r="L55" s="156"/>
      <c r="M55" s="156"/>
      <c r="N55" s="189"/>
      <c r="O55" s="111"/>
      <c r="P55" s="156"/>
      <c r="Q55" s="347"/>
      <c r="R55" s="156"/>
      <c r="AA55" s="347"/>
      <c r="AB55" s="347"/>
      <c r="AC55" s="347"/>
      <c r="AD55" s="347"/>
      <c r="AT55" s="603"/>
      <c r="AU55" s="234" t="s">
        <v>36</v>
      </c>
      <c r="AV55" s="170">
        <v>0</v>
      </c>
      <c r="AW55" s="173">
        <v>0</v>
      </c>
      <c r="AX55" s="173">
        <v>0</v>
      </c>
      <c r="AY55" s="170">
        <v>0</v>
      </c>
      <c r="AZ55" s="173">
        <v>0</v>
      </c>
      <c r="BA55" s="173">
        <v>0</v>
      </c>
      <c r="BB55" s="173">
        <v>0</v>
      </c>
      <c r="BC55" s="173">
        <v>0</v>
      </c>
      <c r="BD55" s="170">
        <v>0</v>
      </c>
      <c r="BE55" s="170">
        <v>0</v>
      </c>
      <c r="BF55" s="268">
        <v>0</v>
      </c>
      <c r="BI55" s="618"/>
      <c r="BJ55" s="234" t="s">
        <v>36</v>
      </c>
      <c r="BK55" s="170">
        <v>0</v>
      </c>
      <c r="BL55" s="173">
        <v>0</v>
      </c>
      <c r="BM55" s="173">
        <v>0</v>
      </c>
      <c r="BN55" s="170">
        <v>0</v>
      </c>
      <c r="BO55" s="173">
        <v>0</v>
      </c>
      <c r="BP55" s="173">
        <v>0</v>
      </c>
      <c r="BQ55" s="173">
        <v>0</v>
      </c>
      <c r="BR55" s="173">
        <v>0</v>
      </c>
      <c r="BS55" s="170">
        <v>0</v>
      </c>
      <c r="BT55" s="170">
        <v>0</v>
      </c>
      <c r="BU55" s="268">
        <v>0</v>
      </c>
    </row>
    <row r="56" spans="2:73">
      <c r="G56" s="156"/>
      <c r="H56" s="156"/>
      <c r="I56" s="156"/>
      <c r="J56" s="156"/>
      <c r="K56" s="156"/>
      <c r="L56" s="156"/>
      <c r="M56" s="156"/>
      <c r="N56" s="189"/>
      <c r="O56" s="111"/>
      <c r="P56" s="156"/>
      <c r="Q56" s="347"/>
      <c r="R56" s="156"/>
      <c r="AA56" s="347"/>
      <c r="AB56" s="347"/>
      <c r="AC56" s="347"/>
      <c r="AD56" s="347"/>
      <c r="AG56" s="189"/>
      <c r="AH56" s="189"/>
      <c r="AI56" s="189"/>
      <c r="AJ56" s="189"/>
      <c r="AK56" s="189"/>
      <c r="AL56" s="189"/>
      <c r="AM56" s="189"/>
      <c r="AN56" s="189"/>
      <c r="AO56" s="189"/>
      <c r="AP56" s="189"/>
      <c r="AQ56" s="189"/>
      <c r="AR56" s="189"/>
      <c r="AT56" s="603"/>
      <c r="AU56" s="234" t="s">
        <v>70</v>
      </c>
      <c r="AV56" s="170">
        <v>173</v>
      </c>
      <c r="AW56" s="173">
        <v>201</v>
      </c>
      <c r="AX56" s="173">
        <v>193</v>
      </c>
      <c r="AY56" s="170">
        <v>195</v>
      </c>
      <c r="AZ56" s="173">
        <v>220</v>
      </c>
      <c r="BA56" s="173">
        <v>220</v>
      </c>
      <c r="BB56" s="173">
        <v>245</v>
      </c>
      <c r="BC56" s="173">
        <v>320</v>
      </c>
      <c r="BD56" s="170">
        <v>306</v>
      </c>
      <c r="BE56" s="170">
        <v>334</v>
      </c>
      <c r="BF56" s="268">
        <v>309</v>
      </c>
      <c r="BI56" s="618"/>
      <c r="BJ56" s="234" t="s">
        <v>70</v>
      </c>
      <c r="BK56" s="170">
        <v>344</v>
      </c>
      <c r="BL56" s="173">
        <v>384</v>
      </c>
      <c r="BM56" s="173">
        <v>406</v>
      </c>
      <c r="BN56" s="170">
        <v>490</v>
      </c>
      <c r="BO56" s="173">
        <v>509</v>
      </c>
      <c r="BP56" s="173">
        <v>519</v>
      </c>
      <c r="BQ56" s="173">
        <v>583</v>
      </c>
      <c r="BR56" s="173">
        <v>714</v>
      </c>
      <c r="BS56" s="170">
        <v>791</v>
      </c>
      <c r="BT56" s="170">
        <v>857</v>
      </c>
      <c r="BU56" s="268">
        <v>837</v>
      </c>
    </row>
    <row r="57" spans="2:73">
      <c r="F57" s="229"/>
      <c r="O57" s="362"/>
      <c r="Q57" s="347"/>
      <c r="R57" s="156"/>
      <c r="W57" s="229"/>
      <c r="X57" s="229"/>
      <c r="Y57" s="229"/>
      <c r="Z57" s="229"/>
      <c r="AA57" s="359"/>
      <c r="AB57" s="359"/>
      <c r="AC57" s="359"/>
      <c r="AD57" s="359"/>
      <c r="AG57" s="189"/>
      <c r="AH57" s="189"/>
      <c r="AI57" s="189"/>
      <c r="AJ57" s="189"/>
      <c r="AK57" s="189"/>
      <c r="AL57" s="189"/>
      <c r="AM57" s="189"/>
      <c r="AN57" s="189"/>
      <c r="AO57" s="189"/>
      <c r="AP57" s="189"/>
      <c r="AQ57" s="189"/>
      <c r="AR57" s="189"/>
      <c r="AT57" s="603"/>
      <c r="AU57" s="255" t="s">
        <v>53</v>
      </c>
      <c r="AV57" s="260">
        <f t="shared" ref="AV57:BB57" si="97">AV55+AV56</f>
        <v>173</v>
      </c>
      <c r="AW57" s="261">
        <f t="shared" si="97"/>
        <v>201</v>
      </c>
      <c r="AX57" s="261">
        <f t="shared" si="97"/>
        <v>193</v>
      </c>
      <c r="AY57" s="260">
        <f t="shared" si="97"/>
        <v>195</v>
      </c>
      <c r="AZ57" s="261">
        <f t="shared" si="97"/>
        <v>220</v>
      </c>
      <c r="BA57" s="261">
        <f t="shared" si="97"/>
        <v>220</v>
      </c>
      <c r="BB57" s="261">
        <f t="shared" si="97"/>
        <v>245</v>
      </c>
      <c r="BC57" s="241">
        <v>320</v>
      </c>
      <c r="BD57" s="240">
        <v>306</v>
      </c>
      <c r="BE57" s="242">
        <v>334</v>
      </c>
      <c r="BF57" s="243">
        <v>309</v>
      </c>
      <c r="BI57" s="619"/>
      <c r="BJ57" s="239" t="s">
        <v>53</v>
      </c>
      <c r="BK57" s="240">
        <f t="shared" ref="BK57:BQ57" si="98">BK55+BK56</f>
        <v>344</v>
      </c>
      <c r="BL57" s="241">
        <f t="shared" si="98"/>
        <v>384</v>
      </c>
      <c r="BM57" s="241">
        <f t="shared" si="98"/>
        <v>406</v>
      </c>
      <c r="BN57" s="240">
        <f t="shared" si="98"/>
        <v>490</v>
      </c>
      <c r="BO57" s="241">
        <f t="shared" si="98"/>
        <v>509</v>
      </c>
      <c r="BP57" s="241">
        <f t="shared" si="98"/>
        <v>519</v>
      </c>
      <c r="BQ57" s="241">
        <f t="shared" si="98"/>
        <v>583</v>
      </c>
      <c r="BR57" s="241">
        <v>714</v>
      </c>
      <c r="BS57" s="240">
        <v>791</v>
      </c>
      <c r="BT57" s="242">
        <v>857</v>
      </c>
      <c r="BU57" s="243">
        <v>837</v>
      </c>
    </row>
    <row r="58" spans="2:73" ht="15.75" customHeight="1">
      <c r="B58" s="234"/>
      <c r="C58" s="234"/>
      <c r="D58" s="234"/>
      <c r="E58" s="234"/>
      <c r="F58" s="244"/>
      <c r="G58" s="244"/>
      <c r="H58" s="244"/>
      <c r="I58" s="244"/>
      <c r="J58" s="244"/>
      <c r="K58" s="244"/>
      <c r="L58" s="244"/>
      <c r="M58" s="244"/>
      <c r="N58" s="244"/>
      <c r="O58" s="262"/>
      <c r="P58" s="244"/>
      <c r="Q58" s="367"/>
      <c r="R58" s="163"/>
      <c r="S58" s="234"/>
      <c r="T58" s="234"/>
      <c r="U58" s="234"/>
      <c r="V58" s="234"/>
      <c r="W58" s="244"/>
      <c r="X58" s="244"/>
      <c r="Y58" s="244"/>
      <c r="Z58" s="244"/>
      <c r="AA58" s="244"/>
      <c r="AB58" s="244"/>
      <c r="AC58" s="244"/>
      <c r="AD58" s="244"/>
      <c r="AE58" s="189"/>
      <c r="AF58" s="189"/>
      <c r="AG58" s="189"/>
      <c r="AH58" s="189"/>
      <c r="AI58" s="189"/>
      <c r="AJ58" s="189"/>
      <c r="AK58" s="189"/>
      <c r="AL58" s="189"/>
      <c r="AM58" s="189"/>
      <c r="AN58" s="189"/>
      <c r="AO58" s="189"/>
      <c r="AP58" s="189"/>
      <c r="AQ58" s="189"/>
      <c r="AR58" s="189"/>
      <c r="AT58" s="256"/>
      <c r="AU58" s="256"/>
      <c r="AV58" s="256"/>
      <c r="AW58" s="256"/>
      <c r="AX58" s="256"/>
      <c r="AY58" s="256"/>
      <c r="AZ58" s="256"/>
      <c r="BA58" s="256"/>
      <c r="BB58" s="256"/>
      <c r="BC58" s="371"/>
      <c r="BD58" s="371"/>
      <c r="BE58" s="371"/>
      <c r="BF58" s="371"/>
      <c r="BR58" s="347"/>
      <c r="BS58" s="347"/>
      <c r="BT58" s="347"/>
      <c r="BU58" s="343"/>
    </row>
    <row r="59" spans="2:73">
      <c r="B59" s="160" t="s">
        <v>4</v>
      </c>
      <c r="C59" s="160" t="s">
        <v>126</v>
      </c>
      <c r="D59" s="160" t="s">
        <v>125</v>
      </c>
      <c r="E59" s="160" t="s">
        <v>124</v>
      </c>
      <c r="F59" s="160" t="s">
        <v>49</v>
      </c>
      <c r="G59" s="160" t="s">
        <v>48</v>
      </c>
      <c r="H59" s="160" t="s">
        <v>47</v>
      </c>
      <c r="I59" s="160" t="s">
        <v>46</v>
      </c>
      <c r="J59" s="160" t="s">
        <v>45</v>
      </c>
      <c r="K59" s="160" t="s">
        <v>44</v>
      </c>
      <c r="L59" s="160" t="s">
        <v>43</v>
      </c>
      <c r="M59" s="160" t="s">
        <v>97</v>
      </c>
      <c r="N59" s="162"/>
      <c r="O59" s="103" t="s">
        <v>115</v>
      </c>
      <c r="P59" s="162"/>
      <c r="Q59" s="347"/>
      <c r="R59" s="156"/>
      <c r="S59" s="160" t="s">
        <v>4</v>
      </c>
      <c r="T59" s="160" t="s">
        <v>126</v>
      </c>
      <c r="U59" s="160" t="s">
        <v>125</v>
      </c>
      <c r="V59" s="160" t="s">
        <v>124</v>
      </c>
      <c r="W59" s="160" t="s">
        <v>49</v>
      </c>
      <c r="X59" s="160" t="s">
        <v>48</v>
      </c>
      <c r="Y59" s="160" t="s">
        <v>47</v>
      </c>
      <c r="Z59" s="160" t="s">
        <v>46</v>
      </c>
      <c r="AA59" s="160" t="s">
        <v>45</v>
      </c>
      <c r="AB59" s="160" t="s">
        <v>44</v>
      </c>
      <c r="AC59" s="160" t="s">
        <v>43</v>
      </c>
      <c r="AD59" s="160" t="s">
        <v>97</v>
      </c>
      <c r="AG59" s="160" t="s">
        <v>4</v>
      </c>
      <c r="AH59" s="160" t="s">
        <v>126</v>
      </c>
      <c r="AI59" s="160" t="s">
        <v>125</v>
      </c>
      <c r="AJ59" s="160" t="s">
        <v>124</v>
      </c>
      <c r="AK59" s="160" t="s">
        <v>49</v>
      </c>
      <c r="AL59" s="160" t="s">
        <v>48</v>
      </c>
      <c r="AM59" s="160" t="s">
        <v>47</v>
      </c>
      <c r="AN59" s="160" t="s">
        <v>46</v>
      </c>
      <c r="AO59" s="160" t="s">
        <v>45</v>
      </c>
      <c r="AP59" s="160" t="s">
        <v>44</v>
      </c>
      <c r="AQ59" s="160" t="s">
        <v>43</v>
      </c>
      <c r="AR59" s="160" t="s">
        <v>97</v>
      </c>
      <c r="AT59" s="233"/>
      <c r="AU59" s="160" t="s">
        <v>4</v>
      </c>
      <c r="AV59" s="160" t="s">
        <v>126</v>
      </c>
      <c r="AW59" s="160" t="s">
        <v>125</v>
      </c>
      <c r="AX59" s="160" t="s">
        <v>124</v>
      </c>
      <c r="AY59" s="160" t="s">
        <v>49</v>
      </c>
      <c r="AZ59" s="160" t="s">
        <v>48</v>
      </c>
      <c r="BA59" s="160" t="s">
        <v>47</v>
      </c>
      <c r="BB59" s="160" t="s">
        <v>46</v>
      </c>
      <c r="BC59" s="160" t="s">
        <v>45</v>
      </c>
      <c r="BD59" s="160" t="s">
        <v>44</v>
      </c>
      <c r="BE59" s="160" t="s">
        <v>43</v>
      </c>
      <c r="BF59" s="160" t="s">
        <v>97</v>
      </c>
      <c r="BI59" s="233"/>
      <c r="BJ59" s="160" t="s">
        <v>4</v>
      </c>
      <c r="BK59" s="160" t="s">
        <v>126</v>
      </c>
      <c r="BL59" s="160" t="s">
        <v>125</v>
      </c>
      <c r="BM59" s="160" t="s">
        <v>124</v>
      </c>
      <c r="BN59" s="160" t="s">
        <v>49</v>
      </c>
      <c r="BO59" s="160" t="s">
        <v>48</v>
      </c>
      <c r="BP59" s="160" t="s">
        <v>47</v>
      </c>
      <c r="BQ59" s="160" t="s">
        <v>46</v>
      </c>
      <c r="BR59" s="160" t="s">
        <v>45</v>
      </c>
      <c r="BS59" s="160" t="s">
        <v>44</v>
      </c>
      <c r="BT59" s="160" t="s">
        <v>43</v>
      </c>
      <c r="BU59" s="160" t="s">
        <v>97</v>
      </c>
    </row>
    <row r="60" spans="2:73" ht="15.75" customHeight="1">
      <c r="B60" s="234" t="s">
        <v>71</v>
      </c>
      <c r="C60" s="170">
        <f t="shared" ref="C60:M62" si="99">T60+AV60*$Q$6+AV66*$Q$8</f>
        <v>5029.2</v>
      </c>
      <c r="D60" s="170">
        <f t="shared" si="99"/>
        <v>4876.8</v>
      </c>
      <c r="E60" s="170">
        <f t="shared" si="99"/>
        <v>5034.8</v>
      </c>
      <c r="F60" s="170">
        <f t="shared" si="99"/>
        <v>5241.2</v>
      </c>
      <c r="G60" s="170">
        <f t="shared" si="99"/>
        <v>5675.4</v>
      </c>
      <c r="H60" s="170">
        <f t="shared" si="99"/>
        <v>5808.2</v>
      </c>
      <c r="I60" s="170">
        <f t="shared" si="99"/>
        <v>5078.8</v>
      </c>
      <c r="J60" s="170">
        <f t="shared" si="99"/>
        <v>4956</v>
      </c>
      <c r="K60" s="170">
        <f t="shared" si="99"/>
        <v>4231.3999999999996</v>
      </c>
      <c r="L60" s="170">
        <f t="shared" si="99"/>
        <v>4342.2</v>
      </c>
      <c r="M60" s="170">
        <f t="shared" si="99"/>
        <v>4122.2</v>
      </c>
      <c r="N60" s="235"/>
      <c r="O60" s="252">
        <v>497.43146306244483</v>
      </c>
      <c r="P60" s="170"/>
      <c r="Q60" s="347"/>
      <c r="R60" s="156"/>
      <c r="S60" s="234" t="s">
        <v>71</v>
      </c>
      <c r="T60" s="170">
        <v>3538</v>
      </c>
      <c r="U60" s="170">
        <v>3450</v>
      </c>
      <c r="V60" s="170">
        <v>3541</v>
      </c>
      <c r="W60" s="170">
        <v>3655</v>
      </c>
      <c r="X60" s="170">
        <v>3887</v>
      </c>
      <c r="Y60" s="170">
        <v>3877</v>
      </c>
      <c r="Z60" s="170">
        <v>3415</v>
      </c>
      <c r="AA60" s="170">
        <v>3334</v>
      </c>
      <c r="AB60" s="170">
        <v>2871</v>
      </c>
      <c r="AC60" s="170">
        <v>3001</v>
      </c>
      <c r="AD60" s="170">
        <v>2928</v>
      </c>
      <c r="AG60" s="234" t="s">
        <v>132</v>
      </c>
      <c r="AH60" s="170">
        <v>2</v>
      </c>
      <c r="AI60" s="170">
        <v>3</v>
      </c>
      <c r="AJ60" s="170">
        <v>0</v>
      </c>
      <c r="AK60" s="170">
        <v>0</v>
      </c>
      <c r="AL60" s="170">
        <v>0</v>
      </c>
      <c r="AM60" s="170">
        <v>0</v>
      </c>
      <c r="AN60" s="170">
        <v>0</v>
      </c>
      <c r="AO60" s="170">
        <v>0</v>
      </c>
      <c r="AP60" s="170">
        <v>0</v>
      </c>
      <c r="AQ60" s="170">
        <v>0</v>
      </c>
      <c r="AR60" s="170">
        <v>0</v>
      </c>
      <c r="AT60" s="602" t="s">
        <v>100</v>
      </c>
      <c r="AU60" s="234" t="s">
        <v>71</v>
      </c>
      <c r="AV60" s="170">
        <v>1679</v>
      </c>
      <c r="AW60" s="173">
        <v>1591</v>
      </c>
      <c r="AX60" s="173">
        <v>1691</v>
      </c>
      <c r="AY60" s="170">
        <v>1809</v>
      </c>
      <c r="AZ60" s="173">
        <v>2033</v>
      </c>
      <c r="BA60" s="173">
        <v>2129</v>
      </c>
      <c r="BB60" s="173">
        <v>1791</v>
      </c>
      <c r="BC60" s="169">
        <v>1785</v>
      </c>
      <c r="BD60" s="169">
        <v>1503</v>
      </c>
      <c r="BE60" s="169">
        <v>1514</v>
      </c>
      <c r="BF60" s="267">
        <v>1364</v>
      </c>
      <c r="BI60" s="620" t="s">
        <v>51</v>
      </c>
      <c r="BJ60" s="234" t="s">
        <v>71</v>
      </c>
      <c r="BK60" s="170">
        <v>217</v>
      </c>
      <c r="BL60" s="173">
        <v>218</v>
      </c>
      <c r="BM60" s="173">
        <v>190</v>
      </c>
      <c r="BN60" s="170">
        <v>191</v>
      </c>
      <c r="BO60" s="173">
        <v>223</v>
      </c>
      <c r="BP60" s="173">
        <v>295</v>
      </c>
      <c r="BQ60" s="173">
        <v>291</v>
      </c>
      <c r="BR60" s="170">
        <v>241</v>
      </c>
      <c r="BS60" s="170">
        <v>204</v>
      </c>
      <c r="BT60" s="170">
        <v>165</v>
      </c>
      <c r="BU60" s="267">
        <v>140</v>
      </c>
    </row>
    <row r="61" spans="2:73">
      <c r="B61" s="234" t="s">
        <v>72</v>
      </c>
      <c r="C61" s="170">
        <f t="shared" si="99"/>
        <v>4681.3999999999996</v>
      </c>
      <c r="D61" s="170">
        <f t="shared" si="99"/>
        <v>4608.8</v>
      </c>
      <c r="E61" s="170">
        <f t="shared" si="99"/>
        <v>4915.8</v>
      </c>
      <c r="F61" s="170">
        <f t="shared" si="99"/>
        <v>4959</v>
      </c>
      <c r="G61" s="170">
        <f t="shared" si="99"/>
        <v>5374.4</v>
      </c>
      <c r="H61" s="170">
        <f t="shared" si="99"/>
        <v>5794.2</v>
      </c>
      <c r="I61" s="170">
        <f t="shared" si="99"/>
        <v>5126.3999999999996</v>
      </c>
      <c r="J61" s="170">
        <f t="shared" si="99"/>
        <v>5277.8</v>
      </c>
      <c r="K61" s="170">
        <f t="shared" si="99"/>
        <v>5161.2</v>
      </c>
      <c r="L61" s="170">
        <f t="shared" si="99"/>
        <v>4634</v>
      </c>
      <c r="M61" s="170">
        <f t="shared" si="99"/>
        <v>4704.2</v>
      </c>
      <c r="N61" s="235"/>
      <c r="O61" s="252">
        <v>373.28473493210691</v>
      </c>
      <c r="P61" s="170"/>
      <c r="Q61" s="347"/>
      <c r="R61" s="156"/>
      <c r="S61" s="234" t="s">
        <v>72</v>
      </c>
      <c r="T61" s="170">
        <v>3373</v>
      </c>
      <c r="U61" s="170">
        <v>3320</v>
      </c>
      <c r="V61" s="170">
        <v>3486</v>
      </c>
      <c r="W61" s="170">
        <v>3438</v>
      </c>
      <c r="X61" s="170">
        <v>3706</v>
      </c>
      <c r="Y61" s="170">
        <v>3915</v>
      </c>
      <c r="Z61" s="170">
        <v>3422</v>
      </c>
      <c r="AA61" s="170">
        <v>3485</v>
      </c>
      <c r="AB61" s="170">
        <v>3437</v>
      </c>
      <c r="AC61" s="170">
        <v>3135</v>
      </c>
      <c r="AD61" s="170">
        <v>3228</v>
      </c>
      <c r="AG61" s="234" t="s">
        <v>70</v>
      </c>
      <c r="AH61" s="170">
        <v>3479</v>
      </c>
      <c r="AI61" s="170">
        <v>3562</v>
      </c>
      <c r="AJ61" s="170">
        <v>3636</v>
      </c>
      <c r="AK61" s="170">
        <v>3549</v>
      </c>
      <c r="AL61" s="170">
        <v>3789</v>
      </c>
      <c r="AM61" s="170">
        <v>3629</v>
      </c>
      <c r="AN61" s="170">
        <v>3868</v>
      </c>
      <c r="AO61" s="170">
        <v>3911</v>
      </c>
      <c r="AP61" s="170">
        <v>4159</v>
      </c>
      <c r="AQ61" s="170">
        <v>4012</v>
      </c>
      <c r="AR61" s="170">
        <v>4051</v>
      </c>
      <c r="AT61" s="603"/>
      <c r="AU61" s="234" t="s">
        <v>72</v>
      </c>
      <c r="AV61" s="170">
        <v>1378</v>
      </c>
      <c r="AW61" s="173">
        <v>1336</v>
      </c>
      <c r="AX61" s="173">
        <v>1461</v>
      </c>
      <c r="AY61" s="170">
        <v>1520</v>
      </c>
      <c r="AZ61" s="173">
        <v>1733</v>
      </c>
      <c r="BA61" s="173">
        <v>1914</v>
      </c>
      <c r="BB61" s="173">
        <v>1728</v>
      </c>
      <c r="BC61" s="170">
        <v>1756</v>
      </c>
      <c r="BD61" s="170">
        <v>1764</v>
      </c>
      <c r="BE61" s="170">
        <v>1535</v>
      </c>
      <c r="BF61" s="269">
        <v>1524</v>
      </c>
      <c r="BI61" s="621"/>
      <c r="BJ61" s="234" t="s">
        <v>72</v>
      </c>
      <c r="BK61" s="170">
        <v>319</v>
      </c>
      <c r="BL61" s="173">
        <v>343</v>
      </c>
      <c r="BM61" s="173">
        <v>391</v>
      </c>
      <c r="BN61" s="170">
        <v>415</v>
      </c>
      <c r="BO61" s="173">
        <v>377</v>
      </c>
      <c r="BP61" s="173">
        <v>491</v>
      </c>
      <c r="BQ61" s="173">
        <v>416</v>
      </c>
      <c r="BR61" s="170">
        <v>484</v>
      </c>
      <c r="BS61" s="170">
        <v>402</v>
      </c>
      <c r="BT61" s="170">
        <v>345</v>
      </c>
      <c r="BU61" s="269">
        <v>360</v>
      </c>
    </row>
    <row r="62" spans="2:73" ht="15.75" customHeight="1">
      <c r="B62" s="234" t="s">
        <v>73</v>
      </c>
      <c r="C62" s="170">
        <f t="shared" si="99"/>
        <v>4677.3999999999996</v>
      </c>
      <c r="D62" s="170">
        <f t="shared" si="99"/>
        <v>5078.3999999999996</v>
      </c>
      <c r="E62" s="170">
        <f t="shared" si="99"/>
        <v>5115.2</v>
      </c>
      <c r="F62" s="170">
        <f t="shared" si="99"/>
        <v>5205</v>
      </c>
      <c r="G62" s="170">
        <f t="shared" si="99"/>
        <v>5400.4</v>
      </c>
      <c r="H62" s="170">
        <f t="shared" si="99"/>
        <v>6044.2</v>
      </c>
      <c r="I62" s="170">
        <f t="shared" si="99"/>
        <v>5909</v>
      </c>
      <c r="J62" s="170">
        <f t="shared" si="99"/>
        <v>6131.2</v>
      </c>
      <c r="K62" s="170">
        <f t="shared" si="99"/>
        <v>5960.4</v>
      </c>
      <c r="L62" s="170">
        <f t="shared" si="99"/>
        <v>6012.8</v>
      </c>
      <c r="M62" s="170">
        <f t="shared" si="99"/>
        <v>5447.4</v>
      </c>
      <c r="N62" s="235"/>
      <c r="O62" s="252">
        <v>515.26182556918479</v>
      </c>
      <c r="P62" s="170"/>
      <c r="Q62" s="347"/>
      <c r="R62" s="156"/>
      <c r="S62" s="234" t="s">
        <v>73</v>
      </c>
      <c r="T62" s="170">
        <v>3357</v>
      </c>
      <c r="U62" s="170">
        <v>3590</v>
      </c>
      <c r="V62" s="170">
        <v>3606</v>
      </c>
      <c r="W62" s="170">
        <v>3603</v>
      </c>
      <c r="X62" s="170">
        <v>3653</v>
      </c>
      <c r="Y62" s="170">
        <v>4015</v>
      </c>
      <c r="Z62" s="170">
        <v>3895</v>
      </c>
      <c r="AA62" s="170">
        <v>3980</v>
      </c>
      <c r="AB62" s="170">
        <v>3845</v>
      </c>
      <c r="AC62" s="170">
        <v>3904</v>
      </c>
      <c r="AD62" s="170">
        <v>3601</v>
      </c>
      <c r="AG62" s="234" t="s">
        <v>133</v>
      </c>
      <c r="AH62" s="170">
        <v>607</v>
      </c>
      <c r="AI62" s="170">
        <v>547</v>
      </c>
      <c r="AJ62" s="170">
        <v>556</v>
      </c>
      <c r="AK62" s="170">
        <v>606</v>
      </c>
      <c r="AL62" s="170">
        <v>682</v>
      </c>
      <c r="AM62" s="170">
        <v>695</v>
      </c>
      <c r="AN62" s="170">
        <v>819</v>
      </c>
      <c r="AO62" s="170">
        <v>811</v>
      </c>
      <c r="AP62" s="170">
        <v>882</v>
      </c>
      <c r="AQ62" s="170">
        <v>795</v>
      </c>
      <c r="AR62" s="170">
        <v>791</v>
      </c>
      <c r="AT62" s="603"/>
      <c r="AU62" s="234" t="s">
        <v>73</v>
      </c>
      <c r="AV62" s="170">
        <v>1233</v>
      </c>
      <c r="AW62" s="173">
        <v>1323</v>
      </c>
      <c r="AX62" s="173">
        <v>1349</v>
      </c>
      <c r="AY62" s="170">
        <v>1430</v>
      </c>
      <c r="AZ62" s="173">
        <v>1568</v>
      </c>
      <c r="BA62" s="173">
        <v>1779</v>
      </c>
      <c r="BB62" s="173">
        <v>1720</v>
      </c>
      <c r="BC62" s="170">
        <v>1859</v>
      </c>
      <c r="BD62" s="170">
        <v>1808</v>
      </c>
      <c r="BE62" s="170">
        <v>1806</v>
      </c>
      <c r="BF62" s="269">
        <v>1643</v>
      </c>
      <c r="BI62" s="621"/>
      <c r="BJ62" s="234" t="s">
        <v>73</v>
      </c>
      <c r="BK62" s="170">
        <v>573</v>
      </c>
      <c r="BL62" s="173">
        <v>700</v>
      </c>
      <c r="BM62" s="173">
        <v>692</v>
      </c>
      <c r="BN62" s="170">
        <v>689</v>
      </c>
      <c r="BO62" s="173">
        <v>749</v>
      </c>
      <c r="BP62" s="173">
        <v>826</v>
      </c>
      <c r="BQ62" s="173">
        <v>857</v>
      </c>
      <c r="BR62" s="170">
        <v>872</v>
      </c>
      <c r="BS62" s="170">
        <v>868</v>
      </c>
      <c r="BT62" s="170">
        <v>819</v>
      </c>
      <c r="BU62" s="269">
        <v>717</v>
      </c>
    </row>
    <row r="63" spans="2:73">
      <c r="B63" s="234" t="s">
        <v>10</v>
      </c>
      <c r="C63" s="170">
        <f t="shared" ref="C63:M63" si="100">T63+AV65*$Q$6+AV71*$Q$8</f>
        <v>5034.6000000000004</v>
      </c>
      <c r="D63" s="170">
        <f t="shared" si="100"/>
        <v>5165.2</v>
      </c>
      <c r="E63" s="170">
        <f t="shared" si="100"/>
        <v>5283.4</v>
      </c>
      <c r="F63" s="170">
        <f t="shared" si="100"/>
        <v>5243</v>
      </c>
      <c r="G63" s="170">
        <f t="shared" si="100"/>
        <v>5610.2</v>
      </c>
      <c r="H63" s="170">
        <f t="shared" si="100"/>
        <v>5497.8</v>
      </c>
      <c r="I63" s="170">
        <f t="shared" si="100"/>
        <v>5960</v>
      </c>
      <c r="J63" s="170">
        <f t="shared" si="100"/>
        <v>6130.4</v>
      </c>
      <c r="K63" s="170">
        <f t="shared" si="100"/>
        <v>6600</v>
      </c>
      <c r="L63" s="170">
        <f t="shared" si="100"/>
        <v>6407.6</v>
      </c>
      <c r="M63" s="170">
        <f t="shared" si="100"/>
        <v>6528.8</v>
      </c>
      <c r="N63" s="170"/>
      <c r="O63" s="252">
        <v>549.47660308090769</v>
      </c>
      <c r="P63" s="170"/>
      <c r="Q63" s="347"/>
      <c r="R63" s="156"/>
      <c r="S63" s="234" t="s">
        <v>10</v>
      </c>
      <c r="T63" s="170">
        <v>3481</v>
      </c>
      <c r="U63" s="170">
        <v>3565</v>
      </c>
      <c r="V63" s="170">
        <v>3636</v>
      </c>
      <c r="W63" s="170">
        <v>3549</v>
      </c>
      <c r="X63" s="170">
        <v>3789</v>
      </c>
      <c r="Y63" s="170">
        <v>3629</v>
      </c>
      <c r="Z63" s="170">
        <v>3868</v>
      </c>
      <c r="AA63" s="170">
        <v>3911</v>
      </c>
      <c r="AB63" s="170">
        <v>4159</v>
      </c>
      <c r="AC63" s="170">
        <v>4012</v>
      </c>
      <c r="AD63" s="170">
        <v>4051</v>
      </c>
      <c r="AG63" s="234" t="s">
        <v>134</v>
      </c>
      <c r="AH63" s="170">
        <v>56</v>
      </c>
      <c r="AI63" s="170">
        <v>89</v>
      </c>
      <c r="AJ63" s="170">
        <v>59</v>
      </c>
      <c r="AK63" s="170">
        <v>82</v>
      </c>
      <c r="AL63" s="170">
        <v>95</v>
      </c>
      <c r="AM63" s="170">
        <v>136</v>
      </c>
      <c r="AN63" s="170">
        <v>104</v>
      </c>
      <c r="AO63" s="170">
        <v>114</v>
      </c>
      <c r="AP63" s="170">
        <v>128</v>
      </c>
      <c r="AQ63" s="170">
        <v>66</v>
      </c>
      <c r="AR63" s="170">
        <v>56</v>
      </c>
      <c r="AT63" s="603"/>
      <c r="AU63" s="234" t="s">
        <v>36</v>
      </c>
      <c r="AV63" s="170">
        <v>2</v>
      </c>
      <c r="AW63" s="173">
        <v>2</v>
      </c>
      <c r="AX63" s="173">
        <v>0</v>
      </c>
      <c r="AY63" s="170">
        <v>0</v>
      </c>
      <c r="AZ63" s="173">
        <v>0</v>
      </c>
      <c r="BA63" s="173">
        <v>0</v>
      </c>
      <c r="BB63" s="173">
        <v>0</v>
      </c>
      <c r="BC63" s="173">
        <v>0</v>
      </c>
      <c r="BD63" s="170">
        <v>0</v>
      </c>
      <c r="BE63" s="170">
        <v>0</v>
      </c>
      <c r="BF63" s="268">
        <v>0</v>
      </c>
      <c r="BI63" s="621"/>
      <c r="BJ63" s="234" t="s">
        <v>36</v>
      </c>
      <c r="BK63" s="257">
        <v>2</v>
      </c>
      <c r="BL63" s="257">
        <v>2</v>
      </c>
      <c r="BM63" s="257">
        <v>0</v>
      </c>
      <c r="BN63" s="257">
        <v>0</v>
      </c>
      <c r="BO63" s="257">
        <v>0</v>
      </c>
      <c r="BP63" s="257">
        <v>0</v>
      </c>
      <c r="BQ63" s="257">
        <v>0</v>
      </c>
      <c r="BR63" s="173">
        <v>0</v>
      </c>
      <c r="BS63" s="170">
        <v>0</v>
      </c>
      <c r="BT63" s="170">
        <v>0</v>
      </c>
      <c r="BU63" s="268">
        <v>0</v>
      </c>
    </row>
    <row r="64" spans="2:73">
      <c r="B64" s="234" t="s">
        <v>11</v>
      </c>
      <c r="C64" s="170">
        <f t="shared" ref="C64:C65" si="101">T64</f>
        <v>663</v>
      </c>
      <c r="D64" s="170">
        <f t="shared" ref="D64:D65" si="102">U64</f>
        <v>636</v>
      </c>
      <c r="E64" s="170">
        <f t="shared" ref="E64:E65" si="103">V64</f>
        <v>615</v>
      </c>
      <c r="F64" s="170">
        <f>W64</f>
        <v>688</v>
      </c>
      <c r="G64" s="170">
        <f t="shared" ref="G64:G65" si="104">X64</f>
        <v>777</v>
      </c>
      <c r="H64" s="170">
        <f t="shared" ref="H64:H65" si="105">Y64</f>
        <v>831</v>
      </c>
      <c r="I64" s="170">
        <f t="shared" ref="I64:I65" si="106">Z64</f>
        <v>923</v>
      </c>
      <c r="J64" s="170">
        <f t="shared" ref="J64:J65" si="107">AA64</f>
        <v>925</v>
      </c>
      <c r="K64" s="170">
        <f t="shared" ref="K64:K65" si="108">AB64</f>
        <v>1010</v>
      </c>
      <c r="L64" s="170">
        <f t="shared" ref="L64:M68" si="109">AC64</f>
        <v>861</v>
      </c>
      <c r="M64" s="170">
        <f t="shared" si="109"/>
        <v>847</v>
      </c>
      <c r="N64" s="170"/>
      <c r="O64" s="252">
        <v>138.2408928083311</v>
      </c>
      <c r="P64" s="170"/>
      <c r="Q64" s="347"/>
      <c r="R64" s="156"/>
      <c r="S64" s="234" t="s">
        <v>11</v>
      </c>
      <c r="T64" s="170">
        <v>663</v>
      </c>
      <c r="U64" s="170">
        <v>636</v>
      </c>
      <c r="V64" s="170">
        <v>615</v>
      </c>
      <c r="W64" s="170">
        <v>688</v>
      </c>
      <c r="X64" s="170">
        <v>777</v>
      </c>
      <c r="Y64" s="170">
        <v>831</v>
      </c>
      <c r="Z64" s="170">
        <v>923</v>
      </c>
      <c r="AA64" s="170">
        <v>925</v>
      </c>
      <c r="AB64" s="170">
        <v>1010</v>
      </c>
      <c r="AC64" s="170">
        <v>861</v>
      </c>
      <c r="AD64" s="170">
        <v>847</v>
      </c>
      <c r="AG64" s="234" t="s">
        <v>135</v>
      </c>
      <c r="AH64" s="170">
        <v>0</v>
      </c>
      <c r="AI64" s="170">
        <v>0</v>
      </c>
      <c r="AJ64" s="170">
        <v>0</v>
      </c>
      <c r="AK64" s="170">
        <v>0</v>
      </c>
      <c r="AL64" s="170">
        <v>0</v>
      </c>
      <c r="AM64" s="170">
        <v>0</v>
      </c>
      <c r="AN64" s="170">
        <v>0</v>
      </c>
      <c r="AO64" s="170">
        <v>0</v>
      </c>
      <c r="AP64" s="170">
        <v>0</v>
      </c>
      <c r="AQ64" s="170">
        <v>0</v>
      </c>
      <c r="AR64" s="170">
        <v>0</v>
      </c>
      <c r="AT64" s="603"/>
      <c r="AU64" s="234" t="s">
        <v>70</v>
      </c>
      <c r="AV64" s="170">
        <v>1170</v>
      </c>
      <c r="AW64" s="173">
        <v>1182</v>
      </c>
      <c r="AX64" s="173">
        <v>1253</v>
      </c>
      <c r="AY64" s="170">
        <v>1275</v>
      </c>
      <c r="AZ64" s="173">
        <v>1349</v>
      </c>
      <c r="BA64" s="173">
        <v>1376</v>
      </c>
      <c r="BB64" s="173">
        <v>1490</v>
      </c>
      <c r="BC64" s="173">
        <v>1523</v>
      </c>
      <c r="BD64" s="170">
        <v>1650</v>
      </c>
      <c r="BE64" s="170">
        <v>1622</v>
      </c>
      <c r="BF64" s="268">
        <v>1676</v>
      </c>
      <c r="BI64" s="621"/>
      <c r="BJ64" s="234" t="s">
        <v>70</v>
      </c>
      <c r="BK64" s="170">
        <v>1322</v>
      </c>
      <c r="BL64" s="173">
        <v>1348</v>
      </c>
      <c r="BM64" s="173">
        <v>1293</v>
      </c>
      <c r="BN64" s="170">
        <v>1285</v>
      </c>
      <c r="BO64" s="173">
        <v>1380</v>
      </c>
      <c r="BP64" s="173">
        <v>1336</v>
      </c>
      <c r="BQ64" s="173">
        <v>1452</v>
      </c>
      <c r="BR64" s="173">
        <v>1488</v>
      </c>
      <c r="BS64" s="170">
        <v>1616</v>
      </c>
      <c r="BT64" s="170">
        <v>1554</v>
      </c>
      <c r="BU64" s="268">
        <v>1551</v>
      </c>
    </row>
    <row r="65" spans="2:73">
      <c r="B65" s="234" t="s">
        <v>12</v>
      </c>
      <c r="C65" s="170">
        <f t="shared" si="101"/>
        <v>14</v>
      </c>
      <c r="D65" s="170">
        <f t="shared" si="102"/>
        <v>18</v>
      </c>
      <c r="E65" s="170">
        <f t="shared" si="103"/>
        <v>17</v>
      </c>
      <c r="F65" s="170">
        <f t="shared" ref="F65" si="110">W65</f>
        <v>15</v>
      </c>
      <c r="G65" s="170">
        <f t="shared" si="104"/>
        <v>24</v>
      </c>
      <c r="H65" s="170">
        <f t="shared" si="105"/>
        <v>20</v>
      </c>
      <c r="I65" s="170">
        <f t="shared" si="106"/>
        <v>20</v>
      </c>
      <c r="J65" s="170">
        <f t="shared" si="107"/>
        <v>20</v>
      </c>
      <c r="K65" s="170">
        <f t="shared" si="108"/>
        <v>23</v>
      </c>
      <c r="L65" s="170">
        <f t="shared" si="109"/>
        <v>32</v>
      </c>
      <c r="M65" s="170">
        <f t="shared" si="109"/>
        <v>30</v>
      </c>
      <c r="N65" s="170"/>
      <c r="O65" s="252">
        <v>5.1865209919559803</v>
      </c>
      <c r="P65" s="170"/>
      <c r="Q65" s="347"/>
      <c r="R65" s="156"/>
      <c r="S65" s="234" t="s">
        <v>12</v>
      </c>
      <c r="T65" s="170">
        <v>14</v>
      </c>
      <c r="U65" s="170">
        <v>18</v>
      </c>
      <c r="V65" s="170">
        <v>17</v>
      </c>
      <c r="W65" s="170">
        <v>15</v>
      </c>
      <c r="X65" s="170">
        <v>24</v>
      </c>
      <c r="Y65" s="170">
        <v>20</v>
      </c>
      <c r="Z65" s="170">
        <v>20</v>
      </c>
      <c r="AA65" s="170">
        <v>20</v>
      </c>
      <c r="AB65" s="170">
        <v>23</v>
      </c>
      <c r="AC65" s="170">
        <v>32</v>
      </c>
      <c r="AD65" s="170">
        <v>30</v>
      </c>
      <c r="AG65" s="234" t="s">
        <v>153</v>
      </c>
      <c r="AH65" s="170">
        <v>0</v>
      </c>
      <c r="AI65" s="170">
        <v>0</v>
      </c>
      <c r="AJ65" s="170">
        <v>0</v>
      </c>
      <c r="AK65" s="170">
        <v>0</v>
      </c>
      <c r="AL65" s="170">
        <v>0</v>
      </c>
      <c r="AM65" s="170">
        <v>0</v>
      </c>
      <c r="AN65" s="170">
        <v>0</v>
      </c>
      <c r="AO65" s="170">
        <v>0</v>
      </c>
      <c r="AP65" s="170">
        <v>0</v>
      </c>
      <c r="AQ65" s="170">
        <v>0</v>
      </c>
      <c r="AR65" s="170">
        <v>0</v>
      </c>
      <c r="AT65" s="604"/>
      <c r="AU65" s="239" t="s">
        <v>53</v>
      </c>
      <c r="AV65" s="240">
        <f t="shared" ref="AV65:BB65" si="111">AV63+AV64</f>
        <v>1172</v>
      </c>
      <c r="AW65" s="241">
        <f t="shared" si="111"/>
        <v>1184</v>
      </c>
      <c r="AX65" s="241">
        <f t="shared" si="111"/>
        <v>1253</v>
      </c>
      <c r="AY65" s="240">
        <f t="shared" si="111"/>
        <v>1275</v>
      </c>
      <c r="AZ65" s="241">
        <f t="shared" si="111"/>
        <v>1349</v>
      </c>
      <c r="BA65" s="241">
        <f t="shared" si="111"/>
        <v>1376</v>
      </c>
      <c r="BB65" s="241">
        <f t="shared" si="111"/>
        <v>1490</v>
      </c>
      <c r="BC65" s="241">
        <v>1523</v>
      </c>
      <c r="BD65" s="240">
        <v>1650</v>
      </c>
      <c r="BE65" s="242">
        <v>1622</v>
      </c>
      <c r="BF65" s="243">
        <v>1676</v>
      </c>
      <c r="BI65" s="622"/>
      <c r="BJ65" s="239" t="s">
        <v>53</v>
      </c>
      <c r="BK65" s="240">
        <f t="shared" ref="BK65:BQ65" si="112">BK63+BK64</f>
        <v>1324</v>
      </c>
      <c r="BL65" s="241">
        <f t="shared" si="112"/>
        <v>1350</v>
      </c>
      <c r="BM65" s="241">
        <f t="shared" si="112"/>
        <v>1293</v>
      </c>
      <c r="BN65" s="240">
        <f t="shared" si="112"/>
        <v>1285</v>
      </c>
      <c r="BO65" s="241">
        <f t="shared" si="112"/>
        <v>1380</v>
      </c>
      <c r="BP65" s="241">
        <f t="shared" si="112"/>
        <v>1336</v>
      </c>
      <c r="BQ65" s="241">
        <f t="shared" si="112"/>
        <v>1452</v>
      </c>
      <c r="BR65" s="241">
        <v>1488</v>
      </c>
      <c r="BS65" s="240">
        <v>1616</v>
      </c>
      <c r="BT65" s="242">
        <v>1554</v>
      </c>
      <c r="BU65" s="243">
        <v>1551</v>
      </c>
    </row>
    <row r="66" spans="2:73">
      <c r="B66" s="234" t="s">
        <v>13</v>
      </c>
      <c r="C66" s="244"/>
      <c r="D66" s="244"/>
      <c r="E66" s="244"/>
      <c r="F66" s="244">
        <f t="shared" ref="F66:F68" si="113">W66</f>
        <v>27478804.609999999</v>
      </c>
      <c r="G66" s="244">
        <f t="shared" ref="G66:G68" si="114">X66</f>
        <v>29049938.300000001</v>
      </c>
      <c r="H66" s="244">
        <f t="shared" ref="H66:H68" si="115">Y66</f>
        <v>27539106.420000002</v>
      </c>
      <c r="I66" s="244">
        <f t="shared" ref="I66:I68" si="116">Z66</f>
        <v>28349988.18</v>
      </c>
      <c r="J66" s="244">
        <f t="shared" ref="J66:J68" si="117">AA66</f>
        <v>30655961.199999999</v>
      </c>
      <c r="K66" s="244">
        <f t="shared" ref="K66:K68" si="118">AB66</f>
        <v>13498343</v>
      </c>
      <c r="L66" s="244">
        <f>AC66</f>
        <v>11740917</v>
      </c>
      <c r="M66" s="244">
        <f>AD66</f>
        <v>9789671</v>
      </c>
      <c r="N66" s="244"/>
      <c r="O66" s="252">
        <v>7894189.468492643</v>
      </c>
      <c r="P66" s="170"/>
      <c r="Q66" s="347"/>
      <c r="R66" s="156"/>
      <c r="S66" s="234" t="s">
        <v>13</v>
      </c>
      <c r="T66" s="244"/>
      <c r="U66" s="244"/>
      <c r="V66" s="244"/>
      <c r="W66" s="244">
        <v>27478804.609999999</v>
      </c>
      <c r="X66" s="244">
        <v>29049938.300000001</v>
      </c>
      <c r="Y66" s="244">
        <v>27539106.420000002</v>
      </c>
      <c r="Z66" s="244">
        <v>28349988.18</v>
      </c>
      <c r="AA66" s="244">
        <v>30655961.199999999</v>
      </c>
      <c r="AB66" s="244">
        <v>13498343</v>
      </c>
      <c r="AC66" s="244">
        <v>11740917</v>
      </c>
      <c r="AD66" s="244">
        <v>9789671</v>
      </c>
      <c r="AG66" s="245" t="s">
        <v>136</v>
      </c>
      <c r="AH66" s="246">
        <v>14</v>
      </c>
      <c r="AI66" s="246">
        <v>18</v>
      </c>
      <c r="AJ66" s="246">
        <v>17</v>
      </c>
      <c r="AK66" s="246">
        <v>15</v>
      </c>
      <c r="AL66" s="246">
        <v>24</v>
      </c>
      <c r="AM66" s="246">
        <v>20</v>
      </c>
      <c r="AN66" s="246">
        <v>20</v>
      </c>
      <c r="AO66" s="246">
        <v>20</v>
      </c>
      <c r="AP66" s="246">
        <v>23</v>
      </c>
      <c r="AQ66" s="246">
        <v>32</v>
      </c>
      <c r="AR66" s="246">
        <v>30</v>
      </c>
      <c r="AT66" s="602" t="s">
        <v>101</v>
      </c>
      <c r="AU66" s="234" t="s">
        <v>71</v>
      </c>
      <c r="AV66" s="170">
        <v>148</v>
      </c>
      <c r="AW66" s="173">
        <v>154</v>
      </c>
      <c r="AX66" s="173">
        <v>141</v>
      </c>
      <c r="AY66" s="170">
        <v>139</v>
      </c>
      <c r="AZ66" s="173">
        <v>162</v>
      </c>
      <c r="BA66" s="173">
        <v>228</v>
      </c>
      <c r="BB66" s="173">
        <v>231</v>
      </c>
      <c r="BC66" s="169">
        <v>194</v>
      </c>
      <c r="BD66" s="169">
        <v>158</v>
      </c>
      <c r="BE66" s="169">
        <v>130</v>
      </c>
      <c r="BF66" s="267">
        <v>103</v>
      </c>
      <c r="BI66" s="617" t="s">
        <v>52</v>
      </c>
      <c r="BJ66" s="234" t="s">
        <v>71</v>
      </c>
      <c r="BK66" s="170">
        <v>1758</v>
      </c>
      <c r="BL66" s="173">
        <v>1681</v>
      </c>
      <c r="BM66" s="173">
        <v>1783</v>
      </c>
      <c r="BN66" s="170">
        <v>1896</v>
      </c>
      <c r="BO66" s="173">
        <v>2134</v>
      </c>
      <c r="BP66" s="173">
        <v>2290</v>
      </c>
      <c r="BQ66" s="173">
        <v>1962</v>
      </c>
      <c r="BR66" s="170">
        <v>1932</v>
      </c>
      <c r="BS66" s="170">
        <v>1615</v>
      </c>
      <c r="BT66" s="170">
        <v>1609</v>
      </c>
      <c r="BU66" s="269">
        <v>1430</v>
      </c>
    </row>
    <row r="67" spans="2:73">
      <c r="B67" s="234" t="s">
        <v>16</v>
      </c>
      <c r="C67" s="247">
        <f t="shared" ref="C67:C68" si="119">T67</f>
        <v>19.170930238961983</v>
      </c>
      <c r="D67" s="247">
        <f t="shared" ref="D67:D68" si="120">U67</f>
        <v>19.193771849852478</v>
      </c>
      <c r="E67" s="247">
        <f t="shared" ref="E67:E68" si="121">V67</f>
        <v>19.373814446173192</v>
      </c>
      <c r="F67" s="247">
        <f t="shared" si="113"/>
        <v>18.751254838834662</v>
      </c>
      <c r="G67" s="247">
        <f t="shared" si="114"/>
        <v>19.721706542672244</v>
      </c>
      <c r="H67" s="247">
        <f t="shared" si="115"/>
        <v>18.169013379349707</v>
      </c>
      <c r="I67" s="247">
        <f t="shared" si="116"/>
        <v>18.492990225998877</v>
      </c>
      <c r="J67" s="247">
        <f t="shared" si="117"/>
        <v>18.993550642993124</v>
      </c>
      <c r="K67" s="247">
        <f t="shared" si="118"/>
        <v>21.346084754751843</v>
      </c>
      <c r="L67" s="247">
        <f t="shared" ref="L67:M68" si="122">AC67</f>
        <v>21.870514055203245</v>
      </c>
      <c r="M67" s="247">
        <f t="shared" si="122"/>
        <v>22.743392476508976</v>
      </c>
      <c r="N67" s="247"/>
      <c r="O67" s="360">
        <v>1.1970570348959317</v>
      </c>
      <c r="P67" s="170"/>
      <c r="Q67" s="347"/>
      <c r="R67" s="156"/>
      <c r="S67" s="234" t="s">
        <v>16</v>
      </c>
      <c r="T67" s="247">
        <v>19.170930238961983</v>
      </c>
      <c r="U67" s="247">
        <v>19.193771849852478</v>
      </c>
      <c r="V67" s="247">
        <v>19.373814446173192</v>
      </c>
      <c r="W67" s="247">
        <v>18.751254838834662</v>
      </c>
      <c r="X67" s="247">
        <v>19.721706542672244</v>
      </c>
      <c r="Y67" s="247">
        <v>18.169013379349707</v>
      </c>
      <c r="Z67" s="247">
        <v>18.492990225998877</v>
      </c>
      <c r="AA67" s="247">
        <v>18.993550642993124</v>
      </c>
      <c r="AB67" s="247">
        <v>21.346084754751843</v>
      </c>
      <c r="AC67" s="247">
        <v>21.870514055203245</v>
      </c>
      <c r="AD67" s="247">
        <v>22.743392476508976</v>
      </c>
      <c r="AT67" s="603"/>
      <c r="AU67" s="234" t="s">
        <v>72</v>
      </c>
      <c r="AV67" s="170">
        <v>206</v>
      </c>
      <c r="AW67" s="173">
        <v>220</v>
      </c>
      <c r="AX67" s="173">
        <v>261</v>
      </c>
      <c r="AY67" s="170">
        <v>305</v>
      </c>
      <c r="AZ67" s="173">
        <v>282</v>
      </c>
      <c r="BA67" s="173">
        <v>348</v>
      </c>
      <c r="BB67" s="173">
        <v>322</v>
      </c>
      <c r="BC67" s="170">
        <v>388</v>
      </c>
      <c r="BD67" s="170">
        <v>313</v>
      </c>
      <c r="BE67" s="170">
        <v>271</v>
      </c>
      <c r="BF67" s="269">
        <v>257</v>
      </c>
      <c r="BI67" s="618"/>
      <c r="BJ67" s="234" t="s">
        <v>72</v>
      </c>
      <c r="BK67" s="170">
        <v>1471</v>
      </c>
      <c r="BL67" s="173">
        <v>1433</v>
      </c>
      <c r="BM67" s="173">
        <v>1592</v>
      </c>
      <c r="BN67" s="170">
        <v>1715</v>
      </c>
      <c r="BO67" s="173">
        <v>1920</v>
      </c>
      <c r="BP67" s="173">
        <v>2119</v>
      </c>
      <c r="BQ67" s="173">
        <v>1956</v>
      </c>
      <c r="BR67" s="170">
        <v>2048</v>
      </c>
      <c r="BS67" s="170">
        <v>1988</v>
      </c>
      <c r="BT67" s="170">
        <v>1732</v>
      </c>
      <c r="BU67" s="269">
        <v>1678</v>
      </c>
    </row>
    <row r="68" spans="2:73" ht="15.75" customHeight="1">
      <c r="B68" s="248" t="s">
        <v>17</v>
      </c>
      <c r="C68" s="249">
        <f t="shared" si="119"/>
        <v>0.45879556259904913</v>
      </c>
      <c r="D68" s="249">
        <f t="shared" si="120"/>
        <v>0.47399483585392843</v>
      </c>
      <c r="E68" s="249">
        <f t="shared" si="121"/>
        <v>0.48765867418899861</v>
      </c>
      <c r="F68" s="249">
        <f t="shared" si="113"/>
        <v>0.50745301360985096</v>
      </c>
      <c r="G68" s="249">
        <f t="shared" si="114"/>
        <v>0.52868165045286819</v>
      </c>
      <c r="H68" s="249">
        <f t="shared" si="115"/>
        <v>0.52822966507177038</v>
      </c>
      <c r="I68" s="249">
        <f t="shared" si="116"/>
        <v>0.54525593008739082</v>
      </c>
      <c r="J68" s="249">
        <f t="shared" si="117"/>
        <v>0.54564377044305679</v>
      </c>
      <c r="K68" s="249">
        <f t="shared" si="118"/>
        <v>0.55784204671857618</v>
      </c>
      <c r="L68" s="249">
        <f t="shared" si="122"/>
        <v>0.53209947946790048</v>
      </c>
      <c r="M68" s="249">
        <f t="shared" si="109"/>
        <v>0.50235261555494048</v>
      </c>
      <c r="N68" s="250"/>
      <c r="O68" s="361">
        <v>3.2184243591810469</v>
      </c>
      <c r="P68" s="251"/>
      <c r="Q68" s="347"/>
      <c r="R68" s="156"/>
      <c r="S68" s="248" t="s">
        <v>17</v>
      </c>
      <c r="T68" s="249">
        <v>0.45879556259904913</v>
      </c>
      <c r="U68" s="249">
        <v>0.47399483585392843</v>
      </c>
      <c r="V68" s="249">
        <v>0.48765867418899861</v>
      </c>
      <c r="W68" s="249">
        <v>0.50745301360985096</v>
      </c>
      <c r="X68" s="249">
        <v>0.52868165045286819</v>
      </c>
      <c r="Y68" s="249">
        <v>0.52822966507177038</v>
      </c>
      <c r="Z68" s="249">
        <v>0.54525593008739082</v>
      </c>
      <c r="AA68" s="249">
        <v>0.54564377044305679</v>
      </c>
      <c r="AB68" s="249">
        <v>0.55784204671857618</v>
      </c>
      <c r="AC68" s="249">
        <v>0.53209947946790048</v>
      </c>
      <c r="AD68" s="249">
        <v>0.50235261555494048</v>
      </c>
      <c r="AT68" s="603"/>
      <c r="AU68" s="234" t="s">
        <v>73</v>
      </c>
      <c r="AV68" s="170">
        <v>334</v>
      </c>
      <c r="AW68" s="173">
        <v>430</v>
      </c>
      <c r="AX68" s="173">
        <v>430</v>
      </c>
      <c r="AY68" s="170">
        <v>458</v>
      </c>
      <c r="AZ68" s="173">
        <v>493</v>
      </c>
      <c r="BA68" s="173">
        <v>606</v>
      </c>
      <c r="BB68" s="173">
        <v>638</v>
      </c>
      <c r="BC68" s="170">
        <v>664</v>
      </c>
      <c r="BD68" s="170">
        <v>669</v>
      </c>
      <c r="BE68" s="170">
        <v>664</v>
      </c>
      <c r="BF68" s="269">
        <v>532</v>
      </c>
      <c r="BI68" s="618"/>
      <c r="BJ68" s="234" t="s">
        <v>73</v>
      </c>
      <c r="BK68" s="170">
        <v>1328</v>
      </c>
      <c r="BL68" s="173">
        <v>1483</v>
      </c>
      <c r="BM68" s="173">
        <v>1517</v>
      </c>
      <c r="BN68" s="170">
        <v>1657</v>
      </c>
      <c r="BO68" s="173">
        <v>1805</v>
      </c>
      <c r="BP68" s="173">
        <v>2165</v>
      </c>
      <c r="BQ68" s="173">
        <v>2139</v>
      </c>
      <c r="BR68" s="170">
        <v>2315</v>
      </c>
      <c r="BS68" s="170">
        <v>2278</v>
      </c>
      <c r="BT68" s="170">
        <v>2315</v>
      </c>
      <c r="BU68" s="269">
        <v>1990</v>
      </c>
    </row>
    <row r="69" spans="2:73">
      <c r="G69" s="156"/>
      <c r="H69" s="156"/>
      <c r="I69" s="156"/>
      <c r="J69" s="156"/>
      <c r="K69" s="156"/>
      <c r="L69" s="156"/>
      <c r="M69" s="156"/>
      <c r="N69" s="189"/>
      <c r="O69" s="111"/>
      <c r="P69" s="156"/>
      <c r="Q69" s="347"/>
      <c r="R69" s="156"/>
      <c r="AA69" s="347"/>
      <c r="AB69" s="347"/>
      <c r="AC69" s="347"/>
      <c r="AD69" s="347"/>
      <c r="AS69" s="156" t="s">
        <v>14</v>
      </c>
      <c r="AT69" s="603"/>
      <c r="AU69" s="234" t="s">
        <v>36</v>
      </c>
      <c r="AV69" s="170">
        <v>0</v>
      </c>
      <c r="AW69" s="173">
        <v>1</v>
      </c>
      <c r="AX69" s="173">
        <v>0</v>
      </c>
      <c r="AY69" s="170">
        <v>0</v>
      </c>
      <c r="AZ69" s="173">
        <v>0</v>
      </c>
      <c r="BA69" s="173">
        <v>0</v>
      </c>
      <c r="BB69" s="173">
        <v>0</v>
      </c>
      <c r="BC69" s="173">
        <v>0</v>
      </c>
      <c r="BD69" s="170">
        <v>0</v>
      </c>
      <c r="BE69" s="170">
        <v>0</v>
      </c>
      <c r="BF69" s="268">
        <v>0</v>
      </c>
      <c r="BI69" s="618"/>
      <c r="BJ69" s="234" t="s">
        <v>36</v>
      </c>
      <c r="BK69" s="170">
        <v>0</v>
      </c>
      <c r="BL69" s="173">
        <v>2</v>
      </c>
      <c r="BM69" s="173">
        <v>0</v>
      </c>
      <c r="BN69" s="170">
        <v>0</v>
      </c>
      <c r="BO69" s="173">
        <v>0</v>
      </c>
      <c r="BP69" s="173">
        <v>0</v>
      </c>
      <c r="BQ69" s="173">
        <v>0</v>
      </c>
      <c r="BR69" s="173">
        <v>0</v>
      </c>
      <c r="BS69" s="170">
        <v>0</v>
      </c>
      <c r="BT69" s="170">
        <v>0</v>
      </c>
      <c r="BU69" s="268">
        <v>0</v>
      </c>
    </row>
    <row r="70" spans="2:73">
      <c r="G70" s="156"/>
      <c r="H70" s="156"/>
      <c r="I70" s="156"/>
      <c r="J70" s="156"/>
      <c r="K70" s="156"/>
      <c r="L70" s="156"/>
      <c r="M70" s="156"/>
      <c r="N70" s="189"/>
      <c r="O70" s="111"/>
      <c r="P70" s="156"/>
      <c r="Q70" s="347"/>
      <c r="R70" s="156"/>
      <c r="AA70" s="347"/>
      <c r="AB70" s="347"/>
      <c r="AC70" s="347"/>
      <c r="AD70" s="347"/>
      <c r="AG70" s="189"/>
      <c r="AH70" s="189"/>
      <c r="AI70" s="189"/>
      <c r="AJ70" s="189"/>
      <c r="AK70" s="189"/>
      <c r="AL70" s="189"/>
      <c r="AM70" s="189"/>
      <c r="AN70" s="189"/>
      <c r="AO70" s="189"/>
      <c r="AP70" s="189"/>
      <c r="AQ70" s="189"/>
      <c r="AR70" s="189"/>
      <c r="AT70" s="603"/>
      <c r="AU70" s="234" t="s">
        <v>70</v>
      </c>
      <c r="AV70" s="170">
        <v>616</v>
      </c>
      <c r="AW70" s="173">
        <v>652</v>
      </c>
      <c r="AX70" s="173">
        <v>645</v>
      </c>
      <c r="AY70" s="170">
        <v>674</v>
      </c>
      <c r="AZ70" s="173">
        <v>742</v>
      </c>
      <c r="BA70" s="173">
        <v>768</v>
      </c>
      <c r="BB70" s="173">
        <v>900</v>
      </c>
      <c r="BC70" s="173">
        <v>1001</v>
      </c>
      <c r="BD70" s="170">
        <v>1121</v>
      </c>
      <c r="BE70" s="170">
        <v>1098</v>
      </c>
      <c r="BF70" s="268">
        <v>1137</v>
      </c>
      <c r="BI70" s="618"/>
      <c r="BJ70" s="234" t="s">
        <v>70</v>
      </c>
      <c r="BK70" s="170">
        <v>1080</v>
      </c>
      <c r="BL70" s="173">
        <v>1138</v>
      </c>
      <c r="BM70" s="173">
        <v>1250</v>
      </c>
      <c r="BN70" s="170">
        <v>1338</v>
      </c>
      <c r="BO70" s="173">
        <v>1453</v>
      </c>
      <c r="BP70" s="173">
        <v>1576</v>
      </c>
      <c r="BQ70" s="173">
        <v>1838</v>
      </c>
      <c r="BR70" s="173">
        <v>2037</v>
      </c>
      <c r="BS70" s="170">
        <v>2276</v>
      </c>
      <c r="BT70" s="170">
        <v>2264</v>
      </c>
      <c r="BU70" s="268">
        <v>2399</v>
      </c>
    </row>
    <row r="71" spans="2:73">
      <c r="G71" s="156"/>
      <c r="H71" s="156"/>
      <c r="I71" s="156"/>
      <c r="J71" s="156"/>
      <c r="K71" s="156"/>
      <c r="L71" s="156"/>
      <c r="M71" s="156"/>
      <c r="N71" s="189"/>
      <c r="O71" s="111"/>
      <c r="P71" s="156"/>
      <c r="Q71" s="347"/>
      <c r="R71" s="156"/>
      <c r="AA71" s="347"/>
      <c r="AB71" s="347"/>
      <c r="AC71" s="347"/>
      <c r="AD71" s="347"/>
      <c r="AG71" s="189"/>
      <c r="AH71" s="189"/>
      <c r="AI71" s="189"/>
      <c r="AJ71" s="189"/>
      <c r="AK71" s="189"/>
      <c r="AL71" s="189"/>
      <c r="AM71" s="189"/>
      <c r="AN71" s="189"/>
      <c r="AO71" s="189"/>
      <c r="AP71" s="189"/>
      <c r="AQ71" s="189"/>
      <c r="AR71" s="189"/>
      <c r="AT71" s="603"/>
      <c r="AU71" s="255" t="s">
        <v>53</v>
      </c>
      <c r="AV71" s="260">
        <f t="shared" ref="AV71:BB71" si="123">AV69+AV70</f>
        <v>616</v>
      </c>
      <c r="AW71" s="261">
        <f t="shared" si="123"/>
        <v>653</v>
      </c>
      <c r="AX71" s="261">
        <f t="shared" si="123"/>
        <v>645</v>
      </c>
      <c r="AY71" s="260">
        <f t="shared" si="123"/>
        <v>674</v>
      </c>
      <c r="AZ71" s="261">
        <f t="shared" si="123"/>
        <v>742</v>
      </c>
      <c r="BA71" s="261">
        <f t="shared" si="123"/>
        <v>768</v>
      </c>
      <c r="BB71" s="261">
        <f t="shared" si="123"/>
        <v>900</v>
      </c>
      <c r="BC71" s="241">
        <v>1001</v>
      </c>
      <c r="BD71" s="240">
        <v>1121</v>
      </c>
      <c r="BE71" s="242">
        <v>1098</v>
      </c>
      <c r="BF71" s="243">
        <v>1137</v>
      </c>
      <c r="BI71" s="619"/>
      <c r="BJ71" s="239" t="s">
        <v>53</v>
      </c>
      <c r="BK71" s="240">
        <f t="shared" ref="BK71:BQ71" si="124">BK69+BK70</f>
        <v>1080</v>
      </c>
      <c r="BL71" s="241">
        <f t="shared" si="124"/>
        <v>1140</v>
      </c>
      <c r="BM71" s="241">
        <f t="shared" si="124"/>
        <v>1250</v>
      </c>
      <c r="BN71" s="240">
        <f t="shared" si="124"/>
        <v>1338</v>
      </c>
      <c r="BO71" s="241">
        <f t="shared" si="124"/>
        <v>1453</v>
      </c>
      <c r="BP71" s="241">
        <f t="shared" si="124"/>
        <v>1576</v>
      </c>
      <c r="BQ71" s="241">
        <f t="shared" si="124"/>
        <v>1838</v>
      </c>
      <c r="BR71" s="241">
        <v>2037</v>
      </c>
      <c r="BS71" s="240">
        <v>2276</v>
      </c>
      <c r="BT71" s="242">
        <v>2264</v>
      </c>
      <c r="BU71" s="243">
        <v>2399</v>
      </c>
    </row>
    <row r="72" spans="2:73" ht="15.75" customHeight="1">
      <c r="B72" s="234"/>
      <c r="C72" s="234"/>
      <c r="D72" s="234"/>
      <c r="E72" s="234"/>
      <c r="F72" s="244"/>
      <c r="G72" s="244"/>
      <c r="H72" s="244"/>
      <c r="I72" s="244"/>
      <c r="J72" s="244"/>
      <c r="K72" s="244"/>
      <c r="L72" s="244"/>
      <c r="M72" s="244"/>
      <c r="N72" s="244"/>
      <c r="O72" s="262"/>
      <c r="P72" s="244"/>
      <c r="Q72" s="367"/>
      <c r="R72" s="163"/>
      <c r="S72" s="234"/>
      <c r="T72" s="234"/>
      <c r="U72" s="234"/>
      <c r="V72" s="234"/>
      <c r="W72" s="244"/>
      <c r="X72" s="244"/>
      <c r="Y72" s="244"/>
      <c r="Z72" s="244"/>
      <c r="AA72" s="244"/>
      <c r="AB72" s="244"/>
      <c r="AC72" s="244"/>
      <c r="AD72" s="244"/>
      <c r="AE72" s="189"/>
      <c r="AF72" s="189"/>
      <c r="AG72" s="189"/>
      <c r="AH72" s="189"/>
      <c r="AI72" s="189"/>
      <c r="AJ72" s="189"/>
      <c r="AK72" s="189"/>
      <c r="AL72" s="189"/>
      <c r="AM72" s="189"/>
      <c r="AN72" s="189"/>
      <c r="AO72" s="189"/>
      <c r="AP72" s="189"/>
      <c r="AQ72" s="189"/>
      <c r="AR72" s="189"/>
      <c r="AT72" s="256"/>
      <c r="AU72" s="256"/>
      <c r="AV72" s="256"/>
      <c r="AW72" s="256"/>
      <c r="AX72" s="256"/>
      <c r="AY72" s="256"/>
      <c r="AZ72" s="256"/>
      <c r="BA72" s="256"/>
      <c r="BB72" s="256"/>
      <c r="BC72" s="371"/>
      <c r="BD72" s="371"/>
      <c r="BE72" s="371"/>
      <c r="BF72" s="371"/>
      <c r="BR72" s="347"/>
      <c r="BS72" s="347"/>
      <c r="BT72" s="347"/>
      <c r="BU72" s="343"/>
    </row>
    <row r="73" spans="2:73">
      <c r="B73" s="160" t="s">
        <v>5</v>
      </c>
      <c r="C73" s="160" t="s">
        <v>126</v>
      </c>
      <c r="D73" s="160" t="s">
        <v>125</v>
      </c>
      <c r="E73" s="160" t="s">
        <v>124</v>
      </c>
      <c r="F73" s="160" t="s">
        <v>49</v>
      </c>
      <c r="G73" s="160" t="s">
        <v>48</v>
      </c>
      <c r="H73" s="160" t="s">
        <v>47</v>
      </c>
      <c r="I73" s="160" t="s">
        <v>46</v>
      </c>
      <c r="J73" s="160" t="s">
        <v>45</v>
      </c>
      <c r="K73" s="160" t="s">
        <v>44</v>
      </c>
      <c r="L73" s="160" t="s">
        <v>43</v>
      </c>
      <c r="M73" s="160" t="s">
        <v>97</v>
      </c>
      <c r="N73" s="162"/>
      <c r="O73" s="103" t="s">
        <v>115</v>
      </c>
      <c r="P73" s="162"/>
      <c r="Q73" s="347"/>
      <c r="R73" s="156"/>
      <c r="S73" s="160" t="s">
        <v>5</v>
      </c>
      <c r="T73" s="160" t="s">
        <v>126</v>
      </c>
      <c r="U73" s="160" t="s">
        <v>125</v>
      </c>
      <c r="V73" s="160" t="s">
        <v>124</v>
      </c>
      <c r="W73" s="160" t="s">
        <v>49</v>
      </c>
      <c r="X73" s="160" t="s">
        <v>48</v>
      </c>
      <c r="Y73" s="160" t="s">
        <v>47</v>
      </c>
      <c r="Z73" s="160" t="s">
        <v>46</v>
      </c>
      <c r="AA73" s="160" t="s">
        <v>45</v>
      </c>
      <c r="AB73" s="160" t="s">
        <v>44</v>
      </c>
      <c r="AC73" s="160" t="s">
        <v>43</v>
      </c>
      <c r="AD73" s="160" t="s">
        <v>97</v>
      </c>
      <c r="AG73" s="160" t="s">
        <v>5</v>
      </c>
      <c r="AH73" s="160" t="s">
        <v>126</v>
      </c>
      <c r="AI73" s="160" t="s">
        <v>125</v>
      </c>
      <c r="AJ73" s="160" t="s">
        <v>124</v>
      </c>
      <c r="AK73" s="160" t="s">
        <v>49</v>
      </c>
      <c r="AL73" s="160" t="s">
        <v>48</v>
      </c>
      <c r="AM73" s="160" t="s">
        <v>47</v>
      </c>
      <c r="AN73" s="160" t="s">
        <v>46</v>
      </c>
      <c r="AO73" s="160" t="s">
        <v>45</v>
      </c>
      <c r="AP73" s="160" t="s">
        <v>44</v>
      </c>
      <c r="AQ73" s="160" t="s">
        <v>43</v>
      </c>
      <c r="AR73" s="160" t="s">
        <v>97</v>
      </c>
      <c r="AT73" s="233"/>
      <c r="AU73" s="160" t="s">
        <v>5</v>
      </c>
      <c r="AV73" s="160" t="s">
        <v>126</v>
      </c>
      <c r="AW73" s="160" t="s">
        <v>125</v>
      </c>
      <c r="AX73" s="160" t="s">
        <v>124</v>
      </c>
      <c r="AY73" s="160" t="s">
        <v>49</v>
      </c>
      <c r="AZ73" s="160" t="s">
        <v>48</v>
      </c>
      <c r="BA73" s="160" t="s">
        <v>47</v>
      </c>
      <c r="BB73" s="160" t="s">
        <v>46</v>
      </c>
      <c r="BC73" s="160" t="s">
        <v>45</v>
      </c>
      <c r="BD73" s="160" t="s">
        <v>44</v>
      </c>
      <c r="BE73" s="160" t="s">
        <v>43</v>
      </c>
      <c r="BF73" s="160" t="s">
        <v>97</v>
      </c>
      <c r="BI73" s="233"/>
      <c r="BJ73" s="160" t="s">
        <v>5</v>
      </c>
      <c r="BK73" s="160" t="s">
        <v>126</v>
      </c>
      <c r="BL73" s="160" t="s">
        <v>125</v>
      </c>
      <c r="BM73" s="160" t="s">
        <v>124</v>
      </c>
      <c r="BN73" s="160" t="s">
        <v>49</v>
      </c>
      <c r="BO73" s="160" t="s">
        <v>48</v>
      </c>
      <c r="BP73" s="160" t="s">
        <v>47</v>
      </c>
      <c r="BQ73" s="160" t="s">
        <v>46</v>
      </c>
      <c r="BR73" s="160" t="s">
        <v>45</v>
      </c>
      <c r="BS73" s="160" t="s">
        <v>44</v>
      </c>
      <c r="BT73" s="160" t="s">
        <v>43</v>
      </c>
      <c r="BU73" s="160" t="s">
        <v>97</v>
      </c>
    </row>
    <row r="74" spans="2:73" ht="15.75" customHeight="1">
      <c r="B74" s="234" t="s">
        <v>71</v>
      </c>
      <c r="C74" s="170">
        <f t="shared" ref="C74:M76" si="125">T74+AV74*$Q$6+AV80*$Q$8</f>
        <v>2406.8000000000002</v>
      </c>
      <c r="D74" s="170">
        <f t="shared" si="125"/>
        <v>2438.4</v>
      </c>
      <c r="E74" s="170">
        <f t="shared" si="125"/>
        <v>2617.1999999999998</v>
      </c>
      <c r="F74" s="170">
        <f t="shared" si="125"/>
        <v>2770.8</v>
      </c>
      <c r="G74" s="170">
        <f t="shared" si="125"/>
        <v>2899</v>
      </c>
      <c r="H74" s="170">
        <f t="shared" si="125"/>
        <v>3032.8</v>
      </c>
      <c r="I74" s="170">
        <f t="shared" si="125"/>
        <v>2585.6</v>
      </c>
      <c r="J74" s="170">
        <f t="shared" si="125"/>
        <v>2572.4</v>
      </c>
      <c r="K74" s="170">
        <f t="shared" si="125"/>
        <v>2452.4</v>
      </c>
      <c r="L74" s="170">
        <f t="shared" si="125"/>
        <v>2237.8000000000002</v>
      </c>
      <c r="M74" s="170">
        <f t="shared" si="125"/>
        <v>2446</v>
      </c>
      <c r="N74" s="235"/>
      <c r="O74" s="252">
        <v>241.79048414323969</v>
      </c>
      <c r="P74" s="170"/>
      <c r="Q74" s="347"/>
      <c r="R74" s="156"/>
      <c r="S74" s="234" t="s">
        <v>71</v>
      </c>
      <c r="T74" s="170">
        <v>1598</v>
      </c>
      <c r="U74" s="170">
        <v>1672</v>
      </c>
      <c r="V74" s="170">
        <v>1788</v>
      </c>
      <c r="W74" s="170">
        <v>1901</v>
      </c>
      <c r="X74" s="170">
        <v>2003</v>
      </c>
      <c r="Y74" s="170">
        <v>2067</v>
      </c>
      <c r="Z74" s="170">
        <v>1774</v>
      </c>
      <c r="AA74" s="170">
        <v>1755</v>
      </c>
      <c r="AB74" s="170">
        <v>1745</v>
      </c>
      <c r="AC74" s="170">
        <v>1609</v>
      </c>
      <c r="AD74" s="170">
        <v>1807</v>
      </c>
      <c r="AG74" s="234" t="s">
        <v>132</v>
      </c>
      <c r="AH74" s="170">
        <v>4</v>
      </c>
      <c r="AI74" s="170">
        <v>0</v>
      </c>
      <c r="AJ74" s="170">
        <v>0</v>
      </c>
      <c r="AK74" s="170">
        <v>0</v>
      </c>
      <c r="AL74" s="170">
        <v>0</v>
      </c>
      <c r="AM74" s="170">
        <v>0</v>
      </c>
      <c r="AN74" s="170">
        <v>0</v>
      </c>
      <c r="AO74" s="170">
        <v>0</v>
      </c>
      <c r="AP74" s="170">
        <v>0</v>
      </c>
      <c r="AQ74" s="170">
        <v>0</v>
      </c>
      <c r="AR74" s="170">
        <v>0</v>
      </c>
      <c r="AT74" s="602" t="s">
        <v>100</v>
      </c>
      <c r="AU74" s="234" t="s">
        <v>71</v>
      </c>
      <c r="AV74" s="170">
        <v>831</v>
      </c>
      <c r="AW74" s="173">
        <v>803</v>
      </c>
      <c r="AX74" s="173">
        <v>889</v>
      </c>
      <c r="AY74" s="170">
        <v>941</v>
      </c>
      <c r="AZ74" s="173">
        <v>960</v>
      </c>
      <c r="BA74" s="173">
        <v>1026</v>
      </c>
      <c r="BB74" s="173">
        <v>832</v>
      </c>
      <c r="BC74" s="169">
        <v>833</v>
      </c>
      <c r="BD74" s="169">
        <v>753</v>
      </c>
      <c r="BE74" s="169">
        <v>686</v>
      </c>
      <c r="BF74" s="267">
        <v>695</v>
      </c>
      <c r="BI74" s="620" t="s">
        <v>51</v>
      </c>
      <c r="BJ74" s="234" t="s">
        <v>71</v>
      </c>
      <c r="BK74" s="170">
        <v>216</v>
      </c>
      <c r="BL74" s="173">
        <v>182</v>
      </c>
      <c r="BM74" s="173">
        <v>207</v>
      </c>
      <c r="BN74" s="170">
        <v>195</v>
      </c>
      <c r="BO74" s="173">
        <v>212</v>
      </c>
      <c r="BP74" s="173">
        <v>189</v>
      </c>
      <c r="BQ74" s="173">
        <v>163</v>
      </c>
      <c r="BR74" s="170">
        <v>173</v>
      </c>
      <c r="BS74" s="170">
        <v>139</v>
      </c>
      <c r="BT74" s="170">
        <v>111</v>
      </c>
      <c r="BU74" s="267">
        <v>120</v>
      </c>
    </row>
    <row r="75" spans="2:73">
      <c r="B75" s="234" t="s">
        <v>72</v>
      </c>
      <c r="C75" s="170">
        <f t="shared" si="125"/>
        <v>2248.1999999999998</v>
      </c>
      <c r="D75" s="170">
        <f t="shared" si="125"/>
        <v>2150.1999999999998</v>
      </c>
      <c r="E75" s="170">
        <f t="shared" si="125"/>
        <v>2493.1999999999998</v>
      </c>
      <c r="F75" s="170">
        <f t="shared" si="125"/>
        <v>2407.6</v>
      </c>
      <c r="G75" s="170">
        <f t="shared" si="125"/>
        <v>2525</v>
      </c>
      <c r="H75" s="170">
        <f t="shared" si="125"/>
        <v>2789.2</v>
      </c>
      <c r="I75" s="170">
        <f t="shared" si="125"/>
        <v>2565.6</v>
      </c>
      <c r="J75" s="170">
        <f t="shared" si="125"/>
        <v>2648.4</v>
      </c>
      <c r="K75" s="170">
        <f t="shared" si="125"/>
        <v>2445.6</v>
      </c>
      <c r="L75" s="170">
        <f t="shared" si="125"/>
        <v>2338.8000000000002</v>
      </c>
      <c r="M75" s="170">
        <f t="shared" si="125"/>
        <v>2392</v>
      </c>
      <c r="N75" s="235"/>
      <c r="O75" s="252">
        <v>187.68649510405498</v>
      </c>
      <c r="P75" s="170"/>
      <c r="Q75" s="347"/>
      <c r="R75" s="156"/>
      <c r="S75" s="234" t="s">
        <v>72</v>
      </c>
      <c r="T75" s="170">
        <v>1530</v>
      </c>
      <c r="U75" s="170">
        <v>1480</v>
      </c>
      <c r="V75" s="170">
        <v>1705</v>
      </c>
      <c r="W75" s="170">
        <v>1653</v>
      </c>
      <c r="X75" s="170">
        <v>1740</v>
      </c>
      <c r="Y75" s="170">
        <v>1915</v>
      </c>
      <c r="Z75" s="170">
        <v>1750</v>
      </c>
      <c r="AA75" s="170">
        <v>1805</v>
      </c>
      <c r="AB75" s="170">
        <v>1676</v>
      </c>
      <c r="AC75" s="170">
        <v>1657</v>
      </c>
      <c r="AD75" s="170">
        <v>1702</v>
      </c>
      <c r="AG75" s="234" t="s">
        <v>70</v>
      </c>
      <c r="AH75" s="170">
        <v>1623</v>
      </c>
      <c r="AI75" s="170">
        <v>1715</v>
      </c>
      <c r="AJ75" s="170">
        <v>1698</v>
      </c>
      <c r="AK75" s="170">
        <v>1693</v>
      </c>
      <c r="AL75" s="170">
        <v>1878</v>
      </c>
      <c r="AM75" s="170">
        <v>1873</v>
      </c>
      <c r="AN75" s="170">
        <v>2028</v>
      </c>
      <c r="AO75" s="170">
        <v>2146</v>
      </c>
      <c r="AP75" s="170">
        <v>2314</v>
      </c>
      <c r="AQ75" s="170">
        <v>2321</v>
      </c>
      <c r="AR75" s="170">
        <v>2229</v>
      </c>
      <c r="AT75" s="603"/>
      <c r="AU75" s="234" t="s">
        <v>72</v>
      </c>
      <c r="AV75" s="170">
        <v>669</v>
      </c>
      <c r="AW75" s="173">
        <v>619</v>
      </c>
      <c r="AX75" s="173">
        <v>764</v>
      </c>
      <c r="AY75" s="170">
        <v>747</v>
      </c>
      <c r="AZ75" s="173">
        <v>795</v>
      </c>
      <c r="BA75" s="173">
        <v>834</v>
      </c>
      <c r="BB75" s="173">
        <v>797</v>
      </c>
      <c r="BC75" s="170">
        <v>778</v>
      </c>
      <c r="BD75" s="170">
        <v>742</v>
      </c>
      <c r="BE75" s="170">
        <v>671</v>
      </c>
      <c r="BF75" s="269">
        <v>675</v>
      </c>
      <c r="BI75" s="621"/>
      <c r="BJ75" s="234" t="s">
        <v>72</v>
      </c>
      <c r="BK75" s="170">
        <v>263</v>
      </c>
      <c r="BL75" s="173">
        <v>262</v>
      </c>
      <c r="BM75" s="173">
        <v>264</v>
      </c>
      <c r="BN75" s="170">
        <v>262</v>
      </c>
      <c r="BO75" s="173">
        <v>251</v>
      </c>
      <c r="BP75" s="173">
        <v>290</v>
      </c>
      <c r="BQ75" s="173">
        <v>222</v>
      </c>
      <c r="BR75" s="170">
        <v>261</v>
      </c>
      <c r="BS75" s="170">
        <v>206</v>
      </c>
      <c r="BT75" s="170">
        <v>177</v>
      </c>
      <c r="BU75" s="269">
        <v>208</v>
      </c>
    </row>
    <row r="76" spans="2:73" ht="15.75" customHeight="1">
      <c r="B76" s="234" t="s">
        <v>73</v>
      </c>
      <c r="C76" s="170">
        <f t="shared" si="125"/>
        <v>2397.4</v>
      </c>
      <c r="D76" s="170">
        <f t="shared" si="125"/>
        <v>2380.4</v>
      </c>
      <c r="E76" s="170">
        <f t="shared" si="125"/>
        <v>2594.1999999999998</v>
      </c>
      <c r="F76" s="170">
        <f t="shared" si="125"/>
        <v>2658.6</v>
      </c>
      <c r="G76" s="170">
        <f t="shared" si="125"/>
        <v>2851.6</v>
      </c>
      <c r="H76" s="170">
        <f t="shared" si="125"/>
        <v>3016</v>
      </c>
      <c r="I76" s="170">
        <f t="shared" si="125"/>
        <v>2877.4</v>
      </c>
      <c r="J76" s="170">
        <f t="shared" si="125"/>
        <v>3314.2</v>
      </c>
      <c r="K76" s="170">
        <f t="shared" si="125"/>
        <v>3156</v>
      </c>
      <c r="L76" s="170">
        <f t="shared" si="125"/>
        <v>2988.8</v>
      </c>
      <c r="M76" s="170">
        <f t="shared" si="125"/>
        <v>2914.2</v>
      </c>
      <c r="N76" s="235"/>
      <c r="O76" s="252">
        <v>310.44500246509631</v>
      </c>
      <c r="P76" s="170"/>
      <c r="Q76" s="347"/>
      <c r="R76" s="156"/>
      <c r="S76" s="234" t="s">
        <v>73</v>
      </c>
      <c r="T76" s="170">
        <v>1646</v>
      </c>
      <c r="U76" s="170">
        <v>1636</v>
      </c>
      <c r="V76" s="170">
        <v>1748</v>
      </c>
      <c r="W76" s="170">
        <v>1803</v>
      </c>
      <c r="X76" s="170">
        <v>1921</v>
      </c>
      <c r="Y76" s="170">
        <v>2015</v>
      </c>
      <c r="Z76" s="170">
        <v>1942</v>
      </c>
      <c r="AA76" s="170">
        <v>2196</v>
      </c>
      <c r="AB76" s="170">
        <v>2075</v>
      </c>
      <c r="AC76" s="170">
        <v>2014</v>
      </c>
      <c r="AD76" s="170">
        <v>2021</v>
      </c>
      <c r="AG76" s="234" t="s">
        <v>133</v>
      </c>
      <c r="AH76" s="170">
        <v>537</v>
      </c>
      <c r="AI76" s="170">
        <v>506</v>
      </c>
      <c r="AJ76" s="170">
        <v>496</v>
      </c>
      <c r="AK76" s="170">
        <v>527</v>
      </c>
      <c r="AL76" s="170">
        <v>559</v>
      </c>
      <c r="AM76" s="170">
        <v>648</v>
      </c>
      <c r="AN76" s="170">
        <v>624</v>
      </c>
      <c r="AO76" s="170">
        <v>608</v>
      </c>
      <c r="AP76" s="170">
        <v>574</v>
      </c>
      <c r="AQ76" s="170">
        <v>644</v>
      </c>
      <c r="AR76" s="170">
        <v>582</v>
      </c>
      <c r="AT76" s="603"/>
      <c r="AU76" s="234" t="s">
        <v>73</v>
      </c>
      <c r="AV76" s="170">
        <v>628</v>
      </c>
      <c r="AW76" s="173">
        <v>618</v>
      </c>
      <c r="AX76" s="173">
        <v>689</v>
      </c>
      <c r="AY76" s="170">
        <v>712</v>
      </c>
      <c r="AZ76" s="173">
        <v>787</v>
      </c>
      <c r="BA76" s="173">
        <v>815</v>
      </c>
      <c r="BB76" s="173">
        <v>773</v>
      </c>
      <c r="BC76" s="170">
        <v>949</v>
      </c>
      <c r="BD76" s="170">
        <v>875</v>
      </c>
      <c r="BE76" s="170">
        <v>831</v>
      </c>
      <c r="BF76" s="269">
        <v>774</v>
      </c>
      <c r="BI76" s="621"/>
      <c r="BJ76" s="234" t="s">
        <v>73</v>
      </c>
      <c r="BK76" s="170">
        <v>385</v>
      </c>
      <c r="BL76" s="173">
        <v>367</v>
      </c>
      <c r="BM76" s="173">
        <v>425</v>
      </c>
      <c r="BN76" s="170">
        <v>402</v>
      </c>
      <c r="BO76" s="173">
        <v>440</v>
      </c>
      <c r="BP76" s="173">
        <v>463</v>
      </c>
      <c r="BQ76" s="173">
        <v>399</v>
      </c>
      <c r="BR76" s="170">
        <v>451</v>
      </c>
      <c r="BS76" s="170">
        <v>487</v>
      </c>
      <c r="BT76" s="170">
        <v>380</v>
      </c>
      <c r="BU76" s="269">
        <v>359</v>
      </c>
    </row>
    <row r="77" spans="2:73">
      <c r="B77" s="234" t="s">
        <v>10</v>
      </c>
      <c r="C77" s="170">
        <f t="shared" ref="C77:M77" si="126">T77+AV79*$Q$6+AV85*$Q$8</f>
        <v>2446.8000000000002</v>
      </c>
      <c r="D77" s="170">
        <f t="shared" si="126"/>
        <v>2589.8000000000002</v>
      </c>
      <c r="E77" s="170">
        <f t="shared" si="126"/>
        <v>2573</v>
      </c>
      <c r="F77" s="170">
        <f t="shared" si="126"/>
        <v>2573.4</v>
      </c>
      <c r="G77" s="170">
        <f t="shared" si="126"/>
        <v>2882.6</v>
      </c>
      <c r="H77" s="170">
        <f t="shared" si="126"/>
        <v>2856.4</v>
      </c>
      <c r="I77" s="170">
        <f t="shared" si="126"/>
        <v>3113.2</v>
      </c>
      <c r="J77" s="170">
        <f t="shared" si="126"/>
        <v>3341.6</v>
      </c>
      <c r="K77" s="170">
        <f t="shared" si="126"/>
        <v>3623.6</v>
      </c>
      <c r="L77" s="170">
        <f t="shared" si="126"/>
        <v>3629.8</v>
      </c>
      <c r="M77" s="170">
        <f t="shared" si="126"/>
        <v>3494.4</v>
      </c>
      <c r="N77" s="170"/>
      <c r="O77" s="252">
        <v>443.94243921181294</v>
      </c>
      <c r="P77" s="170"/>
      <c r="Q77" s="347"/>
      <c r="R77" s="156"/>
      <c r="S77" s="234" t="s">
        <v>10</v>
      </c>
      <c r="T77" s="170">
        <v>1627</v>
      </c>
      <c r="U77" s="170">
        <v>1715</v>
      </c>
      <c r="V77" s="170">
        <v>1698</v>
      </c>
      <c r="W77" s="170">
        <v>1693</v>
      </c>
      <c r="X77" s="170">
        <v>1878</v>
      </c>
      <c r="Y77" s="170">
        <v>1873</v>
      </c>
      <c r="Z77" s="170">
        <v>2028</v>
      </c>
      <c r="AA77" s="170">
        <v>2146</v>
      </c>
      <c r="AB77" s="170">
        <v>2314</v>
      </c>
      <c r="AC77" s="170">
        <v>2321</v>
      </c>
      <c r="AD77" s="170">
        <v>2229</v>
      </c>
      <c r="AG77" s="234" t="s">
        <v>134</v>
      </c>
      <c r="AH77" s="170">
        <v>9</v>
      </c>
      <c r="AI77" s="170">
        <v>17</v>
      </c>
      <c r="AJ77" s="170">
        <v>10</v>
      </c>
      <c r="AK77" s="170">
        <v>3</v>
      </c>
      <c r="AL77" s="170">
        <v>18</v>
      </c>
      <c r="AM77" s="170">
        <v>7</v>
      </c>
      <c r="AN77" s="170">
        <v>6</v>
      </c>
      <c r="AO77" s="170">
        <v>1</v>
      </c>
      <c r="AP77" s="170">
        <v>2</v>
      </c>
      <c r="AQ77" s="170">
        <v>3</v>
      </c>
      <c r="AR77" s="170">
        <v>3</v>
      </c>
      <c r="AS77" s="156" t="s">
        <v>14</v>
      </c>
      <c r="AT77" s="603"/>
      <c r="AU77" s="234" t="s">
        <v>36</v>
      </c>
      <c r="AV77" s="170">
        <v>1</v>
      </c>
      <c r="AW77" s="173">
        <v>0</v>
      </c>
      <c r="AX77" s="173">
        <v>0</v>
      </c>
      <c r="AY77" s="170">
        <v>0</v>
      </c>
      <c r="AZ77" s="173">
        <v>0</v>
      </c>
      <c r="BA77" s="173">
        <v>0</v>
      </c>
      <c r="BB77" s="173">
        <v>0</v>
      </c>
      <c r="BC77" s="173">
        <v>0</v>
      </c>
      <c r="BD77" s="170">
        <v>0</v>
      </c>
      <c r="BE77" s="170">
        <v>0</v>
      </c>
      <c r="BF77" s="268">
        <v>0</v>
      </c>
      <c r="BI77" s="621"/>
      <c r="BJ77" s="234" t="s">
        <v>36</v>
      </c>
      <c r="BK77" s="170">
        <v>4</v>
      </c>
      <c r="BL77" s="173">
        <v>0</v>
      </c>
      <c r="BM77" s="173">
        <v>0</v>
      </c>
      <c r="BN77" s="170">
        <v>0</v>
      </c>
      <c r="BO77" s="173">
        <v>0</v>
      </c>
      <c r="BP77" s="173">
        <v>0</v>
      </c>
      <c r="BQ77" s="173">
        <v>0</v>
      </c>
      <c r="BR77" s="173">
        <v>0</v>
      </c>
      <c r="BS77" s="170">
        <v>0</v>
      </c>
      <c r="BT77" s="170">
        <v>0</v>
      </c>
      <c r="BU77" s="268">
        <v>0</v>
      </c>
    </row>
    <row r="78" spans="2:73">
      <c r="B78" s="234" t="s">
        <v>11</v>
      </c>
      <c r="C78" s="170">
        <f t="shared" ref="C78:C79" si="127">T78</f>
        <v>546</v>
      </c>
      <c r="D78" s="170">
        <f t="shared" ref="D78:D79" si="128">U78</f>
        <v>523</v>
      </c>
      <c r="E78" s="170">
        <f t="shared" ref="E78:E79" si="129">V78</f>
        <v>506</v>
      </c>
      <c r="F78" s="170">
        <f>W78</f>
        <v>530</v>
      </c>
      <c r="G78" s="170">
        <f t="shared" ref="G78:G79" si="130">X78</f>
        <v>577</v>
      </c>
      <c r="H78" s="170">
        <f t="shared" ref="H78:H79" si="131">Y78</f>
        <v>655</v>
      </c>
      <c r="I78" s="170">
        <f t="shared" ref="I78:I79" si="132">Z78</f>
        <v>630</v>
      </c>
      <c r="J78" s="170">
        <f t="shared" ref="J78:J79" si="133">AA78</f>
        <v>609</v>
      </c>
      <c r="K78" s="170">
        <f t="shared" ref="K78:K79" si="134">AB78</f>
        <v>576</v>
      </c>
      <c r="L78" s="170">
        <f t="shared" ref="L78:M82" si="135">AC78</f>
        <v>647</v>
      </c>
      <c r="M78" s="170">
        <f t="shared" si="135"/>
        <v>585</v>
      </c>
      <c r="N78" s="170"/>
      <c r="O78" s="252">
        <v>53.604415241035255</v>
      </c>
      <c r="P78" s="170"/>
      <c r="Q78" s="347"/>
      <c r="R78" s="156"/>
      <c r="S78" s="234" t="s">
        <v>11</v>
      </c>
      <c r="T78" s="170">
        <v>546</v>
      </c>
      <c r="U78" s="170">
        <v>523</v>
      </c>
      <c r="V78" s="170">
        <v>506</v>
      </c>
      <c r="W78" s="170">
        <v>530</v>
      </c>
      <c r="X78" s="170">
        <v>577</v>
      </c>
      <c r="Y78" s="170">
        <v>655</v>
      </c>
      <c r="Z78" s="170">
        <v>630</v>
      </c>
      <c r="AA78" s="170">
        <v>609</v>
      </c>
      <c r="AB78" s="170">
        <v>576</v>
      </c>
      <c r="AC78" s="170">
        <v>647</v>
      </c>
      <c r="AD78" s="170">
        <v>585</v>
      </c>
      <c r="AG78" s="234" t="s">
        <v>135</v>
      </c>
      <c r="AH78" s="170">
        <v>0</v>
      </c>
      <c r="AI78" s="170">
        <v>0</v>
      </c>
      <c r="AJ78" s="170">
        <v>0</v>
      </c>
      <c r="AK78" s="170">
        <v>0</v>
      </c>
      <c r="AL78" s="170">
        <v>0</v>
      </c>
      <c r="AM78" s="170">
        <v>0</v>
      </c>
      <c r="AN78" s="170">
        <v>0</v>
      </c>
      <c r="AO78" s="170">
        <v>0</v>
      </c>
      <c r="AP78" s="170">
        <v>0</v>
      </c>
      <c r="AQ78" s="170">
        <v>0</v>
      </c>
      <c r="AR78" s="170">
        <v>0</v>
      </c>
      <c r="AT78" s="603"/>
      <c r="AU78" s="234" t="s">
        <v>70</v>
      </c>
      <c r="AV78" s="170">
        <v>600</v>
      </c>
      <c r="AW78" s="173">
        <v>591</v>
      </c>
      <c r="AX78" s="173">
        <v>635</v>
      </c>
      <c r="AY78" s="170">
        <v>633</v>
      </c>
      <c r="AZ78" s="173">
        <v>732</v>
      </c>
      <c r="BA78" s="173">
        <v>658</v>
      </c>
      <c r="BB78" s="173">
        <v>759</v>
      </c>
      <c r="BC78" s="173">
        <v>807</v>
      </c>
      <c r="BD78" s="170">
        <v>902</v>
      </c>
      <c r="BE78" s="170">
        <v>896</v>
      </c>
      <c r="BF78" s="268">
        <v>863</v>
      </c>
      <c r="BI78" s="621"/>
      <c r="BJ78" s="234" t="s">
        <v>70</v>
      </c>
      <c r="BK78" s="170">
        <v>713</v>
      </c>
      <c r="BL78" s="173">
        <v>764</v>
      </c>
      <c r="BM78" s="173">
        <v>687</v>
      </c>
      <c r="BN78" s="170">
        <v>691</v>
      </c>
      <c r="BO78" s="173">
        <v>754</v>
      </c>
      <c r="BP78" s="173">
        <v>767</v>
      </c>
      <c r="BQ78" s="173">
        <v>762</v>
      </c>
      <c r="BR78" s="173">
        <v>860</v>
      </c>
      <c r="BS78" s="170">
        <v>886</v>
      </c>
      <c r="BT78" s="170">
        <v>874</v>
      </c>
      <c r="BU78" s="268">
        <v>850</v>
      </c>
    </row>
    <row r="79" spans="2:73">
      <c r="B79" s="234" t="s">
        <v>12</v>
      </c>
      <c r="C79" s="170">
        <f t="shared" si="127"/>
        <v>37</v>
      </c>
      <c r="D79" s="170">
        <f t="shared" si="128"/>
        <v>50</v>
      </c>
      <c r="E79" s="170">
        <f t="shared" si="129"/>
        <v>54</v>
      </c>
      <c r="F79" s="170">
        <f t="shared" ref="F79" si="136">W79</f>
        <v>69</v>
      </c>
      <c r="G79" s="170">
        <f t="shared" si="130"/>
        <v>75</v>
      </c>
      <c r="H79" s="170">
        <f t="shared" si="131"/>
        <v>57</v>
      </c>
      <c r="I79" s="170">
        <f t="shared" si="132"/>
        <v>79</v>
      </c>
      <c r="J79" s="170">
        <f t="shared" si="133"/>
        <v>83</v>
      </c>
      <c r="K79" s="170">
        <f t="shared" si="134"/>
        <v>86</v>
      </c>
      <c r="L79" s="170">
        <f t="shared" si="135"/>
        <v>114</v>
      </c>
      <c r="M79" s="170">
        <f t="shared" si="135"/>
        <v>122</v>
      </c>
      <c r="N79" s="170"/>
      <c r="O79" s="252">
        <v>22.061530117177078</v>
      </c>
      <c r="P79" s="170"/>
      <c r="Q79" s="347"/>
      <c r="R79" s="156"/>
      <c r="S79" s="234" t="s">
        <v>12</v>
      </c>
      <c r="T79" s="170">
        <v>37</v>
      </c>
      <c r="U79" s="170">
        <v>50</v>
      </c>
      <c r="V79" s="170">
        <v>54</v>
      </c>
      <c r="W79" s="170">
        <v>69</v>
      </c>
      <c r="X79" s="170">
        <v>75</v>
      </c>
      <c r="Y79" s="170">
        <v>57</v>
      </c>
      <c r="Z79" s="170">
        <v>79</v>
      </c>
      <c r="AA79" s="170">
        <v>83</v>
      </c>
      <c r="AB79" s="170">
        <v>86</v>
      </c>
      <c r="AC79" s="170">
        <v>114</v>
      </c>
      <c r="AD79" s="170">
        <v>122</v>
      </c>
      <c r="AG79" s="234" t="s">
        <v>153</v>
      </c>
      <c r="AH79" s="170">
        <v>0</v>
      </c>
      <c r="AI79" s="170">
        <v>0</v>
      </c>
      <c r="AJ79" s="170">
        <v>0</v>
      </c>
      <c r="AK79" s="170">
        <v>0</v>
      </c>
      <c r="AL79" s="170">
        <v>0</v>
      </c>
      <c r="AM79" s="170">
        <v>0</v>
      </c>
      <c r="AN79" s="170">
        <v>0</v>
      </c>
      <c r="AO79" s="170">
        <v>0</v>
      </c>
      <c r="AP79" s="170">
        <v>0</v>
      </c>
      <c r="AQ79" s="170">
        <v>0</v>
      </c>
      <c r="AR79" s="170">
        <v>0</v>
      </c>
      <c r="AT79" s="604"/>
      <c r="AU79" s="239" t="s">
        <v>53</v>
      </c>
      <c r="AV79" s="240">
        <f t="shared" ref="AV79:BB79" si="137">AV77+AV78</f>
        <v>601</v>
      </c>
      <c r="AW79" s="241">
        <f t="shared" si="137"/>
        <v>591</v>
      </c>
      <c r="AX79" s="241">
        <f t="shared" si="137"/>
        <v>635</v>
      </c>
      <c r="AY79" s="240">
        <f t="shared" si="137"/>
        <v>633</v>
      </c>
      <c r="AZ79" s="241">
        <f t="shared" si="137"/>
        <v>732</v>
      </c>
      <c r="BA79" s="241">
        <f t="shared" si="137"/>
        <v>658</v>
      </c>
      <c r="BB79" s="241">
        <f t="shared" si="137"/>
        <v>759</v>
      </c>
      <c r="BC79" s="241">
        <v>807</v>
      </c>
      <c r="BD79" s="240">
        <v>902</v>
      </c>
      <c r="BE79" s="242">
        <v>896</v>
      </c>
      <c r="BF79" s="243">
        <v>863</v>
      </c>
      <c r="BI79" s="622"/>
      <c r="BJ79" s="239" t="s">
        <v>53</v>
      </c>
      <c r="BK79" s="240">
        <f t="shared" ref="BK79:BQ79" si="138">BK77+BK78</f>
        <v>717</v>
      </c>
      <c r="BL79" s="241">
        <f t="shared" si="138"/>
        <v>764</v>
      </c>
      <c r="BM79" s="241">
        <f t="shared" si="138"/>
        <v>687</v>
      </c>
      <c r="BN79" s="240">
        <f t="shared" si="138"/>
        <v>691</v>
      </c>
      <c r="BO79" s="241">
        <f t="shared" si="138"/>
        <v>754</v>
      </c>
      <c r="BP79" s="241">
        <f t="shared" si="138"/>
        <v>767</v>
      </c>
      <c r="BQ79" s="241">
        <f t="shared" si="138"/>
        <v>762</v>
      </c>
      <c r="BR79" s="241">
        <v>860</v>
      </c>
      <c r="BS79" s="240">
        <v>886</v>
      </c>
      <c r="BT79" s="242">
        <v>874</v>
      </c>
      <c r="BU79" s="243">
        <v>850</v>
      </c>
    </row>
    <row r="80" spans="2:73">
      <c r="B80" s="234" t="s">
        <v>13</v>
      </c>
      <c r="C80" s="244"/>
      <c r="D80" s="244"/>
      <c r="E80" s="244"/>
      <c r="F80" s="244">
        <f t="shared" ref="F80:F82" si="139">W80</f>
        <v>20082056.25</v>
      </c>
      <c r="G80" s="244">
        <f t="shared" ref="G80:G82" si="140">X80</f>
        <v>21215712.510000002</v>
      </c>
      <c r="H80" s="244">
        <f t="shared" ref="H80:H82" si="141">Y80</f>
        <v>22883113.969999999</v>
      </c>
      <c r="I80" s="244">
        <f t="shared" ref="I80:I82" si="142">Z80</f>
        <v>24085480</v>
      </c>
      <c r="J80" s="244">
        <f t="shared" ref="J80:J82" si="143">AA80</f>
        <v>23159718</v>
      </c>
      <c r="K80" s="244">
        <f t="shared" ref="K80:K82" si="144">AB80</f>
        <v>22836711</v>
      </c>
      <c r="L80" s="244">
        <f>AC80</f>
        <v>20608903</v>
      </c>
      <c r="M80" s="244">
        <f>AD80</f>
        <v>18039143.379999999</v>
      </c>
      <c r="N80" s="244"/>
      <c r="O80" s="252">
        <v>1488531.9371117868</v>
      </c>
      <c r="P80" s="170"/>
      <c r="Q80" s="347"/>
      <c r="R80" s="156"/>
      <c r="S80" s="234" t="s">
        <v>13</v>
      </c>
      <c r="T80" s="244"/>
      <c r="U80" s="244"/>
      <c r="V80" s="244"/>
      <c r="W80" s="244">
        <v>20082056.25</v>
      </c>
      <c r="X80" s="244">
        <v>21215712.510000002</v>
      </c>
      <c r="Y80" s="244">
        <v>22883113.969999999</v>
      </c>
      <c r="Z80" s="244">
        <v>24085480</v>
      </c>
      <c r="AA80" s="244">
        <v>23159718</v>
      </c>
      <c r="AB80" s="244">
        <v>22836711</v>
      </c>
      <c r="AC80" s="244">
        <v>20608903</v>
      </c>
      <c r="AD80" s="244">
        <v>18039143.379999999</v>
      </c>
      <c r="AG80" s="245" t="s">
        <v>136</v>
      </c>
      <c r="AH80" s="246">
        <v>37</v>
      </c>
      <c r="AI80" s="246">
        <v>50</v>
      </c>
      <c r="AJ80" s="246">
        <v>54</v>
      </c>
      <c r="AK80" s="246">
        <v>69</v>
      </c>
      <c r="AL80" s="246">
        <v>75</v>
      </c>
      <c r="AM80" s="246">
        <v>57</v>
      </c>
      <c r="AN80" s="246">
        <v>79</v>
      </c>
      <c r="AO80" s="246">
        <v>83</v>
      </c>
      <c r="AP80" s="246">
        <v>86</v>
      </c>
      <c r="AQ80" s="246">
        <v>114</v>
      </c>
      <c r="AR80" s="246">
        <v>122</v>
      </c>
      <c r="AT80" s="602" t="s">
        <v>101</v>
      </c>
      <c r="AU80" s="234" t="s">
        <v>71</v>
      </c>
      <c r="AV80" s="170">
        <v>144</v>
      </c>
      <c r="AW80" s="173">
        <v>124</v>
      </c>
      <c r="AX80" s="173">
        <v>118</v>
      </c>
      <c r="AY80" s="170">
        <v>117</v>
      </c>
      <c r="AZ80" s="173">
        <v>128</v>
      </c>
      <c r="BA80" s="173">
        <v>145</v>
      </c>
      <c r="BB80" s="173">
        <v>146</v>
      </c>
      <c r="BC80" s="169">
        <v>151</v>
      </c>
      <c r="BD80" s="169">
        <v>105</v>
      </c>
      <c r="BE80" s="169">
        <v>80</v>
      </c>
      <c r="BF80" s="267">
        <v>83</v>
      </c>
      <c r="BI80" s="617" t="s">
        <v>52</v>
      </c>
      <c r="BJ80" s="234" t="s">
        <v>71</v>
      </c>
      <c r="BK80" s="170">
        <v>903</v>
      </c>
      <c r="BL80" s="173">
        <v>869</v>
      </c>
      <c r="BM80" s="173">
        <v>918</v>
      </c>
      <c r="BN80" s="170">
        <v>980</v>
      </c>
      <c r="BO80" s="173">
        <v>1004</v>
      </c>
      <c r="BP80" s="173">
        <v>1127</v>
      </c>
      <c r="BQ80" s="173">
        <v>961</v>
      </c>
      <c r="BR80" s="170">
        <v>962</v>
      </c>
      <c r="BS80" s="170">
        <v>824</v>
      </c>
      <c r="BT80" s="170">
        <v>735</v>
      </c>
      <c r="BU80" s="269">
        <v>741</v>
      </c>
    </row>
    <row r="81" spans="2:73">
      <c r="B81" s="234" t="s">
        <v>16</v>
      </c>
      <c r="C81" s="247">
        <f t="shared" ref="C81:C82" si="145">T81</f>
        <v>18.351486805051643</v>
      </c>
      <c r="D81" s="247">
        <f t="shared" ref="D81:D82" si="146">U81</f>
        <v>19.248251944466269</v>
      </c>
      <c r="E81" s="247">
        <f t="shared" ref="E81:E82" si="147">V81</f>
        <v>18.541031222019203</v>
      </c>
      <c r="F81" s="247">
        <f t="shared" si="139"/>
        <v>17.808118314066625</v>
      </c>
      <c r="G81" s="247">
        <f t="shared" si="140"/>
        <v>19.098952506864638</v>
      </c>
      <c r="H81" s="247">
        <f t="shared" si="141"/>
        <v>18.005460278397294</v>
      </c>
      <c r="I81" s="247">
        <f t="shared" si="142"/>
        <v>18.605618382987053</v>
      </c>
      <c r="J81" s="247">
        <f t="shared" si="143"/>
        <v>19.254637951196461</v>
      </c>
      <c r="K81" s="247">
        <f t="shared" si="144"/>
        <v>21.447704613635452</v>
      </c>
      <c r="L81" s="247">
        <f t="shared" ref="L81:M82" si="148">AC81</f>
        <v>22.413643255144709</v>
      </c>
      <c r="M81" s="247">
        <f t="shared" si="148"/>
        <v>21.736798478716661</v>
      </c>
      <c r="N81" s="247"/>
      <c r="O81" s="360">
        <v>1.4984035618691831</v>
      </c>
      <c r="P81" s="170"/>
      <c r="Q81" s="347"/>
      <c r="R81" s="156"/>
      <c r="S81" s="234" t="s">
        <v>16</v>
      </c>
      <c r="T81" s="247">
        <v>18.351486805051643</v>
      </c>
      <c r="U81" s="247">
        <v>19.248251944466269</v>
      </c>
      <c r="V81" s="247">
        <v>18.541031222019203</v>
      </c>
      <c r="W81" s="247">
        <v>17.808118314066625</v>
      </c>
      <c r="X81" s="247">
        <v>19.098952506864638</v>
      </c>
      <c r="Y81" s="247">
        <v>18.005460278397294</v>
      </c>
      <c r="Z81" s="247">
        <v>18.605618382987053</v>
      </c>
      <c r="AA81" s="247">
        <v>19.254637951196461</v>
      </c>
      <c r="AB81" s="247">
        <v>21.447704613635452</v>
      </c>
      <c r="AC81" s="247">
        <v>22.413643255144709</v>
      </c>
      <c r="AD81" s="247">
        <v>21.736798478716661</v>
      </c>
      <c r="AT81" s="603"/>
      <c r="AU81" s="234" t="s">
        <v>72</v>
      </c>
      <c r="AV81" s="170">
        <v>183</v>
      </c>
      <c r="AW81" s="173">
        <v>175</v>
      </c>
      <c r="AX81" s="173">
        <v>177</v>
      </c>
      <c r="AY81" s="170">
        <v>157</v>
      </c>
      <c r="AZ81" s="173">
        <v>149</v>
      </c>
      <c r="BA81" s="173">
        <v>207</v>
      </c>
      <c r="BB81" s="173">
        <v>178</v>
      </c>
      <c r="BC81" s="170">
        <v>221</v>
      </c>
      <c r="BD81" s="170">
        <v>176</v>
      </c>
      <c r="BE81" s="170">
        <v>145</v>
      </c>
      <c r="BF81" s="269">
        <v>150</v>
      </c>
      <c r="BI81" s="618"/>
      <c r="BJ81" s="234" t="s">
        <v>72</v>
      </c>
      <c r="BK81" s="170">
        <v>772</v>
      </c>
      <c r="BL81" s="173">
        <v>707</v>
      </c>
      <c r="BM81" s="173">
        <v>854</v>
      </c>
      <c r="BN81" s="170">
        <v>799</v>
      </c>
      <c r="BO81" s="173">
        <v>842</v>
      </c>
      <c r="BP81" s="173">
        <v>958</v>
      </c>
      <c r="BQ81" s="173">
        <v>931</v>
      </c>
      <c r="BR81" s="170">
        <v>959</v>
      </c>
      <c r="BS81" s="170">
        <v>888</v>
      </c>
      <c r="BT81" s="170">
        <v>784</v>
      </c>
      <c r="BU81" s="269">
        <v>767</v>
      </c>
    </row>
    <row r="82" spans="2:73" ht="15.75" customHeight="1">
      <c r="B82" s="248" t="s">
        <v>17</v>
      </c>
      <c r="C82" s="249">
        <f t="shared" si="145"/>
        <v>0.42847025495750707</v>
      </c>
      <c r="D82" s="249">
        <f t="shared" si="146"/>
        <v>0.46201657458563539</v>
      </c>
      <c r="E82" s="249">
        <f t="shared" si="147"/>
        <v>0.42702702702702705</v>
      </c>
      <c r="F82" s="249">
        <f t="shared" si="139"/>
        <v>0.47233468286099867</v>
      </c>
      <c r="G82" s="249">
        <f t="shared" si="140"/>
        <v>0.47974683544303798</v>
      </c>
      <c r="H82" s="249">
        <f t="shared" si="141"/>
        <v>0.45144005358338912</v>
      </c>
      <c r="I82" s="249">
        <f t="shared" si="142"/>
        <v>0.52076677316293929</v>
      </c>
      <c r="J82" s="249">
        <f t="shared" si="143"/>
        <v>0.51895043731778423</v>
      </c>
      <c r="K82" s="249">
        <f t="shared" si="144"/>
        <v>0.52601456815816861</v>
      </c>
      <c r="L82" s="249">
        <f t="shared" si="148"/>
        <v>0.5430634347601857</v>
      </c>
      <c r="M82" s="249">
        <f t="shared" si="135"/>
        <v>0.51795376291195283</v>
      </c>
      <c r="N82" s="250"/>
      <c r="O82" s="361">
        <v>4.0013866672790996</v>
      </c>
      <c r="P82" s="251"/>
      <c r="Q82" s="347"/>
      <c r="R82" s="156"/>
      <c r="S82" s="248" t="s">
        <v>17</v>
      </c>
      <c r="T82" s="249">
        <v>0.42847025495750707</v>
      </c>
      <c r="U82" s="249">
        <v>0.46201657458563539</v>
      </c>
      <c r="V82" s="249">
        <v>0.42702702702702705</v>
      </c>
      <c r="W82" s="249">
        <v>0.47233468286099867</v>
      </c>
      <c r="X82" s="249">
        <v>0.47974683544303798</v>
      </c>
      <c r="Y82" s="249">
        <v>0.45144005358338912</v>
      </c>
      <c r="Z82" s="249">
        <v>0.52076677316293929</v>
      </c>
      <c r="AA82" s="249">
        <v>0.51895043731778423</v>
      </c>
      <c r="AB82" s="249">
        <v>0.52601456815816861</v>
      </c>
      <c r="AC82" s="249">
        <v>0.5430634347601857</v>
      </c>
      <c r="AD82" s="249">
        <v>0.51795376291195283</v>
      </c>
      <c r="AT82" s="603"/>
      <c r="AU82" s="234" t="s">
        <v>73</v>
      </c>
      <c r="AV82" s="170">
        <v>249</v>
      </c>
      <c r="AW82" s="173">
        <v>250</v>
      </c>
      <c r="AX82" s="173">
        <v>295</v>
      </c>
      <c r="AY82" s="170">
        <v>286</v>
      </c>
      <c r="AZ82" s="173">
        <v>301</v>
      </c>
      <c r="BA82" s="173">
        <v>349</v>
      </c>
      <c r="BB82" s="173">
        <v>317</v>
      </c>
      <c r="BC82" s="170">
        <v>359</v>
      </c>
      <c r="BD82" s="170">
        <v>381</v>
      </c>
      <c r="BE82" s="170">
        <v>310</v>
      </c>
      <c r="BF82" s="269">
        <v>274</v>
      </c>
      <c r="BI82" s="618"/>
      <c r="BJ82" s="234" t="s">
        <v>73</v>
      </c>
      <c r="BK82" s="170">
        <v>741</v>
      </c>
      <c r="BL82" s="173">
        <v>751</v>
      </c>
      <c r="BM82" s="173">
        <v>854</v>
      </c>
      <c r="BN82" s="170">
        <v>882</v>
      </c>
      <c r="BO82" s="173">
        <v>949</v>
      </c>
      <c r="BP82" s="173">
        <v>1050</v>
      </c>
      <c r="BQ82" s="173">
        <v>1008</v>
      </c>
      <c r="BR82" s="170">
        <v>1216</v>
      </c>
      <c r="BS82" s="170">
        <v>1150</v>
      </c>
      <c r="BT82" s="170">
        <v>1071</v>
      </c>
      <c r="BU82" s="269">
        <v>963</v>
      </c>
    </row>
    <row r="83" spans="2:73">
      <c r="G83" s="156"/>
      <c r="H83" s="156"/>
      <c r="I83" s="156"/>
      <c r="J83" s="156"/>
      <c r="K83" s="156"/>
      <c r="L83" s="156"/>
      <c r="M83" s="156"/>
      <c r="N83" s="189"/>
      <c r="O83" s="111"/>
      <c r="P83" s="156"/>
      <c r="Q83" s="347"/>
      <c r="R83" s="156"/>
      <c r="AA83" s="347"/>
      <c r="AB83" s="347"/>
      <c r="AC83" s="347"/>
      <c r="AD83" s="347"/>
      <c r="AT83" s="603"/>
      <c r="AU83" s="234" t="s">
        <v>36</v>
      </c>
      <c r="AV83" s="170">
        <v>3</v>
      </c>
      <c r="AW83" s="173">
        <v>0</v>
      </c>
      <c r="AX83" s="173">
        <v>0</v>
      </c>
      <c r="AY83" s="170">
        <v>0</v>
      </c>
      <c r="AZ83" s="173">
        <v>0</v>
      </c>
      <c r="BA83" s="173">
        <v>0</v>
      </c>
      <c r="BB83" s="173">
        <v>0</v>
      </c>
      <c r="BC83" s="173">
        <v>0</v>
      </c>
      <c r="BD83" s="170">
        <v>0</v>
      </c>
      <c r="BE83" s="170">
        <v>0</v>
      </c>
      <c r="BF83" s="268">
        <v>0</v>
      </c>
      <c r="BI83" s="618"/>
      <c r="BJ83" s="234" t="s">
        <v>36</v>
      </c>
      <c r="BK83" s="170">
        <v>3</v>
      </c>
      <c r="BL83" s="173">
        <v>0</v>
      </c>
      <c r="BM83" s="173">
        <v>0</v>
      </c>
      <c r="BN83" s="170">
        <v>0</v>
      </c>
      <c r="BO83" s="173">
        <v>0</v>
      </c>
      <c r="BP83" s="173">
        <v>0</v>
      </c>
      <c r="BQ83" s="173">
        <v>0</v>
      </c>
      <c r="BR83" s="173">
        <v>0</v>
      </c>
      <c r="BS83" s="170">
        <v>0</v>
      </c>
      <c r="BT83" s="170">
        <v>0</v>
      </c>
      <c r="BU83" s="268">
        <v>0</v>
      </c>
    </row>
    <row r="84" spans="2:73" ht="15.75" customHeight="1">
      <c r="G84" s="156"/>
      <c r="H84" s="156"/>
      <c r="I84" s="156"/>
      <c r="J84" s="156"/>
      <c r="K84" s="156"/>
      <c r="L84" s="156"/>
      <c r="M84" s="156"/>
      <c r="N84" s="189"/>
      <c r="O84" s="111"/>
      <c r="P84" s="156"/>
      <c r="Q84" s="347"/>
      <c r="R84" s="156"/>
      <c r="AA84" s="347"/>
      <c r="AB84" s="347"/>
      <c r="AC84" s="347"/>
      <c r="AD84" s="347"/>
      <c r="AG84" s="189"/>
      <c r="AH84" s="189"/>
      <c r="AI84" s="189"/>
      <c r="AJ84" s="189"/>
      <c r="AK84" s="189"/>
      <c r="AL84" s="189"/>
      <c r="AM84" s="189"/>
      <c r="AN84" s="189"/>
      <c r="AO84" s="189"/>
      <c r="AP84" s="189"/>
      <c r="AQ84" s="189"/>
      <c r="AR84" s="189"/>
      <c r="AT84" s="603"/>
      <c r="AU84" s="234" t="s">
        <v>70</v>
      </c>
      <c r="AV84" s="170">
        <v>336</v>
      </c>
      <c r="AW84" s="173">
        <v>402</v>
      </c>
      <c r="AX84" s="173">
        <v>367</v>
      </c>
      <c r="AY84" s="170">
        <v>374</v>
      </c>
      <c r="AZ84" s="173">
        <v>419</v>
      </c>
      <c r="BA84" s="173">
        <v>457</v>
      </c>
      <c r="BB84" s="173">
        <v>478</v>
      </c>
      <c r="BC84" s="173">
        <v>550</v>
      </c>
      <c r="BD84" s="170">
        <v>588</v>
      </c>
      <c r="BE84" s="170">
        <v>592</v>
      </c>
      <c r="BF84" s="268">
        <v>575</v>
      </c>
      <c r="BI84" s="618"/>
      <c r="BJ84" s="234" t="s">
        <v>70</v>
      </c>
      <c r="BK84" s="170">
        <v>559</v>
      </c>
      <c r="BL84" s="173">
        <v>631</v>
      </c>
      <c r="BM84" s="173">
        <v>682</v>
      </c>
      <c r="BN84" s="170">
        <v>690</v>
      </c>
      <c r="BO84" s="173">
        <v>816</v>
      </c>
      <c r="BP84" s="173">
        <v>805</v>
      </c>
      <c r="BQ84" s="173">
        <v>953</v>
      </c>
      <c r="BR84" s="173">
        <v>1047</v>
      </c>
      <c r="BS84" s="170">
        <v>1192</v>
      </c>
      <c r="BT84" s="170">
        <v>1206</v>
      </c>
      <c r="BU84" s="268">
        <v>1163</v>
      </c>
    </row>
    <row r="85" spans="2:73">
      <c r="G85" s="156"/>
      <c r="H85" s="156"/>
      <c r="I85" s="156"/>
      <c r="J85" s="156"/>
      <c r="K85" s="156"/>
      <c r="L85" s="156"/>
      <c r="M85" s="156"/>
      <c r="N85" s="189"/>
      <c r="O85" s="111"/>
      <c r="P85" s="156"/>
      <c r="Q85" s="347"/>
      <c r="R85" s="156"/>
      <c r="AA85" s="347"/>
      <c r="AB85" s="347"/>
      <c r="AC85" s="347"/>
      <c r="AD85" s="347"/>
      <c r="AG85" s="189"/>
      <c r="AH85" s="189"/>
      <c r="AI85" s="189"/>
      <c r="AJ85" s="189"/>
      <c r="AK85" s="189"/>
      <c r="AL85" s="189"/>
      <c r="AM85" s="189"/>
      <c r="AN85" s="189"/>
      <c r="AO85" s="189"/>
      <c r="AP85" s="189"/>
      <c r="AQ85" s="189"/>
      <c r="AR85" s="189"/>
      <c r="AT85" s="603"/>
      <c r="AU85" s="255" t="s">
        <v>53</v>
      </c>
      <c r="AV85" s="260">
        <f t="shared" ref="AV85:BB85" si="149">AV83+AV84</f>
        <v>339</v>
      </c>
      <c r="AW85" s="261">
        <f t="shared" si="149"/>
        <v>402</v>
      </c>
      <c r="AX85" s="261">
        <f t="shared" si="149"/>
        <v>367</v>
      </c>
      <c r="AY85" s="260">
        <f t="shared" si="149"/>
        <v>374</v>
      </c>
      <c r="AZ85" s="261">
        <f t="shared" si="149"/>
        <v>419</v>
      </c>
      <c r="BA85" s="261">
        <f t="shared" si="149"/>
        <v>457</v>
      </c>
      <c r="BB85" s="261">
        <f t="shared" si="149"/>
        <v>478</v>
      </c>
      <c r="BC85" s="241">
        <v>550</v>
      </c>
      <c r="BD85" s="240">
        <v>588</v>
      </c>
      <c r="BE85" s="242">
        <v>592</v>
      </c>
      <c r="BF85" s="243">
        <v>575</v>
      </c>
      <c r="BI85" s="619"/>
      <c r="BJ85" s="239" t="s">
        <v>53</v>
      </c>
      <c r="BK85" s="240">
        <f t="shared" ref="BK85:BQ85" si="150">BK83+BK84</f>
        <v>562</v>
      </c>
      <c r="BL85" s="241">
        <f t="shared" si="150"/>
        <v>631</v>
      </c>
      <c r="BM85" s="241">
        <f t="shared" si="150"/>
        <v>682</v>
      </c>
      <c r="BN85" s="240">
        <f t="shared" si="150"/>
        <v>690</v>
      </c>
      <c r="BO85" s="241">
        <f t="shared" si="150"/>
        <v>816</v>
      </c>
      <c r="BP85" s="241">
        <f t="shared" si="150"/>
        <v>805</v>
      </c>
      <c r="BQ85" s="241">
        <f t="shared" si="150"/>
        <v>953</v>
      </c>
      <c r="BR85" s="241">
        <v>1047</v>
      </c>
      <c r="BS85" s="240">
        <v>1192</v>
      </c>
      <c r="BT85" s="242">
        <v>1206</v>
      </c>
      <c r="BU85" s="243">
        <v>1163</v>
      </c>
    </row>
    <row r="86" spans="2:73" ht="15.75" customHeight="1">
      <c r="B86" s="234"/>
      <c r="C86" s="234"/>
      <c r="D86" s="234"/>
      <c r="E86" s="234"/>
      <c r="F86" s="244"/>
      <c r="G86" s="244"/>
      <c r="H86" s="244"/>
      <c r="I86" s="244"/>
      <c r="J86" s="244"/>
      <c r="K86" s="244"/>
      <c r="L86" s="244"/>
      <c r="M86" s="244"/>
      <c r="N86" s="244"/>
      <c r="O86" s="262"/>
      <c r="P86" s="244"/>
      <c r="Q86" s="367"/>
      <c r="R86" s="163"/>
      <c r="S86" s="234"/>
      <c r="T86" s="234"/>
      <c r="U86" s="234"/>
      <c r="V86" s="234"/>
      <c r="W86" s="244"/>
      <c r="X86" s="244"/>
      <c r="Y86" s="244"/>
      <c r="Z86" s="244"/>
      <c r="AA86" s="244"/>
      <c r="AB86" s="244"/>
      <c r="AC86" s="244"/>
      <c r="AD86" s="244"/>
      <c r="AE86" s="189"/>
      <c r="AF86" s="189"/>
      <c r="AG86" s="189"/>
      <c r="AH86" s="189"/>
      <c r="AI86" s="189"/>
      <c r="AJ86" s="189"/>
      <c r="AK86" s="189"/>
      <c r="AL86" s="189"/>
      <c r="AM86" s="189"/>
      <c r="AN86" s="189"/>
      <c r="AO86" s="189"/>
      <c r="AP86" s="189"/>
      <c r="AQ86" s="189"/>
      <c r="AR86" s="189"/>
      <c r="AT86" s="256"/>
      <c r="AU86" s="256"/>
      <c r="AV86" s="256"/>
      <c r="AW86" s="256"/>
      <c r="AX86" s="256"/>
      <c r="AY86" s="256"/>
      <c r="AZ86" s="256"/>
      <c r="BA86" s="256"/>
      <c r="BB86" s="256"/>
      <c r="BC86" s="371"/>
      <c r="BD86" s="371"/>
      <c r="BE86" s="371"/>
      <c r="BF86" s="371"/>
      <c r="BR86" s="347"/>
      <c r="BS86" s="347"/>
      <c r="BT86" s="347"/>
      <c r="BU86" s="343"/>
    </row>
    <row r="87" spans="2:73">
      <c r="B87" s="160" t="s">
        <v>6</v>
      </c>
      <c r="C87" s="160" t="s">
        <v>126</v>
      </c>
      <c r="D87" s="160" t="s">
        <v>125</v>
      </c>
      <c r="E87" s="160" t="s">
        <v>124</v>
      </c>
      <c r="F87" s="160" t="s">
        <v>49</v>
      </c>
      <c r="G87" s="160" t="s">
        <v>48</v>
      </c>
      <c r="H87" s="160" t="s">
        <v>47</v>
      </c>
      <c r="I87" s="160" t="s">
        <v>46</v>
      </c>
      <c r="J87" s="160" t="s">
        <v>45</v>
      </c>
      <c r="K87" s="160" t="s">
        <v>44</v>
      </c>
      <c r="L87" s="160" t="s">
        <v>43</v>
      </c>
      <c r="M87" s="160" t="s">
        <v>97</v>
      </c>
      <c r="N87" s="162"/>
      <c r="O87" s="103" t="s">
        <v>115</v>
      </c>
      <c r="P87" s="162"/>
      <c r="Q87" s="347"/>
      <c r="R87" s="156"/>
      <c r="S87" s="160" t="s">
        <v>6</v>
      </c>
      <c r="T87" s="160" t="s">
        <v>126</v>
      </c>
      <c r="U87" s="160" t="s">
        <v>125</v>
      </c>
      <c r="V87" s="160" t="s">
        <v>124</v>
      </c>
      <c r="W87" s="160" t="s">
        <v>49</v>
      </c>
      <c r="X87" s="160" t="s">
        <v>48</v>
      </c>
      <c r="Y87" s="160" t="s">
        <v>47</v>
      </c>
      <c r="Z87" s="160" t="s">
        <v>46</v>
      </c>
      <c r="AA87" s="160" t="s">
        <v>45</v>
      </c>
      <c r="AB87" s="160" t="s">
        <v>44</v>
      </c>
      <c r="AC87" s="160" t="s">
        <v>43</v>
      </c>
      <c r="AD87" s="160" t="s">
        <v>97</v>
      </c>
      <c r="AG87" s="160" t="s">
        <v>6</v>
      </c>
      <c r="AH87" s="160" t="s">
        <v>126</v>
      </c>
      <c r="AI87" s="160" t="s">
        <v>125</v>
      </c>
      <c r="AJ87" s="160" t="s">
        <v>124</v>
      </c>
      <c r="AK87" s="160" t="s">
        <v>49</v>
      </c>
      <c r="AL87" s="160" t="s">
        <v>48</v>
      </c>
      <c r="AM87" s="160" t="s">
        <v>47</v>
      </c>
      <c r="AN87" s="160" t="s">
        <v>46</v>
      </c>
      <c r="AO87" s="160" t="s">
        <v>45</v>
      </c>
      <c r="AP87" s="160" t="s">
        <v>44</v>
      </c>
      <c r="AQ87" s="160" t="s">
        <v>43</v>
      </c>
      <c r="AR87" s="160" t="s">
        <v>97</v>
      </c>
      <c r="AT87" s="263"/>
      <c r="AU87" s="160" t="s">
        <v>6</v>
      </c>
      <c r="AV87" s="160" t="s">
        <v>126</v>
      </c>
      <c r="AW87" s="160" t="s">
        <v>125</v>
      </c>
      <c r="AX87" s="160" t="s">
        <v>124</v>
      </c>
      <c r="AY87" s="160" t="s">
        <v>49</v>
      </c>
      <c r="AZ87" s="160" t="s">
        <v>48</v>
      </c>
      <c r="BA87" s="160" t="s">
        <v>47</v>
      </c>
      <c r="BB87" s="160" t="s">
        <v>46</v>
      </c>
      <c r="BC87" s="160" t="s">
        <v>45</v>
      </c>
      <c r="BD87" s="160" t="s">
        <v>44</v>
      </c>
      <c r="BE87" s="160" t="s">
        <v>43</v>
      </c>
      <c r="BF87" s="160" t="s">
        <v>97</v>
      </c>
      <c r="BI87" s="233"/>
      <c r="BJ87" s="160" t="s">
        <v>6</v>
      </c>
      <c r="BK87" s="160" t="s">
        <v>126</v>
      </c>
      <c r="BL87" s="160" t="s">
        <v>125</v>
      </c>
      <c r="BM87" s="160" t="s">
        <v>124</v>
      </c>
      <c r="BN87" s="160" t="s">
        <v>49</v>
      </c>
      <c r="BO87" s="160" t="s">
        <v>48</v>
      </c>
      <c r="BP87" s="160" t="s">
        <v>47</v>
      </c>
      <c r="BQ87" s="160" t="s">
        <v>46</v>
      </c>
      <c r="BR87" s="160" t="s">
        <v>45</v>
      </c>
      <c r="BS87" s="160" t="s">
        <v>44</v>
      </c>
      <c r="BT87" s="160" t="s">
        <v>43</v>
      </c>
      <c r="BU87" s="160" t="s">
        <v>97</v>
      </c>
    </row>
    <row r="88" spans="2:73" ht="15.75" customHeight="1">
      <c r="B88" s="234" t="s">
        <v>71</v>
      </c>
      <c r="C88" s="170">
        <f t="shared" ref="C88:M90" si="151">T88+AV88*$Q$6+AV94*$Q$8</f>
        <v>2093.8000000000002</v>
      </c>
      <c r="D88" s="170">
        <f t="shared" si="151"/>
        <v>1907.2</v>
      </c>
      <c r="E88" s="170">
        <f t="shared" si="151"/>
        <v>1894.8000000000002</v>
      </c>
      <c r="F88" s="170">
        <f t="shared" si="151"/>
        <v>2026.6</v>
      </c>
      <c r="G88" s="170">
        <f t="shared" si="151"/>
        <v>1710.2</v>
      </c>
      <c r="H88" s="170">
        <f t="shared" si="151"/>
        <v>1690.6</v>
      </c>
      <c r="I88" s="170">
        <f t="shared" si="151"/>
        <v>1451.2</v>
      </c>
      <c r="J88" s="170">
        <f t="shared" si="151"/>
        <v>1477</v>
      </c>
      <c r="K88" s="170">
        <f t="shared" si="151"/>
        <v>1393.6</v>
      </c>
      <c r="L88" s="170">
        <f t="shared" si="151"/>
        <v>1501.6</v>
      </c>
      <c r="M88" s="170">
        <f t="shared" si="151"/>
        <v>1607.6</v>
      </c>
      <c r="N88" s="235"/>
      <c r="O88" s="252">
        <v>255.43131627373623</v>
      </c>
      <c r="P88" s="170"/>
      <c r="Q88" s="347"/>
      <c r="R88" s="156"/>
      <c r="S88" s="234" t="s">
        <v>71</v>
      </c>
      <c r="T88" s="170">
        <v>1376</v>
      </c>
      <c r="U88" s="170">
        <v>1266</v>
      </c>
      <c r="V88" s="170">
        <v>1251</v>
      </c>
      <c r="W88" s="170">
        <v>1316</v>
      </c>
      <c r="X88" s="170">
        <v>1099</v>
      </c>
      <c r="Y88" s="170">
        <v>1076</v>
      </c>
      <c r="Z88" s="170">
        <v>932</v>
      </c>
      <c r="AA88" s="170">
        <v>946</v>
      </c>
      <c r="AB88" s="170">
        <v>914</v>
      </c>
      <c r="AC88" s="170">
        <v>1018</v>
      </c>
      <c r="AD88" s="170">
        <v>1120</v>
      </c>
      <c r="AG88" s="234" t="s">
        <v>132</v>
      </c>
      <c r="AH88" s="170">
        <v>132</v>
      </c>
      <c r="AI88" s="170">
        <v>89</v>
      </c>
      <c r="AJ88" s="170">
        <v>114</v>
      </c>
      <c r="AK88" s="170">
        <v>149</v>
      </c>
      <c r="AL88" s="170">
        <v>112</v>
      </c>
      <c r="AM88" s="170">
        <v>114</v>
      </c>
      <c r="AN88" s="170">
        <v>115</v>
      </c>
      <c r="AO88" s="170">
        <v>139</v>
      </c>
      <c r="AP88" s="170">
        <v>128</v>
      </c>
      <c r="AQ88" s="170">
        <v>104</v>
      </c>
      <c r="AR88" s="170">
        <v>116</v>
      </c>
      <c r="AT88" s="602" t="s">
        <v>100</v>
      </c>
      <c r="AU88" s="234" t="s">
        <v>71</v>
      </c>
      <c r="AV88" s="170">
        <v>756</v>
      </c>
      <c r="AW88" s="173">
        <v>679</v>
      </c>
      <c r="AX88" s="173">
        <v>691</v>
      </c>
      <c r="AY88" s="170">
        <v>767</v>
      </c>
      <c r="AZ88" s="173">
        <v>664</v>
      </c>
      <c r="BA88" s="173">
        <v>637</v>
      </c>
      <c r="BB88" s="173">
        <v>549</v>
      </c>
      <c r="BC88" s="169">
        <v>550</v>
      </c>
      <c r="BD88" s="169">
        <v>502</v>
      </c>
      <c r="BE88" s="169">
        <v>547</v>
      </c>
      <c r="BF88" s="267">
        <v>557</v>
      </c>
      <c r="BI88" s="620" t="s">
        <v>51</v>
      </c>
      <c r="BJ88" s="234" t="s">
        <v>71</v>
      </c>
      <c r="BK88" s="170">
        <v>141</v>
      </c>
      <c r="BL88" s="173">
        <v>131</v>
      </c>
      <c r="BM88" s="173">
        <v>117</v>
      </c>
      <c r="BN88" s="170">
        <v>122</v>
      </c>
      <c r="BO88" s="173">
        <v>99</v>
      </c>
      <c r="BP88" s="173">
        <v>125</v>
      </c>
      <c r="BQ88" s="173">
        <v>93</v>
      </c>
      <c r="BR88" s="170">
        <v>104</v>
      </c>
      <c r="BS88" s="170">
        <v>95</v>
      </c>
      <c r="BT88" s="170">
        <v>91</v>
      </c>
      <c r="BU88" s="267">
        <v>128</v>
      </c>
    </row>
    <row r="89" spans="2:73">
      <c r="B89" s="234" t="s">
        <v>72</v>
      </c>
      <c r="C89" s="170">
        <f t="shared" si="151"/>
        <v>1832.8</v>
      </c>
      <c r="D89" s="170">
        <f t="shared" si="151"/>
        <v>1619.6</v>
      </c>
      <c r="E89" s="170">
        <f t="shared" si="151"/>
        <v>1801</v>
      </c>
      <c r="F89" s="170">
        <f t="shared" si="151"/>
        <v>1681.8</v>
      </c>
      <c r="G89" s="170">
        <f t="shared" si="151"/>
        <v>1499.2</v>
      </c>
      <c r="H89" s="170">
        <f t="shared" si="151"/>
        <v>1530.6</v>
      </c>
      <c r="I89" s="170">
        <f t="shared" si="151"/>
        <v>1241</v>
      </c>
      <c r="J89" s="170">
        <f t="shared" si="151"/>
        <v>1421.4</v>
      </c>
      <c r="K89" s="170">
        <f t="shared" si="151"/>
        <v>1341.8</v>
      </c>
      <c r="L89" s="170">
        <f t="shared" si="151"/>
        <v>1282.8</v>
      </c>
      <c r="M89" s="170">
        <f t="shared" si="151"/>
        <v>1376.6</v>
      </c>
      <c r="N89" s="235"/>
      <c r="O89" s="252">
        <v>208.30928394523906</v>
      </c>
      <c r="P89" s="170"/>
      <c r="Q89" s="347"/>
      <c r="R89" s="156"/>
      <c r="S89" s="234" t="s">
        <v>72</v>
      </c>
      <c r="T89" s="170">
        <v>1209</v>
      </c>
      <c r="U89" s="170">
        <v>1085</v>
      </c>
      <c r="V89" s="170">
        <v>1164</v>
      </c>
      <c r="W89" s="170">
        <v>1102</v>
      </c>
      <c r="X89" s="170">
        <v>969</v>
      </c>
      <c r="Y89" s="170">
        <v>966</v>
      </c>
      <c r="Z89" s="170">
        <v>791</v>
      </c>
      <c r="AA89" s="170">
        <v>895</v>
      </c>
      <c r="AB89" s="170">
        <v>854</v>
      </c>
      <c r="AC89" s="170">
        <v>833</v>
      </c>
      <c r="AD89" s="170">
        <v>918</v>
      </c>
      <c r="AG89" s="234" t="s">
        <v>70</v>
      </c>
      <c r="AH89" s="170">
        <v>988</v>
      </c>
      <c r="AI89" s="170">
        <v>1020</v>
      </c>
      <c r="AJ89" s="170">
        <v>991</v>
      </c>
      <c r="AK89" s="170">
        <v>995</v>
      </c>
      <c r="AL89" s="170">
        <v>948</v>
      </c>
      <c r="AM89" s="170">
        <v>984</v>
      </c>
      <c r="AN89" s="170">
        <v>966</v>
      </c>
      <c r="AO89" s="170">
        <v>959</v>
      </c>
      <c r="AP89" s="170">
        <v>938</v>
      </c>
      <c r="AQ89" s="170">
        <v>812</v>
      </c>
      <c r="AR89" s="170">
        <v>872</v>
      </c>
      <c r="AT89" s="603"/>
      <c r="AU89" s="234" t="s">
        <v>72</v>
      </c>
      <c r="AV89" s="170">
        <v>601</v>
      </c>
      <c r="AW89" s="173">
        <v>527</v>
      </c>
      <c r="AX89" s="173">
        <v>575</v>
      </c>
      <c r="AY89" s="170">
        <v>561</v>
      </c>
      <c r="AZ89" s="173">
        <v>529</v>
      </c>
      <c r="BA89" s="173">
        <v>522</v>
      </c>
      <c r="BB89" s="173">
        <v>395</v>
      </c>
      <c r="BC89" s="170">
        <v>503</v>
      </c>
      <c r="BD89" s="170">
        <v>451</v>
      </c>
      <c r="BE89" s="170">
        <v>436</v>
      </c>
      <c r="BF89" s="269">
        <v>427</v>
      </c>
      <c r="BI89" s="621"/>
      <c r="BJ89" s="234" t="s">
        <v>72</v>
      </c>
      <c r="BK89" s="170">
        <v>192</v>
      </c>
      <c r="BL89" s="173">
        <v>162</v>
      </c>
      <c r="BM89" s="173">
        <v>223</v>
      </c>
      <c r="BN89" s="170">
        <v>170</v>
      </c>
      <c r="BO89" s="173">
        <v>146</v>
      </c>
      <c r="BP89" s="173">
        <v>170</v>
      </c>
      <c r="BQ89" s="173">
        <v>158</v>
      </c>
      <c r="BR89" s="170">
        <v>153</v>
      </c>
      <c r="BS89" s="170">
        <v>152</v>
      </c>
      <c r="BT89" s="170">
        <v>131</v>
      </c>
      <c r="BU89" s="269">
        <v>173</v>
      </c>
    </row>
    <row r="90" spans="2:73" ht="15.75" customHeight="1">
      <c r="B90" s="234" t="s">
        <v>73</v>
      </c>
      <c r="C90" s="170">
        <f t="shared" si="151"/>
        <v>1709.6</v>
      </c>
      <c r="D90" s="170">
        <f t="shared" si="151"/>
        <v>1686.6</v>
      </c>
      <c r="E90" s="170">
        <f t="shared" si="151"/>
        <v>1695.2</v>
      </c>
      <c r="F90" s="170">
        <f t="shared" si="151"/>
        <v>1811.8</v>
      </c>
      <c r="G90" s="170">
        <f t="shared" si="151"/>
        <v>1516</v>
      </c>
      <c r="H90" s="170">
        <f t="shared" si="151"/>
        <v>1588.6</v>
      </c>
      <c r="I90" s="170">
        <f t="shared" si="151"/>
        <v>1475.6</v>
      </c>
      <c r="J90" s="170">
        <f t="shared" si="151"/>
        <v>1509.8</v>
      </c>
      <c r="K90" s="170">
        <f t="shared" si="151"/>
        <v>1474.8</v>
      </c>
      <c r="L90" s="170">
        <f t="shared" si="151"/>
        <v>1578.8</v>
      </c>
      <c r="M90" s="170">
        <f t="shared" si="151"/>
        <v>1463</v>
      </c>
      <c r="N90" s="235"/>
      <c r="O90" s="252">
        <v>115.92865430465793</v>
      </c>
      <c r="P90" s="170"/>
      <c r="Q90" s="347"/>
      <c r="R90" s="156"/>
      <c r="S90" s="234" t="s">
        <v>73</v>
      </c>
      <c r="T90" s="170">
        <v>1139</v>
      </c>
      <c r="U90" s="170">
        <v>1145</v>
      </c>
      <c r="V90" s="170">
        <v>1111</v>
      </c>
      <c r="W90" s="170">
        <v>1157</v>
      </c>
      <c r="X90" s="170">
        <v>993</v>
      </c>
      <c r="Y90" s="170">
        <v>995</v>
      </c>
      <c r="Z90" s="170">
        <v>918</v>
      </c>
      <c r="AA90" s="170">
        <v>929</v>
      </c>
      <c r="AB90" s="170">
        <v>918</v>
      </c>
      <c r="AC90" s="170">
        <v>985</v>
      </c>
      <c r="AD90" s="170">
        <v>928</v>
      </c>
      <c r="AG90" s="234" t="s">
        <v>133</v>
      </c>
      <c r="AH90" s="170">
        <v>396</v>
      </c>
      <c r="AI90" s="170">
        <v>382</v>
      </c>
      <c r="AJ90" s="170">
        <v>336</v>
      </c>
      <c r="AK90" s="170">
        <v>414</v>
      </c>
      <c r="AL90" s="170">
        <v>401</v>
      </c>
      <c r="AM90" s="170">
        <v>370</v>
      </c>
      <c r="AN90" s="170">
        <v>365</v>
      </c>
      <c r="AO90" s="170">
        <v>404</v>
      </c>
      <c r="AP90" s="170">
        <v>397</v>
      </c>
      <c r="AQ90" s="170">
        <v>476</v>
      </c>
      <c r="AR90" s="170">
        <v>408</v>
      </c>
      <c r="AT90" s="603"/>
      <c r="AU90" s="234" t="s">
        <v>73</v>
      </c>
      <c r="AV90" s="170">
        <v>492</v>
      </c>
      <c r="AW90" s="173">
        <v>447</v>
      </c>
      <c r="AX90" s="173">
        <v>484</v>
      </c>
      <c r="AY90" s="170">
        <v>506</v>
      </c>
      <c r="AZ90" s="173">
        <v>425</v>
      </c>
      <c r="BA90" s="173">
        <v>482</v>
      </c>
      <c r="BB90" s="173">
        <v>467</v>
      </c>
      <c r="BC90" s="170">
        <v>431</v>
      </c>
      <c r="BD90" s="170">
        <v>431</v>
      </c>
      <c r="BE90" s="170">
        <v>486</v>
      </c>
      <c r="BF90" s="269">
        <v>435</v>
      </c>
      <c r="BI90" s="621"/>
      <c r="BJ90" s="234" t="s">
        <v>73</v>
      </c>
      <c r="BK90" s="170">
        <v>261</v>
      </c>
      <c r="BL90" s="173">
        <v>256</v>
      </c>
      <c r="BM90" s="173">
        <v>263</v>
      </c>
      <c r="BN90" s="170">
        <v>335</v>
      </c>
      <c r="BO90" s="173">
        <v>225</v>
      </c>
      <c r="BP90" s="173">
        <v>251</v>
      </c>
      <c r="BQ90" s="173">
        <v>229</v>
      </c>
      <c r="BR90" s="170">
        <v>287</v>
      </c>
      <c r="BS90" s="170">
        <v>250</v>
      </c>
      <c r="BT90" s="170">
        <v>258</v>
      </c>
      <c r="BU90" s="269">
        <v>252</v>
      </c>
    </row>
    <row r="91" spans="2:73">
      <c r="B91" s="234" t="s">
        <v>10</v>
      </c>
      <c r="C91" s="170">
        <f t="shared" ref="C91:M91" si="152">T91+AV93*$Q$6+AV99*$Q$8</f>
        <v>1688.6</v>
      </c>
      <c r="D91" s="170">
        <f t="shared" si="152"/>
        <v>1705.2</v>
      </c>
      <c r="E91" s="170">
        <f t="shared" si="152"/>
        <v>1718</v>
      </c>
      <c r="F91" s="170">
        <f t="shared" si="152"/>
        <v>1818.8</v>
      </c>
      <c r="G91" s="170">
        <f t="shared" si="152"/>
        <v>1694.8</v>
      </c>
      <c r="H91" s="170">
        <f t="shared" si="152"/>
        <v>1762.6</v>
      </c>
      <c r="I91" s="170">
        <f t="shared" si="152"/>
        <v>1780.8</v>
      </c>
      <c r="J91" s="170">
        <f t="shared" si="152"/>
        <v>1861.6</v>
      </c>
      <c r="K91" s="170">
        <f t="shared" si="152"/>
        <v>1837.2</v>
      </c>
      <c r="L91" s="170">
        <f t="shared" si="152"/>
        <v>1542</v>
      </c>
      <c r="M91" s="170">
        <f t="shared" si="152"/>
        <v>1664.8</v>
      </c>
      <c r="N91" s="170"/>
      <c r="O91" s="252">
        <v>93.119192436360819</v>
      </c>
      <c r="P91" s="170"/>
      <c r="Q91" s="347"/>
      <c r="R91" s="156"/>
      <c r="S91" s="234" t="s">
        <v>10</v>
      </c>
      <c r="T91" s="170">
        <v>1120</v>
      </c>
      <c r="U91" s="170">
        <v>1109</v>
      </c>
      <c r="V91" s="170">
        <v>1105</v>
      </c>
      <c r="W91" s="170">
        <v>1144</v>
      </c>
      <c r="X91" s="170">
        <v>1060</v>
      </c>
      <c r="Y91" s="170">
        <v>1098</v>
      </c>
      <c r="Z91" s="170">
        <v>1081</v>
      </c>
      <c r="AA91" s="170">
        <v>1098</v>
      </c>
      <c r="AB91" s="170">
        <v>1066</v>
      </c>
      <c r="AC91" s="170">
        <v>916</v>
      </c>
      <c r="AD91" s="170">
        <v>988</v>
      </c>
      <c r="AG91" s="234" t="s">
        <v>134</v>
      </c>
      <c r="AH91" s="170">
        <v>66</v>
      </c>
      <c r="AI91" s="170">
        <v>54</v>
      </c>
      <c r="AJ91" s="170">
        <v>35</v>
      </c>
      <c r="AK91" s="170">
        <v>30</v>
      </c>
      <c r="AL91" s="170">
        <v>25</v>
      </c>
      <c r="AM91" s="170">
        <v>23</v>
      </c>
      <c r="AN91" s="170">
        <v>12</v>
      </c>
      <c r="AO91" s="170">
        <v>30</v>
      </c>
      <c r="AP91" s="170">
        <v>20</v>
      </c>
      <c r="AQ91" s="170">
        <v>10</v>
      </c>
      <c r="AR91" s="170">
        <v>8</v>
      </c>
      <c r="AT91" s="603"/>
      <c r="AU91" s="234" t="s">
        <v>36</v>
      </c>
      <c r="AV91" s="170">
        <v>67</v>
      </c>
      <c r="AW91" s="173">
        <v>47</v>
      </c>
      <c r="AX91" s="173">
        <v>55</v>
      </c>
      <c r="AY91" s="170">
        <v>70</v>
      </c>
      <c r="AZ91" s="173">
        <v>53</v>
      </c>
      <c r="BA91" s="173">
        <v>48</v>
      </c>
      <c r="BB91" s="173">
        <v>54</v>
      </c>
      <c r="BC91" s="173">
        <v>66</v>
      </c>
      <c r="BD91" s="170">
        <v>43</v>
      </c>
      <c r="BE91" s="170">
        <v>42</v>
      </c>
      <c r="BF91" s="268">
        <v>36</v>
      </c>
      <c r="BI91" s="621"/>
      <c r="BJ91" s="234" t="s">
        <v>36</v>
      </c>
      <c r="BK91" s="170">
        <v>102</v>
      </c>
      <c r="BL91" s="173">
        <v>71</v>
      </c>
      <c r="BM91" s="173">
        <v>85</v>
      </c>
      <c r="BN91" s="170">
        <v>118</v>
      </c>
      <c r="BO91" s="173">
        <v>85</v>
      </c>
      <c r="BP91" s="173">
        <v>82</v>
      </c>
      <c r="BQ91" s="173">
        <v>90</v>
      </c>
      <c r="BR91" s="173">
        <v>112</v>
      </c>
      <c r="BS91" s="170">
        <v>111</v>
      </c>
      <c r="BT91" s="170">
        <v>92</v>
      </c>
      <c r="BU91" s="268">
        <v>98</v>
      </c>
    </row>
    <row r="92" spans="2:73" ht="15.75" customHeight="1">
      <c r="B92" s="234" t="s">
        <v>11</v>
      </c>
      <c r="C92" s="170">
        <f t="shared" ref="C92:C93" si="153">T92</f>
        <v>462</v>
      </c>
      <c r="D92" s="170">
        <f t="shared" ref="D92:D93" si="154">U92</f>
        <v>436</v>
      </c>
      <c r="E92" s="170">
        <f t="shared" ref="E92:E93" si="155">V92</f>
        <v>371</v>
      </c>
      <c r="F92" s="170">
        <f>W92</f>
        <v>444</v>
      </c>
      <c r="G92" s="170">
        <f t="shared" ref="G92:G93" si="156">X92</f>
        <v>426</v>
      </c>
      <c r="H92" s="170">
        <f t="shared" ref="H92:H93" si="157">Y92</f>
        <v>393</v>
      </c>
      <c r="I92" s="170">
        <f t="shared" ref="I92:I93" si="158">Z92</f>
        <v>377</v>
      </c>
      <c r="J92" s="170">
        <f t="shared" ref="J92:J93" si="159">AA92</f>
        <v>434</v>
      </c>
      <c r="K92" s="170">
        <f t="shared" ref="K92:K93" si="160">AB92</f>
        <v>417</v>
      </c>
      <c r="L92" s="170">
        <f t="shared" ref="L92:M96" si="161">AC92</f>
        <v>486</v>
      </c>
      <c r="M92" s="170">
        <f t="shared" si="161"/>
        <v>416</v>
      </c>
      <c r="N92" s="170"/>
      <c r="O92" s="252">
        <v>36.454537897679259</v>
      </c>
      <c r="P92" s="170"/>
      <c r="Q92" s="347"/>
      <c r="R92" s="156"/>
      <c r="S92" s="234" t="s">
        <v>11</v>
      </c>
      <c r="T92" s="170">
        <v>462</v>
      </c>
      <c r="U92" s="170">
        <v>436</v>
      </c>
      <c r="V92" s="170">
        <v>371</v>
      </c>
      <c r="W92" s="170">
        <v>444</v>
      </c>
      <c r="X92" s="170">
        <v>426</v>
      </c>
      <c r="Y92" s="170">
        <v>393</v>
      </c>
      <c r="Z92" s="170">
        <v>377</v>
      </c>
      <c r="AA92" s="170">
        <v>434</v>
      </c>
      <c r="AB92" s="170">
        <v>417</v>
      </c>
      <c r="AC92" s="170">
        <v>486</v>
      </c>
      <c r="AD92" s="170">
        <v>416</v>
      </c>
      <c r="AG92" s="234" t="s">
        <v>135</v>
      </c>
      <c r="AH92" s="170">
        <v>0</v>
      </c>
      <c r="AI92" s="170">
        <v>0</v>
      </c>
      <c r="AJ92" s="170">
        <v>0</v>
      </c>
      <c r="AK92" s="170">
        <v>0</v>
      </c>
      <c r="AL92" s="170">
        <v>0</v>
      </c>
      <c r="AM92" s="170">
        <v>0</v>
      </c>
      <c r="AN92" s="170">
        <v>0</v>
      </c>
      <c r="AO92" s="170">
        <v>0</v>
      </c>
      <c r="AP92" s="170">
        <v>0</v>
      </c>
      <c r="AQ92" s="170">
        <v>0</v>
      </c>
      <c r="AR92" s="170">
        <v>0</v>
      </c>
      <c r="AT92" s="603"/>
      <c r="AU92" s="234" t="s">
        <v>70</v>
      </c>
      <c r="AV92" s="170">
        <v>355</v>
      </c>
      <c r="AW92" s="173">
        <v>362</v>
      </c>
      <c r="AX92" s="173">
        <v>370</v>
      </c>
      <c r="AY92" s="170">
        <v>376</v>
      </c>
      <c r="AZ92" s="173">
        <v>378</v>
      </c>
      <c r="BA92" s="173">
        <v>364</v>
      </c>
      <c r="BB92" s="173">
        <v>372</v>
      </c>
      <c r="BC92" s="173">
        <v>381</v>
      </c>
      <c r="BD92" s="170">
        <v>356</v>
      </c>
      <c r="BE92" s="170">
        <v>313</v>
      </c>
      <c r="BF92" s="268">
        <v>335</v>
      </c>
      <c r="BI92" s="621"/>
      <c r="BJ92" s="234" t="s">
        <v>70</v>
      </c>
      <c r="BK92" s="170">
        <v>362</v>
      </c>
      <c r="BL92" s="173">
        <v>383</v>
      </c>
      <c r="BM92" s="173">
        <v>402</v>
      </c>
      <c r="BN92" s="170">
        <v>416</v>
      </c>
      <c r="BO92" s="173">
        <v>420</v>
      </c>
      <c r="BP92" s="173">
        <v>416</v>
      </c>
      <c r="BQ92" s="173">
        <v>420</v>
      </c>
      <c r="BR92" s="173">
        <v>434</v>
      </c>
      <c r="BS92" s="170">
        <v>472</v>
      </c>
      <c r="BT92" s="170">
        <v>359</v>
      </c>
      <c r="BU92" s="268">
        <v>394</v>
      </c>
    </row>
    <row r="93" spans="2:73">
      <c r="B93" s="234" t="s">
        <v>12</v>
      </c>
      <c r="C93" s="170">
        <f t="shared" si="153"/>
        <v>46</v>
      </c>
      <c r="D93" s="170">
        <f t="shared" si="154"/>
        <v>48</v>
      </c>
      <c r="E93" s="170">
        <f t="shared" si="155"/>
        <v>46</v>
      </c>
      <c r="F93" s="170">
        <f t="shared" ref="F93" si="162">W93</f>
        <v>50</v>
      </c>
      <c r="G93" s="170">
        <f t="shared" si="156"/>
        <v>60</v>
      </c>
      <c r="H93" s="170">
        <f t="shared" si="157"/>
        <v>79</v>
      </c>
      <c r="I93" s="170">
        <f t="shared" si="158"/>
        <v>67</v>
      </c>
      <c r="J93" s="170">
        <f t="shared" si="159"/>
        <v>72</v>
      </c>
      <c r="K93" s="170">
        <f t="shared" si="160"/>
        <v>66</v>
      </c>
      <c r="L93" s="170">
        <f t="shared" si="161"/>
        <v>85</v>
      </c>
      <c r="M93" s="170">
        <f t="shared" si="161"/>
        <v>54</v>
      </c>
      <c r="N93" s="170"/>
      <c r="O93" s="252">
        <v>14.200547720266135</v>
      </c>
      <c r="P93" s="170"/>
      <c r="Q93" s="347"/>
      <c r="R93" s="156"/>
      <c r="S93" s="234" t="s">
        <v>12</v>
      </c>
      <c r="T93" s="170">
        <v>46</v>
      </c>
      <c r="U93" s="170">
        <v>48</v>
      </c>
      <c r="V93" s="170">
        <v>46</v>
      </c>
      <c r="W93" s="170">
        <v>50</v>
      </c>
      <c r="X93" s="170">
        <v>60</v>
      </c>
      <c r="Y93" s="170">
        <v>79</v>
      </c>
      <c r="Z93" s="170">
        <v>67</v>
      </c>
      <c r="AA93" s="170">
        <v>72</v>
      </c>
      <c r="AB93" s="170">
        <v>66</v>
      </c>
      <c r="AC93" s="170">
        <v>85</v>
      </c>
      <c r="AD93" s="170">
        <v>54</v>
      </c>
      <c r="AG93" s="234" t="s">
        <v>153</v>
      </c>
      <c r="AH93" s="170">
        <v>0</v>
      </c>
      <c r="AI93" s="170">
        <v>0</v>
      </c>
      <c r="AJ93" s="170">
        <v>0</v>
      </c>
      <c r="AK93" s="170">
        <v>0</v>
      </c>
      <c r="AL93" s="170">
        <v>0</v>
      </c>
      <c r="AM93" s="170">
        <v>0</v>
      </c>
      <c r="AN93" s="170">
        <v>0</v>
      </c>
      <c r="AO93" s="170">
        <v>0</v>
      </c>
      <c r="AP93" s="170">
        <v>0</v>
      </c>
      <c r="AQ93" s="170">
        <v>0</v>
      </c>
      <c r="AR93" s="170">
        <v>0</v>
      </c>
      <c r="AT93" s="604"/>
      <c r="AU93" s="239" t="s">
        <v>53</v>
      </c>
      <c r="AV93" s="240">
        <f t="shared" ref="AV93:BB93" si="163">AV91+AV92</f>
        <v>422</v>
      </c>
      <c r="AW93" s="241">
        <f t="shared" si="163"/>
        <v>409</v>
      </c>
      <c r="AX93" s="241">
        <f t="shared" si="163"/>
        <v>425</v>
      </c>
      <c r="AY93" s="240">
        <f t="shared" si="163"/>
        <v>446</v>
      </c>
      <c r="AZ93" s="241">
        <f t="shared" si="163"/>
        <v>431</v>
      </c>
      <c r="BA93" s="241">
        <f t="shared" si="163"/>
        <v>412</v>
      </c>
      <c r="BB93" s="241">
        <f t="shared" si="163"/>
        <v>426</v>
      </c>
      <c r="BC93" s="241">
        <v>447</v>
      </c>
      <c r="BD93" s="240">
        <v>399</v>
      </c>
      <c r="BE93" s="242">
        <v>355</v>
      </c>
      <c r="BF93" s="243">
        <v>371</v>
      </c>
      <c r="BI93" s="622"/>
      <c r="BJ93" s="239" t="s">
        <v>53</v>
      </c>
      <c r="BK93" s="240">
        <f t="shared" ref="BK93:BQ93" si="164">BK91+BK92</f>
        <v>464</v>
      </c>
      <c r="BL93" s="241">
        <f t="shared" si="164"/>
        <v>454</v>
      </c>
      <c r="BM93" s="241">
        <f t="shared" si="164"/>
        <v>487</v>
      </c>
      <c r="BN93" s="240">
        <f t="shared" si="164"/>
        <v>534</v>
      </c>
      <c r="BO93" s="241">
        <f t="shared" si="164"/>
        <v>505</v>
      </c>
      <c r="BP93" s="241">
        <f t="shared" si="164"/>
        <v>498</v>
      </c>
      <c r="BQ93" s="241">
        <f t="shared" si="164"/>
        <v>510</v>
      </c>
      <c r="BR93" s="241">
        <v>546</v>
      </c>
      <c r="BS93" s="240">
        <v>583</v>
      </c>
      <c r="BT93" s="242">
        <v>451</v>
      </c>
      <c r="BU93" s="243">
        <v>492</v>
      </c>
    </row>
    <row r="94" spans="2:73">
      <c r="B94" s="234" t="s">
        <v>13</v>
      </c>
      <c r="C94" s="244"/>
      <c r="D94" s="244"/>
      <c r="E94" s="244"/>
      <c r="F94" s="244">
        <f t="shared" ref="F94:F96" si="165">W94</f>
        <v>25359974</v>
      </c>
      <c r="G94" s="244">
        <f t="shared" ref="G94:G96" si="166">X94</f>
        <v>28476463</v>
      </c>
      <c r="H94" s="244">
        <f t="shared" ref="H94:H96" si="167">Y94</f>
        <v>29514410</v>
      </c>
      <c r="I94" s="244">
        <f t="shared" ref="I94:I96" si="168">Z94</f>
        <v>33644726</v>
      </c>
      <c r="J94" s="244">
        <f t="shared" ref="J94:J96" si="169">AA94</f>
        <v>31029229</v>
      </c>
      <c r="K94" s="244">
        <f t="shared" ref="K94:K96" si="170">AB94</f>
        <v>31582168</v>
      </c>
      <c r="L94" s="244">
        <f>AC94</f>
        <v>33195422</v>
      </c>
      <c r="M94" s="244">
        <f>AD94</f>
        <v>30072867</v>
      </c>
      <c r="N94" s="244"/>
      <c r="O94" s="252">
        <v>2887392.3295824509</v>
      </c>
      <c r="P94" s="170"/>
      <c r="Q94" s="347"/>
      <c r="R94" s="156"/>
      <c r="S94" s="234" t="s">
        <v>13</v>
      </c>
      <c r="T94" s="244"/>
      <c r="U94" s="244"/>
      <c r="V94" s="244"/>
      <c r="W94" s="244">
        <v>25359974</v>
      </c>
      <c r="X94" s="244">
        <v>28476463</v>
      </c>
      <c r="Y94" s="244">
        <v>29514410</v>
      </c>
      <c r="Z94" s="244">
        <v>33644726</v>
      </c>
      <c r="AA94" s="244">
        <v>31029229</v>
      </c>
      <c r="AB94" s="244">
        <v>31582168</v>
      </c>
      <c r="AC94" s="244">
        <v>33195422</v>
      </c>
      <c r="AD94" s="244">
        <v>30072867</v>
      </c>
      <c r="AG94" s="245" t="s">
        <v>136</v>
      </c>
      <c r="AH94" s="246">
        <v>46</v>
      </c>
      <c r="AI94" s="246">
        <v>48</v>
      </c>
      <c r="AJ94" s="246">
        <v>46</v>
      </c>
      <c r="AK94" s="246">
        <v>50</v>
      </c>
      <c r="AL94" s="246">
        <v>60</v>
      </c>
      <c r="AM94" s="246">
        <v>79</v>
      </c>
      <c r="AN94" s="246">
        <v>67</v>
      </c>
      <c r="AO94" s="246">
        <v>72</v>
      </c>
      <c r="AP94" s="246">
        <v>66</v>
      </c>
      <c r="AQ94" s="246">
        <v>85</v>
      </c>
      <c r="AR94" s="246">
        <v>54</v>
      </c>
      <c r="AT94" s="602" t="s">
        <v>101</v>
      </c>
      <c r="AU94" s="234" t="s">
        <v>71</v>
      </c>
      <c r="AV94" s="170">
        <v>113</v>
      </c>
      <c r="AW94" s="173">
        <v>98</v>
      </c>
      <c r="AX94" s="173">
        <v>91</v>
      </c>
      <c r="AY94" s="170">
        <v>97</v>
      </c>
      <c r="AZ94" s="173">
        <v>80</v>
      </c>
      <c r="BA94" s="173">
        <v>105</v>
      </c>
      <c r="BB94" s="173">
        <v>80</v>
      </c>
      <c r="BC94" s="169">
        <v>91</v>
      </c>
      <c r="BD94" s="169">
        <v>78</v>
      </c>
      <c r="BE94" s="169">
        <v>46</v>
      </c>
      <c r="BF94" s="267">
        <v>42</v>
      </c>
      <c r="BI94" s="617" t="s">
        <v>52</v>
      </c>
      <c r="BJ94" s="234" t="s">
        <v>71</v>
      </c>
      <c r="BK94" s="170">
        <v>841</v>
      </c>
      <c r="BL94" s="173">
        <v>744</v>
      </c>
      <c r="BM94" s="173">
        <v>756</v>
      </c>
      <c r="BN94" s="170">
        <v>839</v>
      </c>
      <c r="BO94" s="173">
        <v>725</v>
      </c>
      <c r="BP94" s="173">
        <v>722</v>
      </c>
      <c r="BQ94" s="173">
        <v>616</v>
      </c>
      <c r="BR94" s="170">
        <v>628</v>
      </c>
      <c r="BS94" s="170">
        <v>563</v>
      </c>
      <c r="BT94" s="170">
        <v>548</v>
      </c>
      <c r="BU94" s="269">
        <v>513</v>
      </c>
    </row>
    <row r="95" spans="2:73">
      <c r="B95" s="234" t="s">
        <v>16</v>
      </c>
      <c r="C95" s="247">
        <f t="shared" ref="C95:C96" si="171">T95</f>
        <v>16.590462459141047</v>
      </c>
      <c r="D95" s="247">
        <f t="shared" ref="D95:D96" si="172">U95</f>
        <v>16.965314676756449</v>
      </c>
      <c r="E95" s="247">
        <f t="shared" ref="E95:E96" si="173">V95</f>
        <v>17.089214463197617</v>
      </c>
      <c r="F95" s="247">
        <f t="shared" si="165"/>
        <v>17.857142857142858</v>
      </c>
      <c r="G95" s="247">
        <f t="shared" si="166"/>
        <v>18.43617200136822</v>
      </c>
      <c r="H95" s="247">
        <f t="shared" si="167"/>
        <v>18.323922899340804</v>
      </c>
      <c r="I95" s="247">
        <f t="shared" si="168"/>
        <v>17.94061837876114</v>
      </c>
      <c r="J95" s="247">
        <f t="shared" si="169"/>
        <v>17.80473171285411</v>
      </c>
      <c r="K95" s="247">
        <f t="shared" si="170"/>
        <v>18.275434455880085</v>
      </c>
      <c r="L95" s="247">
        <f t="shared" ref="L95:M96" si="174">AC95</f>
        <v>15.416982243541193</v>
      </c>
      <c r="M95" s="247">
        <f t="shared" si="174"/>
        <v>15.793091321792229</v>
      </c>
      <c r="N95" s="247"/>
      <c r="O95" s="360">
        <v>0.95353010681765982</v>
      </c>
      <c r="P95" s="170"/>
      <c r="Q95" s="347"/>
      <c r="R95" s="156"/>
      <c r="S95" s="234" t="s">
        <v>16</v>
      </c>
      <c r="T95" s="247">
        <v>16.590462459141047</v>
      </c>
      <c r="U95" s="247">
        <v>16.965314676756449</v>
      </c>
      <c r="V95" s="247">
        <v>17.089214463197617</v>
      </c>
      <c r="W95" s="247">
        <v>17.857142857142858</v>
      </c>
      <c r="X95" s="247">
        <v>18.43617200136822</v>
      </c>
      <c r="Y95" s="247">
        <v>18.323922899340804</v>
      </c>
      <c r="Z95" s="247">
        <v>17.94061837876114</v>
      </c>
      <c r="AA95" s="247">
        <v>17.80473171285411</v>
      </c>
      <c r="AB95" s="247">
        <v>18.275434455880085</v>
      </c>
      <c r="AC95" s="247">
        <v>15.416982243541193</v>
      </c>
      <c r="AD95" s="247">
        <v>15.793091321792229</v>
      </c>
      <c r="AT95" s="603"/>
      <c r="AU95" s="234" t="s">
        <v>72</v>
      </c>
      <c r="AV95" s="170">
        <v>143</v>
      </c>
      <c r="AW95" s="173">
        <v>113</v>
      </c>
      <c r="AX95" s="173">
        <v>177</v>
      </c>
      <c r="AY95" s="170">
        <v>131</v>
      </c>
      <c r="AZ95" s="173">
        <v>107</v>
      </c>
      <c r="BA95" s="173">
        <v>147</v>
      </c>
      <c r="BB95" s="173">
        <v>134</v>
      </c>
      <c r="BC95" s="170">
        <v>124</v>
      </c>
      <c r="BD95" s="170">
        <v>127</v>
      </c>
      <c r="BE95" s="170">
        <v>101</v>
      </c>
      <c r="BF95" s="269">
        <v>117</v>
      </c>
      <c r="BI95" s="618"/>
      <c r="BJ95" s="234" t="s">
        <v>72</v>
      </c>
      <c r="BK95" s="170">
        <v>695</v>
      </c>
      <c r="BL95" s="173">
        <v>591</v>
      </c>
      <c r="BM95" s="173">
        <v>706</v>
      </c>
      <c r="BN95" s="170">
        <v>653</v>
      </c>
      <c r="BO95" s="173">
        <v>597</v>
      </c>
      <c r="BP95" s="173">
        <v>646</v>
      </c>
      <c r="BQ95" s="173">
        <v>505</v>
      </c>
      <c r="BR95" s="170">
        <v>598</v>
      </c>
      <c r="BS95" s="170">
        <v>553</v>
      </c>
      <c r="BT95" s="170">
        <v>507</v>
      </c>
      <c r="BU95" s="269">
        <v>488</v>
      </c>
    </row>
    <row r="96" spans="2:73">
      <c r="B96" s="248" t="s">
        <v>17</v>
      </c>
      <c r="C96" s="249">
        <f t="shared" si="171"/>
        <v>0.46199261992619928</v>
      </c>
      <c r="D96" s="249">
        <f t="shared" si="172"/>
        <v>0.43317230273752011</v>
      </c>
      <c r="E96" s="249">
        <f t="shared" si="173"/>
        <v>0.42619047619047618</v>
      </c>
      <c r="F96" s="249">
        <f t="shared" si="165"/>
        <v>0.39127105666156203</v>
      </c>
      <c r="G96" s="249">
        <f t="shared" si="166"/>
        <v>0.42722602739726029</v>
      </c>
      <c r="H96" s="249">
        <f t="shared" si="167"/>
        <v>0.37968359700249793</v>
      </c>
      <c r="I96" s="249">
        <f t="shared" si="168"/>
        <v>0.43061396131202689</v>
      </c>
      <c r="J96" s="249">
        <f t="shared" si="169"/>
        <v>0.43127147766323026</v>
      </c>
      <c r="K96" s="249">
        <f t="shared" si="170"/>
        <v>0.40163934426229508</v>
      </c>
      <c r="L96" s="249">
        <f t="shared" si="174"/>
        <v>0.4095796676441838</v>
      </c>
      <c r="M96" s="249">
        <f t="shared" si="161"/>
        <v>0.33180076628352489</v>
      </c>
      <c r="N96" s="250"/>
      <c r="O96" s="361">
        <v>2.5029614809059666</v>
      </c>
      <c r="P96" s="251"/>
      <c r="Q96" s="347"/>
      <c r="R96" s="156"/>
      <c r="S96" s="248" t="s">
        <v>17</v>
      </c>
      <c r="T96" s="249">
        <v>0.46199261992619928</v>
      </c>
      <c r="U96" s="249">
        <v>0.43317230273752011</v>
      </c>
      <c r="V96" s="249">
        <v>0.42619047619047618</v>
      </c>
      <c r="W96" s="249">
        <v>0.39127105666156203</v>
      </c>
      <c r="X96" s="249">
        <v>0.42722602739726029</v>
      </c>
      <c r="Y96" s="249">
        <v>0.37968359700249793</v>
      </c>
      <c r="Z96" s="249">
        <v>0.43061396131202689</v>
      </c>
      <c r="AA96" s="249">
        <v>0.43127147766323026</v>
      </c>
      <c r="AB96" s="249">
        <v>0.40163934426229508</v>
      </c>
      <c r="AC96" s="249">
        <v>0.4095796676441838</v>
      </c>
      <c r="AD96" s="249">
        <v>0.33180076628352489</v>
      </c>
      <c r="AT96" s="603"/>
      <c r="AU96" s="234" t="s">
        <v>73</v>
      </c>
      <c r="AV96" s="170">
        <v>177</v>
      </c>
      <c r="AW96" s="173">
        <v>184</v>
      </c>
      <c r="AX96" s="173">
        <v>197</v>
      </c>
      <c r="AY96" s="170">
        <v>250</v>
      </c>
      <c r="AZ96" s="173">
        <v>183</v>
      </c>
      <c r="BA96" s="173">
        <v>208</v>
      </c>
      <c r="BB96" s="173">
        <v>184</v>
      </c>
      <c r="BC96" s="170">
        <v>236</v>
      </c>
      <c r="BD96" s="170">
        <v>212</v>
      </c>
      <c r="BE96" s="170">
        <v>205</v>
      </c>
      <c r="BF96" s="269">
        <v>187</v>
      </c>
      <c r="BI96" s="618"/>
      <c r="BJ96" s="234" t="s">
        <v>73</v>
      </c>
      <c r="BK96" s="170">
        <v>585</v>
      </c>
      <c r="BL96" s="173">
        <v>559</v>
      </c>
      <c r="BM96" s="173">
        <v>615</v>
      </c>
      <c r="BN96" s="170">
        <v>671</v>
      </c>
      <c r="BO96" s="173">
        <v>566</v>
      </c>
      <c r="BP96" s="173">
        <v>647</v>
      </c>
      <c r="BQ96" s="173">
        <v>606</v>
      </c>
      <c r="BR96" s="170">
        <v>616</v>
      </c>
      <c r="BS96" s="170">
        <v>605</v>
      </c>
      <c r="BT96" s="170">
        <v>638</v>
      </c>
      <c r="BU96" s="269">
        <v>557</v>
      </c>
    </row>
    <row r="97" spans="2:75">
      <c r="G97" s="156"/>
      <c r="H97" s="156"/>
      <c r="I97" s="156"/>
      <c r="J97" s="156"/>
      <c r="K97" s="156"/>
      <c r="L97" s="156"/>
      <c r="M97" s="156"/>
      <c r="N97" s="189"/>
      <c r="O97" s="111"/>
      <c r="P97" s="156"/>
      <c r="Q97" s="347"/>
      <c r="R97" s="156"/>
      <c r="AA97" s="347"/>
      <c r="AB97" s="347"/>
      <c r="AC97" s="347"/>
      <c r="AD97" s="347"/>
      <c r="AT97" s="603"/>
      <c r="AU97" s="234" t="s">
        <v>36</v>
      </c>
      <c r="AV97" s="170">
        <v>46</v>
      </c>
      <c r="AW97" s="173">
        <v>36</v>
      </c>
      <c r="AX97" s="173">
        <v>44</v>
      </c>
      <c r="AY97" s="170">
        <v>66</v>
      </c>
      <c r="AZ97" s="173">
        <v>41</v>
      </c>
      <c r="BA97" s="173">
        <v>52</v>
      </c>
      <c r="BB97" s="173">
        <v>55</v>
      </c>
      <c r="BC97" s="173">
        <v>66</v>
      </c>
      <c r="BD97" s="170">
        <v>79</v>
      </c>
      <c r="BE97" s="170">
        <v>60</v>
      </c>
      <c r="BF97" s="268">
        <v>77</v>
      </c>
      <c r="BI97" s="618"/>
      <c r="BJ97" s="234" t="s">
        <v>36</v>
      </c>
      <c r="BK97" s="170">
        <v>57</v>
      </c>
      <c r="BL97" s="173">
        <v>48</v>
      </c>
      <c r="BM97" s="173">
        <v>58</v>
      </c>
      <c r="BN97" s="170">
        <v>84</v>
      </c>
      <c r="BO97" s="173">
        <v>50</v>
      </c>
      <c r="BP97" s="173">
        <v>70</v>
      </c>
      <c r="BQ97" s="173">
        <v>74</v>
      </c>
      <c r="BR97" s="173">
        <v>86</v>
      </c>
      <c r="BS97" s="170">
        <v>90</v>
      </c>
      <c r="BT97" s="170">
        <v>70</v>
      </c>
      <c r="BU97" s="268">
        <v>92</v>
      </c>
    </row>
    <row r="98" spans="2:75" ht="15.75" customHeight="1">
      <c r="G98" s="156"/>
      <c r="H98" s="156"/>
      <c r="I98" s="156"/>
      <c r="J98" s="156"/>
      <c r="K98" s="156"/>
      <c r="L98" s="156"/>
      <c r="M98" s="156"/>
      <c r="N98" s="189"/>
      <c r="O98" s="111"/>
      <c r="P98" s="156"/>
      <c r="Q98" s="347"/>
      <c r="R98" s="156"/>
      <c r="AA98" s="347"/>
      <c r="AB98" s="347"/>
      <c r="AC98" s="347"/>
      <c r="AD98" s="347"/>
      <c r="AG98" s="189"/>
      <c r="AH98" s="189"/>
      <c r="AI98" s="189"/>
      <c r="AJ98" s="189"/>
      <c r="AK98" s="189"/>
      <c r="AL98" s="189"/>
      <c r="AM98" s="189"/>
      <c r="AN98" s="189"/>
      <c r="AO98" s="189"/>
      <c r="AP98" s="189"/>
      <c r="AQ98" s="189"/>
      <c r="AR98" s="189"/>
      <c r="AT98" s="603"/>
      <c r="AU98" s="234" t="s">
        <v>70</v>
      </c>
      <c r="AV98" s="170">
        <v>185</v>
      </c>
      <c r="AW98" s="173">
        <v>233</v>
      </c>
      <c r="AX98" s="173">
        <v>229</v>
      </c>
      <c r="AY98" s="170">
        <v>252</v>
      </c>
      <c r="AZ98" s="173">
        <v>249</v>
      </c>
      <c r="BA98" s="173">
        <v>283</v>
      </c>
      <c r="BB98" s="173">
        <v>304</v>
      </c>
      <c r="BC98" s="173">
        <v>340</v>
      </c>
      <c r="BD98" s="170">
        <v>373</v>
      </c>
      <c r="BE98" s="170">
        <v>282</v>
      </c>
      <c r="BF98" s="268">
        <v>303</v>
      </c>
      <c r="BI98" s="618"/>
      <c r="BJ98" s="234" t="s">
        <v>70</v>
      </c>
      <c r="BK98" s="170">
        <v>363</v>
      </c>
      <c r="BL98" s="173">
        <v>445</v>
      </c>
      <c r="BM98" s="173">
        <v>426</v>
      </c>
      <c r="BN98" s="170">
        <v>464</v>
      </c>
      <c r="BO98" s="173">
        <v>456</v>
      </c>
      <c r="BP98" s="173">
        <v>514</v>
      </c>
      <c r="BQ98" s="173">
        <v>560</v>
      </c>
      <c r="BR98" s="173">
        <v>627</v>
      </c>
      <c r="BS98" s="170">
        <v>630</v>
      </c>
      <c r="BT98" s="170">
        <v>518</v>
      </c>
      <c r="BU98" s="268">
        <v>547</v>
      </c>
    </row>
    <row r="99" spans="2:75">
      <c r="G99" s="156"/>
      <c r="H99" s="156"/>
      <c r="I99" s="156"/>
      <c r="J99" s="156"/>
      <c r="K99" s="156"/>
      <c r="L99" s="156"/>
      <c r="M99" s="156"/>
      <c r="N99" s="189"/>
      <c r="O99" s="111"/>
      <c r="P99" s="156"/>
      <c r="Q99" s="347"/>
      <c r="R99" s="156"/>
      <c r="AA99" s="347"/>
      <c r="AB99" s="347"/>
      <c r="AC99" s="347"/>
      <c r="AD99" s="347"/>
      <c r="AG99" s="189"/>
      <c r="AH99" s="189"/>
      <c r="AI99" s="189"/>
      <c r="AJ99" s="189"/>
      <c r="AK99" s="189"/>
      <c r="AL99" s="189"/>
      <c r="AM99" s="189"/>
      <c r="AN99" s="189"/>
      <c r="AO99" s="189"/>
      <c r="AP99" s="189"/>
      <c r="AQ99" s="189"/>
      <c r="AR99" s="189"/>
      <c r="AT99" s="603"/>
      <c r="AU99" s="255" t="s">
        <v>53</v>
      </c>
      <c r="AV99" s="260">
        <f t="shared" ref="AV99:BB99" si="175">AV97+AV98</f>
        <v>231</v>
      </c>
      <c r="AW99" s="261">
        <f t="shared" si="175"/>
        <v>269</v>
      </c>
      <c r="AX99" s="261">
        <f t="shared" si="175"/>
        <v>273</v>
      </c>
      <c r="AY99" s="260">
        <f t="shared" si="175"/>
        <v>318</v>
      </c>
      <c r="AZ99" s="261">
        <f t="shared" si="175"/>
        <v>290</v>
      </c>
      <c r="BA99" s="261">
        <f t="shared" si="175"/>
        <v>335</v>
      </c>
      <c r="BB99" s="261">
        <f t="shared" si="175"/>
        <v>359</v>
      </c>
      <c r="BC99" s="241">
        <v>406</v>
      </c>
      <c r="BD99" s="240">
        <v>452</v>
      </c>
      <c r="BE99" s="242">
        <v>342</v>
      </c>
      <c r="BF99" s="243">
        <v>380</v>
      </c>
      <c r="BI99" s="619"/>
      <c r="BJ99" s="239" t="s">
        <v>53</v>
      </c>
      <c r="BK99" s="240">
        <f t="shared" ref="BK99:BQ99" si="176">BK97+BK98</f>
        <v>420</v>
      </c>
      <c r="BL99" s="241">
        <f t="shared" si="176"/>
        <v>493</v>
      </c>
      <c r="BM99" s="241">
        <f t="shared" si="176"/>
        <v>484</v>
      </c>
      <c r="BN99" s="240">
        <f t="shared" si="176"/>
        <v>548</v>
      </c>
      <c r="BO99" s="241">
        <f t="shared" si="176"/>
        <v>506</v>
      </c>
      <c r="BP99" s="241">
        <f t="shared" si="176"/>
        <v>584</v>
      </c>
      <c r="BQ99" s="241">
        <f t="shared" si="176"/>
        <v>634</v>
      </c>
      <c r="BR99" s="241">
        <v>713</v>
      </c>
      <c r="BS99" s="240">
        <v>720</v>
      </c>
      <c r="BT99" s="242">
        <v>588</v>
      </c>
      <c r="BU99" s="243">
        <v>639</v>
      </c>
    </row>
    <row r="100" spans="2:75" ht="15.75" customHeight="1">
      <c r="B100" s="234"/>
      <c r="C100" s="234"/>
      <c r="D100" s="234"/>
      <c r="E100" s="234"/>
      <c r="F100" s="244"/>
      <c r="G100" s="244"/>
      <c r="H100" s="244"/>
      <c r="I100" s="244"/>
      <c r="J100" s="244"/>
      <c r="K100" s="244"/>
      <c r="L100" s="244"/>
      <c r="M100" s="244"/>
      <c r="N100" s="244"/>
      <c r="O100" s="262"/>
      <c r="P100" s="244"/>
      <c r="Q100" s="367"/>
      <c r="R100" s="163"/>
      <c r="S100" s="234"/>
      <c r="T100" s="234"/>
      <c r="U100" s="234"/>
      <c r="V100" s="234"/>
      <c r="W100" s="244"/>
      <c r="X100" s="244"/>
      <c r="Y100" s="244"/>
      <c r="Z100" s="244"/>
      <c r="AA100" s="244"/>
      <c r="AB100" s="244"/>
      <c r="AC100" s="244"/>
      <c r="AD100" s="244"/>
      <c r="AE100" s="189"/>
      <c r="AF100" s="189"/>
      <c r="AG100" s="189"/>
      <c r="AH100" s="189"/>
      <c r="AI100" s="189"/>
      <c r="AJ100" s="189"/>
      <c r="AK100" s="189"/>
      <c r="AL100" s="189"/>
      <c r="AM100" s="189"/>
      <c r="AN100" s="189"/>
      <c r="AO100" s="189"/>
      <c r="AP100" s="189"/>
      <c r="AQ100" s="189"/>
      <c r="AR100" s="189"/>
      <c r="AT100" s="256"/>
      <c r="AU100" s="256"/>
      <c r="AV100" s="256"/>
      <c r="AW100" s="256"/>
      <c r="AX100" s="256"/>
      <c r="AY100" s="256"/>
      <c r="AZ100" s="256"/>
      <c r="BA100" s="256"/>
      <c r="BB100" s="256"/>
      <c r="BC100" s="371"/>
      <c r="BD100" s="371"/>
      <c r="BE100" s="371"/>
      <c r="BF100" s="371"/>
      <c r="BR100" s="347"/>
      <c r="BS100" s="347"/>
      <c r="BT100" s="347"/>
      <c r="BU100" s="343"/>
    </row>
    <row r="101" spans="2:75">
      <c r="B101" s="160" t="s">
        <v>7</v>
      </c>
      <c r="C101" s="160" t="s">
        <v>126</v>
      </c>
      <c r="D101" s="160" t="s">
        <v>125</v>
      </c>
      <c r="E101" s="160" t="s">
        <v>124</v>
      </c>
      <c r="F101" s="160" t="s">
        <v>49</v>
      </c>
      <c r="G101" s="160" t="s">
        <v>48</v>
      </c>
      <c r="H101" s="160" t="s">
        <v>47</v>
      </c>
      <c r="I101" s="160" t="s">
        <v>46</v>
      </c>
      <c r="J101" s="160" t="s">
        <v>45</v>
      </c>
      <c r="K101" s="160" t="s">
        <v>44</v>
      </c>
      <c r="L101" s="160" t="s">
        <v>43</v>
      </c>
      <c r="M101" s="160" t="s">
        <v>97</v>
      </c>
      <c r="N101" s="162"/>
      <c r="O101" s="103" t="s">
        <v>115</v>
      </c>
      <c r="P101" s="162"/>
      <c r="Q101" s="347"/>
      <c r="R101" s="156"/>
      <c r="S101" s="160" t="s">
        <v>7</v>
      </c>
      <c r="T101" s="160" t="s">
        <v>126</v>
      </c>
      <c r="U101" s="160" t="s">
        <v>125</v>
      </c>
      <c r="V101" s="160" t="s">
        <v>124</v>
      </c>
      <c r="W101" s="160" t="s">
        <v>49</v>
      </c>
      <c r="X101" s="160" t="s">
        <v>48</v>
      </c>
      <c r="Y101" s="160" t="s">
        <v>47</v>
      </c>
      <c r="Z101" s="160" t="s">
        <v>46</v>
      </c>
      <c r="AA101" s="160" t="s">
        <v>45</v>
      </c>
      <c r="AB101" s="160" t="s">
        <v>44</v>
      </c>
      <c r="AC101" s="160" t="s">
        <v>43</v>
      </c>
      <c r="AD101" s="160" t="s">
        <v>97</v>
      </c>
      <c r="AG101" s="160" t="s">
        <v>7</v>
      </c>
      <c r="AH101" s="160" t="s">
        <v>126</v>
      </c>
      <c r="AI101" s="160" t="s">
        <v>125</v>
      </c>
      <c r="AJ101" s="160" t="s">
        <v>124</v>
      </c>
      <c r="AK101" s="160" t="s">
        <v>49</v>
      </c>
      <c r="AL101" s="160" t="s">
        <v>48</v>
      </c>
      <c r="AM101" s="160" t="s">
        <v>47</v>
      </c>
      <c r="AN101" s="160" t="s">
        <v>46</v>
      </c>
      <c r="AO101" s="160" t="s">
        <v>45</v>
      </c>
      <c r="AP101" s="160" t="s">
        <v>44</v>
      </c>
      <c r="AQ101" s="160" t="s">
        <v>43</v>
      </c>
      <c r="AR101" s="160" t="s">
        <v>97</v>
      </c>
      <c r="AT101" s="233"/>
      <c r="AU101" s="160" t="s">
        <v>7</v>
      </c>
      <c r="AV101" s="160" t="s">
        <v>126</v>
      </c>
      <c r="AW101" s="160" t="s">
        <v>125</v>
      </c>
      <c r="AX101" s="160" t="s">
        <v>124</v>
      </c>
      <c r="AY101" s="160" t="s">
        <v>49</v>
      </c>
      <c r="AZ101" s="160" t="s">
        <v>48</v>
      </c>
      <c r="BA101" s="160" t="s">
        <v>47</v>
      </c>
      <c r="BB101" s="160" t="s">
        <v>46</v>
      </c>
      <c r="BC101" s="160" t="s">
        <v>45</v>
      </c>
      <c r="BD101" s="160" t="s">
        <v>44</v>
      </c>
      <c r="BE101" s="160" t="s">
        <v>43</v>
      </c>
      <c r="BF101" s="160" t="s">
        <v>97</v>
      </c>
      <c r="BI101" s="233"/>
      <c r="BJ101" s="160" t="s">
        <v>7</v>
      </c>
      <c r="BK101" s="160" t="s">
        <v>126</v>
      </c>
      <c r="BL101" s="160" t="s">
        <v>125</v>
      </c>
      <c r="BM101" s="160" t="s">
        <v>124</v>
      </c>
      <c r="BN101" s="160" t="s">
        <v>49</v>
      </c>
      <c r="BO101" s="160" t="s">
        <v>48</v>
      </c>
      <c r="BP101" s="160" t="s">
        <v>47</v>
      </c>
      <c r="BQ101" s="160" t="s">
        <v>46</v>
      </c>
      <c r="BR101" s="160" t="s">
        <v>45</v>
      </c>
      <c r="BS101" s="160" t="s">
        <v>44</v>
      </c>
      <c r="BT101" s="160" t="s">
        <v>43</v>
      </c>
      <c r="BU101" s="160" t="s">
        <v>97</v>
      </c>
    </row>
    <row r="102" spans="2:75" ht="15.75" customHeight="1">
      <c r="B102" s="234" t="s">
        <v>71</v>
      </c>
      <c r="C102" s="170">
        <f t="shared" ref="C102:M104" si="177">T102+AV102*$Q$6+AV108*$Q$8</f>
        <v>4598.8</v>
      </c>
      <c r="D102" s="170">
        <f t="shared" si="177"/>
        <v>3684.6000000000004</v>
      </c>
      <c r="E102" s="170">
        <f t="shared" si="177"/>
        <v>3911</v>
      </c>
      <c r="F102" s="170">
        <f t="shared" si="177"/>
        <v>3853.8</v>
      </c>
      <c r="G102" s="170">
        <f t="shared" si="177"/>
        <v>3911</v>
      </c>
      <c r="H102" s="170">
        <f t="shared" si="177"/>
        <v>3885</v>
      </c>
      <c r="I102" s="170">
        <f t="shared" si="177"/>
        <v>3282.8</v>
      </c>
      <c r="J102" s="170">
        <f t="shared" si="177"/>
        <v>3333.8</v>
      </c>
      <c r="K102" s="170">
        <f t="shared" si="177"/>
        <v>3394.8</v>
      </c>
      <c r="L102" s="170">
        <f t="shared" si="177"/>
        <v>2999</v>
      </c>
      <c r="M102" s="170">
        <f t="shared" si="177"/>
        <v>3058.8</v>
      </c>
      <c r="N102" s="235"/>
      <c r="O102" s="252">
        <v>454.21046712338534</v>
      </c>
      <c r="P102" s="170"/>
      <c r="Q102" s="347"/>
      <c r="R102" s="156"/>
      <c r="S102" s="234" t="s">
        <v>71</v>
      </c>
      <c r="T102" s="170">
        <v>3021</v>
      </c>
      <c r="U102" s="170">
        <v>2454</v>
      </c>
      <c r="V102" s="170">
        <v>2613</v>
      </c>
      <c r="W102" s="170">
        <v>2540</v>
      </c>
      <c r="X102" s="170">
        <v>2579</v>
      </c>
      <c r="Y102" s="170">
        <v>2557</v>
      </c>
      <c r="Z102" s="170">
        <v>2197</v>
      </c>
      <c r="AA102" s="170">
        <v>2220</v>
      </c>
      <c r="AB102" s="170">
        <v>2297</v>
      </c>
      <c r="AC102" s="170">
        <v>2084</v>
      </c>
      <c r="AD102" s="170">
        <v>2180</v>
      </c>
      <c r="AG102" s="234" t="s">
        <v>132</v>
      </c>
      <c r="AH102" s="170">
        <v>0</v>
      </c>
      <c r="AI102" s="170">
        <v>0</v>
      </c>
      <c r="AJ102" s="170">
        <v>0</v>
      </c>
      <c r="AK102" s="170">
        <v>0</v>
      </c>
      <c r="AL102" s="170">
        <v>0</v>
      </c>
      <c r="AM102" s="170">
        <v>0</v>
      </c>
      <c r="AN102" s="170">
        <v>0</v>
      </c>
      <c r="AO102" s="170">
        <v>0</v>
      </c>
      <c r="AP102" s="170">
        <v>0</v>
      </c>
      <c r="AQ102" s="170">
        <v>0</v>
      </c>
      <c r="AR102" s="170">
        <v>0</v>
      </c>
      <c r="AT102" s="602" t="s">
        <v>100</v>
      </c>
      <c r="AU102" s="234" t="s">
        <v>71</v>
      </c>
      <c r="AV102" s="170">
        <v>1661</v>
      </c>
      <c r="AW102" s="173">
        <v>1282</v>
      </c>
      <c r="AX102" s="173">
        <v>1330</v>
      </c>
      <c r="AY102" s="170">
        <v>1391</v>
      </c>
      <c r="AZ102" s="173">
        <v>1435</v>
      </c>
      <c r="BA102" s="173">
        <v>1410</v>
      </c>
      <c r="BB102" s="173">
        <v>1186</v>
      </c>
      <c r="BC102" s="169">
        <v>1201</v>
      </c>
      <c r="BD102" s="169">
        <v>1211</v>
      </c>
      <c r="BE102" s="169">
        <v>1025</v>
      </c>
      <c r="BF102" s="267">
        <v>1001</v>
      </c>
      <c r="BI102" s="620" t="s">
        <v>51</v>
      </c>
      <c r="BJ102" s="234" t="s">
        <v>71</v>
      </c>
      <c r="BK102" s="170">
        <v>333</v>
      </c>
      <c r="BL102" s="173">
        <v>276</v>
      </c>
      <c r="BM102" s="173">
        <v>299</v>
      </c>
      <c r="BN102" s="170">
        <v>254</v>
      </c>
      <c r="BO102" s="173">
        <v>237</v>
      </c>
      <c r="BP102" s="173">
        <v>250</v>
      </c>
      <c r="BQ102" s="173">
        <v>180</v>
      </c>
      <c r="BR102" s="170">
        <v>181</v>
      </c>
      <c r="BS102" s="170">
        <v>168</v>
      </c>
      <c r="BT102" s="170">
        <v>132</v>
      </c>
      <c r="BU102" s="267">
        <v>128</v>
      </c>
      <c r="BW102" s="156" t="s">
        <v>14</v>
      </c>
    </row>
    <row r="103" spans="2:75">
      <c r="B103" s="234" t="s">
        <v>72</v>
      </c>
      <c r="C103" s="170">
        <f t="shared" si="177"/>
        <v>3903</v>
      </c>
      <c r="D103" s="170">
        <f t="shared" si="177"/>
        <v>3410.4</v>
      </c>
      <c r="E103" s="170">
        <f t="shared" si="177"/>
        <v>3500.6</v>
      </c>
      <c r="F103" s="170">
        <f t="shared" si="177"/>
        <v>3776.2</v>
      </c>
      <c r="G103" s="170">
        <f t="shared" si="177"/>
        <v>3756.4</v>
      </c>
      <c r="H103" s="170">
        <f t="shared" si="177"/>
        <v>4016.6000000000004</v>
      </c>
      <c r="I103" s="170">
        <f t="shared" si="177"/>
        <v>3519</v>
      </c>
      <c r="J103" s="170">
        <f t="shared" si="177"/>
        <v>3654.8</v>
      </c>
      <c r="K103" s="170">
        <f t="shared" si="177"/>
        <v>3748.4</v>
      </c>
      <c r="L103" s="170">
        <f t="shared" si="177"/>
        <v>3743.2</v>
      </c>
      <c r="M103" s="170">
        <f t="shared" si="177"/>
        <v>3552.6</v>
      </c>
      <c r="N103" s="235"/>
      <c r="O103" s="252">
        <v>186.34588627961006</v>
      </c>
      <c r="P103" s="170"/>
      <c r="Q103" s="347"/>
      <c r="R103" s="156"/>
      <c r="S103" s="234" t="s">
        <v>72</v>
      </c>
      <c r="T103" s="170">
        <v>2623</v>
      </c>
      <c r="U103" s="170">
        <v>2280</v>
      </c>
      <c r="V103" s="170">
        <v>2324</v>
      </c>
      <c r="W103" s="170">
        <v>2497</v>
      </c>
      <c r="X103" s="170">
        <v>2461</v>
      </c>
      <c r="Y103" s="170">
        <v>2598</v>
      </c>
      <c r="Z103" s="170">
        <v>2304</v>
      </c>
      <c r="AA103" s="170">
        <v>2377</v>
      </c>
      <c r="AB103" s="170">
        <v>2459</v>
      </c>
      <c r="AC103" s="170">
        <v>2492</v>
      </c>
      <c r="AD103" s="170">
        <v>2414</v>
      </c>
      <c r="AG103" s="234" t="s">
        <v>70</v>
      </c>
      <c r="AH103" s="170">
        <v>2294</v>
      </c>
      <c r="AI103" s="170">
        <v>2218</v>
      </c>
      <c r="AJ103" s="170">
        <v>2441</v>
      </c>
      <c r="AK103" s="170">
        <v>2454</v>
      </c>
      <c r="AL103" s="170">
        <v>2590</v>
      </c>
      <c r="AM103" s="170">
        <v>2562</v>
      </c>
      <c r="AN103" s="170">
        <v>2678</v>
      </c>
      <c r="AO103" s="170">
        <v>2724</v>
      </c>
      <c r="AP103" s="170">
        <v>2887</v>
      </c>
      <c r="AQ103" s="170">
        <v>2991</v>
      </c>
      <c r="AR103" s="170">
        <v>2898</v>
      </c>
      <c r="AT103" s="603"/>
      <c r="AU103" s="234" t="s">
        <v>72</v>
      </c>
      <c r="AV103" s="170">
        <v>1230</v>
      </c>
      <c r="AW103" s="173">
        <v>1058</v>
      </c>
      <c r="AX103" s="173">
        <v>1082</v>
      </c>
      <c r="AY103" s="170">
        <v>1199</v>
      </c>
      <c r="AZ103" s="173">
        <v>1193</v>
      </c>
      <c r="BA103" s="173">
        <v>1317</v>
      </c>
      <c r="BB103" s="173">
        <v>1110</v>
      </c>
      <c r="BC103" s="170">
        <v>1206</v>
      </c>
      <c r="BD103" s="170">
        <v>1248</v>
      </c>
      <c r="BE103" s="170">
        <v>1214</v>
      </c>
      <c r="BF103" s="269">
        <v>1142</v>
      </c>
      <c r="BI103" s="621"/>
      <c r="BJ103" s="234" t="s">
        <v>72</v>
      </c>
      <c r="BK103" s="170">
        <v>441</v>
      </c>
      <c r="BL103" s="173">
        <v>411</v>
      </c>
      <c r="BM103" s="173">
        <v>435</v>
      </c>
      <c r="BN103" s="170">
        <v>432</v>
      </c>
      <c r="BO103" s="173">
        <v>450</v>
      </c>
      <c r="BP103" s="173">
        <v>469</v>
      </c>
      <c r="BQ103" s="173">
        <v>409</v>
      </c>
      <c r="BR103" s="170">
        <v>394</v>
      </c>
      <c r="BS103" s="170">
        <v>366</v>
      </c>
      <c r="BT103" s="170">
        <v>354</v>
      </c>
      <c r="BU103" s="269">
        <v>313</v>
      </c>
    </row>
    <row r="104" spans="2:75">
      <c r="B104" s="234" t="s">
        <v>73</v>
      </c>
      <c r="C104" s="170">
        <f t="shared" si="177"/>
        <v>3935.2</v>
      </c>
      <c r="D104" s="170">
        <f t="shared" si="177"/>
        <v>3436.4</v>
      </c>
      <c r="E104" s="170">
        <f t="shared" si="177"/>
        <v>3787.8</v>
      </c>
      <c r="F104" s="170">
        <f t="shared" si="177"/>
        <v>3842.8</v>
      </c>
      <c r="G104" s="170">
        <f t="shared" si="177"/>
        <v>4185.2</v>
      </c>
      <c r="H104" s="170">
        <f t="shared" si="177"/>
        <v>4244.8</v>
      </c>
      <c r="I104" s="170">
        <f t="shared" si="177"/>
        <v>4193.6000000000004</v>
      </c>
      <c r="J104" s="170">
        <f t="shared" si="177"/>
        <v>4131.2</v>
      </c>
      <c r="K104" s="170">
        <f t="shared" si="177"/>
        <v>4357.6000000000004</v>
      </c>
      <c r="L104" s="170">
        <f t="shared" si="177"/>
        <v>4334.6000000000004</v>
      </c>
      <c r="M104" s="170">
        <f t="shared" si="177"/>
        <v>4329</v>
      </c>
      <c r="N104" s="235"/>
      <c r="O104" s="252">
        <v>289.02944794220844</v>
      </c>
      <c r="P104" s="170"/>
      <c r="Q104" s="347"/>
      <c r="R104" s="156"/>
      <c r="S104" s="234" t="s">
        <v>73</v>
      </c>
      <c r="T104" s="170">
        <v>2593</v>
      </c>
      <c r="U104" s="170">
        <v>2266</v>
      </c>
      <c r="V104" s="170">
        <v>2487</v>
      </c>
      <c r="W104" s="170">
        <v>2501</v>
      </c>
      <c r="X104" s="170">
        <v>2707</v>
      </c>
      <c r="Y104" s="170">
        <v>2721</v>
      </c>
      <c r="Z104" s="170">
        <v>2652</v>
      </c>
      <c r="AA104" s="170">
        <v>2624</v>
      </c>
      <c r="AB104" s="170">
        <v>2785</v>
      </c>
      <c r="AC104" s="170">
        <v>2773</v>
      </c>
      <c r="AD104" s="170">
        <v>2824</v>
      </c>
      <c r="AG104" s="234" t="s">
        <v>133</v>
      </c>
      <c r="AH104" s="170">
        <v>889</v>
      </c>
      <c r="AI104" s="170">
        <v>823</v>
      </c>
      <c r="AJ104" s="170">
        <v>849</v>
      </c>
      <c r="AK104" s="170">
        <v>874</v>
      </c>
      <c r="AL104" s="170">
        <v>862</v>
      </c>
      <c r="AM104" s="170">
        <v>810</v>
      </c>
      <c r="AN104" s="170">
        <v>1023</v>
      </c>
      <c r="AO104" s="170">
        <v>998</v>
      </c>
      <c r="AP104" s="170">
        <v>1047</v>
      </c>
      <c r="AQ104" s="170">
        <v>1060</v>
      </c>
      <c r="AR104" s="170">
        <v>915</v>
      </c>
      <c r="AT104" s="603"/>
      <c r="AU104" s="234" t="s">
        <v>73</v>
      </c>
      <c r="AV104" s="170">
        <v>1034</v>
      </c>
      <c r="AW104" s="173">
        <v>903</v>
      </c>
      <c r="AX104" s="173">
        <v>1021</v>
      </c>
      <c r="AY104" s="170">
        <v>1046</v>
      </c>
      <c r="AZ104" s="173">
        <v>1114</v>
      </c>
      <c r="BA104" s="173">
        <v>1161</v>
      </c>
      <c r="BB104" s="173">
        <v>1182</v>
      </c>
      <c r="BC104" s="170">
        <v>1159</v>
      </c>
      <c r="BD104" s="170">
        <v>1227</v>
      </c>
      <c r="BE104" s="170">
        <v>1272</v>
      </c>
      <c r="BF104" s="269">
        <v>1225</v>
      </c>
      <c r="BI104" s="621"/>
      <c r="BJ104" s="234" t="s">
        <v>73</v>
      </c>
      <c r="BK104" s="170">
        <v>796</v>
      </c>
      <c r="BL104" s="173">
        <v>673</v>
      </c>
      <c r="BM104" s="173">
        <v>725</v>
      </c>
      <c r="BN104" s="170">
        <v>742</v>
      </c>
      <c r="BO104" s="173">
        <v>785</v>
      </c>
      <c r="BP104" s="173">
        <v>789</v>
      </c>
      <c r="BQ104" s="173">
        <v>799</v>
      </c>
      <c r="BR104" s="170">
        <v>758</v>
      </c>
      <c r="BS104" s="170">
        <v>761</v>
      </c>
      <c r="BT104" s="170">
        <v>696</v>
      </c>
      <c r="BU104" s="269">
        <v>672</v>
      </c>
    </row>
    <row r="105" spans="2:75">
      <c r="B105" s="234" t="s">
        <v>10</v>
      </c>
      <c r="C105" s="170">
        <f t="shared" ref="C105:M105" si="178">T105+AV107*$Q$6+AV113*$Q$8</f>
        <v>3497.6</v>
      </c>
      <c r="D105" s="170">
        <f t="shared" si="178"/>
        <v>3455.6</v>
      </c>
      <c r="E105" s="170">
        <f t="shared" si="178"/>
        <v>3801.2</v>
      </c>
      <c r="F105" s="170">
        <f t="shared" si="178"/>
        <v>3885</v>
      </c>
      <c r="G105" s="170">
        <f t="shared" si="178"/>
        <v>4151.3999999999996</v>
      </c>
      <c r="H105" s="170">
        <f t="shared" si="178"/>
        <v>4080</v>
      </c>
      <c r="I105" s="170">
        <f t="shared" si="178"/>
        <v>4286</v>
      </c>
      <c r="J105" s="170">
        <f t="shared" si="178"/>
        <v>4448.3999999999996</v>
      </c>
      <c r="K105" s="170">
        <f t="shared" si="178"/>
        <v>4705</v>
      </c>
      <c r="L105" s="170">
        <f t="shared" si="178"/>
        <v>4873.6000000000004</v>
      </c>
      <c r="M105" s="170">
        <f t="shared" si="178"/>
        <v>4765.3999999999996</v>
      </c>
      <c r="N105" s="170"/>
      <c r="O105" s="252">
        <v>475.2783624127818</v>
      </c>
      <c r="P105" s="170"/>
      <c r="Q105" s="347"/>
      <c r="R105" s="156"/>
      <c r="S105" s="234" t="s">
        <v>10</v>
      </c>
      <c r="T105" s="170">
        <v>2294</v>
      </c>
      <c r="U105" s="170">
        <v>2218</v>
      </c>
      <c r="V105" s="170">
        <v>2441</v>
      </c>
      <c r="W105" s="170">
        <v>2454</v>
      </c>
      <c r="X105" s="170">
        <v>2590</v>
      </c>
      <c r="Y105" s="170">
        <v>2562</v>
      </c>
      <c r="Z105" s="170">
        <v>2678</v>
      </c>
      <c r="AA105" s="170">
        <v>2724</v>
      </c>
      <c r="AB105" s="170">
        <v>2887</v>
      </c>
      <c r="AC105" s="170">
        <v>2991</v>
      </c>
      <c r="AD105" s="170">
        <v>2898</v>
      </c>
      <c r="AG105" s="234" t="s">
        <v>134</v>
      </c>
      <c r="AH105" s="170">
        <v>14</v>
      </c>
      <c r="AI105" s="170">
        <v>19</v>
      </c>
      <c r="AJ105" s="170">
        <v>18</v>
      </c>
      <c r="AK105" s="170">
        <v>12</v>
      </c>
      <c r="AL105" s="170">
        <v>10</v>
      </c>
      <c r="AM105" s="170">
        <v>13</v>
      </c>
      <c r="AN105" s="170">
        <v>19</v>
      </c>
      <c r="AO105" s="170">
        <v>11</v>
      </c>
      <c r="AP105" s="170">
        <v>17</v>
      </c>
      <c r="AQ105" s="170">
        <v>11</v>
      </c>
      <c r="AR105" s="170">
        <v>14</v>
      </c>
      <c r="AT105" s="603"/>
      <c r="AU105" s="234" t="s">
        <v>36</v>
      </c>
      <c r="AV105" s="178">
        <v>0</v>
      </c>
      <c r="AW105" s="178">
        <v>0</v>
      </c>
      <c r="AX105" s="178">
        <v>0</v>
      </c>
      <c r="AY105" s="178">
        <v>0</v>
      </c>
      <c r="AZ105" s="178">
        <v>0</v>
      </c>
      <c r="BA105" s="178">
        <v>0</v>
      </c>
      <c r="BB105" s="178">
        <v>0</v>
      </c>
      <c r="BC105" s="173">
        <v>0</v>
      </c>
      <c r="BD105" s="170">
        <v>0</v>
      </c>
      <c r="BE105" s="170">
        <v>0</v>
      </c>
      <c r="BF105" s="268">
        <v>0</v>
      </c>
      <c r="BI105" s="621"/>
      <c r="BJ105" s="234" t="s">
        <v>36</v>
      </c>
      <c r="BK105" s="170">
        <v>0</v>
      </c>
      <c r="BL105" s="173">
        <v>0</v>
      </c>
      <c r="BM105" s="173">
        <v>0</v>
      </c>
      <c r="BN105" s="170">
        <v>0</v>
      </c>
      <c r="BO105" s="173">
        <v>0</v>
      </c>
      <c r="BP105" s="173">
        <v>0</v>
      </c>
      <c r="BQ105" s="173">
        <v>0</v>
      </c>
      <c r="BR105" s="173">
        <v>0</v>
      </c>
      <c r="BS105" s="170">
        <v>0</v>
      </c>
      <c r="BT105" s="170">
        <v>0</v>
      </c>
      <c r="BU105" s="268">
        <v>0</v>
      </c>
    </row>
    <row r="106" spans="2:75" ht="15.75" customHeight="1">
      <c r="B106" s="234" t="s">
        <v>11</v>
      </c>
      <c r="C106" s="170">
        <f t="shared" ref="C106:C107" si="179">T106</f>
        <v>903</v>
      </c>
      <c r="D106" s="170">
        <f t="shared" ref="D106:D107" si="180">U106</f>
        <v>842</v>
      </c>
      <c r="E106" s="170">
        <f t="shared" ref="E106:E107" si="181">V106</f>
        <v>867</v>
      </c>
      <c r="F106" s="170">
        <f>W106</f>
        <v>886</v>
      </c>
      <c r="G106" s="170">
        <f t="shared" ref="G106:G107" si="182">X106</f>
        <v>872</v>
      </c>
      <c r="H106" s="170">
        <f t="shared" ref="H106:H107" si="183">Y106</f>
        <v>823</v>
      </c>
      <c r="I106" s="170">
        <f t="shared" ref="I106:I107" si="184">Z106</f>
        <v>1042</v>
      </c>
      <c r="J106" s="170">
        <f t="shared" ref="J106:J107" si="185">AA106</f>
        <v>1009</v>
      </c>
      <c r="K106" s="170">
        <f t="shared" ref="K106:K107" si="186">AB106</f>
        <v>1064</v>
      </c>
      <c r="L106" s="170">
        <f t="shared" ref="L106:M110" si="187">AC106</f>
        <v>1071</v>
      </c>
      <c r="M106" s="170">
        <f t="shared" si="187"/>
        <v>929</v>
      </c>
      <c r="N106" s="170"/>
      <c r="O106" s="252">
        <v>97.290458593498968</v>
      </c>
      <c r="P106" s="170"/>
      <c r="Q106" s="347"/>
      <c r="R106" s="156"/>
      <c r="S106" s="234" t="s">
        <v>11</v>
      </c>
      <c r="T106" s="170">
        <v>903</v>
      </c>
      <c r="U106" s="170">
        <v>842</v>
      </c>
      <c r="V106" s="170">
        <v>867</v>
      </c>
      <c r="W106" s="170">
        <v>886</v>
      </c>
      <c r="X106" s="170">
        <v>872</v>
      </c>
      <c r="Y106" s="170">
        <v>823</v>
      </c>
      <c r="Z106" s="170">
        <v>1042</v>
      </c>
      <c r="AA106" s="170">
        <v>1009</v>
      </c>
      <c r="AB106" s="170">
        <v>1064</v>
      </c>
      <c r="AC106" s="170">
        <v>1071</v>
      </c>
      <c r="AD106" s="170">
        <v>929</v>
      </c>
      <c r="AG106" s="234" t="s">
        <v>135</v>
      </c>
      <c r="AH106" s="170">
        <v>160</v>
      </c>
      <c r="AI106" s="170">
        <v>125</v>
      </c>
      <c r="AJ106" s="170">
        <v>113</v>
      </c>
      <c r="AK106" s="170">
        <v>126</v>
      </c>
      <c r="AL106" s="170">
        <v>121</v>
      </c>
      <c r="AM106" s="170">
        <v>127</v>
      </c>
      <c r="AN106" s="170">
        <v>128</v>
      </c>
      <c r="AO106" s="170">
        <v>135</v>
      </c>
      <c r="AP106" s="170">
        <v>124</v>
      </c>
      <c r="AQ106" s="170">
        <v>130</v>
      </c>
      <c r="AR106" s="170">
        <v>109</v>
      </c>
      <c r="AT106" s="603"/>
      <c r="AU106" s="234" t="s">
        <v>70</v>
      </c>
      <c r="AV106" s="170">
        <v>877</v>
      </c>
      <c r="AW106" s="173">
        <v>882</v>
      </c>
      <c r="AX106" s="173">
        <v>954</v>
      </c>
      <c r="AY106" s="170">
        <v>960</v>
      </c>
      <c r="AZ106" s="173">
        <v>1033</v>
      </c>
      <c r="BA106" s="173">
        <v>950</v>
      </c>
      <c r="BB106" s="173">
        <v>955</v>
      </c>
      <c r="BC106" s="173">
        <v>1048</v>
      </c>
      <c r="BD106" s="170">
        <v>1095</v>
      </c>
      <c r="BE106" s="170">
        <v>1157</v>
      </c>
      <c r="BF106" s="268">
        <v>1153</v>
      </c>
      <c r="BI106" s="621"/>
      <c r="BJ106" s="234" t="s">
        <v>70</v>
      </c>
      <c r="BK106" s="170">
        <v>1124</v>
      </c>
      <c r="BL106" s="173">
        <v>1117</v>
      </c>
      <c r="BM106" s="173">
        <v>1188</v>
      </c>
      <c r="BN106" s="170">
        <v>1209</v>
      </c>
      <c r="BO106" s="173">
        <v>1290</v>
      </c>
      <c r="BP106" s="173">
        <v>1212</v>
      </c>
      <c r="BQ106" s="173">
        <v>1258</v>
      </c>
      <c r="BR106" s="173">
        <v>1281</v>
      </c>
      <c r="BS106" s="170">
        <v>1376</v>
      </c>
      <c r="BT106" s="170">
        <v>1374</v>
      </c>
      <c r="BU106" s="268">
        <v>1310</v>
      </c>
    </row>
    <row r="107" spans="2:75">
      <c r="B107" s="234" t="s">
        <v>12</v>
      </c>
      <c r="C107" s="170">
        <f t="shared" si="179"/>
        <v>269</v>
      </c>
      <c r="D107" s="170">
        <f t="shared" si="180"/>
        <v>213</v>
      </c>
      <c r="E107" s="170">
        <f t="shared" si="181"/>
        <v>225</v>
      </c>
      <c r="F107" s="170">
        <f t="shared" ref="F107" si="188">W107</f>
        <v>233</v>
      </c>
      <c r="G107" s="170">
        <f t="shared" si="182"/>
        <v>253</v>
      </c>
      <c r="H107" s="170">
        <f t="shared" si="183"/>
        <v>252</v>
      </c>
      <c r="I107" s="170">
        <f t="shared" si="184"/>
        <v>256</v>
      </c>
      <c r="J107" s="170">
        <f t="shared" si="185"/>
        <v>271</v>
      </c>
      <c r="K107" s="170">
        <f t="shared" si="186"/>
        <v>259</v>
      </c>
      <c r="L107" s="170">
        <f t="shared" si="187"/>
        <v>260</v>
      </c>
      <c r="M107" s="170">
        <f t="shared" si="187"/>
        <v>247</v>
      </c>
      <c r="N107" s="170"/>
      <c r="O107" s="252">
        <v>19.168550632046578</v>
      </c>
      <c r="P107" s="170"/>
      <c r="Q107" s="347"/>
      <c r="R107" s="156"/>
      <c r="S107" s="234" t="s">
        <v>12</v>
      </c>
      <c r="T107" s="170">
        <v>269</v>
      </c>
      <c r="U107" s="170">
        <v>213</v>
      </c>
      <c r="V107" s="170">
        <v>225</v>
      </c>
      <c r="W107" s="170">
        <v>233</v>
      </c>
      <c r="X107" s="170">
        <v>253</v>
      </c>
      <c r="Y107" s="170">
        <v>252</v>
      </c>
      <c r="Z107" s="170">
        <v>256</v>
      </c>
      <c r="AA107" s="170">
        <v>271</v>
      </c>
      <c r="AB107" s="170">
        <v>259</v>
      </c>
      <c r="AC107" s="170">
        <v>260</v>
      </c>
      <c r="AD107" s="170">
        <v>247</v>
      </c>
      <c r="AG107" s="234" t="s">
        <v>153</v>
      </c>
      <c r="AH107" s="170">
        <v>0</v>
      </c>
      <c r="AI107" s="170">
        <v>0</v>
      </c>
      <c r="AJ107" s="170">
        <v>0</v>
      </c>
      <c r="AK107" s="170">
        <v>0</v>
      </c>
      <c r="AL107" s="170">
        <v>0</v>
      </c>
      <c r="AM107" s="170">
        <v>0</v>
      </c>
      <c r="AN107" s="170">
        <v>0</v>
      </c>
      <c r="AO107" s="170">
        <v>0</v>
      </c>
      <c r="AP107" s="170">
        <v>0</v>
      </c>
      <c r="AQ107" s="170">
        <v>0</v>
      </c>
      <c r="AR107" s="170">
        <v>0</v>
      </c>
      <c r="AT107" s="604"/>
      <c r="AU107" s="239" t="s">
        <v>53</v>
      </c>
      <c r="AV107" s="240">
        <f t="shared" ref="AV107:BB107" si="189">AV105+AV106</f>
        <v>877</v>
      </c>
      <c r="AW107" s="241">
        <f t="shared" si="189"/>
        <v>882</v>
      </c>
      <c r="AX107" s="241">
        <f t="shared" si="189"/>
        <v>954</v>
      </c>
      <c r="AY107" s="240">
        <f t="shared" si="189"/>
        <v>960</v>
      </c>
      <c r="AZ107" s="241">
        <f t="shared" si="189"/>
        <v>1033</v>
      </c>
      <c r="BA107" s="241">
        <f t="shared" si="189"/>
        <v>950</v>
      </c>
      <c r="BB107" s="241">
        <f t="shared" si="189"/>
        <v>955</v>
      </c>
      <c r="BC107" s="241">
        <v>1048</v>
      </c>
      <c r="BD107" s="240">
        <v>1095</v>
      </c>
      <c r="BE107" s="242">
        <v>1157</v>
      </c>
      <c r="BF107" s="243">
        <v>1153</v>
      </c>
      <c r="BI107" s="622"/>
      <c r="BJ107" s="239" t="s">
        <v>53</v>
      </c>
      <c r="BK107" s="240">
        <f t="shared" ref="BK107" si="190">BK105+BK106</f>
        <v>1124</v>
      </c>
      <c r="BL107" s="241">
        <f t="shared" ref="BL107" si="191">BL105+BL106</f>
        <v>1117</v>
      </c>
      <c r="BM107" s="241">
        <f t="shared" ref="BM107" si="192">BM105+BM106</f>
        <v>1188</v>
      </c>
      <c r="BN107" s="240">
        <f t="shared" ref="BN107" si="193">BN105+BN106</f>
        <v>1209</v>
      </c>
      <c r="BO107" s="241">
        <f t="shared" ref="BO107" si="194">BO105+BO106</f>
        <v>1290</v>
      </c>
      <c r="BP107" s="241">
        <f t="shared" ref="BP107" si="195">BP105+BP106</f>
        <v>1212</v>
      </c>
      <c r="BQ107" s="241">
        <f t="shared" ref="BQ107" si="196">BQ105+BQ106</f>
        <v>1258</v>
      </c>
      <c r="BR107" s="241">
        <v>1281</v>
      </c>
      <c r="BS107" s="240">
        <v>1376</v>
      </c>
      <c r="BT107" s="242">
        <v>1374</v>
      </c>
      <c r="BU107" s="243">
        <v>1310</v>
      </c>
    </row>
    <row r="108" spans="2:75">
      <c r="B108" s="234" t="s">
        <v>13</v>
      </c>
      <c r="C108" s="244"/>
      <c r="D108" s="244"/>
      <c r="E108" s="244"/>
      <c r="F108" s="244">
        <f t="shared" ref="F108:F110" si="197">W108</f>
        <v>59102164</v>
      </c>
      <c r="G108" s="244">
        <f t="shared" ref="G108:G110" si="198">X108</f>
        <v>58424588</v>
      </c>
      <c r="H108" s="244">
        <f t="shared" ref="H108:H110" si="199">Y108</f>
        <v>68999975</v>
      </c>
      <c r="I108" s="244">
        <f t="shared" ref="I108:I110" si="200">Z108</f>
        <v>62442725</v>
      </c>
      <c r="J108" s="244">
        <f t="shared" ref="J108:J110" si="201">AA108</f>
        <v>55561194</v>
      </c>
      <c r="K108" s="244">
        <f t="shared" ref="K108:K110" si="202">AB108</f>
        <v>51992967</v>
      </c>
      <c r="L108" s="244">
        <f>AC108</f>
        <v>57947913</v>
      </c>
      <c r="M108" s="244">
        <f>AD108</f>
        <v>53715900</v>
      </c>
      <c r="N108" s="244"/>
      <c r="O108" s="252">
        <v>5383981.2653059205</v>
      </c>
      <c r="P108" s="170"/>
      <c r="Q108" s="347"/>
      <c r="R108" s="156"/>
      <c r="S108" s="234" t="s">
        <v>13</v>
      </c>
      <c r="T108" s="244"/>
      <c r="U108" s="244"/>
      <c r="V108" s="244"/>
      <c r="W108" s="244">
        <v>59102164</v>
      </c>
      <c r="X108" s="244">
        <v>58424588</v>
      </c>
      <c r="Y108" s="244">
        <v>68999975</v>
      </c>
      <c r="Z108" s="244">
        <v>62442725</v>
      </c>
      <c r="AA108" s="244">
        <v>55561194</v>
      </c>
      <c r="AB108" s="244">
        <v>51992967</v>
      </c>
      <c r="AC108" s="244">
        <v>57947913</v>
      </c>
      <c r="AD108" s="244">
        <v>53715900</v>
      </c>
      <c r="AG108" s="245" t="s">
        <v>136</v>
      </c>
      <c r="AH108" s="246">
        <v>109</v>
      </c>
      <c r="AI108" s="246">
        <v>88</v>
      </c>
      <c r="AJ108" s="246">
        <v>112</v>
      </c>
      <c r="AK108" s="246">
        <v>107</v>
      </c>
      <c r="AL108" s="246">
        <v>132</v>
      </c>
      <c r="AM108" s="246">
        <v>125</v>
      </c>
      <c r="AN108" s="246">
        <v>128</v>
      </c>
      <c r="AO108" s="246">
        <v>136</v>
      </c>
      <c r="AP108" s="246">
        <v>135</v>
      </c>
      <c r="AQ108" s="246">
        <v>130</v>
      </c>
      <c r="AR108" s="246">
        <v>138</v>
      </c>
      <c r="AT108" s="602" t="s">
        <v>101</v>
      </c>
      <c r="AU108" s="234" t="s">
        <v>71</v>
      </c>
      <c r="AV108" s="170">
        <v>249</v>
      </c>
      <c r="AW108" s="173">
        <v>205</v>
      </c>
      <c r="AX108" s="173">
        <v>234</v>
      </c>
      <c r="AY108" s="170">
        <v>201</v>
      </c>
      <c r="AZ108" s="173">
        <v>184</v>
      </c>
      <c r="BA108" s="173">
        <v>200</v>
      </c>
      <c r="BB108" s="173">
        <v>137</v>
      </c>
      <c r="BC108" s="169">
        <v>153</v>
      </c>
      <c r="BD108" s="169">
        <v>129</v>
      </c>
      <c r="BE108" s="169">
        <v>95</v>
      </c>
      <c r="BF108" s="267">
        <v>78</v>
      </c>
      <c r="BI108" s="617" t="s">
        <v>52</v>
      </c>
      <c r="BJ108" s="234" t="s">
        <v>71</v>
      </c>
      <c r="BK108" s="170">
        <v>1826</v>
      </c>
      <c r="BL108" s="173">
        <v>1416</v>
      </c>
      <c r="BM108" s="173">
        <v>1499</v>
      </c>
      <c r="BN108" s="170">
        <v>1539</v>
      </c>
      <c r="BO108" s="173">
        <v>1566</v>
      </c>
      <c r="BP108" s="173">
        <v>1560</v>
      </c>
      <c r="BQ108" s="173">
        <v>1280</v>
      </c>
      <c r="BR108" s="170">
        <v>1326</v>
      </c>
      <c r="BS108" s="170">
        <v>1301</v>
      </c>
      <c r="BT108" s="170">
        <v>1083</v>
      </c>
      <c r="BU108" s="269">
        <v>1029</v>
      </c>
    </row>
    <row r="109" spans="2:75">
      <c r="B109" s="234" t="s">
        <v>16</v>
      </c>
      <c r="C109" s="247">
        <f t="shared" ref="C109:C110" si="203">T109</f>
        <v>16.930763950905213</v>
      </c>
      <c r="D109" s="247">
        <f t="shared" ref="D109:D110" si="204">U109</f>
        <v>16.902267098494953</v>
      </c>
      <c r="E109" s="247">
        <f t="shared" ref="E109:E110" si="205">V109</f>
        <v>18.587568183606493</v>
      </c>
      <c r="F109" s="247">
        <f t="shared" si="197"/>
        <v>18.773907278012953</v>
      </c>
      <c r="G109" s="247">
        <f t="shared" si="198"/>
        <v>19.530611783217751</v>
      </c>
      <c r="H109" s="247">
        <f t="shared" si="199"/>
        <v>18.573831342071685</v>
      </c>
      <c r="I109" s="247">
        <f t="shared" si="200"/>
        <v>18.327109476762622</v>
      </c>
      <c r="J109" s="247">
        <f t="shared" si="201"/>
        <v>18.261534129761472</v>
      </c>
      <c r="K109" s="247">
        <f t="shared" si="202"/>
        <v>20.001847532389551</v>
      </c>
      <c r="L109" s="247">
        <f t="shared" ref="L109:M110" si="206">AC109</f>
        <v>21.617988247793747</v>
      </c>
      <c r="M109" s="247">
        <f t="shared" si="206"/>
        <v>21.001420385919818</v>
      </c>
      <c r="N109" s="247"/>
      <c r="O109" s="360">
        <v>1.3984511709788969</v>
      </c>
      <c r="P109" s="170"/>
      <c r="Q109" s="347"/>
      <c r="R109" s="156"/>
      <c r="S109" s="234" t="s">
        <v>16</v>
      </c>
      <c r="T109" s="247">
        <v>16.930763950905213</v>
      </c>
      <c r="U109" s="247">
        <v>16.902267098494953</v>
      </c>
      <c r="V109" s="247">
        <v>18.587568183606493</v>
      </c>
      <c r="W109" s="247">
        <v>18.773907278012953</v>
      </c>
      <c r="X109" s="247">
        <v>19.530611783217751</v>
      </c>
      <c r="Y109" s="247">
        <v>18.573831342071685</v>
      </c>
      <c r="Z109" s="247">
        <v>18.327109476762622</v>
      </c>
      <c r="AA109" s="247">
        <v>18.261534129761472</v>
      </c>
      <c r="AB109" s="247">
        <v>20.001847532389551</v>
      </c>
      <c r="AC109" s="247">
        <v>21.617988247793747</v>
      </c>
      <c r="AD109" s="247">
        <v>21.001420385919818</v>
      </c>
      <c r="AT109" s="603"/>
      <c r="AU109" s="234" t="s">
        <v>72</v>
      </c>
      <c r="AV109" s="170">
        <v>296</v>
      </c>
      <c r="AW109" s="173">
        <v>284</v>
      </c>
      <c r="AX109" s="173">
        <v>311</v>
      </c>
      <c r="AY109" s="170">
        <v>320</v>
      </c>
      <c r="AZ109" s="173">
        <v>341</v>
      </c>
      <c r="BA109" s="173">
        <v>365</v>
      </c>
      <c r="BB109" s="173">
        <v>327</v>
      </c>
      <c r="BC109" s="170">
        <v>313</v>
      </c>
      <c r="BD109" s="170">
        <v>291</v>
      </c>
      <c r="BE109" s="170">
        <v>280</v>
      </c>
      <c r="BF109" s="269">
        <v>225</v>
      </c>
      <c r="BI109" s="618"/>
      <c r="BJ109" s="234" t="s">
        <v>72</v>
      </c>
      <c r="BK109" s="170">
        <v>1381</v>
      </c>
      <c r="BL109" s="173">
        <v>1215</v>
      </c>
      <c r="BM109" s="173">
        <v>1269</v>
      </c>
      <c r="BN109" s="170">
        <v>1407</v>
      </c>
      <c r="BO109" s="173">
        <v>1425</v>
      </c>
      <c r="BP109" s="173">
        <v>1578</v>
      </c>
      <c r="BQ109" s="173">
        <v>1355</v>
      </c>
      <c r="BR109" s="170">
        <v>1438</v>
      </c>
      <c r="BS109" s="170">
        <v>1464</v>
      </c>
      <c r="BT109" s="170">
        <v>1420</v>
      </c>
      <c r="BU109" s="269">
        <v>1279</v>
      </c>
    </row>
    <row r="110" spans="2:75">
      <c r="B110" s="248" t="s">
        <v>17</v>
      </c>
      <c r="C110" s="249">
        <f t="shared" si="203"/>
        <v>0.37840845854201449</v>
      </c>
      <c r="D110" s="249">
        <f t="shared" si="204"/>
        <v>0.37651122625215888</v>
      </c>
      <c r="E110" s="249">
        <f t="shared" si="205"/>
        <v>0.3952</v>
      </c>
      <c r="F110" s="249">
        <f t="shared" si="197"/>
        <v>0.42177650429799429</v>
      </c>
      <c r="G110" s="249">
        <f t="shared" si="198"/>
        <v>0.41546391752577322</v>
      </c>
      <c r="H110" s="249">
        <f t="shared" si="199"/>
        <v>0.40779092702169623</v>
      </c>
      <c r="I110" s="249">
        <f t="shared" si="200"/>
        <v>0.47050147492625366</v>
      </c>
      <c r="J110" s="249">
        <f t="shared" si="201"/>
        <v>0.47472315840154067</v>
      </c>
      <c r="K110" s="249">
        <f t="shared" si="202"/>
        <v>0.51110014800197334</v>
      </c>
      <c r="L110" s="249">
        <f t="shared" si="206"/>
        <v>0.49243951612903225</v>
      </c>
      <c r="M110" s="249">
        <f t="shared" si="187"/>
        <v>0.48603603603603601</v>
      </c>
      <c r="N110" s="250"/>
      <c r="O110" s="361">
        <v>4.646028739447094</v>
      </c>
      <c r="P110" s="251"/>
      <c r="Q110" s="347"/>
      <c r="R110" s="156"/>
      <c r="S110" s="248" t="s">
        <v>17</v>
      </c>
      <c r="T110" s="249">
        <v>0.37840845854201449</v>
      </c>
      <c r="U110" s="249">
        <v>0.37651122625215888</v>
      </c>
      <c r="V110" s="249">
        <v>0.3952</v>
      </c>
      <c r="W110" s="249">
        <v>0.42177650429799429</v>
      </c>
      <c r="X110" s="249">
        <v>0.41546391752577322</v>
      </c>
      <c r="Y110" s="249">
        <v>0.40779092702169623</v>
      </c>
      <c r="Z110" s="249">
        <v>0.47050147492625366</v>
      </c>
      <c r="AA110" s="249">
        <v>0.47472315840154067</v>
      </c>
      <c r="AB110" s="249">
        <v>0.51110014800197334</v>
      </c>
      <c r="AC110" s="249">
        <v>0.49243951612903225</v>
      </c>
      <c r="AD110" s="249">
        <v>0.48603603603603601</v>
      </c>
      <c r="AT110" s="603"/>
      <c r="AU110" s="234" t="s">
        <v>73</v>
      </c>
      <c r="AV110" s="170">
        <v>515</v>
      </c>
      <c r="AW110" s="173">
        <v>448</v>
      </c>
      <c r="AX110" s="173">
        <v>484</v>
      </c>
      <c r="AY110" s="170">
        <v>505</v>
      </c>
      <c r="AZ110" s="173">
        <v>587</v>
      </c>
      <c r="BA110" s="173">
        <v>595</v>
      </c>
      <c r="BB110" s="173">
        <v>596</v>
      </c>
      <c r="BC110" s="170">
        <v>580</v>
      </c>
      <c r="BD110" s="170">
        <v>591</v>
      </c>
      <c r="BE110" s="170">
        <v>544</v>
      </c>
      <c r="BF110" s="269">
        <v>525</v>
      </c>
      <c r="BI110" s="618"/>
      <c r="BJ110" s="234" t="s">
        <v>73</v>
      </c>
      <c r="BK110" s="170">
        <v>1268</v>
      </c>
      <c r="BL110" s="173">
        <v>1126</v>
      </c>
      <c r="BM110" s="173">
        <v>1264</v>
      </c>
      <c r="BN110" s="170">
        <v>1314</v>
      </c>
      <c r="BO110" s="173">
        <v>1503</v>
      </c>
      <c r="BP110" s="173">
        <v>1562</v>
      </c>
      <c r="BQ110" s="173">
        <v>1575</v>
      </c>
      <c r="BR110" s="170">
        <v>1561</v>
      </c>
      <c r="BS110" s="170">
        <v>1648</v>
      </c>
      <c r="BT110" s="170">
        <v>1664</v>
      </c>
      <c r="BU110" s="269">
        <v>1603</v>
      </c>
    </row>
    <row r="111" spans="2:75">
      <c r="G111" s="156"/>
      <c r="H111" s="156"/>
      <c r="I111" s="156"/>
      <c r="J111" s="156"/>
      <c r="K111" s="156"/>
      <c r="L111" s="156"/>
      <c r="M111" s="156"/>
      <c r="N111" s="189"/>
      <c r="O111" s="111"/>
      <c r="P111" s="156"/>
      <c r="Q111" s="347"/>
      <c r="R111" s="156"/>
      <c r="AA111" s="347"/>
      <c r="AB111" s="347"/>
      <c r="AC111" s="347"/>
      <c r="AD111" s="347"/>
      <c r="AT111" s="603"/>
      <c r="AU111" s="234" t="s">
        <v>36</v>
      </c>
      <c r="AV111" s="170">
        <v>0</v>
      </c>
      <c r="AW111" s="173">
        <v>0</v>
      </c>
      <c r="AX111" s="173">
        <v>0</v>
      </c>
      <c r="AY111" s="170">
        <v>0</v>
      </c>
      <c r="AZ111" s="173">
        <v>0</v>
      </c>
      <c r="BA111" s="173">
        <v>0</v>
      </c>
      <c r="BB111" s="173">
        <v>0</v>
      </c>
      <c r="BC111" s="173">
        <v>0</v>
      </c>
      <c r="BD111" s="170">
        <v>0</v>
      </c>
      <c r="BE111" s="170">
        <v>0</v>
      </c>
      <c r="BF111" s="268">
        <v>0</v>
      </c>
      <c r="BI111" s="618"/>
      <c r="BJ111" s="234" t="s">
        <v>36</v>
      </c>
      <c r="BK111" s="170">
        <v>0</v>
      </c>
      <c r="BL111" s="173">
        <v>0</v>
      </c>
      <c r="BM111" s="173">
        <v>0</v>
      </c>
      <c r="BN111" s="170">
        <v>0</v>
      </c>
      <c r="BO111" s="173">
        <v>0</v>
      </c>
      <c r="BP111" s="173">
        <v>0</v>
      </c>
      <c r="BQ111" s="173">
        <v>0</v>
      </c>
      <c r="BR111" s="173">
        <v>0</v>
      </c>
      <c r="BS111" s="170">
        <v>0</v>
      </c>
      <c r="BT111" s="170">
        <v>0</v>
      </c>
      <c r="BU111" s="268">
        <v>0</v>
      </c>
    </row>
    <row r="112" spans="2:75" ht="15.75" customHeight="1">
      <c r="F112" s="229"/>
      <c r="O112" s="362"/>
      <c r="Q112" s="347"/>
      <c r="R112" s="156"/>
      <c r="W112" s="229"/>
      <c r="X112" s="229"/>
      <c r="Y112" s="229"/>
      <c r="Z112" s="229"/>
      <c r="AA112" s="359"/>
      <c r="AB112" s="359"/>
      <c r="AC112" s="359"/>
      <c r="AD112" s="359"/>
      <c r="AG112" s="189"/>
      <c r="AH112" s="189"/>
      <c r="AI112" s="189"/>
      <c r="AJ112" s="189"/>
      <c r="AK112" s="189"/>
      <c r="AL112" s="189"/>
      <c r="AM112" s="189"/>
      <c r="AN112" s="189"/>
      <c r="AO112" s="189"/>
      <c r="AP112" s="189"/>
      <c r="AQ112" s="189"/>
      <c r="AR112" s="189"/>
      <c r="AT112" s="603"/>
      <c r="AU112" s="234" t="s">
        <v>70</v>
      </c>
      <c r="AV112" s="170">
        <v>502</v>
      </c>
      <c r="AW112" s="173">
        <v>532</v>
      </c>
      <c r="AX112" s="173">
        <v>597</v>
      </c>
      <c r="AY112" s="170">
        <v>663</v>
      </c>
      <c r="AZ112" s="173">
        <v>735</v>
      </c>
      <c r="BA112" s="173">
        <v>758</v>
      </c>
      <c r="BB112" s="173">
        <v>844</v>
      </c>
      <c r="BC112" s="173">
        <v>886</v>
      </c>
      <c r="BD112" s="170">
        <v>942</v>
      </c>
      <c r="BE112" s="170">
        <v>957</v>
      </c>
      <c r="BF112" s="268">
        <v>945</v>
      </c>
      <c r="BI112" s="618"/>
      <c r="BJ112" s="234" t="s">
        <v>70</v>
      </c>
      <c r="BK112" s="170">
        <v>757</v>
      </c>
      <c r="BL112" s="173">
        <v>829</v>
      </c>
      <c r="BM112" s="173">
        <v>960</v>
      </c>
      <c r="BN112" s="170">
        <v>1077</v>
      </c>
      <c r="BO112" s="173">
        <v>1213</v>
      </c>
      <c r="BP112" s="173">
        <v>1254</v>
      </c>
      <c r="BQ112" s="173">
        <v>1385</v>
      </c>
      <c r="BR112" s="173">
        <v>1539</v>
      </c>
      <c r="BS112" s="170">
        <v>1603</v>
      </c>
      <c r="BT112" s="170">
        <v>1697</v>
      </c>
      <c r="BU112" s="268">
        <v>1733</v>
      </c>
    </row>
    <row r="113" spans="2:73">
      <c r="F113" s="229"/>
      <c r="O113" s="362"/>
      <c r="Q113" s="347"/>
      <c r="R113" s="156"/>
      <c r="W113" s="229"/>
      <c r="X113" s="229"/>
      <c r="Y113" s="229"/>
      <c r="Z113" s="229"/>
      <c r="AA113" s="359"/>
      <c r="AB113" s="359"/>
      <c r="AC113" s="359"/>
      <c r="AD113" s="359"/>
      <c r="AG113" s="189"/>
      <c r="AH113" s="189"/>
      <c r="AI113" s="189"/>
      <c r="AJ113" s="189"/>
      <c r="AK113" s="189"/>
      <c r="AL113" s="189"/>
      <c r="AM113" s="189"/>
      <c r="AN113" s="189"/>
      <c r="AO113" s="189"/>
      <c r="AP113" s="189"/>
      <c r="AQ113" s="189"/>
      <c r="AR113" s="189"/>
      <c r="AT113" s="603"/>
      <c r="AU113" s="255" t="s">
        <v>53</v>
      </c>
      <c r="AV113" s="260">
        <f t="shared" ref="AV113:BB113" si="207">AV111+AV112</f>
        <v>502</v>
      </c>
      <c r="AW113" s="261">
        <f t="shared" si="207"/>
        <v>532</v>
      </c>
      <c r="AX113" s="261">
        <f t="shared" si="207"/>
        <v>597</v>
      </c>
      <c r="AY113" s="260">
        <f t="shared" si="207"/>
        <v>663</v>
      </c>
      <c r="AZ113" s="261">
        <f t="shared" si="207"/>
        <v>735</v>
      </c>
      <c r="BA113" s="261">
        <f t="shared" si="207"/>
        <v>758</v>
      </c>
      <c r="BB113" s="261">
        <f t="shared" si="207"/>
        <v>844</v>
      </c>
      <c r="BC113" s="241">
        <v>886</v>
      </c>
      <c r="BD113" s="240">
        <v>942</v>
      </c>
      <c r="BE113" s="242">
        <v>957</v>
      </c>
      <c r="BF113" s="243">
        <v>945</v>
      </c>
      <c r="BI113" s="619"/>
      <c r="BJ113" s="239" t="s">
        <v>53</v>
      </c>
      <c r="BK113" s="240">
        <f t="shared" ref="BK113" si="208">BK111+BK112</f>
        <v>757</v>
      </c>
      <c r="BL113" s="241">
        <f t="shared" ref="BL113" si="209">BL111+BL112</f>
        <v>829</v>
      </c>
      <c r="BM113" s="241">
        <f t="shared" ref="BM113" si="210">BM111+BM112</f>
        <v>960</v>
      </c>
      <c r="BN113" s="240">
        <f t="shared" ref="BN113" si="211">BN111+BN112</f>
        <v>1077</v>
      </c>
      <c r="BO113" s="241">
        <f t="shared" ref="BO113" si="212">BO111+BO112</f>
        <v>1213</v>
      </c>
      <c r="BP113" s="241">
        <f t="shared" ref="BP113" si="213">BP111+BP112</f>
        <v>1254</v>
      </c>
      <c r="BQ113" s="241">
        <f t="shared" ref="BQ113" si="214">BQ111+BQ112</f>
        <v>1385</v>
      </c>
      <c r="BR113" s="241">
        <v>1539</v>
      </c>
      <c r="BS113" s="240">
        <v>1603</v>
      </c>
      <c r="BT113" s="242">
        <v>1697</v>
      </c>
      <c r="BU113" s="243">
        <v>1733</v>
      </c>
    </row>
    <row r="114" spans="2:73" ht="15.75" customHeight="1">
      <c r="B114" s="234"/>
      <c r="C114" s="234"/>
      <c r="D114" s="234"/>
      <c r="E114" s="234"/>
      <c r="F114" s="244"/>
      <c r="G114" s="244"/>
      <c r="H114" s="244"/>
      <c r="I114" s="244"/>
      <c r="J114" s="244"/>
      <c r="K114" s="244"/>
      <c r="L114" s="244"/>
      <c r="M114" s="244"/>
      <c r="N114" s="244"/>
      <c r="O114" s="262"/>
      <c r="P114" s="244"/>
      <c r="Q114" s="367"/>
      <c r="R114" s="163"/>
      <c r="S114" s="234"/>
      <c r="T114" s="234"/>
      <c r="U114" s="234"/>
      <c r="V114" s="234"/>
      <c r="W114" s="244"/>
      <c r="X114" s="244"/>
      <c r="Y114" s="244"/>
      <c r="Z114" s="244"/>
      <c r="AA114" s="244"/>
      <c r="AB114" s="244"/>
      <c r="AC114" s="244"/>
      <c r="AD114" s="244"/>
      <c r="AE114" s="189"/>
      <c r="AF114" s="189"/>
      <c r="AG114" s="189"/>
      <c r="AH114" s="189"/>
      <c r="AI114" s="189"/>
      <c r="AJ114" s="189"/>
      <c r="AK114" s="189"/>
      <c r="AL114" s="189"/>
      <c r="AM114" s="189"/>
      <c r="AN114" s="189"/>
      <c r="AO114" s="189"/>
      <c r="AP114" s="189"/>
      <c r="AQ114" s="189"/>
      <c r="AR114" s="189"/>
      <c r="AT114" s="256"/>
      <c r="AU114" s="256"/>
      <c r="AV114" s="256"/>
      <c r="AW114" s="256"/>
      <c r="AX114" s="256"/>
      <c r="AY114" s="256"/>
      <c r="AZ114" s="256"/>
      <c r="BA114" s="256"/>
      <c r="BB114" s="256"/>
      <c r="BC114" s="371"/>
      <c r="BD114" s="371"/>
      <c r="BE114" s="371"/>
      <c r="BF114" s="371"/>
      <c r="BR114" s="347"/>
      <c r="BS114" s="347"/>
      <c r="BT114" s="347"/>
      <c r="BU114" s="343"/>
    </row>
    <row r="115" spans="2:73">
      <c r="B115" s="160" t="s">
        <v>8</v>
      </c>
      <c r="C115" s="160" t="s">
        <v>126</v>
      </c>
      <c r="D115" s="160" t="s">
        <v>125</v>
      </c>
      <c r="E115" s="160" t="s">
        <v>124</v>
      </c>
      <c r="F115" s="160" t="s">
        <v>49</v>
      </c>
      <c r="G115" s="160" t="s">
        <v>48</v>
      </c>
      <c r="H115" s="160" t="s">
        <v>47</v>
      </c>
      <c r="I115" s="160" t="s">
        <v>46</v>
      </c>
      <c r="J115" s="160" t="s">
        <v>45</v>
      </c>
      <c r="K115" s="160" t="s">
        <v>44</v>
      </c>
      <c r="L115" s="160" t="s">
        <v>43</v>
      </c>
      <c r="M115" s="160" t="s">
        <v>97</v>
      </c>
      <c r="N115" s="162"/>
      <c r="O115" s="103" t="s">
        <v>115</v>
      </c>
      <c r="P115" s="162"/>
      <c r="Q115" s="347"/>
      <c r="R115" s="156"/>
      <c r="S115" s="160" t="s">
        <v>8</v>
      </c>
      <c r="T115" s="160" t="s">
        <v>126</v>
      </c>
      <c r="U115" s="160" t="s">
        <v>125</v>
      </c>
      <c r="V115" s="160" t="s">
        <v>124</v>
      </c>
      <c r="W115" s="160" t="s">
        <v>49</v>
      </c>
      <c r="X115" s="160" t="s">
        <v>48</v>
      </c>
      <c r="Y115" s="160" t="s">
        <v>47</v>
      </c>
      <c r="Z115" s="160" t="s">
        <v>46</v>
      </c>
      <c r="AA115" s="160" t="s">
        <v>45</v>
      </c>
      <c r="AB115" s="160" t="s">
        <v>44</v>
      </c>
      <c r="AC115" s="160" t="s">
        <v>43</v>
      </c>
      <c r="AD115" s="160" t="s">
        <v>97</v>
      </c>
      <c r="AG115" s="160" t="s">
        <v>8</v>
      </c>
      <c r="AH115" s="160" t="s">
        <v>126</v>
      </c>
      <c r="AI115" s="160" t="s">
        <v>125</v>
      </c>
      <c r="AJ115" s="160" t="s">
        <v>124</v>
      </c>
      <c r="AK115" s="160" t="s">
        <v>49</v>
      </c>
      <c r="AL115" s="160" t="s">
        <v>48</v>
      </c>
      <c r="AM115" s="160" t="s">
        <v>47</v>
      </c>
      <c r="AN115" s="160" t="s">
        <v>46</v>
      </c>
      <c r="AO115" s="160" t="s">
        <v>45</v>
      </c>
      <c r="AP115" s="160" t="s">
        <v>44</v>
      </c>
      <c r="AQ115" s="160" t="s">
        <v>43</v>
      </c>
      <c r="AR115" s="160" t="s">
        <v>97</v>
      </c>
      <c r="AT115" s="263"/>
      <c r="AU115" s="160" t="s">
        <v>8</v>
      </c>
      <c r="AV115" s="160" t="s">
        <v>126</v>
      </c>
      <c r="AW115" s="160" t="s">
        <v>125</v>
      </c>
      <c r="AX115" s="160" t="s">
        <v>124</v>
      </c>
      <c r="AY115" s="160" t="s">
        <v>49</v>
      </c>
      <c r="AZ115" s="160" t="s">
        <v>48</v>
      </c>
      <c r="BA115" s="160" t="s">
        <v>47</v>
      </c>
      <c r="BB115" s="160" t="s">
        <v>46</v>
      </c>
      <c r="BC115" s="160" t="s">
        <v>45</v>
      </c>
      <c r="BD115" s="160" t="s">
        <v>44</v>
      </c>
      <c r="BE115" s="160" t="s">
        <v>43</v>
      </c>
      <c r="BF115" s="160" t="s">
        <v>97</v>
      </c>
      <c r="BI115" s="233"/>
      <c r="BJ115" s="160" t="s">
        <v>8</v>
      </c>
      <c r="BK115" s="160" t="s">
        <v>126</v>
      </c>
      <c r="BL115" s="160" t="s">
        <v>125</v>
      </c>
      <c r="BM115" s="160" t="s">
        <v>124</v>
      </c>
      <c r="BN115" s="160" t="s">
        <v>49</v>
      </c>
      <c r="BO115" s="160" t="s">
        <v>48</v>
      </c>
      <c r="BP115" s="160" t="s">
        <v>47</v>
      </c>
      <c r="BQ115" s="160" t="s">
        <v>46</v>
      </c>
      <c r="BR115" s="160" t="s">
        <v>45</v>
      </c>
      <c r="BS115" s="160" t="s">
        <v>44</v>
      </c>
      <c r="BT115" s="160" t="s">
        <v>43</v>
      </c>
      <c r="BU115" s="160" t="s">
        <v>97</v>
      </c>
    </row>
    <row r="116" spans="2:73" ht="15.75" customHeight="1">
      <c r="B116" s="234" t="s">
        <v>71</v>
      </c>
      <c r="C116" s="170">
        <f t="shared" ref="C116:M118" si="215">T116+AV116*$Q$6+AV122*$Q$8</f>
        <v>5010.2</v>
      </c>
      <c r="D116" s="170">
        <f t="shared" si="215"/>
        <v>7534.4</v>
      </c>
      <c r="E116" s="170">
        <f t="shared" si="215"/>
        <v>7754.8</v>
      </c>
      <c r="F116" s="170">
        <f t="shared" si="215"/>
        <v>5635.6</v>
      </c>
      <c r="G116" s="170">
        <f t="shared" si="215"/>
        <v>5776.6</v>
      </c>
      <c r="H116" s="170">
        <f t="shared" si="215"/>
        <v>5084.6000000000004</v>
      </c>
      <c r="I116" s="170">
        <f t="shared" si="215"/>
        <v>4987.2</v>
      </c>
      <c r="J116" s="170">
        <f t="shared" si="215"/>
        <v>4641.3999999999996</v>
      </c>
      <c r="K116" s="170">
        <f t="shared" si="215"/>
        <v>4590.8</v>
      </c>
      <c r="L116" s="170">
        <f t="shared" si="215"/>
        <v>4492.8</v>
      </c>
      <c r="M116" s="170">
        <f t="shared" si="215"/>
        <v>4789.6000000000004</v>
      </c>
      <c r="N116" s="235"/>
      <c r="O116" s="252">
        <v>1182.8854102480882</v>
      </c>
      <c r="P116" s="170"/>
      <c r="Q116" s="347"/>
      <c r="R116" s="156"/>
      <c r="S116" s="234" t="s">
        <v>71</v>
      </c>
      <c r="T116" s="170">
        <v>3992</v>
      </c>
      <c r="U116" s="170">
        <v>5773</v>
      </c>
      <c r="V116" s="170">
        <v>5943</v>
      </c>
      <c r="W116" s="170">
        <v>4402</v>
      </c>
      <c r="X116" s="170">
        <v>4472</v>
      </c>
      <c r="Y116" s="170">
        <v>3916</v>
      </c>
      <c r="Z116" s="170">
        <v>3858</v>
      </c>
      <c r="AA116" s="170">
        <v>3571</v>
      </c>
      <c r="AB116" s="170">
        <v>3552</v>
      </c>
      <c r="AC116" s="170">
        <v>3543</v>
      </c>
      <c r="AD116" s="170">
        <v>3881</v>
      </c>
      <c r="AG116" s="234" t="s">
        <v>132</v>
      </c>
      <c r="AH116" s="170">
        <v>0</v>
      </c>
      <c r="AI116" s="170">
        <v>0</v>
      </c>
      <c r="AJ116" s="170">
        <v>0</v>
      </c>
      <c r="AK116" s="170">
        <v>0</v>
      </c>
      <c r="AL116" s="170">
        <v>0</v>
      </c>
      <c r="AM116" s="170">
        <v>0</v>
      </c>
      <c r="AN116" s="170">
        <v>0</v>
      </c>
      <c r="AO116" s="170">
        <v>0</v>
      </c>
      <c r="AP116" s="170">
        <v>0</v>
      </c>
      <c r="AQ116" s="170">
        <v>0</v>
      </c>
      <c r="AR116" s="170">
        <v>0</v>
      </c>
      <c r="AT116" s="602" t="s">
        <v>100</v>
      </c>
      <c r="AU116" s="234" t="s">
        <v>71</v>
      </c>
      <c r="AV116" s="170">
        <v>1214</v>
      </c>
      <c r="AW116" s="173">
        <v>1853</v>
      </c>
      <c r="AX116" s="173">
        <v>1951</v>
      </c>
      <c r="AY116" s="170">
        <v>1462</v>
      </c>
      <c r="AZ116" s="173">
        <v>1597</v>
      </c>
      <c r="BA116" s="173">
        <v>1422</v>
      </c>
      <c r="BB116" s="173">
        <v>1374</v>
      </c>
      <c r="BC116" s="169">
        <v>1308</v>
      </c>
      <c r="BD116" s="169">
        <v>1281</v>
      </c>
      <c r="BE116" s="169">
        <v>1156</v>
      </c>
      <c r="BF116" s="267">
        <v>1107</v>
      </c>
      <c r="BI116" s="620" t="s">
        <v>51</v>
      </c>
      <c r="BJ116" s="234" t="s">
        <v>71</v>
      </c>
      <c r="BK116" s="170">
        <v>80</v>
      </c>
      <c r="BL116" s="173">
        <v>474</v>
      </c>
      <c r="BM116" s="173">
        <v>423</v>
      </c>
      <c r="BN116" s="170">
        <v>100</v>
      </c>
      <c r="BO116" s="173">
        <v>51</v>
      </c>
      <c r="BP116" s="173">
        <v>54</v>
      </c>
      <c r="BQ116" s="173">
        <v>41</v>
      </c>
      <c r="BR116" s="170">
        <v>35</v>
      </c>
      <c r="BS116" s="170">
        <v>26</v>
      </c>
      <c r="BT116" s="170">
        <v>48</v>
      </c>
      <c r="BU116" s="267">
        <v>56</v>
      </c>
    </row>
    <row r="117" spans="2:73">
      <c r="B117" s="234" t="s">
        <v>72</v>
      </c>
      <c r="C117" s="170">
        <f t="shared" si="215"/>
        <v>4443.6000000000004</v>
      </c>
      <c r="D117" s="170">
        <f t="shared" si="215"/>
        <v>5324.4</v>
      </c>
      <c r="E117" s="170">
        <f t="shared" si="215"/>
        <v>6311.2</v>
      </c>
      <c r="F117" s="170">
        <f t="shared" si="215"/>
        <v>5793.8</v>
      </c>
      <c r="G117" s="170">
        <f t="shared" si="215"/>
        <v>5841.8</v>
      </c>
      <c r="H117" s="170">
        <f t="shared" si="215"/>
        <v>5967.8</v>
      </c>
      <c r="I117" s="170">
        <f t="shared" si="215"/>
        <v>5265.6</v>
      </c>
      <c r="J117" s="170">
        <f t="shared" si="215"/>
        <v>5246</v>
      </c>
      <c r="K117" s="170">
        <f t="shared" si="215"/>
        <v>5266.6</v>
      </c>
      <c r="L117" s="170">
        <f t="shared" si="215"/>
        <v>5271.6</v>
      </c>
      <c r="M117" s="170">
        <f t="shared" si="215"/>
        <v>5173.8</v>
      </c>
      <c r="N117" s="235"/>
      <c r="O117" s="252">
        <v>522.65665168976409</v>
      </c>
      <c r="P117" s="170"/>
      <c r="Q117" s="347"/>
      <c r="R117" s="156"/>
      <c r="S117" s="234" t="s">
        <v>72</v>
      </c>
      <c r="T117" s="170">
        <v>3528</v>
      </c>
      <c r="U117" s="170">
        <v>4126</v>
      </c>
      <c r="V117" s="170">
        <v>4897</v>
      </c>
      <c r="W117" s="170">
        <v>4534</v>
      </c>
      <c r="X117" s="170">
        <v>4533</v>
      </c>
      <c r="Y117" s="170">
        <v>4601</v>
      </c>
      <c r="Z117" s="170">
        <v>4041</v>
      </c>
      <c r="AA117" s="170">
        <v>4003</v>
      </c>
      <c r="AB117" s="170">
        <v>4019</v>
      </c>
      <c r="AC117" s="170">
        <v>4090</v>
      </c>
      <c r="AD117" s="170">
        <v>4075</v>
      </c>
      <c r="AG117" s="234" t="s">
        <v>70</v>
      </c>
      <c r="AH117" s="170">
        <v>3762</v>
      </c>
      <c r="AI117" s="170">
        <v>3680</v>
      </c>
      <c r="AJ117" s="170">
        <v>3496</v>
      </c>
      <c r="AK117" s="170">
        <v>3624</v>
      </c>
      <c r="AL117" s="170">
        <v>4107</v>
      </c>
      <c r="AM117" s="170">
        <v>4108</v>
      </c>
      <c r="AN117" s="170">
        <v>4332</v>
      </c>
      <c r="AO117" s="170">
        <v>4539</v>
      </c>
      <c r="AP117" s="170">
        <v>4407</v>
      </c>
      <c r="AQ117" s="170">
        <v>4372</v>
      </c>
      <c r="AR117" s="170">
        <v>4445</v>
      </c>
      <c r="AT117" s="603"/>
      <c r="AU117" s="234" t="s">
        <v>72</v>
      </c>
      <c r="AV117" s="170">
        <v>987</v>
      </c>
      <c r="AW117" s="173">
        <v>1163</v>
      </c>
      <c r="AX117" s="173">
        <v>1374</v>
      </c>
      <c r="AY117" s="170">
        <v>1406</v>
      </c>
      <c r="AZ117" s="173">
        <v>1496</v>
      </c>
      <c r="BA117" s="173">
        <v>1576</v>
      </c>
      <c r="BB117" s="173">
        <v>1407</v>
      </c>
      <c r="BC117" s="170">
        <v>1420</v>
      </c>
      <c r="BD117" s="170">
        <v>1437</v>
      </c>
      <c r="BE117" s="170">
        <v>1362</v>
      </c>
      <c r="BF117" s="269">
        <v>1261</v>
      </c>
      <c r="BI117" s="621"/>
      <c r="BJ117" s="234" t="s">
        <v>72</v>
      </c>
      <c r="BK117" s="170">
        <v>189</v>
      </c>
      <c r="BL117" s="173">
        <v>434</v>
      </c>
      <c r="BM117" s="173">
        <v>488</v>
      </c>
      <c r="BN117" s="170">
        <v>193</v>
      </c>
      <c r="BO117" s="173">
        <v>136</v>
      </c>
      <c r="BP117" s="173">
        <v>140</v>
      </c>
      <c r="BQ117" s="173">
        <v>128</v>
      </c>
      <c r="BR117" s="170">
        <v>133</v>
      </c>
      <c r="BS117" s="170">
        <v>127</v>
      </c>
      <c r="BT117" s="170">
        <v>117</v>
      </c>
      <c r="BU117" s="269">
        <v>125</v>
      </c>
    </row>
    <row r="118" spans="2:73">
      <c r="B118" s="234" t="s">
        <v>73</v>
      </c>
      <c r="C118" s="170">
        <f t="shared" si="215"/>
        <v>4613</v>
      </c>
      <c r="D118" s="170">
        <f t="shared" si="215"/>
        <v>3856</v>
      </c>
      <c r="E118" s="170">
        <f t="shared" si="215"/>
        <v>4142</v>
      </c>
      <c r="F118" s="170">
        <f t="shared" si="215"/>
        <v>5676.6</v>
      </c>
      <c r="G118" s="170">
        <f t="shared" si="215"/>
        <v>5604.6</v>
      </c>
      <c r="H118" s="170">
        <f t="shared" si="215"/>
        <v>5962.6</v>
      </c>
      <c r="I118" s="170">
        <f t="shared" si="215"/>
        <v>5937.4</v>
      </c>
      <c r="J118" s="170">
        <f t="shared" si="215"/>
        <v>5422.2</v>
      </c>
      <c r="K118" s="170">
        <f t="shared" si="215"/>
        <v>5583</v>
      </c>
      <c r="L118" s="170">
        <f t="shared" si="215"/>
        <v>5612.6</v>
      </c>
      <c r="M118" s="170">
        <f t="shared" si="215"/>
        <v>5682.6</v>
      </c>
      <c r="N118" s="235"/>
      <c r="O118" s="252">
        <v>754.16011857194223</v>
      </c>
      <c r="P118" s="170"/>
      <c r="Q118" s="347"/>
      <c r="R118" s="156"/>
      <c r="S118" s="234" t="s">
        <v>73</v>
      </c>
      <c r="T118" s="170">
        <v>3664</v>
      </c>
      <c r="U118" s="170">
        <v>3075</v>
      </c>
      <c r="V118" s="170">
        <v>3285</v>
      </c>
      <c r="W118" s="170">
        <v>4437</v>
      </c>
      <c r="X118" s="170">
        <v>4327</v>
      </c>
      <c r="Y118" s="170">
        <v>4539</v>
      </c>
      <c r="Z118" s="170">
        <v>4478</v>
      </c>
      <c r="AA118" s="170">
        <v>4078</v>
      </c>
      <c r="AB118" s="170">
        <v>4175</v>
      </c>
      <c r="AC118" s="170">
        <v>4193</v>
      </c>
      <c r="AD118" s="170">
        <v>4305</v>
      </c>
      <c r="AG118" s="234" t="s">
        <v>133</v>
      </c>
      <c r="AH118" s="170">
        <v>1553</v>
      </c>
      <c r="AI118" s="170">
        <v>1573</v>
      </c>
      <c r="AJ118" s="170">
        <v>1490</v>
      </c>
      <c r="AK118" s="170">
        <v>1492</v>
      </c>
      <c r="AL118" s="170">
        <v>1628</v>
      </c>
      <c r="AM118" s="170">
        <v>1561</v>
      </c>
      <c r="AN118" s="170">
        <v>1499</v>
      </c>
      <c r="AO118" s="170">
        <v>1572</v>
      </c>
      <c r="AP118" s="170">
        <v>1578</v>
      </c>
      <c r="AQ118" s="170">
        <v>1571</v>
      </c>
      <c r="AR118" s="170">
        <v>1531</v>
      </c>
      <c r="AT118" s="603"/>
      <c r="AU118" s="234" t="s">
        <v>73</v>
      </c>
      <c r="AV118" s="170">
        <v>910</v>
      </c>
      <c r="AW118" s="173">
        <v>790</v>
      </c>
      <c r="AX118" s="173">
        <v>860</v>
      </c>
      <c r="AY118" s="170">
        <v>1247</v>
      </c>
      <c r="AZ118" s="173">
        <v>1277</v>
      </c>
      <c r="BA118" s="173">
        <v>1477</v>
      </c>
      <c r="BB118" s="173">
        <v>1518</v>
      </c>
      <c r="BC118" s="170">
        <v>1389</v>
      </c>
      <c r="BD118" s="170">
        <v>1455</v>
      </c>
      <c r="BE118" s="170">
        <v>1447</v>
      </c>
      <c r="BF118" s="269">
        <v>1417</v>
      </c>
      <c r="BI118" s="621"/>
      <c r="BJ118" s="234" t="s">
        <v>73</v>
      </c>
      <c r="BK118" s="170">
        <v>350</v>
      </c>
      <c r="BL118" s="173">
        <v>273</v>
      </c>
      <c r="BM118" s="173">
        <v>280</v>
      </c>
      <c r="BN118" s="170">
        <v>344</v>
      </c>
      <c r="BO118" s="173">
        <v>323</v>
      </c>
      <c r="BP118" s="173">
        <v>323</v>
      </c>
      <c r="BQ118" s="173">
        <v>308</v>
      </c>
      <c r="BR118" s="170">
        <v>282</v>
      </c>
      <c r="BS118" s="170">
        <v>301</v>
      </c>
      <c r="BT118" s="170">
        <v>313</v>
      </c>
      <c r="BU118" s="269">
        <v>319</v>
      </c>
    </row>
    <row r="119" spans="2:73">
      <c r="B119" s="234" t="s">
        <v>10</v>
      </c>
      <c r="C119" s="170">
        <f t="shared" ref="C119:M119" si="216">T119+AV121*$Q$6+AV127*$Q$8</f>
        <v>4799.6000000000004</v>
      </c>
      <c r="D119" s="170">
        <f t="shared" si="216"/>
        <v>4767.8</v>
      </c>
      <c r="E119" s="170">
        <f t="shared" si="216"/>
        <v>4575.6000000000004</v>
      </c>
      <c r="F119" s="170">
        <f t="shared" si="216"/>
        <v>4676.8</v>
      </c>
      <c r="G119" s="170">
        <f t="shared" si="216"/>
        <v>5341</v>
      </c>
      <c r="H119" s="170">
        <f t="shared" si="216"/>
        <v>5407.8</v>
      </c>
      <c r="I119" s="170">
        <f t="shared" si="216"/>
        <v>5713</v>
      </c>
      <c r="J119" s="170">
        <f t="shared" si="216"/>
        <v>6119.2</v>
      </c>
      <c r="K119" s="170">
        <f t="shared" si="216"/>
        <v>6016.6</v>
      </c>
      <c r="L119" s="170">
        <f t="shared" si="216"/>
        <v>6026</v>
      </c>
      <c r="M119" s="170">
        <f t="shared" si="216"/>
        <v>6127.2</v>
      </c>
      <c r="N119" s="170"/>
      <c r="O119" s="252">
        <v>607.40910211597418</v>
      </c>
      <c r="P119" s="170"/>
      <c r="Q119" s="347" t="s">
        <v>14</v>
      </c>
      <c r="R119" s="156"/>
      <c r="S119" s="234" t="s">
        <v>10</v>
      </c>
      <c r="T119" s="170">
        <v>3762</v>
      </c>
      <c r="U119" s="170">
        <v>3680</v>
      </c>
      <c r="V119" s="170">
        <v>3496</v>
      </c>
      <c r="W119" s="170">
        <v>3624</v>
      </c>
      <c r="X119" s="170">
        <v>4107</v>
      </c>
      <c r="Y119" s="170">
        <v>4108</v>
      </c>
      <c r="Z119" s="170">
        <v>4332</v>
      </c>
      <c r="AA119" s="170">
        <v>4539</v>
      </c>
      <c r="AB119" s="170">
        <v>4407</v>
      </c>
      <c r="AC119" s="170">
        <v>4372</v>
      </c>
      <c r="AD119" s="170">
        <v>4445</v>
      </c>
      <c r="AG119" s="234" t="s">
        <v>134</v>
      </c>
      <c r="AH119" s="170">
        <v>12</v>
      </c>
      <c r="AI119" s="170">
        <v>6</v>
      </c>
      <c r="AJ119" s="170">
        <v>13</v>
      </c>
      <c r="AK119" s="170">
        <v>10</v>
      </c>
      <c r="AL119" s="170">
        <v>17</v>
      </c>
      <c r="AM119" s="170">
        <v>12</v>
      </c>
      <c r="AN119" s="170">
        <v>16</v>
      </c>
      <c r="AO119" s="170">
        <v>11</v>
      </c>
      <c r="AP119" s="170">
        <v>29</v>
      </c>
      <c r="AQ119" s="170">
        <v>8</v>
      </c>
      <c r="AR119" s="170">
        <v>21</v>
      </c>
      <c r="AT119" s="603"/>
      <c r="AU119" s="234" t="s">
        <v>36</v>
      </c>
      <c r="AV119" s="178">
        <v>0</v>
      </c>
      <c r="AW119" s="178">
        <v>0</v>
      </c>
      <c r="AX119" s="178">
        <v>0</v>
      </c>
      <c r="AY119" s="178">
        <v>0</v>
      </c>
      <c r="AZ119" s="178">
        <v>0</v>
      </c>
      <c r="BA119" s="178">
        <v>0</v>
      </c>
      <c r="BB119" s="178">
        <v>0</v>
      </c>
      <c r="BC119" s="173">
        <v>0</v>
      </c>
      <c r="BD119" s="170">
        <v>0</v>
      </c>
      <c r="BE119" s="170">
        <v>0</v>
      </c>
      <c r="BF119" s="268">
        <v>0</v>
      </c>
      <c r="BI119" s="621"/>
      <c r="BJ119" s="234" t="s">
        <v>36</v>
      </c>
      <c r="BK119" s="170">
        <v>0</v>
      </c>
      <c r="BL119" s="173">
        <v>0</v>
      </c>
      <c r="BM119" s="173">
        <v>0</v>
      </c>
      <c r="BN119" s="170">
        <v>0</v>
      </c>
      <c r="BO119" s="173">
        <v>0</v>
      </c>
      <c r="BP119" s="173">
        <v>0</v>
      </c>
      <c r="BQ119" s="173">
        <v>0</v>
      </c>
      <c r="BR119" s="173">
        <v>0</v>
      </c>
      <c r="BS119" s="170">
        <v>0</v>
      </c>
      <c r="BT119" s="170">
        <v>0</v>
      </c>
      <c r="BU119" s="268">
        <v>0</v>
      </c>
    </row>
    <row r="120" spans="2:73">
      <c r="B120" s="234" t="s">
        <v>11</v>
      </c>
      <c r="C120" s="170">
        <f t="shared" ref="C120:C121" si="217">T120</f>
        <v>1565</v>
      </c>
      <c r="D120" s="170">
        <f t="shared" ref="D120:D121" si="218">U120</f>
        <v>1579</v>
      </c>
      <c r="E120" s="170">
        <f t="shared" ref="E120:E121" si="219">V120</f>
        <v>1503</v>
      </c>
      <c r="F120" s="170">
        <f>W120</f>
        <v>1502</v>
      </c>
      <c r="G120" s="170">
        <f t="shared" ref="G120:G121" si="220">X120</f>
        <v>1645</v>
      </c>
      <c r="H120" s="170">
        <f t="shared" ref="H120:H121" si="221">Y120</f>
        <v>1573</v>
      </c>
      <c r="I120" s="170">
        <f t="shared" ref="I120:I121" si="222">Z120</f>
        <v>1515</v>
      </c>
      <c r="J120" s="170">
        <f t="shared" ref="J120:J121" si="223">AA120</f>
        <v>1583</v>
      </c>
      <c r="K120" s="170">
        <f t="shared" ref="K120:K121" si="224">AB120</f>
        <v>1607</v>
      </c>
      <c r="L120" s="170">
        <f t="shared" ref="L120:M124" si="225">AC120</f>
        <v>1579</v>
      </c>
      <c r="M120" s="170">
        <f t="shared" si="225"/>
        <v>1552</v>
      </c>
      <c r="N120" s="170"/>
      <c r="O120" s="252">
        <v>46.256410967081692</v>
      </c>
      <c r="P120" s="170"/>
      <c r="Q120" s="347"/>
      <c r="R120" s="156"/>
      <c r="S120" s="234" t="s">
        <v>11</v>
      </c>
      <c r="T120" s="170">
        <v>1565</v>
      </c>
      <c r="U120" s="170">
        <v>1579</v>
      </c>
      <c r="V120" s="170">
        <v>1503</v>
      </c>
      <c r="W120" s="170">
        <v>1502</v>
      </c>
      <c r="X120" s="170">
        <v>1645</v>
      </c>
      <c r="Y120" s="170">
        <v>1573</v>
      </c>
      <c r="Z120" s="170">
        <v>1515</v>
      </c>
      <c r="AA120" s="170">
        <v>1583</v>
      </c>
      <c r="AB120" s="170">
        <v>1607</v>
      </c>
      <c r="AC120" s="170">
        <v>1579</v>
      </c>
      <c r="AD120" s="170">
        <v>1552</v>
      </c>
      <c r="AG120" s="234" t="s">
        <v>135</v>
      </c>
      <c r="AH120" s="170">
        <v>136</v>
      </c>
      <c r="AI120" s="170">
        <v>212</v>
      </c>
      <c r="AJ120" s="170">
        <v>211</v>
      </c>
      <c r="AK120" s="170">
        <v>212</v>
      </c>
      <c r="AL120" s="170">
        <v>139</v>
      </c>
      <c r="AM120" s="170">
        <v>166</v>
      </c>
      <c r="AN120" s="170">
        <v>147</v>
      </c>
      <c r="AO120" s="170">
        <v>155</v>
      </c>
      <c r="AP120" s="170">
        <v>167</v>
      </c>
      <c r="AQ120" s="170">
        <v>152</v>
      </c>
      <c r="AR120" s="170">
        <v>128</v>
      </c>
      <c r="AT120" s="603"/>
      <c r="AU120" s="234" t="s">
        <v>70</v>
      </c>
      <c r="AV120" s="170">
        <v>867</v>
      </c>
      <c r="AW120" s="173">
        <v>906</v>
      </c>
      <c r="AX120" s="173">
        <v>927</v>
      </c>
      <c r="AY120" s="170">
        <v>891</v>
      </c>
      <c r="AZ120" s="173">
        <v>1025</v>
      </c>
      <c r="BA120" s="173">
        <v>1096</v>
      </c>
      <c r="BB120" s="173">
        <v>1185</v>
      </c>
      <c r="BC120" s="173">
        <v>1349</v>
      </c>
      <c r="BD120" s="170">
        <v>1387</v>
      </c>
      <c r="BE120" s="170">
        <v>1445</v>
      </c>
      <c r="BF120" s="268">
        <v>1474</v>
      </c>
      <c r="BI120" s="621"/>
      <c r="BJ120" s="234" t="s">
        <v>70</v>
      </c>
      <c r="BK120" s="170">
        <v>748</v>
      </c>
      <c r="BL120" s="173">
        <v>727</v>
      </c>
      <c r="BM120" s="173">
        <v>684</v>
      </c>
      <c r="BN120" s="170">
        <v>599</v>
      </c>
      <c r="BO120" s="173">
        <v>704</v>
      </c>
      <c r="BP120" s="173">
        <v>673</v>
      </c>
      <c r="BQ120" s="173">
        <v>679</v>
      </c>
      <c r="BR120" s="173">
        <v>743</v>
      </c>
      <c r="BS120" s="170">
        <v>733</v>
      </c>
      <c r="BT120" s="170">
        <v>729</v>
      </c>
      <c r="BU120" s="268">
        <v>733</v>
      </c>
    </row>
    <row r="121" spans="2:73">
      <c r="B121" s="234" t="s">
        <v>12</v>
      </c>
      <c r="C121" s="170">
        <f t="shared" si="217"/>
        <v>426</v>
      </c>
      <c r="D121" s="170">
        <f t="shared" si="218"/>
        <v>448</v>
      </c>
      <c r="E121" s="170">
        <f t="shared" si="219"/>
        <v>457</v>
      </c>
      <c r="F121" s="170">
        <f t="shared" ref="F121" si="226">W121</f>
        <v>462</v>
      </c>
      <c r="G121" s="170">
        <f t="shared" si="220"/>
        <v>477</v>
      </c>
      <c r="H121" s="170">
        <f t="shared" si="221"/>
        <v>492</v>
      </c>
      <c r="I121" s="170">
        <f t="shared" si="222"/>
        <v>481</v>
      </c>
      <c r="J121" s="170">
        <f t="shared" si="223"/>
        <v>571</v>
      </c>
      <c r="K121" s="170">
        <f t="shared" si="224"/>
        <v>565</v>
      </c>
      <c r="L121" s="170">
        <f t="shared" si="225"/>
        <v>549</v>
      </c>
      <c r="M121" s="170">
        <f t="shared" si="225"/>
        <v>572</v>
      </c>
      <c r="N121" s="170"/>
      <c r="O121" s="252">
        <v>51.181159728078761</v>
      </c>
      <c r="P121" s="170"/>
      <c r="Q121" s="347"/>
      <c r="R121" s="156"/>
      <c r="S121" s="234" t="s">
        <v>12</v>
      </c>
      <c r="T121" s="170">
        <v>426</v>
      </c>
      <c r="U121" s="170">
        <v>448</v>
      </c>
      <c r="V121" s="170">
        <v>457</v>
      </c>
      <c r="W121" s="170">
        <v>462</v>
      </c>
      <c r="X121" s="170">
        <v>477</v>
      </c>
      <c r="Y121" s="170">
        <v>492</v>
      </c>
      <c r="Z121" s="170">
        <v>481</v>
      </c>
      <c r="AA121" s="170">
        <v>571</v>
      </c>
      <c r="AB121" s="170">
        <v>565</v>
      </c>
      <c r="AC121" s="170">
        <v>549</v>
      </c>
      <c r="AD121" s="170">
        <v>572</v>
      </c>
      <c r="AG121" s="234" t="s">
        <v>153</v>
      </c>
      <c r="AH121" s="257">
        <v>62</v>
      </c>
      <c r="AI121" s="264">
        <v>0</v>
      </c>
      <c r="AJ121" s="264">
        <v>0</v>
      </c>
      <c r="AK121" s="264">
        <v>0</v>
      </c>
      <c r="AL121" s="257">
        <v>61</v>
      </c>
      <c r="AM121" s="257">
        <v>68</v>
      </c>
      <c r="AN121" s="257">
        <v>64</v>
      </c>
      <c r="AO121" s="257">
        <v>97</v>
      </c>
      <c r="AP121" s="257">
        <v>79</v>
      </c>
      <c r="AQ121" s="257">
        <v>80</v>
      </c>
      <c r="AR121" s="257">
        <v>91</v>
      </c>
      <c r="AT121" s="604"/>
      <c r="AU121" s="239" t="s">
        <v>53</v>
      </c>
      <c r="AV121" s="240">
        <f t="shared" ref="AV121:BB121" si="227">AV119+AV120</f>
        <v>867</v>
      </c>
      <c r="AW121" s="241">
        <f t="shared" si="227"/>
        <v>906</v>
      </c>
      <c r="AX121" s="241">
        <f t="shared" si="227"/>
        <v>927</v>
      </c>
      <c r="AY121" s="240">
        <f t="shared" si="227"/>
        <v>891</v>
      </c>
      <c r="AZ121" s="241">
        <f t="shared" si="227"/>
        <v>1025</v>
      </c>
      <c r="BA121" s="241">
        <f t="shared" si="227"/>
        <v>1096</v>
      </c>
      <c r="BB121" s="241">
        <f t="shared" si="227"/>
        <v>1185</v>
      </c>
      <c r="BC121" s="241">
        <v>1349</v>
      </c>
      <c r="BD121" s="240">
        <v>1387</v>
      </c>
      <c r="BE121" s="242">
        <v>1445</v>
      </c>
      <c r="BF121" s="243">
        <v>1474</v>
      </c>
      <c r="BI121" s="622"/>
      <c r="BJ121" s="239" t="s">
        <v>53</v>
      </c>
      <c r="BK121" s="240">
        <f t="shared" ref="BK121" si="228">BK119+BK120</f>
        <v>748</v>
      </c>
      <c r="BL121" s="241">
        <f t="shared" ref="BL121" si="229">BL119+BL120</f>
        <v>727</v>
      </c>
      <c r="BM121" s="241">
        <f t="shared" ref="BM121" si="230">BM119+BM120</f>
        <v>684</v>
      </c>
      <c r="BN121" s="240">
        <f t="shared" ref="BN121" si="231">BN119+BN120</f>
        <v>599</v>
      </c>
      <c r="BO121" s="241">
        <f t="shared" ref="BO121" si="232">BO119+BO120</f>
        <v>704</v>
      </c>
      <c r="BP121" s="241">
        <f t="shared" ref="BP121" si="233">BP119+BP120</f>
        <v>673</v>
      </c>
      <c r="BQ121" s="241">
        <f t="shared" ref="BQ121" si="234">BQ119+BQ120</f>
        <v>679</v>
      </c>
      <c r="BR121" s="241">
        <v>743</v>
      </c>
      <c r="BS121" s="240">
        <v>733</v>
      </c>
      <c r="BT121" s="242">
        <v>729</v>
      </c>
      <c r="BU121" s="243">
        <v>733</v>
      </c>
    </row>
    <row r="122" spans="2:73">
      <c r="B122" s="234" t="s">
        <v>13</v>
      </c>
      <c r="C122" s="244"/>
      <c r="D122" s="244"/>
      <c r="E122" s="244"/>
      <c r="F122" s="244">
        <f t="shared" ref="F122:F124" si="235">W122</f>
        <v>105081863.73999994</v>
      </c>
      <c r="G122" s="244">
        <f t="shared" ref="G122:G124" si="236">X122</f>
        <v>141229902.21000004</v>
      </c>
      <c r="H122" s="244">
        <f t="shared" ref="H122:H124" si="237">Y122</f>
        <v>132545115.68000001</v>
      </c>
      <c r="I122" s="244">
        <f t="shared" ref="I122:I124" si="238">Z122</f>
        <v>151215597.03</v>
      </c>
      <c r="J122" s="244">
        <f t="shared" ref="J122:J124" si="239">AA122</f>
        <v>149350434.41999999</v>
      </c>
      <c r="K122" s="244">
        <f t="shared" ref="K122:K124" si="240">AB122</f>
        <v>154378165.38999999</v>
      </c>
      <c r="L122" s="244">
        <f>AC122</f>
        <v>145602228</v>
      </c>
      <c r="M122" s="244">
        <f>AD122</f>
        <v>138314791.96999991</v>
      </c>
      <c r="N122" s="244"/>
      <c r="O122" s="252">
        <v>16968844.860317394</v>
      </c>
      <c r="P122" s="170"/>
      <c r="Q122" s="347"/>
      <c r="R122" s="156"/>
      <c r="S122" s="234" t="s">
        <v>13</v>
      </c>
      <c r="T122" s="244"/>
      <c r="U122" s="244"/>
      <c r="V122" s="244"/>
      <c r="W122" s="244">
        <v>105081863.73999994</v>
      </c>
      <c r="X122" s="244">
        <v>141229902.21000004</v>
      </c>
      <c r="Y122" s="244">
        <v>132545115.68000001</v>
      </c>
      <c r="Z122" s="244">
        <v>151215597.03</v>
      </c>
      <c r="AA122" s="244">
        <v>149350434.41999999</v>
      </c>
      <c r="AB122" s="244">
        <v>154378165.38999999</v>
      </c>
      <c r="AC122" s="244">
        <v>145602228</v>
      </c>
      <c r="AD122" s="244">
        <v>138314791.96999991</v>
      </c>
      <c r="AG122" s="245" t="s">
        <v>136</v>
      </c>
      <c r="AH122" s="246">
        <v>228</v>
      </c>
      <c r="AI122" s="246">
        <v>236</v>
      </c>
      <c r="AJ122" s="246">
        <v>246</v>
      </c>
      <c r="AK122" s="246">
        <v>250</v>
      </c>
      <c r="AL122" s="246">
        <v>277</v>
      </c>
      <c r="AM122" s="246">
        <v>258</v>
      </c>
      <c r="AN122" s="246">
        <v>270</v>
      </c>
      <c r="AO122" s="246">
        <v>319</v>
      </c>
      <c r="AP122" s="246">
        <v>319</v>
      </c>
      <c r="AQ122" s="246">
        <v>317</v>
      </c>
      <c r="AR122" s="246">
        <v>353</v>
      </c>
      <c r="AT122" s="602" t="s">
        <v>101</v>
      </c>
      <c r="AU122" s="234" t="s">
        <v>71</v>
      </c>
      <c r="AV122" s="170">
        <v>47</v>
      </c>
      <c r="AW122" s="173">
        <v>279</v>
      </c>
      <c r="AX122" s="173">
        <v>251</v>
      </c>
      <c r="AY122" s="170">
        <v>64</v>
      </c>
      <c r="AZ122" s="173">
        <v>27</v>
      </c>
      <c r="BA122" s="173">
        <v>31</v>
      </c>
      <c r="BB122" s="173">
        <v>30</v>
      </c>
      <c r="BC122" s="169">
        <v>24</v>
      </c>
      <c r="BD122" s="169">
        <v>14</v>
      </c>
      <c r="BE122" s="169">
        <v>25</v>
      </c>
      <c r="BF122" s="267">
        <v>23</v>
      </c>
      <c r="BI122" s="617" t="s">
        <v>52</v>
      </c>
      <c r="BJ122" s="234" t="s">
        <v>71</v>
      </c>
      <c r="BK122" s="170">
        <v>1228</v>
      </c>
      <c r="BL122" s="173">
        <v>1937</v>
      </c>
      <c r="BM122" s="173">
        <v>2030</v>
      </c>
      <c r="BN122" s="170">
        <v>1490</v>
      </c>
      <c r="BO122" s="173">
        <v>1600</v>
      </c>
      <c r="BP122" s="173">
        <v>1430</v>
      </c>
      <c r="BQ122" s="173">
        <v>1393</v>
      </c>
      <c r="BR122" s="170">
        <v>1321</v>
      </c>
      <c r="BS122" s="170">
        <v>1283</v>
      </c>
      <c r="BT122" s="170">
        <v>1158</v>
      </c>
      <c r="BU122" s="269">
        <v>1097</v>
      </c>
    </row>
    <row r="123" spans="2:73">
      <c r="B123" s="234" t="s">
        <v>16</v>
      </c>
      <c r="C123" s="247">
        <f t="shared" ref="C123:C124" si="241">T123</f>
        <v>20.37824154156721</v>
      </c>
      <c r="D123" s="247">
        <f t="shared" ref="D123:D124" si="242">U123</f>
        <v>19.486811982271238</v>
      </c>
      <c r="E123" s="247">
        <f t="shared" ref="E123:E124" si="243">V123</f>
        <v>18.004130238115266</v>
      </c>
      <c r="F123" s="247">
        <f t="shared" si="235"/>
        <v>18.156706808932057</v>
      </c>
      <c r="G123" s="247">
        <f t="shared" si="236"/>
        <v>20.047674446984548</v>
      </c>
      <c r="H123" s="247">
        <f t="shared" si="237"/>
        <v>20.47301910582544</v>
      </c>
      <c r="I123" s="247">
        <f t="shared" si="238"/>
        <v>22.096092157502493</v>
      </c>
      <c r="J123" s="247">
        <f t="shared" si="239"/>
        <v>23.607427055702917</v>
      </c>
      <c r="K123" s="247">
        <f t="shared" si="240"/>
        <v>22.972068980496068</v>
      </c>
      <c r="L123" s="247">
        <f t="shared" ref="L123:M124" si="244">AC123</f>
        <v>22.538560941409365</v>
      </c>
      <c r="M123" s="247">
        <f t="shared" si="244"/>
        <v>22.545102885806983</v>
      </c>
      <c r="N123" s="247"/>
      <c r="O123" s="360">
        <v>1.9628605635914893</v>
      </c>
      <c r="P123" s="170"/>
      <c r="Q123" s="347"/>
      <c r="R123" s="156"/>
      <c r="S123" s="234" t="s">
        <v>16</v>
      </c>
      <c r="T123" s="247">
        <v>20.37824154156721</v>
      </c>
      <c r="U123" s="247">
        <v>19.486811982271238</v>
      </c>
      <c r="V123" s="247">
        <v>18.004130238115266</v>
      </c>
      <c r="W123" s="247">
        <v>18.156706808932057</v>
      </c>
      <c r="X123" s="247">
        <v>20.047674446984548</v>
      </c>
      <c r="Y123" s="247">
        <v>20.47301910582544</v>
      </c>
      <c r="Z123" s="247">
        <v>22.096092157502493</v>
      </c>
      <c r="AA123" s="247">
        <v>23.607427055702917</v>
      </c>
      <c r="AB123" s="247">
        <v>22.972068980496068</v>
      </c>
      <c r="AC123" s="247">
        <v>22.538560941409365</v>
      </c>
      <c r="AD123" s="247">
        <v>22.545102885806983</v>
      </c>
      <c r="AT123" s="603"/>
      <c r="AU123" s="234" t="s">
        <v>72</v>
      </c>
      <c r="AV123" s="170">
        <v>126</v>
      </c>
      <c r="AW123" s="173">
        <v>268</v>
      </c>
      <c r="AX123" s="173">
        <v>315</v>
      </c>
      <c r="AY123" s="170">
        <v>135</v>
      </c>
      <c r="AZ123" s="173">
        <v>112</v>
      </c>
      <c r="BA123" s="173">
        <v>106</v>
      </c>
      <c r="BB123" s="173">
        <v>99</v>
      </c>
      <c r="BC123" s="170">
        <v>107</v>
      </c>
      <c r="BD123" s="170">
        <v>98</v>
      </c>
      <c r="BE123" s="170">
        <v>92</v>
      </c>
      <c r="BF123" s="269">
        <v>90</v>
      </c>
      <c r="BI123" s="618"/>
      <c r="BJ123" s="234" t="s">
        <v>72</v>
      </c>
      <c r="BK123" s="170">
        <v>1050</v>
      </c>
      <c r="BL123" s="173">
        <v>1265</v>
      </c>
      <c r="BM123" s="173">
        <v>1516</v>
      </c>
      <c r="BN123" s="170">
        <v>1483</v>
      </c>
      <c r="BO123" s="173">
        <v>1584</v>
      </c>
      <c r="BP123" s="173">
        <v>1648</v>
      </c>
      <c r="BQ123" s="173">
        <v>1477</v>
      </c>
      <c r="BR123" s="170">
        <v>1501</v>
      </c>
      <c r="BS123" s="170">
        <v>1506</v>
      </c>
      <c r="BT123" s="170">
        <v>1429</v>
      </c>
      <c r="BU123" s="269">
        <v>1316</v>
      </c>
    </row>
    <row r="124" spans="2:73">
      <c r="B124" s="248" t="s">
        <v>17</v>
      </c>
      <c r="C124" s="249">
        <f t="shared" si="241"/>
        <v>0.63978093104306699</v>
      </c>
      <c r="D124" s="249">
        <f t="shared" si="242"/>
        <v>0.66981896784652795</v>
      </c>
      <c r="E124" s="249">
        <f t="shared" si="243"/>
        <v>0.63750641354540794</v>
      </c>
      <c r="F124" s="249">
        <f t="shared" si="235"/>
        <v>0.64183617372182522</v>
      </c>
      <c r="G124" s="249">
        <f t="shared" si="236"/>
        <v>0.6610937942759989</v>
      </c>
      <c r="H124" s="249">
        <f t="shared" si="237"/>
        <v>0.66537761601455869</v>
      </c>
      <c r="I124" s="249">
        <f t="shared" si="238"/>
        <v>0.73886401131275037</v>
      </c>
      <c r="J124" s="249">
        <f t="shared" si="239"/>
        <v>0.7572884569803271</v>
      </c>
      <c r="K124" s="249">
        <f t="shared" si="240"/>
        <v>0.7723389517432464</v>
      </c>
      <c r="L124" s="249">
        <f t="shared" si="244"/>
        <v>0.79295573536411235</v>
      </c>
      <c r="M124" s="249">
        <f t="shared" si="225"/>
        <v>0.78447809626825316</v>
      </c>
      <c r="N124" s="250"/>
      <c r="O124" s="361">
        <v>5.8805443802717905</v>
      </c>
      <c r="P124" s="251"/>
      <c r="Q124" s="347"/>
      <c r="R124" s="156"/>
      <c r="S124" s="248" t="s">
        <v>17</v>
      </c>
      <c r="T124" s="249">
        <v>0.63978093104306699</v>
      </c>
      <c r="U124" s="249">
        <v>0.66981896784652795</v>
      </c>
      <c r="V124" s="249">
        <v>0.63750641354540794</v>
      </c>
      <c r="W124" s="249">
        <v>0.64183617372182522</v>
      </c>
      <c r="X124" s="249">
        <v>0.6610937942759989</v>
      </c>
      <c r="Y124" s="249">
        <v>0.66537761601455869</v>
      </c>
      <c r="Z124" s="249">
        <v>0.73886401131275037</v>
      </c>
      <c r="AA124" s="249">
        <v>0.7572884569803271</v>
      </c>
      <c r="AB124" s="249">
        <v>0.7723389517432464</v>
      </c>
      <c r="AC124" s="249">
        <v>0.79295573536411235</v>
      </c>
      <c r="AD124" s="249">
        <v>0.78447809626825316</v>
      </c>
      <c r="AT124" s="603"/>
      <c r="AU124" s="234" t="s">
        <v>73</v>
      </c>
      <c r="AV124" s="170">
        <v>221</v>
      </c>
      <c r="AW124" s="173">
        <v>149</v>
      </c>
      <c r="AX124" s="173">
        <v>169</v>
      </c>
      <c r="AY124" s="170">
        <v>242</v>
      </c>
      <c r="AZ124" s="173">
        <v>256</v>
      </c>
      <c r="BA124" s="173">
        <v>242</v>
      </c>
      <c r="BB124" s="173">
        <v>245</v>
      </c>
      <c r="BC124" s="170">
        <v>233</v>
      </c>
      <c r="BD124" s="170">
        <v>244</v>
      </c>
      <c r="BE124" s="170">
        <v>262</v>
      </c>
      <c r="BF124" s="269">
        <v>244</v>
      </c>
      <c r="BI124" s="618"/>
      <c r="BJ124" s="234" t="s">
        <v>73</v>
      </c>
      <c r="BK124" s="170">
        <v>1002</v>
      </c>
      <c r="BL124" s="173">
        <v>815</v>
      </c>
      <c r="BM124" s="173">
        <v>918</v>
      </c>
      <c r="BN124" s="170">
        <v>1387</v>
      </c>
      <c r="BO124" s="173">
        <v>1466</v>
      </c>
      <c r="BP124" s="173">
        <v>1638</v>
      </c>
      <c r="BQ124" s="173">
        <v>1700</v>
      </c>
      <c r="BR124" s="170">
        <v>1573</v>
      </c>
      <c r="BS124" s="170">
        <v>1642</v>
      </c>
      <c r="BT124" s="170">
        <v>1658</v>
      </c>
      <c r="BU124" s="269">
        <v>1586</v>
      </c>
    </row>
    <row r="125" spans="2:73">
      <c r="F125" s="229"/>
      <c r="O125" s="362"/>
      <c r="Q125" s="347"/>
      <c r="R125" s="156"/>
      <c r="W125" s="229"/>
      <c r="X125" s="229"/>
      <c r="Y125" s="229"/>
      <c r="Z125" s="229"/>
      <c r="AA125" s="359"/>
      <c r="AB125" s="359"/>
      <c r="AC125" s="359"/>
      <c r="AD125" s="359"/>
      <c r="AT125" s="603"/>
      <c r="AU125" s="234" t="s">
        <v>36</v>
      </c>
      <c r="AV125" s="170">
        <v>0</v>
      </c>
      <c r="AW125" s="173">
        <v>0</v>
      </c>
      <c r="AX125" s="173">
        <v>0</v>
      </c>
      <c r="AY125" s="170">
        <v>0</v>
      </c>
      <c r="AZ125" s="173">
        <v>0</v>
      </c>
      <c r="BA125" s="173">
        <v>0</v>
      </c>
      <c r="BB125" s="173">
        <v>0</v>
      </c>
      <c r="BC125" s="173">
        <v>0</v>
      </c>
      <c r="BD125" s="170">
        <v>0</v>
      </c>
      <c r="BE125" s="170">
        <v>0</v>
      </c>
      <c r="BF125" s="268">
        <v>0</v>
      </c>
      <c r="BI125" s="618"/>
      <c r="BJ125" s="234" t="s">
        <v>36</v>
      </c>
      <c r="BK125" s="170">
        <v>0</v>
      </c>
      <c r="BL125" s="173">
        <v>0</v>
      </c>
      <c r="BM125" s="173">
        <v>0</v>
      </c>
      <c r="BN125" s="170">
        <v>0</v>
      </c>
      <c r="BO125" s="173">
        <v>0</v>
      </c>
      <c r="BP125" s="173">
        <v>0</v>
      </c>
      <c r="BQ125" s="173">
        <v>0</v>
      </c>
      <c r="BR125" s="173">
        <v>0</v>
      </c>
      <c r="BS125" s="170">
        <v>0</v>
      </c>
      <c r="BT125" s="170">
        <v>0</v>
      </c>
      <c r="BU125" s="268">
        <v>0</v>
      </c>
    </row>
    <row r="126" spans="2:73">
      <c r="F126" s="229"/>
      <c r="G126" s="229" t="s">
        <v>14</v>
      </c>
      <c r="O126" s="362"/>
      <c r="Q126" s="347"/>
      <c r="R126" s="156"/>
      <c r="W126" s="229"/>
      <c r="X126" s="229"/>
      <c r="Y126" s="229"/>
      <c r="Z126" s="229"/>
      <c r="AA126" s="359"/>
      <c r="AB126" s="359"/>
      <c r="AC126" s="359"/>
      <c r="AD126" s="359"/>
      <c r="AG126" s="189"/>
      <c r="AH126" s="189"/>
      <c r="AI126" s="189"/>
      <c r="AJ126" s="189"/>
      <c r="AK126" s="189"/>
      <c r="AL126" s="189"/>
      <c r="AM126" s="189"/>
      <c r="AN126" s="189" t="s">
        <v>14</v>
      </c>
      <c r="AO126" s="189"/>
      <c r="AP126" s="189"/>
      <c r="AQ126" s="189"/>
      <c r="AR126" s="189"/>
      <c r="AT126" s="603"/>
      <c r="AU126" s="234" t="s">
        <v>70</v>
      </c>
      <c r="AV126" s="170">
        <v>344</v>
      </c>
      <c r="AW126" s="173">
        <v>363</v>
      </c>
      <c r="AX126" s="173">
        <v>338</v>
      </c>
      <c r="AY126" s="170">
        <v>340</v>
      </c>
      <c r="AZ126" s="173">
        <v>414</v>
      </c>
      <c r="BA126" s="173">
        <v>423</v>
      </c>
      <c r="BB126" s="173">
        <v>433</v>
      </c>
      <c r="BC126" s="173">
        <v>501</v>
      </c>
      <c r="BD126" s="170">
        <v>500</v>
      </c>
      <c r="BE126" s="170">
        <v>498</v>
      </c>
      <c r="BF126" s="268">
        <v>503</v>
      </c>
      <c r="BI126" s="618"/>
      <c r="BJ126" s="234" t="s">
        <v>70</v>
      </c>
      <c r="BK126" s="170">
        <v>807</v>
      </c>
      <c r="BL126" s="173">
        <v>905</v>
      </c>
      <c r="BM126" s="173">
        <v>919</v>
      </c>
      <c r="BN126" s="170">
        <v>972</v>
      </c>
      <c r="BO126" s="173">
        <v>1149</v>
      </c>
      <c r="BP126" s="173">
        <v>1269</v>
      </c>
      <c r="BQ126" s="173">
        <v>1372</v>
      </c>
      <c r="BR126" s="173">
        <v>1608</v>
      </c>
      <c r="BS126" s="170">
        <v>1654</v>
      </c>
      <c r="BT126" s="170">
        <v>1712</v>
      </c>
      <c r="BU126" s="268">
        <v>1747</v>
      </c>
    </row>
    <row r="127" spans="2:73" ht="18.75" thickBot="1">
      <c r="F127" s="229"/>
      <c r="O127" s="362"/>
      <c r="Q127" s="347"/>
      <c r="R127" s="156"/>
      <c r="W127" s="229"/>
      <c r="X127" s="229"/>
      <c r="Y127" s="229"/>
      <c r="Z127" s="229"/>
      <c r="AA127" s="359"/>
      <c r="AB127" s="359"/>
      <c r="AC127" s="359"/>
      <c r="AD127" s="359"/>
      <c r="AG127" s="189"/>
      <c r="AH127" s="189"/>
      <c r="AI127" s="189"/>
      <c r="AJ127" s="189"/>
      <c r="AK127" s="189"/>
      <c r="AL127" s="189"/>
      <c r="AM127" s="189"/>
      <c r="AN127" s="189"/>
      <c r="AO127" s="189"/>
      <c r="AP127" s="189"/>
      <c r="AQ127" s="189"/>
      <c r="AR127" s="189"/>
      <c r="AT127" s="603"/>
      <c r="AU127" s="255" t="s">
        <v>53</v>
      </c>
      <c r="AV127" s="260">
        <f t="shared" ref="AV127:BB127" si="245">AV125+AV126</f>
        <v>344</v>
      </c>
      <c r="AW127" s="261">
        <f t="shared" si="245"/>
        <v>363</v>
      </c>
      <c r="AX127" s="261">
        <f t="shared" si="245"/>
        <v>338</v>
      </c>
      <c r="AY127" s="260">
        <f t="shared" si="245"/>
        <v>340</v>
      </c>
      <c r="AZ127" s="261">
        <f t="shared" si="245"/>
        <v>414</v>
      </c>
      <c r="BA127" s="261">
        <f t="shared" si="245"/>
        <v>423</v>
      </c>
      <c r="BB127" s="261">
        <f t="shared" si="245"/>
        <v>433</v>
      </c>
      <c r="BC127" s="241">
        <v>501</v>
      </c>
      <c r="BD127" s="240">
        <v>500</v>
      </c>
      <c r="BE127" s="242">
        <v>498</v>
      </c>
      <c r="BF127" s="243">
        <v>503</v>
      </c>
      <c r="BI127" s="619"/>
      <c r="BJ127" s="239" t="s">
        <v>53</v>
      </c>
      <c r="BK127" s="240">
        <f t="shared" ref="BK127" si="246">BK125+BK126</f>
        <v>807</v>
      </c>
      <c r="BL127" s="241">
        <f t="shared" ref="BL127" si="247">BL125+BL126</f>
        <v>905</v>
      </c>
      <c r="BM127" s="241">
        <f t="shared" ref="BM127" si="248">BM125+BM126</f>
        <v>919</v>
      </c>
      <c r="BN127" s="240">
        <f t="shared" ref="BN127" si="249">BN125+BN126</f>
        <v>972</v>
      </c>
      <c r="BO127" s="241">
        <f t="shared" ref="BO127" si="250">BO125+BO126</f>
        <v>1149</v>
      </c>
      <c r="BP127" s="241">
        <f t="shared" ref="BP127" si="251">BP125+BP126</f>
        <v>1269</v>
      </c>
      <c r="BQ127" s="241">
        <f t="shared" ref="BQ127" si="252">BQ125+BQ126</f>
        <v>1372</v>
      </c>
      <c r="BR127" s="241">
        <v>1608</v>
      </c>
      <c r="BS127" s="240">
        <v>1654</v>
      </c>
      <c r="BT127" s="242">
        <v>1712</v>
      </c>
      <c r="BU127" s="243">
        <v>1747</v>
      </c>
    </row>
    <row r="128" spans="2:73" ht="15.75" customHeight="1">
      <c r="B128" s="234"/>
      <c r="C128" s="234"/>
      <c r="D128" s="234"/>
      <c r="E128" s="234"/>
      <c r="F128" s="244"/>
      <c r="G128" s="244"/>
      <c r="H128" s="244"/>
      <c r="I128" s="244"/>
      <c r="J128" s="244"/>
      <c r="K128" s="244"/>
      <c r="L128" s="244"/>
      <c r="M128" s="244"/>
      <c r="N128" s="244"/>
      <c r="O128" s="265"/>
      <c r="P128" s="605" t="s">
        <v>148</v>
      </c>
      <c r="Q128" s="626" t="s">
        <v>117</v>
      </c>
      <c r="R128" s="163"/>
      <c r="S128" s="234"/>
      <c r="T128" s="234"/>
      <c r="U128" s="234"/>
      <c r="V128" s="234"/>
      <c r="W128" s="244"/>
      <c r="X128" s="244"/>
      <c r="Y128" s="244"/>
      <c r="Z128" s="244"/>
      <c r="AA128" s="244"/>
      <c r="AB128" s="244"/>
      <c r="AC128" s="244"/>
      <c r="AD128" s="244"/>
      <c r="AE128" s="189"/>
      <c r="AF128" s="189"/>
      <c r="AG128" s="189"/>
      <c r="AH128" s="189"/>
      <c r="AI128" s="189"/>
      <c r="AJ128" s="189"/>
      <c r="AK128" s="189"/>
      <c r="AL128" s="189"/>
      <c r="AM128" s="189"/>
      <c r="AN128" s="189"/>
      <c r="AO128" s="189"/>
      <c r="AP128" s="189"/>
      <c r="AQ128" s="189"/>
      <c r="AR128" s="189"/>
      <c r="AT128" s="256"/>
      <c r="AU128" s="256"/>
      <c r="AV128" s="256"/>
      <c r="AW128" s="256"/>
      <c r="AX128" s="256"/>
      <c r="AY128" s="256"/>
      <c r="AZ128" s="256"/>
      <c r="BA128" s="256"/>
      <c r="BB128" s="256"/>
      <c r="BC128" s="371"/>
      <c r="BD128" s="371"/>
      <c r="BE128" s="371"/>
      <c r="BF128" s="371"/>
      <c r="BR128" s="347"/>
      <c r="BS128" s="347"/>
      <c r="BT128" s="347"/>
      <c r="BU128" s="343"/>
    </row>
    <row r="129" spans="2:73" ht="15.75" customHeight="1">
      <c r="B129" s="160" t="s">
        <v>50</v>
      </c>
      <c r="C129" s="160" t="s">
        <v>126</v>
      </c>
      <c r="D129" s="160" t="s">
        <v>125</v>
      </c>
      <c r="E129" s="160" t="s">
        <v>124</v>
      </c>
      <c r="F129" s="160" t="s">
        <v>49</v>
      </c>
      <c r="G129" s="160" t="s">
        <v>48</v>
      </c>
      <c r="H129" s="160" t="s">
        <v>47</v>
      </c>
      <c r="I129" s="160" t="s">
        <v>46</v>
      </c>
      <c r="J129" s="160" t="s">
        <v>45</v>
      </c>
      <c r="K129" s="160" t="s">
        <v>44</v>
      </c>
      <c r="L129" s="160" t="s">
        <v>43</v>
      </c>
      <c r="M129" s="160" t="s">
        <v>97</v>
      </c>
      <c r="N129" s="162"/>
      <c r="O129" s="204" t="s">
        <v>83</v>
      </c>
      <c r="P129" s="606"/>
      <c r="Q129" s="627"/>
      <c r="R129" s="156"/>
      <c r="S129" s="160" t="s">
        <v>50</v>
      </c>
      <c r="T129" s="160" t="s">
        <v>126</v>
      </c>
      <c r="U129" s="160" t="s">
        <v>125</v>
      </c>
      <c r="V129" s="160" t="s">
        <v>124</v>
      </c>
      <c r="W129" s="160" t="s">
        <v>49</v>
      </c>
      <c r="X129" s="160" t="s">
        <v>48</v>
      </c>
      <c r="Y129" s="160" t="s">
        <v>47</v>
      </c>
      <c r="Z129" s="160" t="s">
        <v>46</v>
      </c>
      <c r="AA129" s="160" t="s">
        <v>45</v>
      </c>
      <c r="AB129" s="160" t="s">
        <v>44</v>
      </c>
      <c r="AC129" s="160" t="s">
        <v>43</v>
      </c>
      <c r="AD129" s="160" t="s">
        <v>97</v>
      </c>
      <c r="AG129" s="160" t="s">
        <v>50</v>
      </c>
      <c r="AH129" s="160" t="s">
        <v>126</v>
      </c>
      <c r="AI129" s="160" t="s">
        <v>125</v>
      </c>
      <c r="AJ129" s="160" t="s">
        <v>124</v>
      </c>
      <c r="AK129" s="160" t="s">
        <v>49</v>
      </c>
      <c r="AL129" s="160" t="s">
        <v>48</v>
      </c>
      <c r="AM129" s="160" t="s">
        <v>47</v>
      </c>
      <c r="AN129" s="160" t="s">
        <v>46</v>
      </c>
      <c r="AO129" s="160" t="s">
        <v>45</v>
      </c>
      <c r="AP129" s="160" t="s">
        <v>44</v>
      </c>
      <c r="AQ129" s="160" t="s">
        <v>43</v>
      </c>
      <c r="AR129" s="160" t="s">
        <v>97</v>
      </c>
      <c r="AT129" s="263"/>
      <c r="AU129" s="160" t="s">
        <v>50</v>
      </c>
      <c r="AV129" s="160" t="s">
        <v>126</v>
      </c>
      <c r="AW129" s="160" t="s">
        <v>125</v>
      </c>
      <c r="AX129" s="160" t="s">
        <v>124</v>
      </c>
      <c r="AY129" s="160" t="s">
        <v>49</v>
      </c>
      <c r="AZ129" s="160" t="s">
        <v>48</v>
      </c>
      <c r="BA129" s="160" t="s">
        <v>47</v>
      </c>
      <c r="BB129" s="160" t="s">
        <v>46</v>
      </c>
      <c r="BC129" s="160" t="s">
        <v>45</v>
      </c>
      <c r="BD129" s="160" t="s">
        <v>44</v>
      </c>
      <c r="BE129" s="160" t="s">
        <v>43</v>
      </c>
      <c r="BF129" s="160" t="s">
        <v>97</v>
      </c>
      <c r="BI129" s="233"/>
      <c r="BJ129" s="160" t="s">
        <v>50</v>
      </c>
      <c r="BK129" s="160" t="s">
        <v>126</v>
      </c>
      <c r="BL129" s="160" t="s">
        <v>125</v>
      </c>
      <c r="BM129" s="160" t="s">
        <v>124</v>
      </c>
      <c r="BN129" s="160" t="s">
        <v>49</v>
      </c>
      <c r="BO129" s="160" t="s">
        <v>48</v>
      </c>
      <c r="BP129" s="160" t="s">
        <v>47</v>
      </c>
      <c r="BQ129" s="160" t="s">
        <v>46</v>
      </c>
      <c r="BR129" s="160" t="s">
        <v>45</v>
      </c>
      <c r="BS129" s="160" t="s">
        <v>44</v>
      </c>
      <c r="BT129" s="160" t="s">
        <v>43</v>
      </c>
      <c r="BU129" s="160" t="s">
        <v>97</v>
      </c>
    </row>
    <row r="130" spans="2:73" ht="15.75" customHeight="1">
      <c r="B130" s="234" t="s">
        <v>71</v>
      </c>
      <c r="C130" s="170">
        <f t="shared" ref="C130:L130" si="253">SUM(C4,C18,C32,C46,C60,C74,C88,C102,C116)</f>
        <v>26721.599999999999</v>
      </c>
      <c r="D130" s="170">
        <f t="shared" si="253"/>
        <v>28238.400000000001</v>
      </c>
      <c r="E130" s="170">
        <f t="shared" si="253"/>
        <v>29320.6</v>
      </c>
      <c r="F130" s="170">
        <f t="shared" si="253"/>
        <v>28180.799999999996</v>
      </c>
      <c r="G130" s="170">
        <f t="shared" si="253"/>
        <v>29139.4</v>
      </c>
      <c r="H130" s="170">
        <f t="shared" si="253"/>
        <v>29449.599999999999</v>
      </c>
      <c r="I130" s="170">
        <f t="shared" si="253"/>
        <v>26481.200000000001</v>
      </c>
      <c r="J130" s="170">
        <f t="shared" si="253"/>
        <v>25602.799999999996</v>
      </c>
      <c r="K130" s="170">
        <f t="shared" si="253"/>
        <v>24819.799999999996</v>
      </c>
      <c r="L130" s="170">
        <f t="shared" si="253"/>
        <v>24237.199999999997</v>
      </c>
      <c r="M130" s="170">
        <f t="shared" ref="M130" si="254">SUM(M4,M18,M32,M46,M60,M74,M88,M102,M116)</f>
        <v>24457.799999999996</v>
      </c>
      <c r="N130" s="170"/>
      <c r="O130" s="357">
        <f t="shared" ref="O130:O138" si="255">AVERAGE(O4,O18,O32,O46,O60,O74,O88,O102,O116)</f>
        <v>393.44524009673364</v>
      </c>
      <c r="P130" s="372">
        <f t="shared" ref="P130:P138" si="256">O130/$O$133</f>
        <v>0.9899980796087956</v>
      </c>
      <c r="Q130" s="368">
        <v>1</v>
      </c>
      <c r="R130" s="156"/>
      <c r="S130" s="234" t="s">
        <v>71</v>
      </c>
      <c r="T130" s="170">
        <f t="shared" ref="T130:Z130" si="257">T4+T18+T32+T46+T60+T74+T88+T102+T116</f>
        <v>18664</v>
      </c>
      <c r="U130" s="170">
        <f t="shared" si="257"/>
        <v>19964</v>
      </c>
      <c r="V130" s="170">
        <f t="shared" si="257"/>
        <v>20678</v>
      </c>
      <c r="W130" s="170">
        <f t="shared" si="257"/>
        <v>19682</v>
      </c>
      <c r="X130" s="170">
        <f t="shared" si="257"/>
        <v>20277</v>
      </c>
      <c r="Y130" s="170">
        <f t="shared" si="257"/>
        <v>20251</v>
      </c>
      <c r="Z130" s="170">
        <f t="shared" si="257"/>
        <v>18340</v>
      </c>
      <c r="AA130" s="170">
        <v>17754</v>
      </c>
      <c r="AB130" s="170">
        <v>17543</v>
      </c>
      <c r="AC130" s="170">
        <v>17472</v>
      </c>
      <c r="AD130" s="170">
        <v>18166</v>
      </c>
      <c r="AG130" s="234" t="s">
        <v>132</v>
      </c>
      <c r="AH130" s="170">
        <f t="shared" ref="AH130:AN130" si="258">AH4+AH18+AH32+AH46+AH60+AH74+AH88+AH102+AH116</f>
        <v>266</v>
      </c>
      <c r="AI130" s="170">
        <f t="shared" si="258"/>
        <v>230</v>
      </c>
      <c r="AJ130" s="170">
        <f t="shared" si="258"/>
        <v>245</v>
      </c>
      <c r="AK130" s="170">
        <f t="shared" si="258"/>
        <v>258</v>
      </c>
      <c r="AL130" s="170">
        <f t="shared" si="258"/>
        <v>270</v>
      </c>
      <c r="AM130" s="170">
        <f t="shared" si="258"/>
        <v>248</v>
      </c>
      <c r="AN130" s="170">
        <f t="shared" si="258"/>
        <v>340</v>
      </c>
      <c r="AO130" s="170">
        <v>380</v>
      </c>
      <c r="AP130" s="170">
        <v>440</v>
      </c>
      <c r="AQ130" s="170">
        <v>360</v>
      </c>
      <c r="AR130" s="170">
        <v>414</v>
      </c>
      <c r="AT130" s="602" t="s">
        <v>100</v>
      </c>
      <c r="AU130" s="234" t="s">
        <v>71</v>
      </c>
      <c r="AV130" s="170">
        <f t="shared" ref="AV130:BB130" si="259">SUM(AV4,AV18,AV32,AV46,AV60,AV74,AV88,AV102,AV116)</f>
        <v>8707</v>
      </c>
      <c r="AW130" s="173">
        <f t="shared" si="259"/>
        <v>8818</v>
      </c>
      <c r="AX130" s="173">
        <f t="shared" si="259"/>
        <v>9257</v>
      </c>
      <c r="AY130" s="170">
        <f t="shared" si="259"/>
        <v>9351</v>
      </c>
      <c r="AZ130" s="173">
        <f t="shared" si="259"/>
        <v>9823</v>
      </c>
      <c r="BA130" s="173">
        <f t="shared" si="259"/>
        <v>10042</v>
      </c>
      <c r="BB130" s="173">
        <f t="shared" si="259"/>
        <v>8889</v>
      </c>
      <c r="BC130" s="173">
        <v>8526</v>
      </c>
      <c r="BD130" s="169">
        <v>8136</v>
      </c>
      <c r="BE130" s="169">
        <v>7664</v>
      </c>
      <c r="BF130" s="266">
        <v>7211</v>
      </c>
      <c r="BI130" s="620" t="s">
        <v>51</v>
      </c>
      <c r="BJ130" s="234" t="s">
        <v>71</v>
      </c>
      <c r="BK130" s="170">
        <f t="shared" ref="BK130:BQ130" si="260">SUM(BK4,BK18,BK32,BK46,BK60,BK74,BK88,BK102,BK116)</f>
        <v>1545</v>
      </c>
      <c r="BL130" s="170">
        <f t="shared" si="260"/>
        <v>1787</v>
      </c>
      <c r="BM130" s="170">
        <f t="shared" si="260"/>
        <v>1800</v>
      </c>
      <c r="BN130" s="170">
        <f t="shared" si="260"/>
        <v>1415</v>
      </c>
      <c r="BO130" s="170">
        <f t="shared" si="260"/>
        <v>1394</v>
      </c>
      <c r="BP130" s="170">
        <f t="shared" si="260"/>
        <v>1523</v>
      </c>
      <c r="BQ130" s="170">
        <f t="shared" si="260"/>
        <v>1299</v>
      </c>
      <c r="BR130" s="170">
        <v>1233</v>
      </c>
      <c r="BS130" s="170">
        <v>1055</v>
      </c>
      <c r="BT130" s="170">
        <v>947</v>
      </c>
      <c r="BU130" s="267">
        <v>899</v>
      </c>
    </row>
    <row r="131" spans="2:73">
      <c r="B131" s="234" t="s">
        <v>72</v>
      </c>
      <c r="C131" s="170">
        <f t="shared" ref="C131:L131" si="261">SUM(C5,C19,C33,C47,C61,C75,C89,C103,C117)</f>
        <v>23385.799999999996</v>
      </c>
      <c r="D131" s="170">
        <f t="shared" si="261"/>
        <v>23963.800000000003</v>
      </c>
      <c r="E131" s="170">
        <f t="shared" si="261"/>
        <v>26045.8</v>
      </c>
      <c r="F131" s="170">
        <f t="shared" si="261"/>
        <v>25770.199999999997</v>
      </c>
      <c r="G131" s="170">
        <f t="shared" si="261"/>
        <v>26924.2</v>
      </c>
      <c r="H131" s="170">
        <f t="shared" si="261"/>
        <v>28494.2</v>
      </c>
      <c r="I131" s="170">
        <f t="shared" si="261"/>
        <v>26288.400000000001</v>
      </c>
      <c r="J131" s="170">
        <f t="shared" si="261"/>
        <v>26590.6</v>
      </c>
      <c r="K131" s="170">
        <f t="shared" si="261"/>
        <v>26316.800000000003</v>
      </c>
      <c r="L131" s="170">
        <f t="shared" si="261"/>
        <v>25780.400000000001</v>
      </c>
      <c r="M131" s="170">
        <f t="shared" ref="M131" si="262">SUM(M5,M19,M33,M47,M61,M75,M89,M103,M117)</f>
        <v>25740.599999999995</v>
      </c>
      <c r="N131" s="170"/>
      <c r="O131" s="357">
        <f t="shared" si="255"/>
        <v>264.29064653004485</v>
      </c>
      <c r="P131" s="373">
        <f t="shared" si="256"/>
        <v>0.66501562570430894</v>
      </c>
      <c r="Q131" s="369">
        <v>1</v>
      </c>
      <c r="R131" s="156"/>
      <c r="S131" s="234" t="s">
        <v>72</v>
      </c>
      <c r="T131" s="170">
        <f t="shared" ref="T131:Z131" si="263">T5+T19+T33+T47+T61+T75+T89+T103+T117</f>
        <v>16545</v>
      </c>
      <c r="U131" s="170">
        <f t="shared" si="263"/>
        <v>16984</v>
      </c>
      <c r="V131" s="170">
        <f t="shared" si="263"/>
        <v>18379</v>
      </c>
      <c r="W131" s="170">
        <f t="shared" si="263"/>
        <v>18110</v>
      </c>
      <c r="X131" s="170">
        <f t="shared" si="263"/>
        <v>18755</v>
      </c>
      <c r="Y131" s="170">
        <f t="shared" si="263"/>
        <v>19642</v>
      </c>
      <c r="Z131" s="170">
        <f t="shared" si="263"/>
        <v>18049</v>
      </c>
      <c r="AA131" s="170">
        <v>18162</v>
      </c>
      <c r="AB131" s="170">
        <v>18114</v>
      </c>
      <c r="AC131" s="170">
        <v>18130</v>
      </c>
      <c r="AD131" s="170">
        <v>18388</v>
      </c>
      <c r="AG131" s="234" t="s">
        <v>70</v>
      </c>
      <c r="AH131" s="170">
        <f t="shared" ref="AH131:AN131" si="264">AH5+AH19+AH33+AH47+AH61+AH75+AH89+AH103+AH117</f>
        <v>16369</v>
      </c>
      <c r="AI131" s="170">
        <f t="shared" si="264"/>
        <v>16505</v>
      </c>
      <c r="AJ131" s="170">
        <f t="shared" si="264"/>
        <v>16748</v>
      </c>
      <c r="AK131" s="170">
        <f t="shared" si="264"/>
        <v>17175</v>
      </c>
      <c r="AL131" s="170">
        <f t="shared" si="264"/>
        <v>18275</v>
      </c>
      <c r="AM131" s="170">
        <f t="shared" si="264"/>
        <v>18133</v>
      </c>
      <c r="AN131" s="170">
        <f t="shared" si="264"/>
        <v>19076</v>
      </c>
      <c r="AO131" s="170">
        <v>19917</v>
      </c>
      <c r="AP131" s="170">
        <v>20833</v>
      </c>
      <c r="AQ131" s="170">
        <v>20839</v>
      </c>
      <c r="AR131" s="170">
        <v>20845</v>
      </c>
      <c r="AT131" s="603"/>
      <c r="AU131" s="234" t="s">
        <v>72</v>
      </c>
      <c r="AV131" s="170">
        <f t="shared" ref="AV131:BB131" si="265">SUM(AV5,AV19,AV33,AV47,AV61,AV75,AV89,AV103,AV117)</f>
        <v>6761</v>
      </c>
      <c r="AW131" s="173">
        <f t="shared" si="265"/>
        <v>6781</v>
      </c>
      <c r="AX131" s="173">
        <f t="shared" si="265"/>
        <v>7396</v>
      </c>
      <c r="AY131" s="170">
        <f t="shared" si="265"/>
        <v>7659</v>
      </c>
      <c r="AZ131" s="173">
        <f t="shared" si="265"/>
        <v>8309</v>
      </c>
      <c r="BA131" s="173">
        <f t="shared" si="265"/>
        <v>8849</v>
      </c>
      <c r="BB131" s="173">
        <f t="shared" si="265"/>
        <v>8253</v>
      </c>
      <c r="BC131" s="173">
        <v>8362</v>
      </c>
      <c r="BD131" s="170">
        <v>8301</v>
      </c>
      <c r="BE131" s="170">
        <v>7873</v>
      </c>
      <c r="BF131" s="268">
        <v>7652</v>
      </c>
      <c r="BI131" s="621"/>
      <c r="BJ131" s="234" t="s">
        <v>72</v>
      </c>
      <c r="BK131" s="170">
        <f t="shared" ref="BK131:BQ131" si="266">SUM(BK5,BK19,BK33,BK47,BK61,BK75,BK89,BK103,BK117)</f>
        <v>2122</v>
      </c>
      <c r="BL131" s="170">
        <f t="shared" si="266"/>
        <v>2328</v>
      </c>
      <c r="BM131" s="170">
        <f t="shared" si="266"/>
        <v>2558</v>
      </c>
      <c r="BN131" s="170">
        <f t="shared" si="266"/>
        <v>2146</v>
      </c>
      <c r="BO131" s="170">
        <f t="shared" si="266"/>
        <v>2107</v>
      </c>
      <c r="BP131" s="170">
        <f t="shared" si="266"/>
        <v>2383</v>
      </c>
      <c r="BQ131" s="170">
        <f t="shared" si="266"/>
        <v>2114</v>
      </c>
      <c r="BR131" s="170">
        <v>2170</v>
      </c>
      <c r="BS131" s="170">
        <v>1985</v>
      </c>
      <c r="BT131" s="170">
        <v>1780</v>
      </c>
      <c r="BU131" s="269">
        <v>1773</v>
      </c>
    </row>
    <row r="132" spans="2:73">
      <c r="B132" s="234" t="s">
        <v>73</v>
      </c>
      <c r="C132" s="170">
        <f t="shared" ref="C132:L132" si="267">SUM(C6,C20,C34,C48,C62,C76,C90,C104,C118)</f>
        <v>23340</v>
      </c>
      <c r="D132" s="170">
        <f t="shared" si="267"/>
        <v>23071</v>
      </c>
      <c r="E132" s="170">
        <f t="shared" si="267"/>
        <v>24663.200000000001</v>
      </c>
      <c r="F132" s="170">
        <f t="shared" si="267"/>
        <v>26598</v>
      </c>
      <c r="G132" s="170">
        <f t="shared" si="267"/>
        <v>27513.800000000003</v>
      </c>
      <c r="H132" s="170">
        <f t="shared" si="267"/>
        <v>29535.199999999997</v>
      </c>
      <c r="I132" s="170">
        <f t="shared" si="267"/>
        <v>28600.800000000003</v>
      </c>
      <c r="J132" s="170">
        <f t="shared" si="267"/>
        <v>29671.800000000003</v>
      </c>
      <c r="K132" s="170">
        <f t="shared" si="267"/>
        <v>29699</v>
      </c>
      <c r="L132" s="170">
        <f t="shared" si="267"/>
        <v>29770</v>
      </c>
      <c r="M132" s="170">
        <f t="shared" ref="M132" si="268">SUM(M6,M20,M34,M48,M62,M76,M90,M104,M118)</f>
        <v>29397</v>
      </c>
      <c r="N132" s="170"/>
      <c r="O132" s="357">
        <f t="shared" si="255"/>
        <v>353.97136901907891</v>
      </c>
      <c r="P132" s="373">
        <f t="shared" si="256"/>
        <v>0.89067280488442657</v>
      </c>
      <c r="Q132" s="369">
        <v>1</v>
      </c>
      <c r="R132" s="156"/>
      <c r="S132" s="234" t="s">
        <v>73</v>
      </c>
      <c r="T132" s="170">
        <f t="shared" ref="T132:Z132" si="269">T6+T20+T34+T48+T62+T76+T90+T104+T118</f>
        <v>16513</v>
      </c>
      <c r="U132" s="170">
        <f t="shared" si="269"/>
        <v>16233</v>
      </c>
      <c r="V132" s="170">
        <f t="shared" si="269"/>
        <v>17187</v>
      </c>
      <c r="W132" s="170">
        <f t="shared" si="269"/>
        <v>18492</v>
      </c>
      <c r="X132" s="170">
        <f t="shared" si="269"/>
        <v>18937</v>
      </c>
      <c r="Y132" s="170">
        <f t="shared" si="269"/>
        <v>20013</v>
      </c>
      <c r="Z132" s="170">
        <f t="shared" si="269"/>
        <v>19291</v>
      </c>
      <c r="AA132" s="170">
        <v>19840</v>
      </c>
      <c r="AB132" s="170">
        <v>19826</v>
      </c>
      <c r="AC132" s="170">
        <v>20013</v>
      </c>
      <c r="AD132" s="170">
        <v>20184</v>
      </c>
      <c r="AG132" s="234" t="s">
        <v>133</v>
      </c>
      <c r="AH132" s="170">
        <f t="shared" ref="AH132:AN132" si="270">AH6+AH20+AH34+AH48+AH62+AH76+AH90+AH104+AH118</f>
        <v>5073</v>
      </c>
      <c r="AI132" s="170">
        <f t="shared" si="270"/>
        <v>5071</v>
      </c>
      <c r="AJ132" s="170">
        <f t="shared" si="270"/>
        <v>4911</v>
      </c>
      <c r="AK132" s="170">
        <f t="shared" si="270"/>
        <v>5083</v>
      </c>
      <c r="AL132" s="170">
        <f t="shared" si="270"/>
        <v>5418</v>
      </c>
      <c r="AM132" s="170">
        <f t="shared" si="270"/>
        <v>5341</v>
      </c>
      <c r="AN132" s="170">
        <f t="shared" si="270"/>
        <v>5673</v>
      </c>
      <c r="AO132" s="170">
        <v>5673</v>
      </c>
      <c r="AP132" s="170">
        <v>5635</v>
      </c>
      <c r="AQ132" s="170">
        <v>5681</v>
      </c>
      <c r="AR132" s="170">
        <v>5370</v>
      </c>
      <c r="AT132" s="603"/>
      <c r="AU132" s="234" t="s">
        <v>73</v>
      </c>
      <c r="AV132" s="170">
        <f t="shared" ref="AV132:BB132" si="271">SUM(AV6,AV20,AV34,AV48,AV62,AV76,AV90,AV104,AV118)</f>
        <v>5935</v>
      </c>
      <c r="AW132" s="173">
        <f t="shared" si="271"/>
        <v>5885</v>
      </c>
      <c r="AX132" s="173">
        <f t="shared" si="271"/>
        <v>6439</v>
      </c>
      <c r="AY132" s="170">
        <f t="shared" si="271"/>
        <v>7025</v>
      </c>
      <c r="AZ132" s="173">
        <f t="shared" si="271"/>
        <v>7411</v>
      </c>
      <c r="BA132" s="173">
        <f t="shared" si="271"/>
        <v>8224</v>
      </c>
      <c r="BB132" s="173">
        <f t="shared" si="271"/>
        <v>8041</v>
      </c>
      <c r="BC132" s="173">
        <v>8556</v>
      </c>
      <c r="BD132" s="170">
        <v>8555</v>
      </c>
      <c r="BE132" s="170">
        <v>8575</v>
      </c>
      <c r="BF132" s="268">
        <v>8245</v>
      </c>
      <c r="BI132" s="621"/>
      <c r="BJ132" s="234" t="s">
        <v>73</v>
      </c>
      <c r="BK132" s="170">
        <f t="shared" ref="BK132:BQ132" si="272">SUM(BK6,BK20,BK34,BK48,BK62,BK76,BK90,BK104,BK118)</f>
        <v>3324</v>
      </c>
      <c r="BL132" s="170">
        <f t="shared" si="272"/>
        <v>3325</v>
      </c>
      <c r="BM132" s="170">
        <f t="shared" si="272"/>
        <v>3492</v>
      </c>
      <c r="BN132" s="170">
        <f t="shared" si="272"/>
        <v>3593</v>
      </c>
      <c r="BO132" s="170">
        <f t="shared" si="272"/>
        <v>3703</v>
      </c>
      <c r="BP132" s="170">
        <f t="shared" si="272"/>
        <v>3927</v>
      </c>
      <c r="BQ132" s="170">
        <f t="shared" si="272"/>
        <v>3812</v>
      </c>
      <c r="BR132" s="170">
        <v>3908</v>
      </c>
      <c r="BS132" s="170">
        <v>3888</v>
      </c>
      <c r="BT132" s="170">
        <v>3668</v>
      </c>
      <c r="BU132" s="269">
        <v>3521</v>
      </c>
    </row>
    <row r="133" spans="2:73">
      <c r="B133" s="234" t="s">
        <v>10</v>
      </c>
      <c r="C133" s="170">
        <f t="shared" ref="C133:L133" si="273">SUM(C7,C21,C35,C49,C63,C77,C91,C105,C119)</f>
        <v>23878.800000000003</v>
      </c>
      <c r="D133" s="170">
        <f t="shared" si="273"/>
        <v>24368.999999999996</v>
      </c>
      <c r="E133" s="170">
        <f t="shared" si="273"/>
        <v>24953.599999999999</v>
      </c>
      <c r="F133" s="170">
        <f t="shared" si="273"/>
        <v>25757.399999999998</v>
      </c>
      <c r="G133" s="170">
        <f t="shared" si="273"/>
        <v>27516</v>
      </c>
      <c r="H133" s="170">
        <f t="shared" si="273"/>
        <v>27438.6</v>
      </c>
      <c r="I133" s="170">
        <f t="shared" si="273"/>
        <v>29280.400000000001</v>
      </c>
      <c r="J133" s="170">
        <f t="shared" si="273"/>
        <v>31103.399999999998</v>
      </c>
      <c r="K133" s="170">
        <f t="shared" si="273"/>
        <v>32968.800000000003</v>
      </c>
      <c r="L133" s="170">
        <f t="shared" si="273"/>
        <v>32867.599999999999</v>
      </c>
      <c r="M133" s="170">
        <f t="shared" ref="M133" si="274">SUM(M7,M21,M35,M49,M63,M77,M91,M105,M119)</f>
        <v>32961.799999999996</v>
      </c>
      <c r="N133" s="170"/>
      <c r="O133" s="357">
        <f t="shared" si="255"/>
        <v>397.42020535252573</v>
      </c>
      <c r="P133" s="373">
        <f t="shared" si="256"/>
        <v>1</v>
      </c>
      <c r="Q133" s="369">
        <v>1</v>
      </c>
      <c r="R133" s="156"/>
      <c r="S133" s="234" t="s">
        <v>10</v>
      </c>
      <c r="T133" s="170">
        <f t="shared" ref="T133:Z133" si="275">T7+T21+T35+T49+T63+T77+T91+T105+T119</f>
        <v>16635</v>
      </c>
      <c r="U133" s="170">
        <f t="shared" si="275"/>
        <v>16735</v>
      </c>
      <c r="V133" s="170">
        <f t="shared" si="275"/>
        <v>16993</v>
      </c>
      <c r="W133" s="170">
        <f t="shared" si="275"/>
        <v>17433</v>
      </c>
      <c r="X133" s="170">
        <f t="shared" si="275"/>
        <v>18545</v>
      </c>
      <c r="Y133" s="170">
        <f t="shared" si="275"/>
        <v>18381</v>
      </c>
      <c r="Z133" s="170">
        <f t="shared" si="275"/>
        <v>19416</v>
      </c>
      <c r="AA133" s="170">
        <v>20297</v>
      </c>
      <c r="AB133" s="170">
        <v>21273</v>
      </c>
      <c r="AC133" s="170">
        <v>21199</v>
      </c>
      <c r="AD133" s="170">
        <v>21259</v>
      </c>
      <c r="AG133" s="234" t="s">
        <v>134</v>
      </c>
      <c r="AH133" s="170">
        <f t="shared" ref="AH133:AN133" si="276">AH7+AH21+AH35+AH49+AH63+AH77+AH91+AH105+AH119</f>
        <v>364</v>
      </c>
      <c r="AI133" s="170">
        <f t="shared" si="276"/>
        <v>514</v>
      </c>
      <c r="AJ133" s="170">
        <f t="shared" si="276"/>
        <v>430</v>
      </c>
      <c r="AK133" s="170">
        <f t="shared" si="276"/>
        <v>413</v>
      </c>
      <c r="AL133" s="170">
        <f t="shared" si="276"/>
        <v>456</v>
      </c>
      <c r="AM133" s="170">
        <f t="shared" si="276"/>
        <v>394</v>
      </c>
      <c r="AN133" s="170">
        <f t="shared" si="276"/>
        <v>317</v>
      </c>
      <c r="AO133" s="170">
        <v>279</v>
      </c>
      <c r="AP133" s="170">
        <v>287</v>
      </c>
      <c r="AQ133" s="170">
        <v>168</v>
      </c>
      <c r="AR133" s="170">
        <v>160</v>
      </c>
      <c r="AT133" s="603"/>
      <c r="AU133" s="234" t="s">
        <v>36</v>
      </c>
      <c r="AV133" s="170">
        <f t="shared" ref="AV133:BB133" si="277">SUM(AV7,AV21,AV35,AV49,AV63,AV77,AV91,AV105,AV119)</f>
        <v>142</v>
      </c>
      <c r="AW133" s="173">
        <f t="shared" si="277"/>
        <v>137</v>
      </c>
      <c r="AX133" s="173">
        <f t="shared" si="277"/>
        <v>126</v>
      </c>
      <c r="AY133" s="170">
        <f t="shared" si="277"/>
        <v>123</v>
      </c>
      <c r="AZ133" s="173">
        <f t="shared" si="277"/>
        <v>131</v>
      </c>
      <c r="BA133" s="173">
        <f t="shared" si="277"/>
        <v>119</v>
      </c>
      <c r="BB133" s="173">
        <f t="shared" si="277"/>
        <v>163</v>
      </c>
      <c r="BC133" s="173">
        <v>176</v>
      </c>
      <c r="BD133" s="170">
        <v>194</v>
      </c>
      <c r="BE133" s="170">
        <v>164</v>
      </c>
      <c r="BF133" s="268">
        <v>176</v>
      </c>
      <c r="BI133" s="621"/>
      <c r="BJ133" s="234" t="s">
        <v>36</v>
      </c>
      <c r="BK133" s="170">
        <f t="shared" ref="BK133:BQ133" si="278">SUM(BK7,BK21,BK35,BK49,BK63,BK77,BK91,BK105,BK119)</f>
        <v>208</v>
      </c>
      <c r="BL133" s="170">
        <f t="shared" si="278"/>
        <v>197</v>
      </c>
      <c r="BM133" s="170">
        <f t="shared" si="278"/>
        <v>190</v>
      </c>
      <c r="BN133" s="170">
        <f t="shared" si="278"/>
        <v>207</v>
      </c>
      <c r="BO133" s="170">
        <f t="shared" si="278"/>
        <v>216</v>
      </c>
      <c r="BP133" s="170">
        <f t="shared" si="278"/>
        <v>192</v>
      </c>
      <c r="BQ133" s="170">
        <f t="shared" si="278"/>
        <v>271</v>
      </c>
      <c r="BR133" s="170">
        <v>294</v>
      </c>
      <c r="BS133" s="170">
        <v>337</v>
      </c>
      <c r="BT133" s="170">
        <v>255</v>
      </c>
      <c r="BU133" s="269">
        <v>286</v>
      </c>
    </row>
    <row r="134" spans="2:73">
      <c r="B134" s="234" t="s">
        <v>11</v>
      </c>
      <c r="C134" s="170">
        <f t="shared" ref="C134:L134" si="279">SUM(C8,C22,C36,C50,C64,C78,C92,C106,C120)</f>
        <v>5437</v>
      </c>
      <c r="D134" s="170">
        <f t="shared" si="279"/>
        <v>5585</v>
      </c>
      <c r="E134" s="170">
        <f t="shared" si="279"/>
        <v>5341</v>
      </c>
      <c r="F134" s="170">
        <f t="shared" si="279"/>
        <v>5496</v>
      </c>
      <c r="G134" s="170">
        <f t="shared" si="279"/>
        <v>5874</v>
      </c>
      <c r="H134" s="170">
        <f t="shared" si="279"/>
        <v>5735</v>
      </c>
      <c r="I134" s="170">
        <f t="shared" si="279"/>
        <v>5990</v>
      </c>
      <c r="J134" s="170">
        <f t="shared" si="279"/>
        <v>5952</v>
      </c>
      <c r="K134" s="170">
        <f t="shared" si="279"/>
        <v>5922</v>
      </c>
      <c r="L134" s="170">
        <f t="shared" si="279"/>
        <v>5849</v>
      </c>
      <c r="M134" s="170">
        <f t="shared" ref="M134" si="280">SUM(M8,M22,M36,M50,M64,M78,M92,M106,M120)</f>
        <v>5530</v>
      </c>
      <c r="N134" s="170"/>
      <c r="O134" s="357">
        <f t="shared" si="255"/>
        <v>72.160817497668958</v>
      </c>
      <c r="P134" s="373">
        <f t="shared" si="256"/>
        <v>0.18157309700361049</v>
      </c>
      <c r="Q134" s="369">
        <v>0.3</v>
      </c>
      <c r="S134" s="234" t="s">
        <v>11</v>
      </c>
      <c r="T134" s="170">
        <f t="shared" ref="T134:Z134" si="281">T8+T22+T36+T50+T64+T78+T92+T106+T120</f>
        <v>5437</v>
      </c>
      <c r="U134" s="170">
        <f t="shared" si="281"/>
        <v>5585</v>
      </c>
      <c r="V134" s="170">
        <f t="shared" si="281"/>
        <v>5341</v>
      </c>
      <c r="W134" s="170">
        <f t="shared" si="281"/>
        <v>5496</v>
      </c>
      <c r="X134" s="170">
        <f t="shared" si="281"/>
        <v>5874</v>
      </c>
      <c r="Y134" s="170">
        <f t="shared" si="281"/>
        <v>5735</v>
      </c>
      <c r="Z134" s="170">
        <f t="shared" si="281"/>
        <v>5990</v>
      </c>
      <c r="AA134" s="170">
        <v>5952</v>
      </c>
      <c r="AB134" s="170">
        <v>5922</v>
      </c>
      <c r="AC134" s="170">
        <v>5849</v>
      </c>
      <c r="AD134" s="170">
        <v>5530</v>
      </c>
      <c r="AG134" s="234" t="s">
        <v>135</v>
      </c>
      <c r="AH134" s="170">
        <f t="shared" ref="AH134:AN134" si="282">AH8+AH22+AH36+AH50+AH64+AH78+AH92+AH106+AH120</f>
        <v>296</v>
      </c>
      <c r="AI134" s="170">
        <f t="shared" si="282"/>
        <v>337</v>
      </c>
      <c r="AJ134" s="170">
        <f t="shared" si="282"/>
        <v>324</v>
      </c>
      <c r="AK134" s="170">
        <f t="shared" si="282"/>
        <v>338</v>
      </c>
      <c r="AL134" s="170">
        <f t="shared" si="282"/>
        <v>260</v>
      </c>
      <c r="AM134" s="170">
        <f t="shared" si="282"/>
        <v>293</v>
      </c>
      <c r="AN134" s="170">
        <f t="shared" si="282"/>
        <v>275</v>
      </c>
      <c r="AO134" s="170">
        <v>290</v>
      </c>
      <c r="AP134" s="170">
        <v>291</v>
      </c>
      <c r="AQ134" s="170">
        <v>282</v>
      </c>
      <c r="AR134" s="170">
        <v>237</v>
      </c>
      <c r="AT134" s="603"/>
      <c r="AU134" s="234" t="s">
        <v>70</v>
      </c>
      <c r="AV134" s="170">
        <f t="shared" ref="AV134:BB134" si="283">SUM(AV8,AV22,AV36,AV50,AV64,AV78,AV92,AV106,AV120)</f>
        <v>5389</v>
      </c>
      <c r="AW134" s="173">
        <f t="shared" si="283"/>
        <v>5493</v>
      </c>
      <c r="AX134" s="173">
        <f t="shared" si="283"/>
        <v>5836</v>
      </c>
      <c r="AY134" s="170">
        <f t="shared" si="283"/>
        <v>6050</v>
      </c>
      <c r="AZ134" s="173">
        <f t="shared" si="283"/>
        <v>6404</v>
      </c>
      <c r="BA134" s="173">
        <f t="shared" si="283"/>
        <v>6328</v>
      </c>
      <c r="BB134" s="173">
        <f t="shared" si="283"/>
        <v>6775</v>
      </c>
      <c r="BC134" s="173">
        <v>7312</v>
      </c>
      <c r="BD134" s="170">
        <v>7892</v>
      </c>
      <c r="BE134" s="170">
        <v>8073</v>
      </c>
      <c r="BF134" s="268">
        <v>8110</v>
      </c>
      <c r="BI134" s="621"/>
      <c r="BJ134" s="234" t="s">
        <v>70</v>
      </c>
      <c r="BK134" s="170">
        <f t="shared" ref="BK134:BQ134" si="284">SUM(BK8,BK22,BK36,BK50,BK64,BK78,BK92,BK106,BK120)</f>
        <v>5854</v>
      </c>
      <c r="BL134" s="170">
        <f t="shared" si="284"/>
        <v>6007</v>
      </c>
      <c r="BM134" s="170">
        <f t="shared" si="284"/>
        <v>5964</v>
      </c>
      <c r="BN134" s="170">
        <f t="shared" si="284"/>
        <v>5966</v>
      </c>
      <c r="BO134" s="170">
        <f t="shared" si="284"/>
        <v>6328</v>
      </c>
      <c r="BP134" s="170">
        <f t="shared" si="284"/>
        <v>6179</v>
      </c>
      <c r="BQ134" s="170">
        <f t="shared" si="284"/>
        <v>6380</v>
      </c>
      <c r="BR134" s="170">
        <v>6806</v>
      </c>
      <c r="BS134" s="170">
        <v>7291</v>
      </c>
      <c r="BT134" s="170">
        <v>6966</v>
      </c>
      <c r="BU134" s="269">
        <v>6894</v>
      </c>
    </row>
    <row r="135" spans="2:73">
      <c r="B135" s="234" t="s">
        <v>12</v>
      </c>
      <c r="C135" s="170">
        <f t="shared" ref="C135:L135" si="285">SUM(C9,C23,C37,C51,C65,C79,C93,C107,C121)</f>
        <v>827</v>
      </c>
      <c r="D135" s="170">
        <f t="shared" si="285"/>
        <v>817</v>
      </c>
      <c r="E135" s="170">
        <f t="shared" si="285"/>
        <v>848</v>
      </c>
      <c r="F135" s="170">
        <f t="shared" si="285"/>
        <v>891</v>
      </c>
      <c r="G135" s="170">
        <f t="shared" si="285"/>
        <v>956</v>
      </c>
      <c r="H135" s="170">
        <f t="shared" si="285"/>
        <v>971</v>
      </c>
      <c r="I135" s="170">
        <f t="shared" si="285"/>
        <v>984</v>
      </c>
      <c r="J135" s="170">
        <f t="shared" si="285"/>
        <v>1089</v>
      </c>
      <c r="K135" s="170">
        <f t="shared" si="285"/>
        <v>1079</v>
      </c>
      <c r="L135" s="170">
        <f t="shared" si="285"/>
        <v>1133</v>
      </c>
      <c r="M135" s="170">
        <f t="shared" ref="M135" si="286">SUM(M9,M23,M37,M51,M65,M79,M93,M107,M121)</f>
        <v>1108</v>
      </c>
      <c r="N135" s="170"/>
      <c r="O135" s="357">
        <f t="shared" si="255"/>
        <v>19.091084011510823</v>
      </c>
      <c r="P135" s="373">
        <f t="shared" si="256"/>
        <v>4.8037527419061039E-2</v>
      </c>
      <c r="Q135" s="369">
        <v>0.05</v>
      </c>
      <c r="S135" s="234" t="s">
        <v>12</v>
      </c>
      <c r="T135" s="170">
        <f t="shared" ref="T135:Z135" si="287">T9+T23+T37+T51+T65+T79+T93+T107+T121</f>
        <v>827</v>
      </c>
      <c r="U135" s="170">
        <f t="shared" si="287"/>
        <v>817</v>
      </c>
      <c r="V135" s="170">
        <f t="shared" si="287"/>
        <v>848</v>
      </c>
      <c r="W135" s="170">
        <f t="shared" si="287"/>
        <v>891</v>
      </c>
      <c r="X135" s="170">
        <f t="shared" si="287"/>
        <v>956</v>
      </c>
      <c r="Y135" s="170">
        <f t="shared" si="287"/>
        <v>971</v>
      </c>
      <c r="Z135" s="170">
        <f t="shared" si="287"/>
        <v>984</v>
      </c>
      <c r="AA135" s="170">
        <v>1089</v>
      </c>
      <c r="AB135" s="170">
        <v>1079</v>
      </c>
      <c r="AC135" s="170">
        <v>1133</v>
      </c>
      <c r="AD135" s="170">
        <v>1108</v>
      </c>
      <c r="AG135" s="234" t="s">
        <v>153</v>
      </c>
      <c r="AH135" s="170">
        <f t="shared" ref="AH135:AN135" si="288">AH9+AH23+AH37+AH51+AH65+AH79+AH93+AH107+AH121</f>
        <v>62</v>
      </c>
      <c r="AI135" s="170">
        <f t="shared" si="288"/>
        <v>0</v>
      </c>
      <c r="AJ135" s="170">
        <f t="shared" si="288"/>
        <v>0</v>
      </c>
      <c r="AK135" s="170">
        <f t="shared" si="288"/>
        <v>0</v>
      </c>
      <c r="AL135" s="170">
        <f t="shared" si="288"/>
        <v>61</v>
      </c>
      <c r="AM135" s="170">
        <f t="shared" si="288"/>
        <v>68</v>
      </c>
      <c r="AN135" s="170">
        <f t="shared" si="288"/>
        <v>64</v>
      </c>
      <c r="AO135" s="170">
        <v>97</v>
      </c>
      <c r="AP135" s="170">
        <v>79</v>
      </c>
      <c r="AQ135" s="170">
        <v>80</v>
      </c>
      <c r="AR135" s="170">
        <v>91</v>
      </c>
      <c r="AT135" s="604"/>
      <c r="AU135" s="239" t="s">
        <v>53</v>
      </c>
      <c r="AV135" s="240">
        <f t="shared" ref="AV135:BB135" si="289">SUM(AV9,AV23,AV37,AV51,AV65,AV79,AV93,AV107,AV121)</f>
        <v>5531</v>
      </c>
      <c r="AW135" s="241">
        <f t="shared" si="289"/>
        <v>5630</v>
      </c>
      <c r="AX135" s="241">
        <f t="shared" si="289"/>
        <v>5962</v>
      </c>
      <c r="AY135" s="240">
        <f t="shared" si="289"/>
        <v>6173</v>
      </c>
      <c r="AZ135" s="241">
        <f t="shared" si="289"/>
        <v>6535</v>
      </c>
      <c r="BA135" s="241">
        <f t="shared" si="289"/>
        <v>6447</v>
      </c>
      <c r="BB135" s="241">
        <f t="shared" si="289"/>
        <v>6938</v>
      </c>
      <c r="BC135" s="241">
        <v>7488</v>
      </c>
      <c r="BD135" s="240">
        <v>8086</v>
      </c>
      <c r="BE135" s="242">
        <v>8237</v>
      </c>
      <c r="BF135" s="243">
        <v>8286</v>
      </c>
      <c r="BI135" s="622"/>
      <c r="BJ135" s="239" t="s">
        <v>53</v>
      </c>
      <c r="BK135" s="240">
        <f t="shared" ref="BK135:BQ135" si="290">SUM(BK9,BK23,BK37,BK51,BK65,BK79,BK93,BK107,BK121)</f>
        <v>6062</v>
      </c>
      <c r="BL135" s="240">
        <f t="shared" si="290"/>
        <v>6204</v>
      </c>
      <c r="BM135" s="240">
        <f t="shared" si="290"/>
        <v>6154</v>
      </c>
      <c r="BN135" s="240">
        <f t="shared" si="290"/>
        <v>6173</v>
      </c>
      <c r="BO135" s="241">
        <f t="shared" si="290"/>
        <v>6544</v>
      </c>
      <c r="BP135" s="241">
        <f t="shared" si="290"/>
        <v>6371</v>
      </c>
      <c r="BQ135" s="241">
        <f t="shared" si="290"/>
        <v>6651</v>
      </c>
      <c r="BR135" s="241">
        <v>7100</v>
      </c>
      <c r="BS135" s="240">
        <v>7628</v>
      </c>
      <c r="BT135" s="242">
        <v>7221</v>
      </c>
      <c r="BU135" s="243">
        <v>7180</v>
      </c>
    </row>
    <row r="136" spans="2:73" ht="15.75" customHeight="1">
      <c r="B136" s="234" t="s">
        <v>13</v>
      </c>
      <c r="C136" s="244">
        <f t="shared" ref="C136:L136" si="291">SUM(C10,C24,C38,C52,C66,C80,C94,C108,C122)</f>
        <v>0</v>
      </c>
      <c r="D136" s="244">
        <f t="shared" si="291"/>
        <v>0</v>
      </c>
      <c r="E136" s="244">
        <f t="shared" si="291"/>
        <v>0</v>
      </c>
      <c r="F136" s="244">
        <f t="shared" si="291"/>
        <v>264730538.24999994</v>
      </c>
      <c r="G136" s="244">
        <f t="shared" si="291"/>
        <v>305221809.19000006</v>
      </c>
      <c r="H136" s="244">
        <f t="shared" si="291"/>
        <v>311336152.52999997</v>
      </c>
      <c r="I136" s="244">
        <f t="shared" si="291"/>
        <v>327621915.53999996</v>
      </c>
      <c r="J136" s="244">
        <f t="shared" si="291"/>
        <v>317425732.54999995</v>
      </c>
      <c r="K136" s="244">
        <f t="shared" si="291"/>
        <v>298187015.11000001</v>
      </c>
      <c r="L136" s="244">
        <f t="shared" si="291"/>
        <v>291257171.32999998</v>
      </c>
      <c r="M136" s="244">
        <f t="shared" ref="M136" si="292">SUM(M10,M24,M38,M52,M66,M80,M94,M108,M122)</f>
        <v>270464073.96999991</v>
      </c>
      <c r="N136" s="244"/>
      <c r="O136" s="357">
        <f t="shared" si="255"/>
        <v>4220578.6231814753</v>
      </c>
      <c r="P136" s="373">
        <f>O136/$O$133</f>
        <v>10619.939717050051</v>
      </c>
      <c r="Q136" s="369">
        <v>20000</v>
      </c>
      <c r="S136" s="234" t="s">
        <v>13</v>
      </c>
      <c r="T136" s="244">
        <f t="shared" ref="T136:Z136" si="293">T10+T24+T38+T52+T66+T80+T94+T108+T122</f>
        <v>0</v>
      </c>
      <c r="U136" s="244">
        <f t="shared" si="293"/>
        <v>0</v>
      </c>
      <c r="V136" s="244">
        <f t="shared" si="293"/>
        <v>0</v>
      </c>
      <c r="W136" s="244">
        <f t="shared" si="293"/>
        <v>264730538.24999994</v>
      </c>
      <c r="X136" s="244">
        <f t="shared" si="293"/>
        <v>305221809.19000006</v>
      </c>
      <c r="Y136" s="244">
        <f t="shared" si="293"/>
        <v>311336152.52999997</v>
      </c>
      <c r="Z136" s="244">
        <f t="shared" si="293"/>
        <v>327621915.53999996</v>
      </c>
      <c r="AA136" s="244">
        <v>317425732.54999995</v>
      </c>
      <c r="AB136" s="244">
        <v>298187015.11000001</v>
      </c>
      <c r="AC136" s="244">
        <v>291257171.32999998</v>
      </c>
      <c r="AD136" s="244">
        <v>270464073.96999991</v>
      </c>
      <c r="AG136" s="245" t="s">
        <v>136</v>
      </c>
      <c r="AH136" s="246">
        <f t="shared" ref="AH136:AN136" si="294">AH10+AH24+AH38+AH52+AH66+AH80+AH94+AH108+AH122</f>
        <v>469</v>
      </c>
      <c r="AI136" s="246">
        <f t="shared" si="294"/>
        <v>480</v>
      </c>
      <c r="AJ136" s="246">
        <f t="shared" si="294"/>
        <v>524</v>
      </c>
      <c r="AK136" s="246">
        <f t="shared" si="294"/>
        <v>553</v>
      </c>
      <c r="AL136" s="246">
        <f t="shared" si="294"/>
        <v>635</v>
      </c>
      <c r="AM136" s="246">
        <f t="shared" si="294"/>
        <v>610</v>
      </c>
      <c r="AN136" s="246">
        <f t="shared" si="294"/>
        <v>645</v>
      </c>
      <c r="AO136" s="246">
        <v>702</v>
      </c>
      <c r="AP136" s="246">
        <v>709</v>
      </c>
      <c r="AQ136" s="246">
        <v>771</v>
      </c>
      <c r="AR136" s="246">
        <v>780</v>
      </c>
      <c r="AT136" s="602" t="s">
        <v>101</v>
      </c>
      <c r="AU136" s="234" t="s">
        <v>71</v>
      </c>
      <c r="AV136" s="170">
        <f t="shared" ref="AV136:BB136" si="295">SUM(AV10,AV24,AV38,AV52,AV66,AV80,AV94,AV108,AV122)</f>
        <v>1092</v>
      </c>
      <c r="AW136" s="170">
        <f t="shared" si="295"/>
        <v>1220</v>
      </c>
      <c r="AX136" s="170">
        <f t="shared" si="295"/>
        <v>1237</v>
      </c>
      <c r="AY136" s="170">
        <f t="shared" si="295"/>
        <v>1018</v>
      </c>
      <c r="AZ136" s="170">
        <f t="shared" si="295"/>
        <v>1004</v>
      </c>
      <c r="BA136" s="170">
        <f t="shared" si="295"/>
        <v>1165</v>
      </c>
      <c r="BB136" s="170">
        <f t="shared" si="295"/>
        <v>1030</v>
      </c>
      <c r="BC136" s="173">
        <v>1028</v>
      </c>
      <c r="BD136" s="170">
        <v>768</v>
      </c>
      <c r="BE136" s="170">
        <v>634</v>
      </c>
      <c r="BF136" s="268">
        <v>523</v>
      </c>
      <c r="BI136" s="617" t="s">
        <v>52</v>
      </c>
      <c r="BJ136" s="234" t="s">
        <v>71</v>
      </c>
      <c r="BK136" s="170">
        <f t="shared" ref="BK136:BQ136" si="296">SUM(BK10,BK24,BK38,BK52,BK66,BK80,BK94,BK108,BK122)</f>
        <v>9346</v>
      </c>
      <c r="BL136" s="170">
        <f t="shared" si="296"/>
        <v>9471</v>
      </c>
      <c r="BM136" s="170">
        <f t="shared" si="296"/>
        <v>9931</v>
      </c>
      <c r="BN136" s="170">
        <f t="shared" si="296"/>
        <v>9972</v>
      </c>
      <c r="BO136" s="170">
        <f t="shared" si="296"/>
        <v>10437</v>
      </c>
      <c r="BP136" s="170">
        <f t="shared" si="296"/>
        <v>10849</v>
      </c>
      <c r="BQ136" s="170">
        <f t="shared" si="296"/>
        <v>9650</v>
      </c>
      <c r="BR136" s="169">
        <v>9349</v>
      </c>
      <c r="BS136" s="169">
        <v>8617</v>
      </c>
      <c r="BT136" s="169">
        <v>7985</v>
      </c>
      <c r="BU136" s="267">
        <v>7358</v>
      </c>
    </row>
    <row r="137" spans="2:73">
      <c r="B137" s="234" t="s">
        <v>16</v>
      </c>
      <c r="C137" s="247">
        <f>AVERAGE(C11,C25,C39,C53,C67,C81,C95,C109,C123)</f>
        <v>17.844621891941514</v>
      </c>
      <c r="D137" s="247">
        <f t="shared" ref="D137:M137" si="297">AVERAGE(D11,D25,D39,D53,D67,D81,D95,D109,D123)</f>
        <v>17.813527930527929</v>
      </c>
      <c r="E137" s="247">
        <f t="shared" si="297"/>
        <v>17.877946865606649</v>
      </c>
      <c r="F137" s="247">
        <f t="shared" si="297"/>
        <v>18.20000905243862</v>
      </c>
      <c r="G137" s="247">
        <f t="shared" si="297"/>
        <v>18.77005117924935</v>
      </c>
      <c r="H137" s="247">
        <f t="shared" si="297"/>
        <v>17.914148056933549</v>
      </c>
      <c r="I137" s="247">
        <f t="shared" si="297"/>
        <v>18.195333052802319</v>
      </c>
      <c r="J137" s="247">
        <f t="shared" si="297"/>
        <v>18.826784321717</v>
      </c>
      <c r="K137" s="247">
        <f t="shared" si="297"/>
        <v>20.261217463131718</v>
      </c>
      <c r="L137" s="247">
        <f t="shared" si="297"/>
        <v>20.42030867685078</v>
      </c>
      <c r="M137" s="247">
        <f t="shared" si="297"/>
        <v>20.696082703901538</v>
      </c>
      <c r="N137" s="247"/>
      <c r="O137" s="363">
        <f t="shared" si="255"/>
        <v>1.3243142642778798</v>
      </c>
      <c r="P137" s="374">
        <f t="shared" si="256"/>
        <v>3.3322771375027759E-3</v>
      </c>
      <c r="Q137" s="369">
        <v>0.02</v>
      </c>
      <c r="S137" s="234" t="s">
        <v>16</v>
      </c>
      <c r="T137" s="247">
        <f>(AH130+AH131)/BZ13*100</f>
        <v>18.314359624956559</v>
      </c>
      <c r="U137" s="247">
        <f t="shared" ref="U137:Z137" si="298">(AI130+AI131)/CA13*100</f>
        <v>18.198841136365434</v>
      </c>
      <c r="V137" s="247">
        <f t="shared" si="298"/>
        <v>18.161362848561264</v>
      </c>
      <c r="W137" s="247">
        <f t="shared" si="298"/>
        <v>18.30798754612966</v>
      </c>
      <c r="X137" s="247">
        <f t="shared" si="298"/>
        <v>19.141585804777499</v>
      </c>
      <c r="Y137" s="247">
        <f t="shared" si="298"/>
        <v>18.312760549937416</v>
      </c>
      <c r="Z137" s="247">
        <f t="shared" si="298"/>
        <v>18.716257766389045</v>
      </c>
      <c r="AA137" s="247">
        <v>19.365192139686606</v>
      </c>
      <c r="AB137" s="247">
        <v>20.734686079991263</v>
      </c>
      <c r="AC137" s="247">
        <v>21.015034388959052</v>
      </c>
      <c r="AD137" s="247">
        <v>21.225131764747388</v>
      </c>
      <c r="AT137" s="603"/>
      <c r="AU137" s="234" t="s">
        <v>72</v>
      </c>
      <c r="AV137" s="170">
        <f t="shared" ref="AV137:BB137" si="299">SUM(AV11,AV25,AV39,AV53,AV67,AV81,AV95,AV109,AV123)</f>
        <v>1432</v>
      </c>
      <c r="AW137" s="170">
        <f t="shared" si="299"/>
        <v>1555</v>
      </c>
      <c r="AX137" s="170">
        <f t="shared" si="299"/>
        <v>1750</v>
      </c>
      <c r="AY137" s="170">
        <f t="shared" si="299"/>
        <v>1533</v>
      </c>
      <c r="AZ137" s="170">
        <f t="shared" si="299"/>
        <v>1522</v>
      </c>
      <c r="BA137" s="170">
        <f t="shared" si="299"/>
        <v>1773</v>
      </c>
      <c r="BB137" s="170">
        <f t="shared" si="299"/>
        <v>1637</v>
      </c>
      <c r="BC137" s="173">
        <v>1739</v>
      </c>
      <c r="BD137" s="170">
        <v>1562</v>
      </c>
      <c r="BE137" s="170">
        <v>1352</v>
      </c>
      <c r="BF137" s="268">
        <v>1231</v>
      </c>
      <c r="BI137" s="618"/>
      <c r="BJ137" s="234" t="s">
        <v>72</v>
      </c>
      <c r="BK137" s="170">
        <f t="shared" ref="BK137:BQ137" si="300">SUM(BK11,BK25,BK39,BK53,BK67,BK81,BK95,BK109,BK123)</f>
        <v>7503</v>
      </c>
      <c r="BL137" s="170">
        <f t="shared" si="300"/>
        <v>7563</v>
      </c>
      <c r="BM137" s="170">
        <f t="shared" si="300"/>
        <v>8338</v>
      </c>
      <c r="BN137" s="170">
        <f t="shared" si="300"/>
        <v>8579</v>
      </c>
      <c r="BO137" s="170">
        <f t="shared" si="300"/>
        <v>9246</v>
      </c>
      <c r="BP137" s="170">
        <f t="shared" si="300"/>
        <v>10012</v>
      </c>
      <c r="BQ137" s="170">
        <f t="shared" si="300"/>
        <v>9413</v>
      </c>
      <c r="BR137" s="170">
        <v>9670</v>
      </c>
      <c r="BS137" s="170">
        <v>9440</v>
      </c>
      <c r="BT137" s="170">
        <v>8797</v>
      </c>
      <c r="BU137" s="269">
        <v>8341</v>
      </c>
    </row>
    <row r="138" spans="2:73" ht="18.75" thickBot="1">
      <c r="B138" s="248" t="s">
        <v>17</v>
      </c>
      <c r="C138" s="249">
        <f>AVERAGE(C12,C26,C40,C54,C68,C82,C96,C110,C124)</f>
        <v>0.46900784848925298</v>
      </c>
      <c r="D138" s="249">
        <f t="shared" ref="D138:M138" si="301">AVERAGE(D12,D26,D40,D54,D68,D82,D96,D110,D124)</f>
        <v>0.47942626695227059</v>
      </c>
      <c r="E138" s="249">
        <f t="shared" si="301"/>
        <v>0.46225313658109002</v>
      </c>
      <c r="F138" s="249">
        <f t="shared" si="301"/>
        <v>0.47831026011262279</v>
      </c>
      <c r="G138" s="249">
        <f t="shared" si="301"/>
        <v>0.50293280490293668</v>
      </c>
      <c r="H138" s="249">
        <f t="shared" si="301"/>
        <v>0.48723028704655946</v>
      </c>
      <c r="I138" s="249">
        <f t="shared" si="301"/>
        <v>0.53915614473906981</v>
      </c>
      <c r="J138" s="249">
        <f t="shared" si="301"/>
        <v>0.54611170667860642</v>
      </c>
      <c r="K138" s="249">
        <f t="shared" si="301"/>
        <v>0.54713244080636392</v>
      </c>
      <c r="L138" s="249">
        <f t="shared" si="301"/>
        <v>0.55226223894602688</v>
      </c>
      <c r="M138" s="249">
        <f t="shared" si="301"/>
        <v>0.53765012417127722</v>
      </c>
      <c r="N138" s="250"/>
      <c r="O138" s="364">
        <f t="shared" si="255"/>
        <v>4.0663254999241651</v>
      </c>
      <c r="P138" s="375">
        <f t="shared" si="256"/>
        <v>1.023180363040976E-2</v>
      </c>
      <c r="Q138" s="370">
        <v>0.04</v>
      </c>
      <c r="S138" s="248" t="s">
        <v>17</v>
      </c>
      <c r="T138" s="270">
        <f t="shared" ref="T138:Z138" si="302">AVERAGE(T124,T110,T96,T82,T68,T54,T40,T26,T12)</f>
        <v>0.46900784848925298</v>
      </c>
      <c r="U138" s="270">
        <f t="shared" si="302"/>
        <v>0.47942626695227059</v>
      </c>
      <c r="V138" s="270">
        <f t="shared" si="302"/>
        <v>0.46225313658109002</v>
      </c>
      <c r="W138" s="270">
        <f t="shared" si="302"/>
        <v>0.47831026011262268</v>
      </c>
      <c r="X138" s="270">
        <f t="shared" si="302"/>
        <v>0.50293280490293668</v>
      </c>
      <c r="Y138" s="270">
        <f t="shared" si="302"/>
        <v>0.48723028704655946</v>
      </c>
      <c r="Z138" s="270">
        <f t="shared" si="302"/>
        <v>0.5391561447390697</v>
      </c>
      <c r="AA138" s="270">
        <v>0.54611170667860631</v>
      </c>
      <c r="AB138" s="270">
        <v>0.54713244080636392</v>
      </c>
      <c r="AC138" s="270">
        <v>0.55226223894602677</v>
      </c>
      <c r="AD138" s="270">
        <v>0.53765012417127733</v>
      </c>
      <c r="AT138" s="603"/>
      <c r="AU138" s="234" t="s">
        <v>73</v>
      </c>
      <c r="AV138" s="170">
        <f t="shared" ref="AV138:BB138" si="303">SUM(AV12,AV26,AV40,AV54,AV68,AV82,AV96,AV110,AV124)</f>
        <v>2079</v>
      </c>
      <c r="AW138" s="170">
        <f t="shared" si="303"/>
        <v>2130</v>
      </c>
      <c r="AX138" s="170">
        <f t="shared" si="303"/>
        <v>2325</v>
      </c>
      <c r="AY138" s="170">
        <f t="shared" si="303"/>
        <v>2486</v>
      </c>
      <c r="AZ138" s="170">
        <f t="shared" si="303"/>
        <v>2648</v>
      </c>
      <c r="BA138" s="170">
        <f t="shared" si="303"/>
        <v>2943</v>
      </c>
      <c r="BB138" s="170">
        <f t="shared" si="303"/>
        <v>2877</v>
      </c>
      <c r="BC138" s="173">
        <v>2987</v>
      </c>
      <c r="BD138" s="170">
        <v>3029</v>
      </c>
      <c r="BE138" s="170">
        <v>2897</v>
      </c>
      <c r="BF138" s="268">
        <v>2617</v>
      </c>
      <c r="BI138" s="618"/>
      <c r="BJ138" s="234" t="s">
        <v>73</v>
      </c>
      <c r="BK138" s="170">
        <f t="shared" ref="BK138:BQ138" si="304">SUM(BK12,BK26,BK40,BK54,BK68,BK82,BK96,BK110,BK124)</f>
        <v>6769</v>
      </c>
      <c r="BL138" s="170">
        <f t="shared" si="304"/>
        <v>6820</v>
      </c>
      <c r="BM138" s="170">
        <f t="shared" si="304"/>
        <v>7597</v>
      </c>
      <c r="BN138" s="170">
        <f t="shared" si="304"/>
        <v>8404</v>
      </c>
      <c r="BO138" s="170">
        <f t="shared" si="304"/>
        <v>9004</v>
      </c>
      <c r="BP138" s="170">
        <f t="shared" si="304"/>
        <v>10183</v>
      </c>
      <c r="BQ138" s="170">
        <f t="shared" si="304"/>
        <v>9983</v>
      </c>
      <c r="BR138" s="170">
        <v>10622</v>
      </c>
      <c r="BS138" s="170">
        <v>10725</v>
      </c>
      <c r="BT138" s="170">
        <v>10701</v>
      </c>
      <c r="BU138" s="269">
        <v>9958</v>
      </c>
    </row>
    <row r="139" spans="2:73">
      <c r="F139" s="229"/>
      <c r="Q139" s="347"/>
      <c r="W139" s="229"/>
      <c r="X139" s="229"/>
      <c r="Y139" s="229"/>
      <c r="Z139" s="229"/>
      <c r="AA139" s="229"/>
      <c r="AB139" s="229"/>
      <c r="AC139" s="229"/>
      <c r="AD139" s="229"/>
      <c r="AT139" s="603"/>
      <c r="AU139" s="234" t="s">
        <v>36</v>
      </c>
      <c r="AV139" s="170">
        <f t="shared" ref="AV139:BB139" si="305">SUM(AV13,AV27,AV41,AV55,AV69,AV83,AV97,AV111,AV125)</f>
        <v>93</v>
      </c>
      <c r="AW139" s="170">
        <f t="shared" si="305"/>
        <v>81</v>
      </c>
      <c r="AX139" s="170">
        <f t="shared" si="305"/>
        <v>98</v>
      </c>
      <c r="AY139" s="170">
        <f t="shared" si="305"/>
        <v>115</v>
      </c>
      <c r="AZ139" s="170">
        <f t="shared" si="305"/>
        <v>107</v>
      </c>
      <c r="BA139" s="170">
        <f t="shared" si="305"/>
        <v>105</v>
      </c>
      <c r="BB139" s="170">
        <f t="shared" si="305"/>
        <v>152</v>
      </c>
      <c r="BC139" s="173">
        <v>176</v>
      </c>
      <c r="BD139" s="170">
        <v>208</v>
      </c>
      <c r="BE139" s="170">
        <v>166</v>
      </c>
      <c r="BF139" s="268">
        <v>194</v>
      </c>
      <c r="BI139" s="618"/>
      <c r="BJ139" s="234" t="s">
        <v>36</v>
      </c>
      <c r="BK139" s="170">
        <f t="shared" ref="BK139:BQ139" si="306">SUM(BK13,BK27,BK41,BK55,BK69,BK83,BK97,BK111,BK125)</f>
        <v>120</v>
      </c>
      <c r="BL139" s="170">
        <f t="shared" si="306"/>
        <v>102</v>
      </c>
      <c r="BM139" s="170">
        <f t="shared" si="306"/>
        <v>132</v>
      </c>
      <c r="BN139" s="170">
        <f t="shared" si="306"/>
        <v>146</v>
      </c>
      <c r="BO139" s="170">
        <f t="shared" si="306"/>
        <v>129</v>
      </c>
      <c r="BP139" s="170">
        <f t="shared" si="306"/>
        <v>137</v>
      </c>
      <c r="BQ139" s="170">
        <f t="shared" si="306"/>
        <v>196</v>
      </c>
      <c r="BR139" s="170">
        <v>234</v>
      </c>
      <c r="BS139" s="170">
        <v>273</v>
      </c>
      <c r="BT139" s="170">
        <v>241</v>
      </c>
      <c r="BU139" s="269">
        <v>278</v>
      </c>
    </row>
    <row r="140" spans="2:73">
      <c r="F140" s="229"/>
      <c r="Q140" s="347"/>
      <c r="W140" s="229"/>
      <c r="X140" s="229"/>
      <c r="Y140" s="229"/>
      <c r="Z140" s="229"/>
      <c r="AA140" s="229"/>
      <c r="AB140" s="229"/>
      <c r="AC140" s="229"/>
      <c r="AD140" s="229"/>
      <c r="AT140" s="603"/>
      <c r="AU140" s="234" t="s">
        <v>70</v>
      </c>
      <c r="AV140" s="170">
        <f t="shared" ref="AV140:BB140" si="307">SUM(AV14,AV28,AV42,AV56,AV70,AV84,AV98,AV112,AV126)</f>
        <v>2726</v>
      </c>
      <c r="AW140" s="170">
        <f t="shared" si="307"/>
        <v>3049</v>
      </c>
      <c r="AX140" s="170">
        <f t="shared" si="307"/>
        <v>3093</v>
      </c>
      <c r="AY140" s="170">
        <f t="shared" si="307"/>
        <v>3271</v>
      </c>
      <c r="AZ140" s="170">
        <f t="shared" si="307"/>
        <v>3636</v>
      </c>
      <c r="BA140" s="170">
        <f t="shared" si="307"/>
        <v>3795</v>
      </c>
      <c r="BB140" s="170">
        <f t="shared" si="307"/>
        <v>4162</v>
      </c>
      <c r="BC140" s="173">
        <v>4640</v>
      </c>
      <c r="BD140" s="170">
        <v>5019</v>
      </c>
      <c r="BE140" s="170">
        <v>4913</v>
      </c>
      <c r="BF140" s="268">
        <v>4880</v>
      </c>
      <c r="BI140" s="618"/>
      <c r="BJ140" s="234" t="s">
        <v>70</v>
      </c>
      <c r="BK140" s="170">
        <f t="shared" ref="BK140:BQ140" si="308">SUM(BK14,BK28,BK42,BK56,BK70,BK84,BK98,BK112,BK126)</f>
        <v>4987</v>
      </c>
      <c r="BL140" s="170">
        <f t="shared" si="308"/>
        <v>5584</v>
      </c>
      <c r="BM140" s="170">
        <f t="shared" si="308"/>
        <v>6058</v>
      </c>
      <c r="BN140" s="170">
        <f t="shared" si="308"/>
        <v>6626</v>
      </c>
      <c r="BO140" s="170">
        <f t="shared" si="308"/>
        <v>7348</v>
      </c>
      <c r="BP140" s="170">
        <f t="shared" si="308"/>
        <v>7739</v>
      </c>
      <c r="BQ140" s="170">
        <f t="shared" si="308"/>
        <v>8719</v>
      </c>
      <c r="BR140" s="170">
        <v>9786</v>
      </c>
      <c r="BS140" s="170">
        <v>10639</v>
      </c>
      <c r="BT140" s="170">
        <v>10933</v>
      </c>
      <c r="BU140" s="269">
        <v>10976</v>
      </c>
    </row>
    <row r="141" spans="2:73">
      <c r="C141" s="258"/>
      <c r="D141" s="258"/>
      <c r="E141" s="258"/>
      <c r="F141" s="258"/>
      <c r="G141" s="258"/>
      <c r="H141" s="258"/>
      <c r="I141" s="258"/>
      <c r="J141" s="258"/>
      <c r="K141" s="258"/>
      <c r="L141" s="258"/>
      <c r="M141" s="258"/>
      <c r="Q141" s="347"/>
      <c r="U141" s="156" t="s">
        <v>14</v>
      </c>
      <c r="W141" s="229"/>
      <c r="X141" s="229"/>
      <c r="Y141" s="229"/>
      <c r="Z141" s="229"/>
      <c r="AA141" s="229"/>
      <c r="AB141" s="229"/>
      <c r="AC141" s="229"/>
      <c r="AD141" s="229"/>
      <c r="AT141" s="603"/>
      <c r="AU141" s="255" t="s">
        <v>53</v>
      </c>
      <c r="AV141" s="260">
        <f t="shared" ref="AV141:BB141" si="309">SUM(AV15,AV29,AV43,AV57,AV71,AV85,AV99,AV113,AV127)</f>
        <v>2819</v>
      </c>
      <c r="AW141" s="260">
        <f t="shared" si="309"/>
        <v>3130</v>
      </c>
      <c r="AX141" s="260">
        <f t="shared" si="309"/>
        <v>3191</v>
      </c>
      <c r="AY141" s="260">
        <f t="shared" si="309"/>
        <v>3386</v>
      </c>
      <c r="AZ141" s="261">
        <f t="shared" si="309"/>
        <v>3743</v>
      </c>
      <c r="BA141" s="261">
        <f t="shared" si="309"/>
        <v>3900</v>
      </c>
      <c r="BB141" s="261">
        <f t="shared" si="309"/>
        <v>4314</v>
      </c>
      <c r="BC141" s="241">
        <v>4816</v>
      </c>
      <c r="BD141" s="240">
        <v>5227</v>
      </c>
      <c r="BE141" s="242">
        <v>5079</v>
      </c>
      <c r="BF141" s="243">
        <v>5074</v>
      </c>
      <c r="BI141" s="619"/>
      <c r="BJ141" s="239" t="s">
        <v>53</v>
      </c>
      <c r="BK141" s="240">
        <f t="shared" ref="BK141:BQ141" si="310">SUM(BK15,BK29,BK43,BK57,BK71,BK85,BK99,BK113,BK127)</f>
        <v>5107</v>
      </c>
      <c r="BL141" s="240">
        <f t="shared" si="310"/>
        <v>5686</v>
      </c>
      <c r="BM141" s="240">
        <f t="shared" si="310"/>
        <v>6190</v>
      </c>
      <c r="BN141" s="240">
        <f t="shared" si="310"/>
        <v>6772</v>
      </c>
      <c r="BO141" s="241">
        <f t="shared" si="310"/>
        <v>7477</v>
      </c>
      <c r="BP141" s="241">
        <f t="shared" si="310"/>
        <v>7876</v>
      </c>
      <c r="BQ141" s="241">
        <f t="shared" si="310"/>
        <v>8915</v>
      </c>
      <c r="BR141" s="241">
        <v>10020</v>
      </c>
      <c r="BS141" s="240">
        <v>10912</v>
      </c>
      <c r="BT141" s="242">
        <v>11174</v>
      </c>
      <c r="BU141" s="243">
        <v>11254</v>
      </c>
    </row>
    <row r="142" spans="2:73" ht="15.75" customHeight="1">
      <c r="C142" s="258"/>
      <c r="D142" s="258"/>
      <c r="E142" s="258"/>
      <c r="F142" s="258"/>
      <c r="G142" s="258"/>
      <c r="H142" s="258"/>
      <c r="I142" s="258"/>
      <c r="J142" s="258"/>
      <c r="K142" s="258"/>
      <c r="L142" s="258"/>
      <c r="M142" s="258"/>
      <c r="Q142" s="234"/>
      <c r="W142" s="229" t="s">
        <v>14</v>
      </c>
      <c r="X142" s="229"/>
      <c r="Y142" s="229"/>
      <c r="Z142" s="229"/>
      <c r="AA142" s="229"/>
      <c r="AB142" s="229" t="s">
        <v>14</v>
      </c>
      <c r="AC142" s="229"/>
      <c r="AD142" s="229"/>
      <c r="AT142" s="256"/>
      <c r="AU142" s="256"/>
      <c r="AV142" s="256"/>
      <c r="AW142" s="256"/>
      <c r="AX142" s="256"/>
      <c r="AY142" s="256"/>
      <c r="AZ142" s="256"/>
      <c r="BA142" s="256"/>
      <c r="BB142" s="256"/>
      <c r="BC142" s="256"/>
      <c r="BD142" s="256"/>
      <c r="BE142" s="256"/>
    </row>
    <row r="143" spans="2:73">
      <c r="C143" s="258"/>
      <c r="D143" s="258"/>
      <c r="E143" s="258"/>
      <c r="F143" s="258"/>
      <c r="G143" s="258"/>
      <c r="H143" s="258"/>
      <c r="I143" s="258"/>
      <c r="J143" s="258"/>
      <c r="K143" s="258"/>
      <c r="L143" s="258"/>
      <c r="M143" s="258"/>
      <c r="Q143" s="234"/>
      <c r="AB143" s="156" t="s">
        <v>14</v>
      </c>
      <c r="AT143" s="271"/>
      <c r="AU143" s="234"/>
      <c r="AV143" s="170"/>
      <c r="AW143" s="170"/>
      <c r="AX143" s="170"/>
      <c r="AY143" s="170"/>
      <c r="AZ143" s="170"/>
      <c r="BA143" s="170"/>
      <c r="BB143" s="170"/>
      <c r="BC143" s="170"/>
      <c r="BD143" s="170"/>
      <c r="BE143" s="170"/>
    </row>
    <row r="144" spans="2:73">
      <c r="AT144" s="623"/>
      <c r="AU144" s="234"/>
      <c r="AV144" s="170"/>
      <c r="AW144" s="170"/>
      <c r="AX144" s="170"/>
      <c r="AY144" s="170"/>
      <c r="AZ144" s="170"/>
      <c r="BA144" s="170"/>
      <c r="BB144" s="170"/>
      <c r="BC144" s="170"/>
      <c r="BD144" s="170"/>
      <c r="BE144" s="170"/>
    </row>
    <row r="145" spans="19:61">
      <c r="AT145" s="623"/>
      <c r="AU145" s="234"/>
      <c r="AV145" s="170"/>
      <c r="AW145" s="170"/>
      <c r="AX145" s="170"/>
      <c r="AY145" s="170"/>
      <c r="AZ145" s="170"/>
      <c r="BA145" s="170"/>
      <c r="BB145" s="170"/>
      <c r="BC145" s="170"/>
      <c r="BD145" s="170"/>
      <c r="BE145" s="170"/>
    </row>
    <row r="146" spans="19:61">
      <c r="AT146" s="623"/>
      <c r="AU146" s="234"/>
      <c r="AV146" s="170"/>
      <c r="AW146" s="170"/>
      <c r="AX146" s="170"/>
      <c r="AY146" s="170"/>
      <c r="AZ146" s="170"/>
      <c r="BA146" s="170"/>
      <c r="BB146" s="170"/>
      <c r="BC146" s="170"/>
      <c r="BD146" s="170"/>
      <c r="BE146" s="170"/>
      <c r="BG146" s="156" t="s">
        <v>14</v>
      </c>
    </row>
    <row r="147" spans="19:61">
      <c r="AT147" s="623"/>
      <c r="AU147" s="234"/>
      <c r="AV147" s="170"/>
      <c r="AW147" s="170"/>
      <c r="AX147" s="170"/>
      <c r="AY147" s="170"/>
      <c r="AZ147" s="170"/>
      <c r="BA147" s="170"/>
      <c r="BB147" s="170"/>
      <c r="BC147" s="170"/>
      <c r="BD147" s="170"/>
      <c r="BE147" s="170"/>
    </row>
    <row r="148" spans="19:61">
      <c r="AT148" s="623"/>
      <c r="AU148" s="234"/>
      <c r="AV148" s="170"/>
      <c r="AW148" s="170"/>
      <c r="AX148" s="170"/>
      <c r="AY148" s="170"/>
      <c r="AZ148" s="170"/>
      <c r="BA148" s="170"/>
      <c r="BB148" s="170"/>
      <c r="BC148" s="170"/>
      <c r="BD148" s="170"/>
      <c r="BE148" s="170"/>
      <c r="BI148" s="156" t="s">
        <v>14</v>
      </c>
    </row>
    <row r="149" spans="19:61">
      <c r="AT149" s="623"/>
      <c r="AU149" s="234"/>
      <c r="AV149" s="170"/>
      <c r="AW149" s="170"/>
      <c r="AX149" s="170"/>
      <c r="AY149" s="170"/>
      <c r="AZ149" s="170"/>
      <c r="BA149" s="170"/>
      <c r="BB149" s="170"/>
      <c r="BC149" s="170"/>
      <c r="BD149" s="170"/>
      <c r="BE149" s="170"/>
      <c r="BH149" s="156" t="s">
        <v>14</v>
      </c>
    </row>
    <row r="150" spans="19:61">
      <c r="S150" s="624" t="s">
        <v>131</v>
      </c>
      <c r="T150" s="625"/>
      <c r="U150" s="625"/>
      <c r="V150" s="625"/>
      <c r="W150" s="625"/>
      <c r="X150" s="625"/>
      <c r="Y150" s="625"/>
      <c r="Z150" s="625"/>
      <c r="AA150" s="625"/>
      <c r="AB150" s="625"/>
      <c r="AC150" s="625"/>
      <c r="AD150" s="272"/>
      <c r="AF150" s="273"/>
    </row>
    <row r="151" spans="19:61">
      <c r="S151" s="600" t="s">
        <v>137</v>
      </c>
      <c r="T151" s="601"/>
      <c r="U151" s="601"/>
      <c r="V151" s="601"/>
      <c r="W151" s="601"/>
      <c r="X151" s="601"/>
      <c r="Y151" s="601"/>
      <c r="Z151" s="601"/>
      <c r="AA151" s="601"/>
      <c r="AB151" s="601"/>
      <c r="AC151" s="601"/>
      <c r="AD151" s="218"/>
    </row>
    <row r="152" spans="19:61">
      <c r="S152" s="239"/>
      <c r="T152" s="160" t="s">
        <v>126</v>
      </c>
      <c r="U152" s="160" t="s">
        <v>125</v>
      </c>
      <c r="V152" s="160" t="s">
        <v>124</v>
      </c>
      <c r="W152" s="160" t="s">
        <v>49</v>
      </c>
      <c r="X152" s="160" t="s">
        <v>48</v>
      </c>
      <c r="Y152" s="160" t="s">
        <v>47</v>
      </c>
      <c r="Z152" s="160" t="s">
        <v>46</v>
      </c>
      <c r="AA152" s="160" t="s">
        <v>45</v>
      </c>
      <c r="AB152" s="160" t="s">
        <v>44</v>
      </c>
      <c r="AC152" s="160" t="s">
        <v>43</v>
      </c>
      <c r="AD152" s="274" t="s">
        <v>97</v>
      </c>
    </row>
    <row r="153" spans="19:61" ht="15.75" customHeight="1">
      <c r="S153" s="275" t="s">
        <v>71</v>
      </c>
      <c r="T153" s="276">
        <f t="shared" ref="T153:AD153" si="311">(T130-AV130-AV136)/T130</f>
        <v>0.47497856836690955</v>
      </c>
      <c r="U153" s="276">
        <f t="shared" si="311"/>
        <v>0.49719495091164095</v>
      </c>
      <c r="V153" s="276">
        <f t="shared" si="311"/>
        <v>0.49250411064899896</v>
      </c>
      <c r="W153" s="276">
        <f t="shared" si="311"/>
        <v>0.4731734579819124</v>
      </c>
      <c r="X153" s="276">
        <f t="shared" si="311"/>
        <v>0.46604527296937415</v>
      </c>
      <c r="Y153" s="276">
        <f t="shared" si="311"/>
        <v>0.44659522986519185</v>
      </c>
      <c r="Z153" s="276">
        <f t="shared" si="311"/>
        <v>0.45916030534351143</v>
      </c>
      <c r="AA153" s="276">
        <f t="shared" si="311"/>
        <v>0.46186774811310127</v>
      </c>
      <c r="AB153" s="276">
        <f t="shared" si="311"/>
        <v>0.49244712990936557</v>
      </c>
      <c r="AC153" s="276">
        <f t="shared" si="311"/>
        <v>0.52506868131868134</v>
      </c>
      <c r="AD153" s="277">
        <f t="shared" si="311"/>
        <v>0.57425960585709568</v>
      </c>
    </row>
    <row r="154" spans="19:61" ht="15.75" customHeight="1">
      <c r="S154" s="278" t="s">
        <v>72</v>
      </c>
      <c r="T154" s="279">
        <f t="shared" ref="T154:T155" si="312">(T131-AV131-AV137)/T131</f>
        <v>0.50480507706255662</v>
      </c>
      <c r="U154" s="279">
        <f t="shared" ref="U154:AD155" si="313">(U131-AW131-AW137)/U131</f>
        <v>0.50918511540273204</v>
      </c>
      <c r="V154" s="279">
        <f t="shared" si="313"/>
        <v>0.50236683171010388</v>
      </c>
      <c r="W154" s="279">
        <f t="shared" si="313"/>
        <v>0.4924351187189398</v>
      </c>
      <c r="X154" s="279">
        <f t="shared" si="313"/>
        <v>0.47581978139162889</v>
      </c>
      <c r="Y154" s="279">
        <f t="shared" si="313"/>
        <v>0.45922003869259748</v>
      </c>
      <c r="Z154" s="279">
        <f t="shared" si="313"/>
        <v>0.45204720483129257</v>
      </c>
      <c r="AA154" s="279">
        <f t="shared" si="313"/>
        <v>0.44383878427485962</v>
      </c>
      <c r="AB154" s="279">
        <f t="shared" si="313"/>
        <v>0.45550403003201945</v>
      </c>
      <c r="AC154" s="279">
        <f t="shared" si="313"/>
        <v>0.49117484831770547</v>
      </c>
      <c r="AD154" s="280">
        <f t="shared" si="313"/>
        <v>0.51691320426365017</v>
      </c>
    </row>
    <row r="155" spans="19:61">
      <c r="S155" s="278" t="s">
        <v>73</v>
      </c>
      <c r="T155" s="279">
        <f t="shared" si="312"/>
        <v>0.51468539938230484</v>
      </c>
      <c r="U155" s="279">
        <f t="shared" si="313"/>
        <v>0.50625269512721005</v>
      </c>
      <c r="V155" s="279">
        <f t="shared" si="313"/>
        <v>0.49007971140978646</v>
      </c>
      <c r="W155" s="279">
        <f t="shared" si="313"/>
        <v>0.48566947869348909</v>
      </c>
      <c r="X155" s="279">
        <f t="shared" si="313"/>
        <v>0.46881765855204099</v>
      </c>
      <c r="Y155" s="279">
        <f t="shared" si="313"/>
        <v>0.44201269175036229</v>
      </c>
      <c r="Z155" s="279">
        <f t="shared" si="313"/>
        <v>0.43403659737701517</v>
      </c>
      <c r="AA155" s="279">
        <f t="shared" si="313"/>
        <v>0.41819556451612905</v>
      </c>
      <c r="AB155" s="279">
        <f t="shared" si="313"/>
        <v>0.41571673559971756</v>
      </c>
      <c r="AC155" s="279">
        <f t="shared" si="313"/>
        <v>0.42677259781142257</v>
      </c>
      <c r="AD155" s="280">
        <f t="shared" si="313"/>
        <v>0.46185097106619105</v>
      </c>
    </row>
    <row r="156" spans="19:61">
      <c r="S156" s="278" t="s">
        <v>36</v>
      </c>
      <c r="T156" s="281">
        <f t="shared" ref="T156:AD157" si="314">(AH130-AV133-AV139)/AH130</f>
        <v>0.11654135338345864</v>
      </c>
      <c r="U156" s="281">
        <f t="shared" si="314"/>
        <v>5.2173913043478258E-2</v>
      </c>
      <c r="V156" s="281">
        <f t="shared" si="314"/>
        <v>8.5714285714285715E-2</v>
      </c>
      <c r="W156" s="281">
        <f t="shared" si="314"/>
        <v>7.7519379844961239E-2</v>
      </c>
      <c r="X156" s="281">
        <f t="shared" si="314"/>
        <v>0.11851851851851852</v>
      </c>
      <c r="Y156" s="281">
        <f t="shared" si="314"/>
        <v>9.6774193548387094E-2</v>
      </c>
      <c r="Z156" s="281">
        <f t="shared" si="314"/>
        <v>7.3529411764705885E-2</v>
      </c>
      <c r="AA156" s="281">
        <f t="shared" si="314"/>
        <v>7.3684210526315783E-2</v>
      </c>
      <c r="AB156" s="281">
        <f t="shared" si="314"/>
        <v>8.6363636363636365E-2</v>
      </c>
      <c r="AC156" s="281">
        <f t="shared" si="314"/>
        <v>8.3333333333333329E-2</v>
      </c>
      <c r="AD156" s="282">
        <f t="shared" si="314"/>
        <v>0.10628019323671498</v>
      </c>
    </row>
    <row r="157" spans="19:61">
      <c r="S157" s="278" t="s">
        <v>70</v>
      </c>
      <c r="T157" s="281">
        <f t="shared" si="314"/>
        <v>0.50424583053332517</v>
      </c>
      <c r="U157" s="281">
        <f t="shared" si="314"/>
        <v>0.48245986064828839</v>
      </c>
      <c r="V157" s="281">
        <f t="shared" si="314"/>
        <v>0.4668617148316217</v>
      </c>
      <c r="W157" s="281">
        <f t="shared" si="314"/>
        <v>0.45729257641921395</v>
      </c>
      <c r="X157" s="281">
        <f t="shared" si="314"/>
        <v>0.45061559507523941</v>
      </c>
      <c r="Y157" s="281">
        <f t="shared" si="314"/>
        <v>0.4417360613246567</v>
      </c>
      <c r="Z157" s="281">
        <f t="shared" si="314"/>
        <v>0.42666177395680438</v>
      </c>
      <c r="AA157" s="281">
        <f t="shared" si="314"/>
        <v>0.39990962494351556</v>
      </c>
      <c r="AB157" s="281">
        <f t="shared" si="314"/>
        <v>0.38026208419334712</v>
      </c>
      <c r="AC157" s="281">
        <f t="shared" si="314"/>
        <v>0.37684149911224146</v>
      </c>
      <c r="AD157" s="282">
        <f t="shared" si="314"/>
        <v>0.37682897577356678</v>
      </c>
    </row>
    <row r="158" spans="19:61">
      <c r="S158" s="255" t="s">
        <v>53</v>
      </c>
      <c r="T158" s="283">
        <f t="shared" ref="T158:AD158" si="315">(T133-AV135-AV141)/T133</f>
        <v>0.49804628794709949</v>
      </c>
      <c r="U158" s="283">
        <f t="shared" si="315"/>
        <v>0.47654616074096207</v>
      </c>
      <c r="V158" s="283">
        <f t="shared" si="315"/>
        <v>0.46136644500676749</v>
      </c>
      <c r="W158" s="283">
        <f t="shared" si="315"/>
        <v>0.45167211610164631</v>
      </c>
      <c r="X158" s="283">
        <f t="shared" si="315"/>
        <v>0.44578053383661365</v>
      </c>
      <c r="Y158" s="283">
        <f t="shared" si="315"/>
        <v>0.43708176921821446</v>
      </c>
      <c r="Z158" s="283">
        <f t="shared" si="315"/>
        <v>0.42047795632468066</v>
      </c>
      <c r="AA158" s="283">
        <f t="shared" si="315"/>
        <v>0.39380203971030203</v>
      </c>
      <c r="AB158" s="283">
        <f t="shared" si="315"/>
        <v>0.37418323696704742</v>
      </c>
      <c r="AC158" s="283">
        <f t="shared" si="315"/>
        <v>0.3718571630737299</v>
      </c>
      <c r="AD158" s="284">
        <f t="shared" si="315"/>
        <v>0.37156028035185096</v>
      </c>
    </row>
    <row r="159" spans="19:61">
      <c r="S159" s="255"/>
      <c r="T159" s="260"/>
      <c r="U159" s="261"/>
      <c r="V159" s="261"/>
      <c r="W159" s="260"/>
      <c r="X159" s="261"/>
      <c r="Y159" s="261"/>
      <c r="Z159" s="261"/>
      <c r="AA159" s="261"/>
      <c r="AB159" s="260"/>
      <c r="AC159" s="285"/>
      <c r="AD159" s="286"/>
    </row>
    <row r="160" spans="19:61">
      <c r="S160" s="600" t="s">
        <v>150</v>
      </c>
      <c r="T160" s="601"/>
      <c r="U160" s="601"/>
      <c r="V160" s="601"/>
      <c r="W160" s="601"/>
      <c r="X160" s="601"/>
      <c r="Y160" s="601"/>
      <c r="Z160" s="601"/>
      <c r="AA160" s="601"/>
      <c r="AB160" s="601"/>
      <c r="AC160" s="601"/>
      <c r="AD160" s="218"/>
    </row>
    <row r="161" spans="19:30" ht="15.75" customHeight="1">
      <c r="S161" s="239"/>
      <c r="T161" s="160" t="s">
        <v>126</v>
      </c>
      <c r="U161" s="160" t="s">
        <v>125</v>
      </c>
      <c r="V161" s="160" t="s">
        <v>124</v>
      </c>
      <c r="W161" s="160" t="s">
        <v>49</v>
      </c>
      <c r="X161" s="160" t="s">
        <v>48</v>
      </c>
      <c r="Y161" s="160" t="s">
        <v>47</v>
      </c>
      <c r="Z161" s="160" t="s">
        <v>46</v>
      </c>
      <c r="AA161" s="160" t="s">
        <v>45</v>
      </c>
      <c r="AB161" s="160" t="s">
        <v>44</v>
      </c>
      <c r="AC161" s="160" t="s">
        <v>43</v>
      </c>
      <c r="AD161" s="274" t="s">
        <v>97</v>
      </c>
    </row>
    <row r="162" spans="19:30" ht="15.75" customHeight="1">
      <c r="S162" s="278" t="s">
        <v>71</v>
      </c>
      <c r="T162" s="279">
        <f t="shared" ref="T162:AD162" si="316">AV130/T130</f>
        <v>0.46651307329618519</v>
      </c>
      <c r="U162" s="279">
        <f t="shared" si="316"/>
        <v>0.44169505109196555</v>
      </c>
      <c r="V162" s="279">
        <f t="shared" si="316"/>
        <v>0.44767385627236678</v>
      </c>
      <c r="W162" s="279">
        <f t="shared" si="316"/>
        <v>0.47510415608169904</v>
      </c>
      <c r="X162" s="279">
        <f t="shared" si="316"/>
        <v>0.48444049908763626</v>
      </c>
      <c r="Y162" s="279">
        <f t="shared" si="316"/>
        <v>0.49587674682731719</v>
      </c>
      <c r="Z162" s="279">
        <f t="shared" si="316"/>
        <v>0.48467829880043622</v>
      </c>
      <c r="AA162" s="279">
        <f t="shared" si="316"/>
        <v>0.48022980736735382</v>
      </c>
      <c r="AB162" s="279">
        <f t="shared" si="316"/>
        <v>0.46377472496152311</v>
      </c>
      <c r="AC162" s="279">
        <f t="shared" si="316"/>
        <v>0.43864468864468864</v>
      </c>
      <c r="AD162" s="280">
        <f t="shared" si="316"/>
        <v>0.39695034680171748</v>
      </c>
    </row>
    <row r="163" spans="19:30">
      <c r="S163" s="278" t="s">
        <v>72</v>
      </c>
      <c r="T163" s="279">
        <f t="shared" ref="T163:T164" si="317">AV131/T131</f>
        <v>0.40864309459051074</v>
      </c>
      <c r="U163" s="279">
        <f t="shared" ref="U163:AD164" si="318">AW131/U131</f>
        <v>0.39925812529439475</v>
      </c>
      <c r="V163" s="279">
        <f t="shared" si="318"/>
        <v>0.40241580064203708</v>
      </c>
      <c r="W163" s="279">
        <f t="shared" si="318"/>
        <v>0.42291551628934293</v>
      </c>
      <c r="X163" s="279">
        <f t="shared" si="318"/>
        <v>0.44302852572647294</v>
      </c>
      <c r="Y163" s="279">
        <f t="shared" si="318"/>
        <v>0.45051420425618571</v>
      </c>
      <c r="Z163" s="279">
        <f t="shared" si="318"/>
        <v>0.45725524959831571</v>
      </c>
      <c r="AA163" s="279">
        <f t="shared" si="318"/>
        <v>0.46041184891531772</v>
      </c>
      <c r="AB163" s="279">
        <f t="shared" si="318"/>
        <v>0.45826432593574029</v>
      </c>
      <c r="AC163" s="279">
        <f t="shared" si="318"/>
        <v>0.43425261996690567</v>
      </c>
      <c r="AD163" s="280">
        <f t="shared" si="318"/>
        <v>0.41614096149662821</v>
      </c>
    </row>
    <row r="164" spans="19:30">
      <c r="S164" s="278" t="s">
        <v>73</v>
      </c>
      <c r="T164" s="279">
        <f t="shared" si="317"/>
        <v>0.35941379519166716</v>
      </c>
      <c r="U164" s="279">
        <f t="shared" si="318"/>
        <v>0.36253311156286577</v>
      </c>
      <c r="V164" s="279">
        <f t="shared" si="318"/>
        <v>0.37464362599639262</v>
      </c>
      <c r="W164" s="279">
        <f t="shared" si="318"/>
        <v>0.37989400821977071</v>
      </c>
      <c r="X164" s="279">
        <f t="shared" si="318"/>
        <v>0.39135026667370754</v>
      </c>
      <c r="Y164" s="279">
        <f t="shared" si="318"/>
        <v>0.41093289361914753</v>
      </c>
      <c r="Z164" s="279">
        <f t="shared" si="318"/>
        <v>0.41682649940386707</v>
      </c>
      <c r="AA164" s="279">
        <f t="shared" si="318"/>
        <v>0.43125000000000002</v>
      </c>
      <c r="AB164" s="279">
        <f t="shared" si="318"/>
        <v>0.43150408554423486</v>
      </c>
      <c r="AC164" s="279">
        <f t="shared" si="318"/>
        <v>0.42847149352920599</v>
      </c>
      <c r="AD164" s="280">
        <f t="shared" si="318"/>
        <v>0.40849187475227905</v>
      </c>
    </row>
    <row r="165" spans="19:30">
      <c r="S165" s="278" t="s">
        <v>36</v>
      </c>
      <c r="T165" s="279">
        <f t="shared" ref="T165:AD166" si="319">AV133/AH130</f>
        <v>0.53383458646616544</v>
      </c>
      <c r="U165" s="279">
        <f t="shared" si="319"/>
        <v>0.59565217391304348</v>
      </c>
      <c r="V165" s="279">
        <f t="shared" si="319"/>
        <v>0.51428571428571423</v>
      </c>
      <c r="W165" s="279">
        <f t="shared" si="319"/>
        <v>0.47674418604651164</v>
      </c>
      <c r="X165" s="279">
        <f t="shared" si="319"/>
        <v>0.48518518518518516</v>
      </c>
      <c r="Y165" s="279">
        <f t="shared" si="319"/>
        <v>0.47983870967741937</v>
      </c>
      <c r="Z165" s="279">
        <f t="shared" si="319"/>
        <v>0.47941176470588237</v>
      </c>
      <c r="AA165" s="279">
        <f t="shared" si="319"/>
        <v>0.4631578947368421</v>
      </c>
      <c r="AB165" s="279">
        <f t="shared" si="319"/>
        <v>0.44090909090909092</v>
      </c>
      <c r="AC165" s="279">
        <f t="shared" si="319"/>
        <v>0.45555555555555555</v>
      </c>
      <c r="AD165" s="280">
        <f t="shared" si="319"/>
        <v>0.4251207729468599</v>
      </c>
    </row>
    <row r="166" spans="19:30">
      <c r="S166" s="278" t="s">
        <v>70</v>
      </c>
      <c r="T166" s="279">
        <f t="shared" si="319"/>
        <v>0.32921986682143073</v>
      </c>
      <c r="U166" s="279">
        <f t="shared" si="319"/>
        <v>0.33280823992729475</v>
      </c>
      <c r="V166" s="279">
        <f t="shared" si="319"/>
        <v>0.34845951755433485</v>
      </c>
      <c r="W166" s="279">
        <f t="shared" si="319"/>
        <v>0.3522561863173217</v>
      </c>
      <c r="X166" s="279">
        <f t="shared" si="319"/>
        <v>0.35042407660738711</v>
      </c>
      <c r="Y166" s="279">
        <f t="shared" si="319"/>
        <v>0.34897700325373626</v>
      </c>
      <c r="Z166" s="279">
        <f t="shared" si="319"/>
        <v>0.35515831411197318</v>
      </c>
      <c r="AA166" s="279">
        <f t="shared" si="319"/>
        <v>0.36712356278556008</v>
      </c>
      <c r="AB166" s="279">
        <f t="shared" si="319"/>
        <v>0.37882206115297845</v>
      </c>
      <c r="AC166" s="279">
        <f t="shared" si="319"/>
        <v>0.38739862757330007</v>
      </c>
      <c r="AD166" s="280">
        <f t="shared" si="319"/>
        <v>0.38906212520988248</v>
      </c>
    </row>
    <row r="167" spans="19:30">
      <c r="S167" s="255" t="s">
        <v>53</v>
      </c>
      <c r="T167" s="283">
        <f t="shared" ref="T167:AD167" si="320">AV135/T133</f>
        <v>0.33249173429516082</v>
      </c>
      <c r="U167" s="283">
        <f t="shared" si="320"/>
        <v>0.33642067523155067</v>
      </c>
      <c r="V167" s="283">
        <f t="shared" si="320"/>
        <v>0.35085035014417704</v>
      </c>
      <c r="W167" s="283">
        <f t="shared" si="320"/>
        <v>0.3540985487294212</v>
      </c>
      <c r="X167" s="283">
        <f t="shared" si="320"/>
        <v>0.35238608789431114</v>
      </c>
      <c r="Y167" s="283">
        <f t="shared" si="320"/>
        <v>0.35074261465643869</v>
      </c>
      <c r="Z167" s="283">
        <f t="shared" si="320"/>
        <v>0.35733415739596208</v>
      </c>
      <c r="AA167" s="283">
        <f t="shared" si="320"/>
        <v>0.36892151549490071</v>
      </c>
      <c r="AB167" s="283">
        <f t="shared" si="320"/>
        <v>0.38010623795421428</v>
      </c>
      <c r="AC167" s="283">
        <f t="shared" si="320"/>
        <v>0.38855606396528136</v>
      </c>
      <c r="AD167" s="284">
        <f t="shared" si="320"/>
        <v>0.38976433510513192</v>
      </c>
    </row>
    <row r="168" spans="19:30">
      <c r="S168" s="255"/>
      <c r="T168" s="260"/>
      <c r="U168" s="261"/>
      <c r="V168" s="261"/>
      <c r="W168" s="260"/>
      <c r="X168" s="261"/>
      <c r="Y168" s="261"/>
      <c r="Z168" s="261"/>
      <c r="AA168" s="261"/>
      <c r="AB168" s="260"/>
      <c r="AC168" s="285"/>
      <c r="AD168" s="286"/>
    </row>
    <row r="169" spans="19:30" ht="15.75" customHeight="1">
      <c r="S169" s="600" t="s">
        <v>128</v>
      </c>
      <c r="T169" s="601"/>
      <c r="U169" s="601"/>
      <c r="V169" s="601"/>
      <c r="W169" s="601"/>
      <c r="X169" s="601"/>
      <c r="Y169" s="601"/>
      <c r="Z169" s="601"/>
      <c r="AA169" s="601"/>
      <c r="AB169" s="601"/>
      <c r="AC169" s="601"/>
      <c r="AD169" s="218"/>
    </row>
    <row r="170" spans="19:30" ht="15.75" customHeight="1">
      <c r="S170" s="239"/>
      <c r="T170" s="160" t="s">
        <v>126</v>
      </c>
      <c r="U170" s="160" t="s">
        <v>125</v>
      </c>
      <c r="V170" s="160" t="s">
        <v>124</v>
      </c>
      <c r="W170" s="160" t="s">
        <v>49</v>
      </c>
      <c r="X170" s="160" t="s">
        <v>48</v>
      </c>
      <c r="Y170" s="160" t="s">
        <v>47</v>
      </c>
      <c r="Z170" s="160" t="s">
        <v>46</v>
      </c>
      <c r="AA170" s="160" t="s">
        <v>45</v>
      </c>
      <c r="AB170" s="160" t="s">
        <v>44</v>
      </c>
      <c r="AC170" s="160" t="s">
        <v>43</v>
      </c>
      <c r="AD170" s="274" t="s">
        <v>97</v>
      </c>
    </row>
    <row r="171" spans="19:30">
      <c r="S171" s="278" t="s">
        <v>71</v>
      </c>
      <c r="T171" s="279">
        <f t="shared" ref="T171:AD173" si="321">AV136/T130</f>
        <v>5.8508358336905271E-2</v>
      </c>
      <c r="U171" s="279">
        <f t="shared" si="321"/>
        <v>6.1109997996393509E-2</v>
      </c>
      <c r="V171" s="279">
        <f t="shared" si="321"/>
        <v>5.9822033078634297E-2</v>
      </c>
      <c r="W171" s="279">
        <f t="shared" si="321"/>
        <v>5.172238593638858E-2</v>
      </c>
      <c r="X171" s="279">
        <f t="shared" si="321"/>
        <v>4.9514227942989597E-2</v>
      </c>
      <c r="Y171" s="279">
        <f t="shared" si="321"/>
        <v>5.7528023307490989E-2</v>
      </c>
      <c r="Z171" s="279">
        <f t="shared" si="321"/>
        <v>5.6161395856052343E-2</v>
      </c>
      <c r="AA171" s="279">
        <f t="shared" si="321"/>
        <v>5.7902444519544891E-2</v>
      </c>
      <c r="AB171" s="279">
        <f t="shared" si="321"/>
        <v>4.3778145129111323E-2</v>
      </c>
      <c r="AC171" s="279">
        <f t="shared" si="321"/>
        <v>3.628663003663004E-2</v>
      </c>
      <c r="AD171" s="280">
        <f t="shared" si="321"/>
        <v>2.8790047341186831E-2</v>
      </c>
    </row>
    <row r="172" spans="19:30">
      <c r="S172" s="278" t="s">
        <v>72</v>
      </c>
      <c r="T172" s="279">
        <f t="shared" si="321"/>
        <v>8.6551828346932605E-2</v>
      </c>
      <c r="U172" s="279">
        <f t="shared" si="321"/>
        <v>9.1556759302873297E-2</v>
      </c>
      <c r="V172" s="279">
        <f t="shared" si="321"/>
        <v>9.5217367647858972E-2</v>
      </c>
      <c r="W172" s="279">
        <f t="shared" si="321"/>
        <v>8.4649364991717282E-2</v>
      </c>
      <c r="X172" s="279">
        <f t="shared" si="321"/>
        <v>8.1151692881898163E-2</v>
      </c>
      <c r="Y172" s="279">
        <f t="shared" si="321"/>
        <v>9.0265757051216783E-2</v>
      </c>
      <c r="Z172" s="279">
        <f t="shared" si="321"/>
        <v>9.0697545570391711E-2</v>
      </c>
      <c r="AA172" s="279">
        <f t="shared" si="321"/>
        <v>9.5749366809822711E-2</v>
      </c>
      <c r="AB172" s="279">
        <f t="shared" si="321"/>
        <v>8.6231644032240262E-2</v>
      </c>
      <c r="AC172" s="279">
        <f t="shared" si="321"/>
        <v>7.4572531715388857E-2</v>
      </c>
      <c r="AD172" s="280">
        <f t="shared" si="321"/>
        <v>6.6945834239721558E-2</v>
      </c>
    </row>
    <row r="173" spans="19:30">
      <c r="S173" s="278" t="s">
        <v>73</v>
      </c>
      <c r="T173" s="279">
        <f t="shared" si="321"/>
        <v>0.12590080542602797</v>
      </c>
      <c r="U173" s="279">
        <f t="shared" si="321"/>
        <v>0.13121419330992423</v>
      </c>
      <c r="V173" s="279">
        <f t="shared" si="321"/>
        <v>0.1352766625938209</v>
      </c>
      <c r="W173" s="279">
        <f t="shared" si="321"/>
        <v>0.13443651308674021</v>
      </c>
      <c r="X173" s="279">
        <f t="shared" si="321"/>
        <v>0.13983207477425147</v>
      </c>
      <c r="Y173" s="279">
        <f t="shared" si="321"/>
        <v>0.14705441463049018</v>
      </c>
      <c r="Z173" s="279">
        <f t="shared" si="321"/>
        <v>0.14913690321911771</v>
      </c>
      <c r="AA173" s="279">
        <f t="shared" si="321"/>
        <v>0.15055443548387096</v>
      </c>
      <c r="AB173" s="279">
        <f t="shared" si="321"/>
        <v>0.15277917885604761</v>
      </c>
      <c r="AC173" s="279">
        <f t="shared" si="321"/>
        <v>0.14475590865937141</v>
      </c>
      <c r="AD173" s="280">
        <f t="shared" si="321"/>
        <v>0.12965715418152993</v>
      </c>
    </row>
    <row r="174" spans="19:30">
      <c r="S174" s="278" t="s">
        <v>36</v>
      </c>
      <c r="T174" s="279">
        <f t="shared" ref="T174:AD175" si="322">AV139/AH130</f>
        <v>0.34962406015037595</v>
      </c>
      <c r="U174" s="279">
        <f t="shared" si="322"/>
        <v>0.35217391304347828</v>
      </c>
      <c r="V174" s="279">
        <f t="shared" si="322"/>
        <v>0.4</v>
      </c>
      <c r="W174" s="279">
        <f t="shared" si="322"/>
        <v>0.44573643410852715</v>
      </c>
      <c r="X174" s="279">
        <f t="shared" si="322"/>
        <v>0.39629629629629631</v>
      </c>
      <c r="Y174" s="279">
        <f t="shared" si="322"/>
        <v>0.42338709677419356</v>
      </c>
      <c r="Z174" s="279">
        <f t="shared" si="322"/>
        <v>0.44705882352941179</v>
      </c>
      <c r="AA174" s="279">
        <f t="shared" si="322"/>
        <v>0.4631578947368421</v>
      </c>
      <c r="AB174" s="279">
        <f t="shared" si="322"/>
        <v>0.47272727272727272</v>
      </c>
      <c r="AC174" s="279">
        <f t="shared" si="322"/>
        <v>0.46111111111111114</v>
      </c>
      <c r="AD174" s="280">
        <f t="shared" si="322"/>
        <v>0.46859903381642515</v>
      </c>
    </row>
    <row r="175" spans="19:30">
      <c r="S175" s="278" t="s">
        <v>70</v>
      </c>
      <c r="T175" s="279">
        <f t="shared" si="322"/>
        <v>0.16653430264524405</v>
      </c>
      <c r="U175" s="279">
        <f t="shared" si="322"/>
        <v>0.18473189942441684</v>
      </c>
      <c r="V175" s="279">
        <f t="shared" si="322"/>
        <v>0.18467876761404348</v>
      </c>
      <c r="W175" s="279">
        <f t="shared" si="322"/>
        <v>0.19045123726346433</v>
      </c>
      <c r="X175" s="279">
        <f t="shared" si="322"/>
        <v>0.19896032831737345</v>
      </c>
      <c r="Y175" s="279">
        <f t="shared" si="322"/>
        <v>0.20928693542160701</v>
      </c>
      <c r="Z175" s="279">
        <f t="shared" si="322"/>
        <v>0.21817991193122249</v>
      </c>
      <c r="AA175" s="279">
        <f t="shared" si="322"/>
        <v>0.23296681227092433</v>
      </c>
      <c r="AB175" s="279">
        <f t="shared" si="322"/>
        <v>0.24091585465367446</v>
      </c>
      <c r="AC175" s="279">
        <f t="shared" si="322"/>
        <v>0.23575987331445847</v>
      </c>
      <c r="AD175" s="280">
        <f t="shared" si="322"/>
        <v>0.23410889901655074</v>
      </c>
    </row>
    <row r="176" spans="19:30">
      <c r="S176" s="255" t="s">
        <v>53</v>
      </c>
      <c r="T176" s="283">
        <f t="shared" ref="T176:AD176" si="323">AV141/T133</f>
        <v>0.16946197775773972</v>
      </c>
      <c r="U176" s="283">
        <f t="shared" si="323"/>
        <v>0.18703316402748729</v>
      </c>
      <c r="V176" s="283">
        <f t="shared" si="323"/>
        <v>0.1877832048490555</v>
      </c>
      <c r="W176" s="283">
        <f t="shared" si="323"/>
        <v>0.19422933516893248</v>
      </c>
      <c r="X176" s="283">
        <f t="shared" si="323"/>
        <v>0.20183337826907521</v>
      </c>
      <c r="Y176" s="283">
        <f t="shared" si="323"/>
        <v>0.21217561612534683</v>
      </c>
      <c r="Z176" s="283">
        <f t="shared" si="323"/>
        <v>0.22218788627935723</v>
      </c>
      <c r="AA176" s="283">
        <f t="shared" si="323"/>
        <v>0.23727644479479726</v>
      </c>
      <c r="AB176" s="283">
        <f t="shared" si="323"/>
        <v>0.24571052507873831</v>
      </c>
      <c r="AC176" s="283">
        <f t="shared" si="323"/>
        <v>0.23958677296098874</v>
      </c>
      <c r="AD176" s="284">
        <f t="shared" si="323"/>
        <v>0.23867538454301707</v>
      </c>
    </row>
    <row r="177" spans="19:30" ht="15.75" customHeight="1">
      <c r="S177" s="255"/>
      <c r="T177" s="260"/>
      <c r="U177" s="261"/>
      <c r="V177" s="261"/>
      <c r="W177" s="260"/>
      <c r="X177" s="261"/>
      <c r="Y177" s="261"/>
      <c r="Z177" s="261"/>
      <c r="AA177" s="261"/>
      <c r="AB177" s="260"/>
      <c r="AC177" s="285"/>
      <c r="AD177" s="286"/>
    </row>
    <row r="178" spans="19:30" ht="15.75" customHeight="1">
      <c r="S178" s="600" t="s">
        <v>129</v>
      </c>
      <c r="T178" s="601"/>
      <c r="U178" s="601"/>
      <c r="V178" s="601"/>
      <c r="W178" s="601"/>
      <c r="X178" s="601"/>
      <c r="Y178" s="601"/>
      <c r="Z178" s="601"/>
      <c r="AA178" s="601"/>
      <c r="AB178" s="601"/>
      <c r="AC178" s="601"/>
      <c r="AD178" s="218"/>
    </row>
    <row r="179" spans="19:30">
      <c r="S179" s="239"/>
      <c r="T179" s="160" t="s">
        <v>126</v>
      </c>
      <c r="U179" s="160" t="s">
        <v>125</v>
      </c>
      <c r="V179" s="160" t="s">
        <v>124</v>
      </c>
      <c r="W179" s="160" t="s">
        <v>49</v>
      </c>
      <c r="X179" s="160" t="s">
        <v>48</v>
      </c>
      <c r="Y179" s="160" t="s">
        <v>47</v>
      </c>
      <c r="Z179" s="160" t="s">
        <v>46</v>
      </c>
      <c r="AA179" s="160" t="s">
        <v>45</v>
      </c>
      <c r="AB179" s="160" t="s">
        <v>44</v>
      </c>
      <c r="AC179" s="160" t="s">
        <v>43</v>
      </c>
      <c r="AD179" s="274" t="s">
        <v>97</v>
      </c>
    </row>
    <row r="180" spans="19:30">
      <c r="S180" s="278" t="s">
        <v>71</v>
      </c>
      <c r="T180" s="279">
        <f>T162+T171</f>
        <v>0.52502143163309045</v>
      </c>
      <c r="U180" s="279">
        <f t="shared" ref="U180:AC180" si="324">U162+U171</f>
        <v>0.5028050490883591</v>
      </c>
      <c r="V180" s="279">
        <f t="shared" si="324"/>
        <v>0.50749588935100109</v>
      </c>
      <c r="W180" s="279">
        <f t="shared" si="324"/>
        <v>0.52682654201808765</v>
      </c>
      <c r="X180" s="279">
        <f t="shared" si="324"/>
        <v>0.53395472703062585</v>
      </c>
      <c r="Y180" s="279">
        <f t="shared" si="324"/>
        <v>0.55340477013480815</v>
      </c>
      <c r="Z180" s="279">
        <f t="shared" si="324"/>
        <v>0.54083969465648862</v>
      </c>
      <c r="AA180" s="279">
        <f t="shared" si="324"/>
        <v>0.53813225188689873</v>
      </c>
      <c r="AB180" s="279">
        <f t="shared" si="324"/>
        <v>0.50755287009063443</v>
      </c>
      <c r="AC180" s="279">
        <f t="shared" si="324"/>
        <v>0.47493131868131866</v>
      </c>
      <c r="AD180" s="280">
        <f t="shared" ref="AD180" si="325">AD162+AD171</f>
        <v>0.42574039414290432</v>
      </c>
    </row>
    <row r="181" spans="19:30">
      <c r="S181" s="278" t="s">
        <v>72</v>
      </c>
      <c r="T181" s="279">
        <f t="shared" ref="T181:T185" si="326">T163+T172</f>
        <v>0.49519492293744333</v>
      </c>
      <c r="U181" s="279">
        <f t="shared" ref="U181:AC181" si="327">U163+U172</f>
        <v>0.49081488459726808</v>
      </c>
      <c r="V181" s="279">
        <f t="shared" si="327"/>
        <v>0.49763316828989607</v>
      </c>
      <c r="W181" s="279">
        <f t="shared" si="327"/>
        <v>0.50756488128106025</v>
      </c>
      <c r="X181" s="279">
        <f t="shared" si="327"/>
        <v>0.52418021860837105</v>
      </c>
      <c r="Y181" s="279">
        <f t="shared" si="327"/>
        <v>0.54077996130740247</v>
      </c>
      <c r="Z181" s="279">
        <f t="shared" si="327"/>
        <v>0.54795279516870743</v>
      </c>
      <c r="AA181" s="279">
        <f t="shared" si="327"/>
        <v>0.55616121572514043</v>
      </c>
      <c r="AB181" s="279">
        <f t="shared" si="327"/>
        <v>0.54449596996798055</v>
      </c>
      <c r="AC181" s="279">
        <f t="shared" si="327"/>
        <v>0.50882515168229459</v>
      </c>
      <c r="AD181" s="280">
        <f t="shared" ref="AD181" si="328">AD163+AD172</f>
        <v>0.48308679573634977</v>
      </c>
    </row>
    <row r="182" spans="19:30">
      <c r="S182" s="278" t="s">
        <v>73</v>
      </c>
      <c r="T182" s="279">
        <f t="shared" si="326"/>
        <v>0.48531460061769516</v>
      </c>
      <c r="U182" s="279">
        <f t="shared" ref="U182:AC182" si="329">U164+U173</f>
        <v>0.49374730487279</v>
      </c>
      <c r="V182" s="279">
        <f t="shared" si="329"/>
        <v>0.50992028859021354</v>
      </c>
      <c r="W182" s="279">
        <f t="shared" si="329"/>
        <v>0.51433052130651091</v>
      </c>
      <c r="X182" s="279">
        <f t="shared" si="329"/>
        <v>0.53118234144795906</v>
      </c>
      <c r="Y182" s="279">
        <f t="shared" si="329"/>
        <v>0.55798730824963771</v>
      </c>
      <c r="Z182" s="279">
        <f t="shared" si="329"/>
        <v>0.56596340262298472</v>
      </c>
      <c r="AA182" s="279">
        <f t="shared" si="329"/>
        <v>0.58180443548387095</v>
      </c>
      <c r="AB182" s="279">
        <f t="shared" si="329"/>
        <v>0.58428326440028244</v>
      </c>
      <c r="AC182" s="279">
        <f t="shared" si="329"/>
        <v>0.57322740218857737</v>
      </c>
      <c r="AD182" s="280">
        <f t="shared" ref="AD182" si="330">AD164+AD173</f>
        <v>0.538149028933809</v>
      </c>
    </row>
    <row r="183" spans="19:30">
      <c r="S183" s="278" t="s">
        <v>36</v>
      </c>
      <c r="T183" s="279">
        <f t="shared" si="326"/>
        <v>0.88345864661654139</v>
      </c>
      <c r="U183" s="279">
        <f t="shared" ref="U183:AC183" si="331">U165+U174</f>
        <v>0.94782608695652182</v>
      </c>
      <c r="V183" s="279">
        <f t="shared" si="331"/>
        <v>0.91428571428571426</v>
      </c>
      <c r="W183" s="279">
        <f t="shared" si="331"/>
        <v>0.92248062015503884</v>
      </c>
      <c r="X183" s="279">
        <f t="shared" si="331"/>
        <v>0.88148148148148153</v>
      </c>
      <c r="Y183" s="279">
        <f t="shared" si="331"/>
        <v>0.90322580645161299</v>
      </c>
      <c r="Z183" s="279">
        <f t="shared" si="331"/>
        <v>0.92647058823529416</v>
      </c>
      <c r="AA183" s="279">
        <f t="shared" si="331"/>
        <v>0.9263157894736842</v>
      </c>
      <c r="AB183" s="279">
        <f t="shared" si="331"/>
        <v>0.91363636363636358</v>
      </c>
      <c r="AC183" s="279">
        <f t="shared" si="331"/>
        <v>0.91666666666666674</v>
      </c>
      <c r="AD183" s="280">
        <f t="shared" ref="AD183" si="332">AD165+AD174</f>
        <v>0.893719806763285</v>
      </c>
    </row>
    <row r="184" spans="19:30">
      <c r="S184" s="278" t="s">
        <v>70</v>
      </c>
      <c r="T184" s="279">
        <f t="shared" si="326"/>
        <v>0.49575416946667478</v>
      </c>
      <c r="U184" s="279">
        <f t="shared" ref="U184:AC184" si="333">U166+U175</f>
        <v>0.51754013935171161</v>
      </c>
      <c r="V184" s="279">
        <f t="shared" si="333"/>
        <v>0.53313828516837836</v>
      </c>
      <c r="W184" s="279">
        <f t="shared" si="333"/>
        <v>0.54270742358078605</v>
      </c>
      <c r="X184" s="279">
        <f t="shared" si="333"/>
        <v>0.54938440492476059</v>
      </c>
      <c r="Y184" s="279">
        <f t="shared" si="333"/>
        <v>0.5582639386753433</v>
      </c>
      <c r="Z184" s="279">
        <f t="shared" si="333"/>
        <v>0.57333822604319562</v>
      </c>
      <c r="AA184" s="279">
        <f t="shared" si="333"/>
        <v>0.60009037505648444</v>
      </c>
      <c r="AB184" s="279">
        <f t="shared" si="333"/>
        <v>0.61973791580665294</v>
      </c>
      <c r="AC184" s="279">
        <f t="shared" si="333"/>
        <v>0.62315850088775848</v>
      </c>
      <c r="AD184" s="280">
        <f t="shared" ref="AD184" si="334">AD166+AD175</f>
        <v>0.62317102422643322</v>
      </c>
    </row>
    <row r="185" spans="19:30" ht="15.75" customHeight="1">
      <c r="S185" s="239" t="s">
        <v>53</v>
      </c>
      <c r="T185" s="287">
        <f t="shared" si="326"/>
        <v>0.50195371205290051</v>
      </c>
      <c r="U185" s="287">
        <f t="shared" ref="U185:AC185" si="335">U167+U176</f>
        <v>0.52345383925903799</v>
      </c>
      <c r="V185" s="287">
        <f t="shared" si="335"/>
        <v>0.53863355499323251</v>
      </c>
      <c r="W185" s="287">
        <f t="shared" si="335"/>
        <v>0.54832788389835363</v>
      </c>
      <c r="X185" s="287">
        <f t="shared" si="335"/>
        <v>0.55421946616338635</v>
      </c>
      <c r="Y185" s="287">
        <f t="shared" si="335"/>
        <v>0.56291823078178549</v>
      </c>
      <c r="Z185" s="287">
        <f t="shared" si="335"/>
        <v>0.57952204367531934</v>
      </c>
      <c r="AA185" s="287">
        <f t="shared" si="335"/>
        <v>0.60619796028969797</v>
      </c>
      <c r="AB185" s="287">
        <f t="shared" si="335"/>
        <v>0.62581676303295253</v>
      </c>
      <c r="AC185" s="287">
        <f t="shared" si="335"/>
        <v>0.62814283692627004</v>
      </c>
      <c r="AD185" s="288">
        <f t="shared" ref="AD185" si="336">AD167+AD176</f>
        <v>0.62843971964814904</v>
      </c>
    </row>
    <row r="186" spans="19:30" ht="15.75" customHeight="1"/>
    <row r="188" spans="19:30">
      <c r="T188" s="289"/>
      <c r="U188" s="289"/>
      <c r="V188" s="289"/>
      <c r="W188" s="289"/>
      <c r="X188" s="289"/>
      <c r="Y188" s="289"/>
      <c r="Z188" s="289"/>
      <c r="AA188" s="289"/>
      <c r="AB188" s="289"/>
      <c r="AC188" s="289"/>
      <c r="AD188" s="289"/>
    </row>
    <row r="189" spans="19:30">
      <c r="T189" s="289"/>
      <c r="U189" s="289"/>
      <c r="V189" s="289"/>
      <c r="W189" s="289"/>
      <c r="X189" s="289"/>
      <c r="Y189" s="289"/>
      <c r="Z189" s="289"/>
      <c r="AA189" s="289"/>
      <c r="AB189" s="289"/>
      <c r="AC189" s="289"/>
      <c r="AD189" s="289"/>
    </row>
    <row r="190" spans="19:30">
      <c r="T190" s="289"/>
      <c r="U190" s="289"/>
      <c r="V190" s="289"/>
      <c r="W190" s="289"/>
      <c r="X190" s="289"/>
      <c r="Y190" s="289"/>
      <c r="Z190" s="289"/>
      <c r="AA190" s="289"/>
      <c r="AB190" s="289"/>
      <c r="AC190" s="289"/>
      <c r="AD190" s="289"/>
    </row>
    <row r="191" spans="19:30">
      <c r="T191" s="289"/>
      <c r="U191" s="289"/>
      <c r="V191" s="289"/>
      <c r="W191" s="289"/>
      <c r="X191" s="289"/>
      <c r="Y191" s="289"/>
      <c r="Z191" s="289"/>
      <c r="AA191" s="289"/>
      <c r="AB191" s="289"/>
      <c r="AC191" s="289"/>
      <c r="AD191" s="289"/>
    </row>
    <row r="192" spans="19:30">
      <c r="T192" s="289"/>
      <c r="U192" s="289"/>
      <c r="V192" s="289"/>
      <c r="W192" s="289"/>
      <c r="X192" s="289"/>
      <c r="Y192" s="289"/>
      <c r="Z192" s="289"/>
      <c r="AA192" s="289"/>
      <c r="AB192" s="289"/>
      <c r="AC192" s="289"/>
      <c r="AD192" s="289"/>
    </row>
    <row r="193" spans="20:30" ht="15.75" customHeight="1">
      <c r="T193" s="289"/>
      <c r="U193" s="289"/>
      <c r="V193" s="289"/>
      <c r="W193" s="289"/>
      <c r="X193" s="289"/>
      <c r="Y193" s="289"/>
      <c r="Z193" s="289"/>
      <c r="AA193" s="289"/>
      <c r="AB193" s="289"/>
      <c r="AC193" s="289"/>
      <c r="AD193" s="289"/>
    </row>
    <row r="194" spans="20:30" ht="15.75" customHeight="1"/>
    <row r="201" spans="20:30" ht="15.75" customHeight="1"/>
    <row r="202" spans="20:30" ht="15.75" customHeight="1"/>
    <row r="209" spans="60:60" ht="15.75" customHeight="1"/>
    <row r="210" spans="60:60" ht="15.75" customHeight="1"/>
    <row r="217" spans="60:60" ht="15.75" customHeight="1"/>
    <row r="218" spans="60:60" ht="15.75" customHeight="1">
      <c r="BH218" s="156" t="s">
        <v>14</v>
      </c>
    </row>
    <row r="225" spans="59:60" ht="15.75" customHeight="1"/>
    <row r="226" spans="59:60" ht="15.75" customHeight="1">
      <c r="BG226" s="156" t="s">
        <v>14</v>
      </c>
    </row>
    <row r="227" spans="59:60">
      <c r="BG227" s="156" t="s">
        <v>14</v>
      </c>
    </row>
    <row r="238" spans="59:60">
      <c r="BH238" s="156" t="s">
        <v>14</v>
      </c>
    </row>
  </sheetData>
  <mergeCells count="54">
    <mergeCell ref="BI2:BU2"/>
    <mergeCell ref="BY2:CJ2"/>
    <mergeCell ref="AT2:BF2"/>
    <mergeCell ref="B2:M2"/>
    <mergeCell ref="P128:P129"/>
    <mergeCell ref="Q128:Q129"/>
    <mergeCell ref="AT66:AT71"/>
    <mergeCell ref="AT80:AT85"/>
    <mergeCell ref="AT10:AT15"/>
    <mergeCell ref="AT24:AT29"/>
    <mergeCell ref="AT38:AT43"/>
    <mergeCell ref="AT32:AT37"/>
    <mergeCell ref="AT18:AT23"/>
    <mergeCell ref="AT74:AT79"/>
    <mergeCell ref="BI122:BI127"/>
    <mergeCell ref="BI10:BI15"/>
    <mergeCell ref="S160:AC160"/>
    <mergeCell ref="S169:AC169"/>
    <mergeCell ref="S178:AC178"/>
    <mergeCell ref="S150:AC150"/>
    <mergeCell ref="S151:AC151"/>
    <mergeCell ref="AT148:AT149"/>
    <mergeCell ref="AT122:AT127"/>
    <mergeCell ref="AT116:AT121"/>
    <mergeCell ref="AT130:AT135"/>
    <mergeCell ref="AT136:AT141"/>
    <mergeCell ref="AT146:AT147"/>
    <mergeCell ref="AT144:AT145"/>
    <mergeCell ref="BI4:BI9"/>
    <mergeCell ref="BI32:BI37"/>
    <mergeCell ref="BI52:BI57"/>
    <mergeCell ref="BI66:BI71"/>
    <mergeCell ref="BI60:BI65"/>
    <mergeCell ref="AT4:AT9"/>
    <mergeCell ref="AT46:AT51"/>
    <mergeCell ref="AT60:AT65"/>
    <mergeCell ref="AT88:AT93"/>
    <mergeCell ref="AT52:AT57"/>
    <mergeCell ref="AT108:AT113"/>
    <mergeCell ref="AT102:AT107"/>
    <mergeCell ref="AT94:AT99"/>
    <mergeCell ref="BI136:BI141"/>
    <mergeCell ref="BI18:BI23"/>
    <mergeCell ref="BI24:BI29"/>
    <mergeCell ref="BI80:BI85"/>
    <mergeCell ref="BI88:BI93"/>
    <mergeCell ref="BI94:BI99"/>
    <mergeCell ref="BI102:BI107"/>
    <mergeCell ref="BI108:BI113"/>
    <mergeCell ref="BI116:BI121"/>
    <mergeCell ref="BI38:BI43"/>
    <mergeCell ref="BI46:BI51"/>
    <mergeCell ref="BI130:BI135"/>
    <mergeCell ref="BI74:BI79"/>
  </mergeCells>
  <pageMargins left="0.7" right="0.7" top="0.75" bottom="0.75" header="0.3" footer="0.3"/>
  <pageSetup scale="21" orientation="landscape" r:id="rId1"/>
  <rowBreaks count="1" manualBreakCount="1">
    <brk id="84" min="1" max="12"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7" tint="0.59999389629810485"/>
  </sheetPr>
  <dimension ref="A2:AC85"/>
  <sheetViews>
    <sheetView view="pageBreakPreview" zoomScale="60" zoomScaleNormal="100" workbookViewId="0">
      <selection activeCell="A22" sqref="A22"/>
    </sheetView>
  </sheetViews>
  <sheetFormatPr defaultRowHeight="18"/>
  <cols>
    <col min="1" max="1" width="11.140625" style="2" bestFit="1" customWidth="1"/>
    <col min="2" max="2" width="58.7109375" style="5" bestFit="1" customWidth="1"/>
    <col min="3" max="3" width="18.140625" style="4" bestFit="1" customWidth="1"/>
    <col min="4" max="4" width="16.140625" style="4" bestFit="1" customWidth="1"/>
    <col min="5" max="5" width="17.5703125" style="4" bestFit="1" customWidth="1"/>
    <col min="6" max="6" width="16.5703125" style="4" bestFit="1" customWidth="1"/>
    <col min="7" max="9" width="17.5703125" style="4" bestFit="1" customWidth="1"/>
    <col min="10" max="10" width="17" style="4" bestFit="1" customWidth="1"/>
    <col min="11" max="11" width="17.5703125" style="4" bestFit="1" customWidth="1"/>
    <col min="12" max="12" width="17" style="4" bestFit="1" customWidth="1"/>
    <col min="13" max="14" width="17.5703125" style="4" bestFit="1" customWidth="1"/>
    <col min="15" max="15" width="17" style="4" bestFit="1" customWidth="1"/>
    <col min="16" max="16" width="19.140625" style="4" bestFit="1" customWidth="1"/>
    <col min="17" max="17" width="19.140625" style="4" customWidth="1"/>
    <col min="18" max="18" width="17" style="4" bestFit="1" customWidth="1"/>
    <col min="19" max="19" width="41.140625" style="4" bestFit="1" customWidth="1"/>
    <col min="20" max="20" width="10.85546875" style="4" bestFit="1" customWidth="1"/>
    <col min="21" max="21" width="11.28515625" style="4" bestFit="1" customWidth="1"/>
    <col min="22" max="22" width="9.42578125" style="4" bestFit="1" customWidth="1"/>
    <col min="23" max="23" width="9" style="4" bestFit="1" customWidth="1"/>
    <col min="24" max="24" width="9.85546875" style="4" bestFit="1" customWidth="1"/>
    <col min="25" max="25" width="11.28515625" style="4" bestFit="1" customWidth="1"/>
    <col min="26" max="26" width="11.140625" style="4" bestFit="1" customWidth="1"/>
    <col min="27" max="28" width="9.42578125" style="4" bestFit="1" customWidth="1"/>
    <col min="29" max="30" width="9.140625" style="4"/>
    <col min="31" max="31" width="9.7109375" style="4" bestFit="1" customWidth="1"/>
    <col min="32" max="16384" width="9.140625" style="4"/>
  </cols>
  <sheetData>
    <row r="2" spans="1:18" ht="31.5">
      <c r="B2" s="628" t="s">
        <v>123</v>
      </c>
      <c r="C2" s="628"/>
      <c r="D2" s="628"/>
      <c r="E2" s="628"/>
      <c r="F2" s="628"/>
      <c r="G2" s="628"/>
      <c r="H2" s="628"/>
      <c r="I2" s="628"/>
      <c r="J2" s="628"/>
      <c r="K2" s="628"/>
      <c r="L2" s="628"/>
      <c r="M2" s="628"/>
      <c r="N2" s="628"/>
      <c r="O2" s="628"/>
      <c r="P2" s="315"/>
    </row>
    <row r="4" spans="1:18">
      <c r="Q4" s="6"/>
    </row>
    <row r="5" spans="1:18">
      <c r="B5" s="7" t="s">
        <v>113</v>
      </c>
      <c r="C5" s="8" t="s">
        <v>20</v>
      </c>
      <c r="D5" s="8" t="s">
        <v>21</v>
      </c>
      <c r="E5" s="8" t="s">
        <v>22</v>
      </c>
      <c r="F5" s="8" t="s">
        <v>23</v>
      </c>
      <c r="G5" s="8" t="s">
        <v>24</v>
      </c>
      <c r="H5" s="8" t="s">
        <v>25</v>
      </c>
      <c r="I5" s="8" t="s">
        <v>26</v>
      </c>
      <c r="J5" s="8" t="s">
        <v>27</v>
      </c>
      <c r="K5" s="8" t="s">
        <v>28</v>
      </c>
      <c r="L5" s="8" t="s">
        <v>29</v>
      </c>
      <c r="M5" s="8" t="s">
        <v>30</v>
      </c>
      <c r="N5" s="8" t="s">
        <v>31</v>
      </c>
      <c r="O5" s="8" t="s">
        <v>32</v>
      </c>
      <c r="P5" s="8" t="s">
        <v>81</v>
      </c>
      <c r="Q5" s="8" t="s">
        <v>82</v>
      </c>
    </row>
    <row r="6" spans="1:18">
      <c r="B6" s="5" t="s">
        <v>33</v>
      </c>
      <c r="C6" s="9">
        <f>AVERAGE('CC Data'!$J$4:$L$4)</f>
        <v>4215.7999999999993</v>
      </c>
      <c r="D6" s="9">
        <f>AVERAGE('CC Data'!$J$24:$L$24)</f>
        <v>1965.4000000000003</v>
      </c>
      <c r="E6" s="9">
        <f>AVERAGE('CC Data'!$J$44:$L$44)</f>
        <v>2679.4</v>
      </c>
      <c r="F6" s="9">
        <f>AVERAGE('CC Data'!$J$64:$L$64)</f>
        <v>1717.9333333333332</v>
      </c>
      <c r="G6" s="9">
        <f>AVERAGE('CC Data'!$J$84:$L$84)</f>
        <v>2153.1333333333337</v>
      </c>
      <c r="H6" s="9">
        <f>AVERAGE('CC Data'!$J$104:$L$104)</f>
        <v>2533.4</v>
      </c>
      <c r="I6" s="9">
        <f>AVERAGE('CC Data'!$J$124:$L$124)</f>
        <v>4518.4666666666662</v>
      </c>
      <c r="J6" s="9">
        <f>AVERAGE('CC Data'!$J$144:$L$144)</f>
        <v>2848.9333333333329</v>
      </c>
      <c r="K6" s="9">
        <f>AVERAGE('CC Data'!$J$164:$L$164)</f>
        <v>4987.1333333333341</v>
      </c>
      <c r="L6" s="9">
        <f>AVERAGE('CC Data'!$J$184:$L$184)</f>
        <v>2922.6</v>
      </c>
      <c r="M6" s="9">
        <f>AVERAGE('CC Data'!$J$204:$L$204)</f>
        <v>6403.666666666667</v>
      </c>
      <c r="N6" s="9">
        <f>AVERAGE('CC Data'!$J$224:$L$224)</f>
        <v>3653.7333333333336</v>
      </c>
      <c r="O6" s="9">
        <f>AVERAGE('CC Data'!$J$244:$L$244)</f>
        <v>3416.3333333333335</v>
      </c>
      <c r="P6" s="9">
        <f>SUM(C6:O6)</f>
        <v>44015.933333333342</v>
      </c>
      <c r="Q6" s="10">
        <f>AVERAGE(C6:O6)</f>
        <v>3385.8410256410261</v>
      </c>
    </row>
    <row r="7" spans="1:18">
      <c r="B7" s="5" t="s">
        <v>9</v>
      </c>
      <c r="C7" s="9">
        <f>AVERAGE('CC Data'!$J$5:$L$5)</f>
        <v>3334.6666666666661</v>
      </c>
      <c r="D7" s="9">
        <f>AVERAGE('CC Data'!$J$25:$L$25)</f>
        <v>1445</v>
      </c>
      <c r="E7" s="9">
        <f>AVERAGE('CC Data'!$J$45:$L$45)</f>
        <v>2294.1999999999998</v>
      </c>
      <c r="F7" s="9">
        <f>AVERAGE('CC Data'!$J$65:$L$65)</f>
        <v>1241.7333333333333</v>
      </c>
      <c r="G7" s="9">
        <f>AVERAGE('CC Data'!$J$85:$L$85)</f>
        <v>1654</v>
      </c>
      <c r="H7" s="9">
        <f>AVERAGE('CC Data'!$J$105:$L$105)</f>
        <v>2024.6000000000001</v>
      </c>
      <c r="I7" s="9">
        <f>AVERAGE('CC Data'!$J$125:$L$125)</f>
        <v>3635.9333333333329</v>
      </c>
      <c r="J7" s="9">
        <f>AVERAGE('CC Data'!$J$145:$L$145)</f>
        <v>2462.2000000000003</v>
      </c>
      <c r="K7" s="9">
        <f>AVERAGE('CC Data'!$J$165:$L$165)</f>
        <v>4167.7333333333327</v>
      </c>
      <c r="L7" s="9">
        <f>AVERAGE('CC Data'!$J$185:$L$185)</f>
        <v>2351.0666666666662</v>
      </c>
      <c r="M7" s="9">
        <f>AVERAGE('CC Data'!$J$205:$L$205)</f>
        <v>5088.3333333333339</v>
      </c>
      <c r="N7" s="9">
        <f>AVERAGE('CC Data'!$J$225:$L$225)</f>
        <v>2920.6</v>
      </c>
      <c r="O7" s="9">
        <f>AVERAGE('CC Data'!$J$245:$L$245)</f>
        <v>2447.2000000000003</v>
      </c>
      <c r="P7" s="9">
        <f t="shared" ref="P7:P16" si="0">SUM(C7:O7)</f>
        <v>35067.266666666663</v>
      </c>
      <c r="Q7" s="10">
        <f t="shared" ref="Q7:Q15" si="1">AVERAGE(C7:O7)</f>
        <v>2697.4820512820511</v>
      </c>
    </row>
    <row r="8" spans="1:18" s="13" customFormat="1">
      <c r="A8" s="11"/>
      <c r="B8" s="12" t="s">
        <v>34</v>
      </c>
      <c r="C8" s="9">
        <f>AVERAGE('CC Data'!$J$6:$L$6)</f>
        <v>2932.3999999999996</v>
      </c>
      <c r="D8" s="9">
        <f>AVERAGE('CC Data'!$J$26:$L$26)</f>
        <v>1203.1333333333332</v>
      </c>
      <c r="E8" s="9">
        <f>AVERAGE('CC Data'!$J$46:$L$46)</f>
        <v>1891.9333333333334</v>
      </c>
      <c r="F8" s="9">
        <f>AVERAGE('CC Data'!$J$66:$L$66)</f>
        <v>1002.0666666666667</v>
      </c>
      <c r="G8" s="9">
        <f>AVERAGE('CC Data'!$J$86:$L$86)</f>
        <v>1410.8</v>
      </c>
      <c r="H8" s="9">
        <f>AVERAGE('CC Data'!$J$106:$L$106)</f>
        <v>1688.3333333333333</v>
      </c>
      <c r="I8" s="9">
        <f>AVERAGE('CC Data'!$J$126:$L$126)</f>
        <v>3159.6666666666665</v>
      </c>
      <c r="J8" s="9">
        <f>AVERAGE('CC Data'!$J$146:$L$146)</f>
        <v>2218.8666666666668</v>
      </c>
      <c r="K8" s="9">
        <f>AVERAGE('CC Data'!$J$166:$L$166)</f>
        <v>3545.9333333333329</v>
      </c>
      <c r="L8" s="9">
        <f>AVERAGE('CC Data'!$J$186:$L$186)</f>
        <v>2053.1999999999998</v>
      </c>
      <c r="M8" s="9">
        <f>AVERAGE('CC Data'!$J$206:$L$206)</f>
        <v>3905.6</v>
      </c>
      <c r="N8" s="9">
        <f>AVERAGE('CC Data'!$J$226:$L$226)</f>
        <v>2557.9999999999995</v>
      </c>
      <c r="O8" s="9">
        <f>AVERAGE('CC Data'!$J$246:$L$246)</f>
        <v>2112.0666666666662</v>
      </c>
      <c r="P8" s="9">
        <f t="shared" si="0"/>
        <v>29681.999999999996</v>
      </c>
      <c r="Q8" s="10">
        <f t="shared" si="1"/>
        <v>2283.2307692307691</v>
      </c>
    </row>
    <row r="9" spans="1:18" s="13" customFormat="1">
      <c r="A9" s="11"/>
      <c r="B9" s="12" t="s">
        <v>35</v>
      </c>
      <c r="C9" s="9">
        <f>AVERAGE('CC Data'!$J$7:$L$7)</f>
        <v>1260.3333333333333</v>
      </c>
      <c r="D9" s="9">
        <f>AVERAGE('CC Data'!$J$27:$L$27)</f>
        <v>729</v>
      </c>
      <c r="E9" s="9">
        <f>AVERAGE('CC Data'!$J$47:$L$47)</f>
        <v>864.33333333333337</v>
      </c>
      <c r="F9" s="9">
        <f>AVERAGE('CC Data'!$J$67:$L$67)</f>
        <v>905</v>
      </c>
      <c r="G9" s="9">
        <f>AVERAGE('CC Data'!$J$87:$L$87)</f>
        <v>979.66666666666663</v>
      </c>
      <c r="H9" s="9">
        <f>AVERAGE('CC Data'!$J$107:$L$107)</f>
        <v>924.66666666666663</v>
      </c>
      <c r="I9" s="9">
        <f>AVERAGE('CC Data'!$J$127:$L$127)</f>
        <v>1080.6666666666667</v>
      </c>
      <c r="J9" s="9">
        <f>AVERAGE('CC Data'!$J$147:$L$147)</f>
        <v>699.66666666666663</v>
      </c>
      <c r="K9" s="9">
        <f>AVERAGE('CC Data'!$J$167:$L$167)</f>
        <v>1438.3333333333333</v>
      </c>
      <c r="L9" s="9">
        <f>AVERAGE('CC Data'!$J$187:$L$187)</f>
        <v>1659.3333333333333</v>
      </c>
      <c r="M9" s="9">
        <f>AVERAGE('CC Data'!$J$207:$L$207)</f>
        <v>466</v>
      </c>
      <c r="N9" s="9">
        <f>AVERAGE('CC Data'!$J$227:$L$227)</f>
        <v>1773</v>
      </c>
      <c r="O9" s="9">
        <f>AVERAGE('CC Data'!$J$247:$L$247)</f>
        <v>1426.6666666666667</v>
      </c>
      <c r="P9" s="9">
        <f>SUM(C9:O9)</f>
        <v>14206.666666666668</v>
      </c>
      <c r="Q9" s="10">
        <f t="shared" si="1"/>
        <v>1092.8205128205129</v>
      </c>
    </row>
    <row r="10" spans="1:18" s="13" customFormat="1">
      <c r="A10" s="11"/>
      <c r="B10" s="12" t="s">
        <v>36</v>
      </c>
      <c r="C10" s="9">
        <f>AVERAGE('CC Data'!$J$8:$L$8)</f>
        <v>1896</v>
      </c>
      <c r="D10" s="9">
        <f>AVERAGE('CC Data'!$J$28:$L$28)</f>
        <v>774.5333333333333</v>
      </c>
      <c r="E10" s="9">
        <f>AVERAGE('CC Data'!$J$48:$L$48)</f>
        <v>1155.8</v>
      </c>
      <c r="F10" s="9">
        <f>AVERAGE('CC Data'!$J$68:$L$68)</f>
        <v>596.80000000000007</v>
      </c>
      <c r="G10" s="9">
        <f>AVERAGE('CC Data'!$J$88:$L$88)</f>
        <v>993.66666666666663</v>
      </c>
      <c r="H10" s="9">
        <f>AVERAGE('CC Data'!$J$108:$L$108)</f>
        <v>1141.2</v>
      </c>
      <c r="I10" s="9">
        <f>AVERAGE('CC Data'!$J$128:$L$128)</f>
        <v>1330.4666666666665</v>
      </c>
      <c r="J10" s="9">
        <f>AVERAGE('CC Data'!$J$148:$L$148)</f>
        <v>1470.5333333333335</v>
      </c>
      <c r="K10" s="9">
        <f>AVERAGE('CC Data'!$J$168:$L$168)</f>
        <v>2299.2000000000003</v>
      </c>
      <c r="L10" s="9">
        <f>AVERAGE('CC Data'!$J$188:$L$188)</f>
        <v>1536.2</v>
      </c>
      <c r="M10" s="9">
        <f>AVERAGE('CC Data'!$J$208:$L$208)</f>
        <v>1704.4000000000003</v>
      </c>
      <c r="N10" s="9">
        <f>AVERAGE('CC Data'!$J$228:$L$228)</f>
        <v>1485.6000000000001</v>
      </c>
      <c r="O10" s="9">
        <f>AVERAGE('CC Data'!$J$248:$L$248)</f>
        <v>1586.9333333333334</v>
      </c>
      <c r="P10" s="9">
        <f t="shared" si="0"/>
        <v>17971.333333333336</v>
      </c>
      <c r="Q10" s="10">
        <f t="shared" si="1"/>
        <v>1382.4102564102566</v>
      </c>
      <c r="R10" s="14"/>
    </row>
    <row r="11" spans="1:18">
      <c r="B11" s="5" t="s">
        <v>37</v>
      </c>
      <c r="C11" s="9">
        <f>AVERAGE('CC Data'!$J$9:$L$9)</f>
        <v>345.40000000000003</v>
      </c>
      <c r="D11" s="9">
        <f>AVERAGE('CC Data'!$J$29:$L$29)</f>
        <v>70.86666666666666</v>
      </c>
      <c r="E11" s="9">
        <f>AVERAGE('CC Data'!$J$49:$L$49)</f>
        <v>94.466666666666654</v>
      </c>
      <c r="F11" s="9">
        <f>AVERAGE('CC Data'!$J$69:$L$69)</f>
        <v>60</v>
      </c>
      <c r="G11" s="9">
        <f>AVERAGE('CC Data'!$J$89:$L$89)</f>
        <v>68.600000000000009</v>
      </c>
      <c r="H11" s="9">
        <f>AVERAGE('CC Data'!$J$109:$L$109)</f>
        <v>0.66666666666666663</v>
      </c>
      <c r="I11" s="9">
        <f>AVERAGE('CC Data'!$J$129:$L$129)</f>
        <v>199.80000000000004</v>
      </c>
      <c r="J11" s="9">
        <f>AVERAGE('CC Data'!$J$149:$L$149)</f>
        <v>231.46666666666661</v>
      </c>
      <c r="K11" s="9">
        <f>AVERAGE('CC Data'!$J$169:$L$169)</f>
        <v>0</v>
      </c>
      <c r="L11" s="9">
        <f>AVERAGE('CC Data'!$J$189:$L$189)</f>
        <v>172.4666666666667</v>
      </c>
      <c r="M11" s="9">
        <f>AVERAGE('CC Data'!$J$209:$L$209)</f>
        <v>93.59999999999998</v>
      </c>
      <c r="N11" s="9">
        <f>AVERAGE('CC Data'!$J$229:$L$229)</f>
        <v>158.20000000000002</v>
      </c>
      <c r="O11" s="9">
        <f>AVERAGE('CC Data'!$J$249:$L$249)</f>
        <v>39.266666666666666</v>
      </c>
      <c r="P11" s="9">
        <f>SUM(C11:O11)</f>
        <v>1534.8</v>
      </c>
      <c r="Q11" s="10">
        <f t="shared" si="1"/>
        <v>118.06153846153846</v>
      </c>
      <c r="R11" s="14"/>
    </row>
    <row r="12" spans="1:18" s="15" customFormat="1">
      <c r="B12" s="5" t="s">
        <v>38</v>
      </c>
      <c r="C12" s="9">
        <f>AVERAGE('CC Data'!$J$10:$L$10)</f>
        <v>479.93333333333334</v>
      </c>
      <c r="D12" s="9">
        <f>AVERAGE('CC Data'!$J$30:$L$30)</f>
        <v>554.80000000000007</v>
      </c>
      <c r="E12" s="9">
        <f>AVERAGE('CC Data'!$J$50:$L$50)</f>
        <v>47.133333333333333</v>
      </c>
      <c r="F12" s="9">
        <f>AVERAGE('CC Data'!$J$70:$L$70)</f>
        <v>41.266666666666673</v>
      </c>
      <c r="G12" s="9">
        <f>AVERAGE('CC Data'!$J$90:$L$90)</f>
        <v>52.266666666666673</v>
      </c>
      <c r="H12" s="9">
        <f>AVERAGE('CC Data'!$J$110:$L$110)</f>
        <v>90.866666666666674</v>
      </c>
      <c r="I12" s="9">
        <f>AVERAGE('CC Data'!$J$130:$L$130)</f>
        <v>107.59999999999998</v>
      </c>
      <c r="J12" s="9">
        <f>AVERAGE('CC Data'!$J$150:$L$150)</f>
        <v>393.86666666666673</v>
      </c>
      <c r="K12" s="9">
        <f>AVERAGE('CC Data'!$J$170:$L$170)</f>
        <v>908</v>
      </c>
      <c r="L12" s="9">
        <f>AVERAGE('CC Data'!$J$190:$L$190)</f>
        <v>43.066666666666663</v>
      </c>
      <c r="M12" s="9">
        <f>AVERAGE('CC Data'!$J$210:$L$210)</f>
        <v>779.06666666666661</v>
      </c>
      <c r="N12" s="9">
        <f>AVERAGE('CC Data'!$J$230:$L$230)</f>
        <v>715.5333333333333</v>
      </c>
      <c r="O12" s="9">
        <f>AVERAGE('CC Data'!$J$250:$L$250)</f>
        <v>578.06666666666672</v>
      </c>
      <c r="P12" s="9">
        <f t="shared" si="0"/>
        <v>4791.4666666666662</v>
      </c>
      <c r="Q12" s="10">
        <f t="shared" si="1"/>
        <v>368.57435897435892</v>
      </c>
      <c r="R12" s="16"/>
    </row>
    <row r="13" spans="1:18">
      <c r="B13" s="5" t="s">
        <v>39</v>
      </c>
      <c r="C13" s="9">
        <f>AVERAGE('CC Data'!$J$11:$L$11)</f>
        <v>532</v>
      </c>
      <c r="D13" s="9">
        <f>AVERAGE('CC Data'!$J$31:$L$31)</f>
        <v>189</v>
      </c>
      <c r="E13" s="9">
        <f>AVERAGE('CC Data'!$J$51:$L$51)</f>
        <v>218.33333333333334</v>
      </c>
      <c r="F13" s="9">
        <f>AVERAGE('CC Data'!$J$71:$L$71)</f>
        <v>118.33333333333333</v>
      </c>
      <c r="G13" s="9">
        <f>AVERAGE('CC Data'!$J$91:$L$91)</f>
        <v>293.66666666666669</v>
      </c>
      <c r="H13" s="9">
        <f>AVERAGE('CC Data'!$J$111:$L$111)</f>
        <v>85.333333333333329</v>
      </c>
      <c r="I13" s="9">
        <f>AVERAGE('CC Data'!$J$131:$L$131)</f>
        <v>320.33333333333331</v>
      </c>
      <c r="J13" s="9">
        <f>AVERAGE('CC Data'!$J$151:$L$151)</f>
        <v>368.33333333333331</v>
      </c>
      <c r="K13" s="9">
        <f>AVERAGE('CC Data'!$J$171:$L$171)</f>
        <v>357</v>
      </c>
      <c r="L13" s="9">
        <f>AVERAGE('CC Data'!$J$191:$L$191)</f>
        <v>402.33333333333331</v>
      </c>
      <c r="M13" s="9">
        <f>AVERAGE('CC Data'!$J$211:$L$211)</f>
        <v>429</v>
      </c>
      <c r="N13" s="9">
        <f>AVERAGE('CC Data'!$J$231:$L$231)</f>
        <v>412.66666666666669</v>
      </c>
      <c r="O13" s="9">
        <f>AVERAGE('CC Data'!$J$251:$L$251)</f>
        <v>506</v>
      </c>
      <c r="P13" s="17">
        <f t="shared" si="0"/>
        <v>4232.3333333333339</v>
      </c>
      <c r="Q13" s="10">
        <f t="shared" si="1"/>
        <v>325.5641025641026</v>
      </c>
    </row>
    <row r="14" spans="1:18">
      <c r="B14" s="5" t="s">
        <v>15</v>
      </c>
      <c r="C14" s="9">
        <f>AVERAGE('CC Data'!$J$12:$L$12)</f>
        <v>532.66666666666663</v>
      </c>
      <c r="D14" s="9">
        <f>AVERAGE('CC Data'!$J$32:$L$32)</f>
        <v>213.33333333333334</v>
      </c>
      <c r="E14" s="9">
        <f>AVERAGE('CC Data'!$J$52:$L$52)</f>
        <v>418.33333333333331</v>
      </c>
      <c r="F14" s="9">
        <f>AVERAGE('CC Data'!$J$72:$L$72)</f>
        <v>223.33333333333334</v>
      </c>
      <c r="G14" s="9">
        <f>AVERAGE('CC Data'!$J$92:$L$92)</f>
        <v>306.66666666666669</v>
      </c>
      <c r="H14" s="9">
        <f>AVERAGE('CC Data'!$J$112:$L$112)</f>
        <v>498.33333333333331</v>
      </c>
      <c r="I14" s="9">
        <f>AVERAGE('CC Data'!$J$132:$L$132)</f>
        <v>644</v>
      </c>
      <c r="J14" s="9">
        <f>AVERAGE('CC Data'!$J$152:$L$152)</f>
        <v>393.66666666666669</v>
      </c>
      <c r="K14" s="9">
        <f>AVERAGE('CC Data'!$J$172:$L$172)</f>
        <v>815.66666666666663</v>
      </c>
      <c r="L14" s="9">
        <f>AVERAGE('CC Data'!$J$192:$L$192)</f>
        <v>443.66666666666669</v>
      </c>
      <c r="M14" s="9">
        <f>AVERAGE('CC Data'!$J$212:$L$212)</f>
        <v>759.66666666666663</v>
      </c>
      <c r="N14" s="9">
        <f>AVERAGE('CC Data'!$J$232:$L$232)</f>
        <v>597</v>
      </c>
      <c r="O14" s="9">
        <f>AVERAGE('CC Data'!$J$252:$L$252)</f>
        <v>443.66666666666669</v>
      </c>
      <c r="P14" s="17">
        <f t="shared" si="0"/>
        <v>6290</v>
      </c>
      <c r="Q14" s="10">
        <f t="shared" si="1"/>
        <v>483.84615384615387</v>
      </c>
    </row>
    <row r="15" spans="1:18">
      <c r="B15" s="5" t="s">
        <v>40</v>
      </c>
      <c r="C15" s="9">
        <f>AVERAGE('CC Data'!$J$13:$L$13)</f>
        <v>175050.66666666666</v>
      </c>
      <c r="D15" s="9">
        <f>AVERAGE('CC Data'!$J$33:$L$33)</f>
        <v>7247.166666666667</v>
      </c>
      <c r="E15" s="9">
        <f>AVERAGE('CC Data'!$J$53:$L$53)</f>
        <v>59353.666666666664</v>
      </c>
      <c r="F15" s="9">
        <f>AVERAGE('CC Data'!$J$73:$L$73)</f>
        <v>10695.333333333334</v>
      </c>
      <c r="G15" s="9">
        <f>AVERAGE('CC Data'!$J$93:$L$93)</f>
        <v>17481</v>
      </c>
      <c r="H15" s="9">
        <f>AVERAGE('CC Data'!$J$113:$L$113)</f>
        <v>5861.666666666667</v>
      </c>
      <c r="I15" s="9">
        <f>AVERAGE('CC Data'!$J$133:$L$133)</f>
        <v>36878.333333333336</v>
      </c>
      <c r="J15" s="9">
        <f>AVERAGE('CC Data'!$J$153:$L$153)</f>
        <v>7590</v>
      </c>
      <c r="K15" s="9">
        <f>AVERAGE('CC Data'!$J$173:$L$173)</f>
        <v>46663</v>
      </c>
      <c r="L15" s="9">
        <f>AVERAGE('CC Data'!$J$193:$L$193)</f>
        <v>100357</v>
      </c>
      <c r="M15" s="9">
        <f>AVERAGE('CC Data'!$J$213:$L$213)</f>
        <v>78029</v>
      </c>
      <c r="N15" s="9">
        <f>AVERAGE('CC Data'!$J$233:$L$233)</f>
        <v>88665.666666666672</v>
      </c>
      <c r="O15" s="9">
        <f>AVERAGE('CC Data'!$J$253:$L$253)</f>
        <v>152773.33333333334</v>
      </c>
      <c r="P15" s="17">
        <f t="shared" si="0"/>
        <v>786645.83333333326</v>
      </c>
      <c r="Q15" s="10">
        <f t="shared" si="1"/>
        <v>60511.217948717946</v>
      </c>
    </row>
    <row r="16" spans="1:18">
      <c r="B16" s="18" t="s">
        <v>41</v>
      </c>
      <c r="C16" s="300">
        <f>AVERAGE('CC Data'!$J$14:$L$14)</f>
        <v>19.012140048239029</v>
      </c>
      <c r="D16" s="300">
        <f>AVERAGE('CC Data'!$J$34:$L$34)</f>
        <v>18.675786733440393</v>
      </c>
      <c r="E16" s="300">
        <f>AVERAGE('CC Data'!$J$54:$L$54)</f>
        <v>20.632000525819887</v>
      </c>
      <c r="F16" s="300">
        <f>AVERAGE('CC Data'!$J$74:$L$74)</f>
        <v>18.105204471124352</v>
      </c>
      <c r="G16" s="300">
        <f>AVERAGE('CC Data'!$J$94:$L$94)</f>
        <v>20.147679127254911</v>
      </c>
      <c r="H16" s="300">
        <f>AVERAGE('CC Data'!$J$114:$L$114)</f>
        <v>21.205355145571179</v>
      </c>
      <c r="I16" s="300">
        <f>AVERAGE('CC Data'!$J$134:$L$134)</f>
        <v>13.308744953424288</v>
      </c>
      <c r="J16" s="300">
        <f>AVERAGE('CC Data'!$J$154:$L$154)</f>
        <v>21.3727026324067</v>
      </c>
      <c r="K16" s="300">
        <f>AVERAGE('CC Data'!$J$174:$L$174)</f>
        <v>17.979510913881612</v>
      </c>
      <c r="L16" s="300">
        <f>AVERAGE('CC Data'!$J$194:$L$194)</f>
        <v>23.01754976148618</v>
      </c>
      <c r="M16" s="300">
        <f>AVERAGE('CC Data'!$J$214:$L$214)</f>
        <v>11.550281843002116</v>
      </c>
      <c r="N16" s="300">
        <f>AVERAGE('CC Data'!$J$234:$L$234)</f>
        <v>17.611230786712714</v>
      </c>
      <c r="O16" s="300">
        <f>AVERAGE('CC Data'!$J$254:$L$254)</f>
        <v>21.700338624318501</v>
      </c>
      <c r="P16" s="19">
        <f t="shared" si="0"/>
        <v>244.3185255666819</v>
      </c>
      <c r="Q16" s="20">
        <f>AVERAGE(C16:O16)</f>
        <v>18.793732735898608</v>
      </c>
    </row>
    <row r="17" spans="1:29">
      <c r="B17" s="21"/>
      <c r="C17" s="22"/>
      <c r="D17" s="22"/>
      <c r="E17" s="22"/>
      <c r="F17" s="22"/>
      <c r="G17" s="22"/>
      <c r="H17" s="22"/>
      <c r="I17" s="22"/>
      <c r="J17" s="22"/>
      <c r="K17" s="22"/>
      <c r="L17" s="22"/>
      <c r="M17" s="22"/>
      <c r="N17" s="22"/>
      <c r="O17" s="22"/>
      <c r="P17" s="23"/>
      <c r="Q17" s="2"/>
    </row>
    <row r="18" spans="1:29">
      <c r="A18" s="24" t="s">
        <v>143</v>
      </c>
      <c r="B18" s="7" t="s">
        <v>95</v>
      </c>
      <c r="C18" s="25" t="s">
        <v>20</v>
      </c>
      <c r="D18" s="25" t="s">
        <v>21</v>
      </c>
      <c r="E18" s="25" t="s">
        <v>22</v>
      </c>
      <c r="F18" s="25" t="s">
        <v>23</v>
      </c>
      <c r="G18" s="25" t="s">
        <v>24</v>
      </c>
      <c r="H18" s="25" t="s">
        <v>25</v>
      </c>
      <c r="I18" s="25" t="s">
        <v>26</v>
      </c>
      <c r="J18" s="25" t="s">
        <v>27</v>
      </c>
      <c r="K18" s="25" t="s">
        <v>28</v>
      </c>
      <c r="L18" s="25" t="s">
        <v>29</v>
      </c>
      <c r="M18" s="25" t="s">
        <v>30</v>
      </c>
      <c r="N18" s="25" t="s">
        <v>31</v>
      </c>
      <c r="O18" s="25" t="s">
        <v>32</v>
      </c>
      <c r="P18" s="25" t="s">
        <v>81</v>
      </c>
    </row>
    <row r="19" spans="1:29">
      <c r="A19" s="345">
        <v>6.1</v>
      </c>
      <c r="B19" s="5" t="s">
        <v>33</v>
      </c>
      <c r="C19" s="17">
        <f>C6/$A19</f>
        <v>691.11475409836055</v>
      </c>
      <c r="D19" s="17">
        <f t="shared" ref="D19:O19" si="2">D6/$A19</f>
        <v>322.19672131147547</v>
      </c>
      <c r="E19" s="17">
        <f t="shared" si="2"/>
        <v>439.24590163934431</v>
      </c>
      <c r="F19" s="17">
        <f t="shared" si="2"/>
        <v>281.62841530054646</v>
      </c>
      <c r="G19" s="17">
        <f t="shared" si="2"/>
        <v>352.97267759562851</v>
      </c>
      <c r="H19" s="17">
        <f t="shared" si="2"/>
        <v>415.31147540983608</v>
      </c>
      <c r="I19" s="17">
        <f t="shared" si="2"/>
        <v>740.73224043715845</v>
      </c>
      <c r="J19" s="17">
        <f t="shared" si="2"/>
        <v>467.03825136612016</v>
      </c>
      <c r="K19" s="17">
        <f t="shared" si="2"/>
        <v>817.56284153005481</v>
      </c>
      <c r="L19" s="17">
        <f t="shared" si="2"/>
        <v>479.11475409836066</v>
      </c>
      <c r="M19" s="17">
        <f t="shared" si="2"/>
        <v>1049.7814207650274</v>
      </c>
      <c r="N19" s="17">
        <f t="shared" si="2"/>
        <v>598.97267759562851</v>
      </c>
      <c r="O19" s="17">
        <f t="shared" si="2"/>
        <v>560.05464480874321</v>
      </c>
      <c r="P19" s="17">
        <f t="shared" ref="P19:P29" si="3">SUM(C19:O19)</f>
        <v>7215.7267759562847</v>
      </c>
    </row>
    <row r="20" spans="1:29">
      <c r="A20" s="345">
        <v>3.3</v>
      </c>
      <c r="B20" s="5" t="s">
        <v>9</v>
      </c>
      <c r="C20" s="17">
        <f t="shared" ref="C20:O20" si="4">C7/$A20</f>
        <v>1010.5050505050503</v>
      </c>
      <c r="D20" s="17">
        <f t="shared" si="4"/>
        <v>437.87878787878788</v>
      </c>
      <c r="E20" s="17">
        <f t="shared" si="4"/>
        <v>695.21212121212125</v>
      </c>
      <c r="F20" s="17">
        <f t="shared" si="4"/>
        <v>376.28282828282829</v>
      </c>
      <c r="G20" s="17">
        <f t="shared" si="4"/>
        <v>501.21212121212125</v>
      </c>
      <c r="H20" s="17">
        <f t="shared" si="4"/>
        <v>613.51515151515162</v>
      </c>
      <c r="I20" s="17">
        <f t="shared" si="4"/>
        <v>1101.7979797979797</v>
      </c>
      <c r="J20" s="17">
        <f t="shared" si="4"/>
        <v>746.12121212121224</v>
      </c>
      <c r="K20" s="17">
        <f t="shared" si="4"/>
        <v>1262.9494949494949</v>
      </c>
      <c r="L20" s="17">
        <f t="shared" si="4"/>
        <v>712.44444444444434</v>
      </c>
      <c r="M20" s="17">
        <f t="shared" si="4"/>
        <v>1541.9191919191921</v>
      </c>
      <c r="N20" s="17">
        <f t="shared" si="4"/>
        <v>885.030303030303</v>
      </c>
      <c r="O20" s="17">
        <f t="shared" si="4"/>
        <v>741.57575757575773</v>
      </c>
      <c r="P20" s="17">
        <f t="shared" si="3"/>
        <v>10626.444444444443</v>
      </c>
    </row>
    <row r="21" spans="1:29" s="13" customFormat="1">
      <c r="A21" s="345">
        <v>2.2999999999999998</v>
      </c>
      <c r="B21" s="12" t="s">
        <v>34</v>
      </c>
      <c r="C21" s="316">
        <f t="shared" ref="C21:O21" si="5">C8/$A21</f>
        <v>1274.9565217391303</v>
      </c>
      <c r="D21" s="316">
        <f t="shared" si="5"/>
        <v>523.10144927536226</v>
      </c>
      <c r="E21" s="316">
        <f t="shared" si="5"/>
        <v>822.57971014492762</v>
      </c>
      <c r="F21" s="316">
        <f t="shared" si="5"/>
        <v>435.68115942028993</v>
      </c>
      <c r="G21" s="316">
        <f t="shared" si="5"/>
        <v>613.39130434782612</v>
      </c>
      <c r="H21" s="316">
        <f t="shared" si="5"/>
        <v>734.05797101449275</v>
      </c>
      <c r="I21" s="316">
        <f t="shared" si="5"/>
        <v>1373.768115942029</v>
      </c>
      <c r="J21" s="316">
        <f t="shared" si="5"/>
        <v>964.72463768115949</v>
      </c>
      <c r="K21" s="316">
        <f t="shared" si="5"/>
        <v>1541.7101449275362</v>
      </c>
      <c r="L21" s="316">
        <f t="shared" si="5"/>
        <v>892.695652173913</v>
      </c>
      <c r="M21" s="316">
        <f t="shared" si="5"/>
        <v>1698.0869565217392</v>
      </c>
      <c r="N21" s="316">
        <f t="shared" si="5"/>
        <v>1112.1739130434783</v>
      </c>
      <c r="O21" s="316">
        <f t="shared" si="5"/>
        <v>918.28985507246364</v>
      </c>
      <c r="P21" s="17">
        <f t="shared" si="3"/>
        <v>12905.21739130435</v>
      </c>
    </row>
    <row r="22" spans="1:29" s="13" customFormat="1">
      <c r="A22" s="345">
        <v>2.5</v>
      </c>
      <c r="B22" s="12" t="s">
        <v>35</v>
      </c>
      <c r="C22" s="316">
        <f t="shared" ref="C22:O22" si="6">C9/$A22</f>
        <v>504.13333333333333</v>
      </c>
      <c r="D22" s="316">
        <f t="shared" si="6"/>
        <v>291.60000000000002</v>
      </c>
      <c r="E22" s="316">
        <f t="shared" si="6"/>
        <v>345.73333333333335</v>
      </c>
      <c r="F22" s="316">
        <f t="shared" si="6"/>
        <v>362</v>
      </c>
      <c r="G22" s="316">
        <f t="shared" si="6"/>
        <v>391.86666666666667</v>
      </c>
      <c r="H22" s="316">
        <f t="shared" si="6"/>
        <v>369.86666666666667</v>
      </c>
      <c r="I22" s="316">
        <f t="shared" si="6"/>
        <v>432.26666666666671</v>
      </c>
      <c r="J22" s="316">
        <f t="shared" si="6"/>
        <v>279.86666666666667</v>
      </c>
      <c r="K22" s="316">
        <f t="shared" si="6"/>
        <v>575.33333333333326</v>
      </c>
      <c r="L22" s="316">
        <f t="shared" si="6"/>
        <v>663.73333333333335</v>
      </c>
      <c r="M22" s="316">
        <f t="shared" si="6"/>
        <v>186.4</v>
      </c>
      <c r="N22" s="316">
        <f t="shared" si="6"/>
        <v>709.2</v>
      </c>
      <c r="O22" s="316">
        <f t="shared" si="6"/>
        <v>570.66666666666674</v>
      </c>
      <c r="P22" s="17">
        <f t="shared" si="3"/>
        <v>5682.666666666667</v>
      </c>
    </row>
    <row r="23" spans="1:29" s="13" customFormat="1">
      <c r="A23" s="345">
        <v>1.5</v>
      </c>
      <c r="B23" s="12" t="s">
        <v>36</v>
      </c>
      <c r="C23" s="316">
        <f t="shared" ref="C23:O23" si="7">C10/$A23</f>
        <v>1264</v>
      </c>
      <c r="D23" s="316">
        <f t="shared" si="7"/>
        <v>516.3555555555555</v>
      </c>
      <c r="E23" s="316">
        <f t="shared" si="7"/>
        <v>770.5333333333333</v>
      </c>
      <c r="F23" s="316">
        <f t="shared" si="7"/>
        <v>397.86666666666673</v>
      </c>
      <c r="G23" s="316">
        <f t="shared" si="7"/>
        <v>662.44444444444446</v>
      </c>
      <c r="H23" s="316">
        <f t="shared" si="7"/>
        <v>760.80000000000007</v>
      </c>
      <c r="I23" s="316">
        <f t="shared" si="7"/>
        <v>886.97777777777765</v>
      </c>
      <c r="J23" s="316">
        <f t="shared" si="7"/>
        <v>980.35555555555572</v>
      </c>
      <c r="K23" s="316">
        <f t="shared" si="7"/>
        <v>1532.8000000000002</v>
      </c>
      <c r="L23" s="316">
        <f t="shared" si="7"/>
        <v>1024.1333333333334</v>
      </c>
      <c r="M23" s="316">
        <f t="shared" si="7"/>
        <v>1136.2666666666669</v>
      </c>
      <c r="N23" s="316">
        <f t="shared" si="7"/>
        <v>990.40000000000009</v>
      </c>
      <c r="O23" s="316">
        <f t="shared" si="7"/>
        <v>1057.9555555555555</v>
      </c>
      <c r="P23" s="17">
        <f t="shared" si="3"/>
        <v>11980.888888888891</v>
      </c>
    </row>
    <row r="24" spans="1:29">
      <c r="A24" s="345">
        <v>2.5</v>
      </c>
      <c r="B24" s="5" t="s">
        <v>37</v>
      </c>
      <c r="C24" s="17">
        <f t="shared" ref="C24:O24" si="8">C11/$A24</f>
        <v>138.16000000000003</v>
      </c>
      <c r="D24" s="17">
        <f t="shared" si="8"/>
        <v>28.346666666666664</v>
      </c>
      <c r="E24" s="17">
        <f t="shared" si="8"/>
        <v>37.786666666666662</v>
      </c>
      <c r="F24" s="17">
        <f t="shared" si="8"/>
        <v>24</v>
      </c>
      <c r="G24" s="17">
        <f t="shared" si="8"/>
        <v>27.440000000000005</v>
      </c>
      <c r="H24" s="17">
        <f t="shared" si="8"/>
        <v>0.26666666666666666</v>
      </c>
      <c r="I24" s="17">
        <f t="shared" si="8"/>
        <v>79.920000000000016</v>
      </c>
      <c r="J24" s="17">
        <f t="shared" si="8"/>
        <v>92.586666666666645</v>
      </c>
      <c r="K24" s="17">
        <f t="shared" si="8"/>
        <v>0</v>
      </c>
      <c r="L24" s="17">
        <f t="shared" si="8"/>
        <v>68.986666666666679</v>
      </c>
      <c r="M24" s="17">
        <f t="shared" si="8"/>
        <v>37.439999999999991</v>
      </c>
      <c r="N24" s="17">
        <f t="shared" si="8"/>
        <v>63.280000000000008</v>
      </c>
      <c r="O24" s="17">
        <f t="shared" si="8"/>
        <v>15.706666666666667</v>
      </c>
      <c r="P24" s="17">
        <f t="shared" si="3"/>
        <v>613.91999999999996</v>
      </c>
    </row>
    <row r="25" spans="1:29" s="15" customFormat="1">
      <c r="A25" s="345">
        <v>3</v>
      </c>
      <c r="B25" s="5" t="s">
        <v>38</v>
      </c>
      <c r="C25" s="17">
        <f t="shared" ref="C25:O26" si="9">C12/$A25</f>
        <v>159.97777777777779</v>
      </c>
      <c r="D25" s="17">
        <f t="shared" si="9"/>
        <v>184.93333333333337</v>
      </c>
      <c r="E25" s="17">
        <f t="shared" si="9"/>
        <v>15.71111111111111</v>
      </c>
      <c r="F25" s="17">
        <f t="shared" si="9"/>
        <v>13.755555555555558</v>
      </c>
      <c r="G25" s="17">
        <f t="shared" si="9"/>
        <v>17.422222222222224</v>
      </c>
      <c r="H25" s="17">
        <f t="shared" si="9"/>
        <v>30.288888888888891</v>
      </c>
      <c r="I25" s="17">
        <f t="shared" si="9"/>
        <v>35.86666666666666</v>
      </c>
      <c r="J25" s="17">
        <f t="shared" si="9"/>
        <v>131.28888888888892</v>
      </c>
      <c r="K25" s="17">
        <f t="shared" si="9"/>
        <v>302.66666666666669</v>
      </c>
      <c r="L25" s="17">
        <f t="shared" si="9"/>
        <v>14.355555555555554</v>
      </c>
      <c r="M25" s="17">
        <f t="shared" si="9"/>
        <v>259.68888888888887</v>
      </c>
      <c r="N25" s="17">
        <f t="shared" si="9"/>
        <v>238.51111111111109</v>
      </c>
      <c r="O25" s="17">
        <f t="shared" si="9"/>
        <v>192.6888888888889</v>
      </c>
      <c r="P25" s="17">
        <f>SUM(C25:O25)</f>
        <v>1597.1555555555558</v>
      </c>
    </row>
    <row r="26" spans="1:29">
      <c r="A26" s="345">
        <v>0.4</v>
      </c>
      <c r="B26" s="5" t="s">
        <v>39</v>
      </c>
      <c r="C26" s="17">
        <f t="shared" ref="C26:O26" si="10">C13/$A26</f>
        <v>1330</v>
      </c>
      <c r="D26" s="17">
        <f t="shared" si="10"/>
        <v>472.5</v>
      </c>
      <c r="E26" s="17">
        <f t="shared" si="10"/>
        <v>545.83333333333337</v>
      </c>
      <c r="F26" s="17">
        <f t="shared" si="10"/>
        <v>295.83333333333331</v>
      </c>
      <c r="G26" s="17">
        <f t="shared" si="10"/>
        <v>734.16666666666663</v>
      </c>
      <c r="H26" s="17">
        <f t="shared" si="10"/>
        <v>213.33333333333331</v>
      </c>
      <c r="I26" s="17">
        <f t="shared" si="10"/>
        <v>800.83333333333326</v>
      </c>
      <c r="J26" s="17">
        <f t="shared" si="10"/>
        <v>920.83333333333326</v>
      </c>
      <c r="K26" s="17">
        <f t="shared" si="10"/>
        <v>892.5</v>
      </c>
      <c r="L26" s="17">
        <f t="shared" si="10"/>
        <v>1005.8333333333333</v>
      </c>
      <c r="M26" s="17">
        <f t="shared" si="9"/>
        <v>1072.5</v>
      </c>
      <c r="N26" s="17">
        <f t="shared" si="10"/>
        <v>1031.6666666666667</v>
      </c>
      <c r="O26" s="17">
        <f t="shared" si="10"/>
        <v>1265</v>
      </c>
      <c r="P26" s="17">
        <f t="shared" si="3"/>
        <v>10580.833333333332</v>
      </c>
    </row>
    <row r="27" spans="1:29">
      <c r="A27" s="345">
        <v>1.5</v>
      </c>
      <c r="B27" s="5" t="s">
        <v>15</v>
      </c>
      <c r="C27" s="17">
        <f t="shared" ref="C27:O27" si="11">C14/$A27</f>
        <v>355.11111111111109</v>
      </c>
      <c r="D27" s="17">
        <f t="shared" si="11"/>
        <v>142.22222222222223</v>
      </c>
      <c r="E27" s="17">
        <f t="shared" si="11"/>
        <v>278.88888888888886</v>
      </c>
      <c r="F27" s="17">
        <f t="shared" si="11"/>
        <v>148.88888888888889</v>
      </c>
      <c r="G27" s="17">
        <f t="shared" si="11"/>
        <v>204.44444444444446</v>
      </c>
      <c r="H27" s="17">
        <f t="shared" si="11"/>
        <v>332.22222222222223</v>
      </c>
      <c r="I27" s="17">
        <f t="shared" si="11"/>
        <v>429.33333333333331</v>
      </c>
      <c r="J27" s="17">
        <f t="shared" si="11"/>
        <v>262.44444444444446</v>
      </c>
      <c r="K27" s="17">
        <f t="shared" si="11"/>
        <v>543.77777777777771</v>
      </c>
      <c r="L27" s="17">
        <f t="shared" si="11"/>
        <v>295.77777777777777</v>
      </c>
      <c r="M27" s="17">
        <f t="shared" si="11"/>
        <v>506.4444444444444</v>
      </c>
      <c r="N27" s="17">
        <f t="shared" si="11"/>
        <v>398</v>
      </c>
      <c r="O27" s="17">
        <f t="shared" si="11"/>
        <v>295.77777777777777</v>
      </c>
      <c r="P27" s="17">
        <f t="shared" si="3"/>
        <v>4193.333333333333</v>
      </c>
      <c r="AC27" s="4" t="s">
        <v>14</v>
      </c>
    </row>
    <row r="28" spans="1:29">
      <c r="A28" s="345">
        <v>157</v>
      </c>
      <c r="B28" s="5" t="s">
        <v>40</v>
      </c>
      <c r="C28" s="17">
        <f t="shared" ref="C28:O28" si="12">C15/$A28</f>
        <v>1114.9723991507431</v>
      </c>
      <c r="D28" s="17">
        <f t="shared" si="12"/>
        <v>46.160297239915074</v>
      </c>
      <c r="E28" s="17">
        <f t="shared" si="12"/>
        <v>378.04883227176219</v>
      </c>
      <c r="F28" s="17">
        <f t="shared" si="12"/>
        <v>68.12314225053079</v>
      </c>
      <c r="G28" s="17">
        <f t="shared" si="12"/>
        <v>111.34394904458598</v>
      </c>
      <c r="H28" s="17">
        <f t="shared" si="12"/>
        <v>37.335456475583868</v>
      </c>
      <c r="I28" s="17">
        <f t="shared" si="12"/>
        <v>234.89384288747348</v>
      </c>
      <c r="J28" s="17">
        <f t="shared" si="12"/>
        <v>48.34394904458599</v>
      </c>
      <c r="K28" s="17">
        <f t="shared" si="12"/>
        <v>297.21656050955414</v>
      </c>
      <c r="L28" s="17">
        <f t="shared" si="12"/>
        <v>639.21656050955414</v>
      </c>
      <c r="M28" s="17">
        <f t="shared" si="12"/>
        <v>497</v>
      </c>
      <c r="N28" s="17">
        <f t="shared" si="12"/>
        <v>564.74946921443745</v>
      </c>
      <c r="O28" s="17">
        <f t="shared" si="12"/>
        <v>973.07855626326966</v>
      </c>
      <c r="P28" s="17">
        <f t="shared" si="3"/>
        <v>5010.4830148619958</v>
      </c>
      <c r="AC28" s="4" t="s">
        <v>14</v>
      </c>
    </row>
    <row r="29" spans="1:29">
      <c r="A29" s="345">
        <v>0.05</v>
      </c>
      <c r="B29" s="18" t="s">
        <v>41</v>
      </c>
      <c r="C29" s="26">
        <f t="shared" ref="C29:O29" si="13">C16/$A29</f>
        <v>380.24280096478054</v>
      </c>
      <c r="D29" s="26">
        <f t="shared" si="13"/>
        <v>373.51573466880785</v>
      </c>
      <c r="E29" s="26">
        <f t="shared" si="13"/>
        <v>412.64001051639769</v>
      </c>
      <c r="F29" s="26">
        <f t="shared" si="13"/>
        <v>362.10408942248705</v>
      </c>
      <c r="G29" s="26">
        <f t="shared" si="13"/>
        <v>402.95358254509819</v>
      </c>
      <c r="H29" s="26">
        <f t="shared" si="13"/>
        <v>424.10710291142357</v>
      </c>
      <c r="I29" s="26">
        <f t="shared" si="13"/>
        <v>266.17489906848573</v>
      </c>
      <c r="J29" s="26">
        <f t="shared" si="13"/>
        <v>427.454052648134</v>
      </c>
      <c r="K29" s="26">
        <f t="shared" si="13"/>
        <v>359.59021827763223</v>
      </c>
      <c r="L29" s="26">
        <f t="shared" si="13"/>
        <v>460.35099522972359</v>
      </c>
      <c r="M29" s="26">
        <f t="shared" si="13"/>
        <v>231.0056368600423</v>
      </c>
      <c r="N29" s="26">
        <f t="shared" si="13"/>
        <v>352.22461573425426</v>
      </c>
      <c r="O29" s="26">
        <f t="shared" si="13"/>
        <v>434.00677248636998</v>
      </c>
      <c r="P29" s="26">
        <f t="shared" si="3"/>
        <v>4886.3705113336373</v>
      </c>
      <c r="AC29" s="4" t="s">
        <v>14</v>
      </c>
    </row>
    <row r="30" spans="1:29">
      <c r="B30" s="27"/>
      <c r="C30" s="28"/>
      <c r="D30" s="29"/>
      <c r="E30" s="30" t="s">
        <v>14</v>
      </c>
      <c r="F30" s="30"/>
      <c r="G30" s="30"/>
      <c r="H30" s="30"/>
      <c r="I30" s="30"/>
      <c r="J30" s="30"/>
      <c r="K30" s="30"/>
      <c r="L30" s="30"/>
      <c r="M30" s="30"/>
      <c r="N30" s="30"/>
      <c r="O30" s="30"/>
      <c r="P30" s="30"/>
      <c r="Q30" s="2"/>
      <c r="R30" s="31"/>
      <c r="AC30" s="4" t="s">
        <v>14</v>
      </c>
    </row>
    <row r="31" spans="1:29" s="2" customFormat="1">
      <c r="B31" s="7" t="s">
        <v>18</v>
      </c>
      <c r="C31" s="25" t="s">
        <v>20</v>
      </c>
      <c r="D31" s="25" t="s">
        <v>21</v>
      </c>
      <c r="E31" s="25" t="s">
        <v>22</v>
      </c>
      <c r="F31" s="25" t="s">
        <v>23</v>
      </c>
      <c r="G31" s="25" t="s">
        <v>24</v>
      </c>
      <c r="H31" s="25" t="s">
        <v>25</v>
      </c>
      <c r="I31" s="25" t="s">
        <v>26</v>
      </c>
      <c r="J31" s="25" t="s">
        <v>27</v>
      </c>
      <c r="K31" s="25" t="s">
        <v>28</v>
      </c>
      <c r="L31" s="25" t="s">
        <v>29</v>
      </c>
      <c r="M31" s="25" t="s">
        <v>30</v>
      </c>
      <c r="N31" s="25" t="s">
        <v>31</v>
      </c>
      <c r="O31" s="25" t="s">
        <v>32</v>
      </c>
      <c r="P31" s="25" t="s">
        <v>83</v>
      </c>
      <c r="Q31" s="11"/>
      <c r="R31" s="4" t="s">
        <v>14</v>
      </c>
      <c r="S31" s="11"/>
      <c r="AC31" s="2" t="s">
        <v>14</v>
      </c>
    </row>
    <row r="32" spans="1:29" s="2" customFormat="1">
      <c r="B32" s="5" t="s">
        <v>33</v>
      </c>
      <c r="C32" s="317">
        <v>0.03</v>
      </c>
      <c r="D32" s="318">
        <v>0.03</v>
      </c>
      <c r="E32" s="318">
        <v>0.03</v>
      </c>
      <c r="F32" s="318">
        <v>0.03</v>
      </c>
      <c r="G32" s="318">
        <v>0.03</v>
      </c>
      <c r="H32" s="318">
        <v>0.03</v>
      </c>
      <c r="I32" s="318">
        <v>0.03</v>
      </c>
      <c r="J32" s="318">
        <v>0.03</v>
      </c>
      <c r="K32" s="318">
        <v>0.03</v>
      </c>
      <c r="L32" s="318">
        <v>0.03</v>
      </c>
      <c r="M32" s="318">
        <v>0.03</v>
      </c>
      <c r="N32" s="318">
        <v>0.03</v>
      </c>
      <c r="O32" s="319">
        <v>0.03</v>
      </c>
      <c r="P32" s="35">
        <f t="shared" ref="P32:P42" si="14">AVERAGE(C32:O32)</f>
        <v>3.0000000000000009E-2</v>
      </c>
      <c r="Q32" s="11"/>
      <c r="R32" s="4"/>
      <c r="S32" s="11"/>
      <c r="AC32" s="2" t="s">
        <v>14</v>
      </c>
    </row>
    <row r="33" spans="1:29" s="2" customFormat="1">
      <c r="B33" s="5" t="s">
        <v>9</v>
      </c>
      <c r="C33" s="320">
        <v>0.05</v>
      </c>
      <c r="D33" s="321">
        <v>0.05</v>
      </c>
      <c r="E33" s="321">
        <v>0.05</v>
      </c>
      <c r="F33" s="321">
        <v>0.05</v>
      </c>
      <c r="G33" s="321">
        <v>0.05</v>
      </c>
      <c r="H33" s="321">
        <v>0.05</v>
      </c>
      <c r="I33" s="321">
        <v>0.05</v>
      </c>
      <c r="J33" s="321">
        <v>0.05</v>
      </c>
      <c r="K33" s="321">
        <v>0.05</v>
      </c>
      <c r="L33" s="321">
        <v>0.05</v>
      </c>
      <c r="M33" s="321">
        <v>0.05</v>
      </c>
      <c r="N33" s="321">
        <v>0.05</v>
      </c>
      <c r="O33" s="322">
        <v>0.05</v>
      </c>
      <c r="P33" s="35">
        <f t="shared" si="14"/>
        <v>0.05</v>
      </c>
      <c r="Q33" s="11"/>
      <c r="R33" s="4"/>
      <c r="S33" s="11"/>
      <c r="AC33" s="2" t="s">
        <v>14</v>
      </c>
    </row>
    <row r="34" spans="1:29" s="11" customFormat="1">
      <c r="B34" s="12" t="s">
        <v>34</v>
      </c>
      <c r="C34" s="323">
        <v>7.0000000000000007E-2</v>
      </c>
      <c r="D34" s="324">
        <v>7.0000000000000007E-2</v>
      </c>
      <c r="E34" s="324">
        <v>7.0000000000000007E-2</v>
      </c>
      <c r="F34" s="324">
        <v>7.0000000000000007E-2</v>
      </c>
      <c r="G34" s="324">
        <v>7.0000000000000007E-2</v>
      </c>
      <c r="H34" s="324">
        <v>7.0000000000000007E-2</v>
      </c>
      <c r="I34" s="324">
        <v>7.0000000000000007E-2</v>
      </c>
      <c r="J34" s="324">
        <v>7.0000000000000007E-2</v>
      </c>
      <c r="K34" s="324">
        <v>7.0000000000000007E-2</v>
      </c>
      <c r="L34" s="324">
        <v>7.0000000000000007E-2</v>
      </c>
      <c r="M34" s="324">
        <v>7.0000000000000007E-2</v>
      </c>
      <c r="N34" s="324">
        <v>7.0000000000000007E-2</v>
      </c>
      <c r="O34" s="325">
        <v>7.0000000000000007E-2</v>
      </c>
      <c r="P34" s="35">
        <f t="shared" si="14"/>
        <v>7.0000000000000034E-2</v>
      </c>
      <c r="R34" s="4"/>
      <c r="AC34" s="11" t="s">
        <v>14</v>
      </c>
    </row>
    <row r="35" spans="1:29" s="11" customFormat="1">
      <c r="B35" s="12" t="s">
        <v>35</v>
      </c>
      <c r="C35" s="42">
        <v>0.05</v>
      </c>
      <c r="D35" s="42">
        <v>7.4999999999999997E-2</v>
      </c>
      <c r="E35" s="42">
        <v>7.4999999999999997E-2</v>
      </c>
      <c r="F35" s="42">
        <v>0.15</v>
      </c>
      <c r="G35" s="42">
        <v>7.4999999999999997E-2</v>
      </c>
      <c r="H35" s="42">
        <v>7.4999999999999997E-2</v>
      </c>
      <c r="I35" s="42">
        <v>0.15</v>
      </c>
      <c r="J35" s="42">
        <v>0.1</v>
      </c>
      <c r="K35" s="42">
        <v>0.1</v>
      </c>
      <c r="L35" s="42">
        <v>0.15</v>
      </c>
      <c r="M35" s="42">
        <v>0.125</v>
      </c>
      <c r="N35" s="42">
        <v>0.1</v>
      </c>
      <c r="O35" s="42">
        <v>0.1</v>
      </c>
      <c r="P35" s="35">
        <f t="shared" si="14"/>
        <v>0.10192307692307694</v>
      </c>
      <c r="Q35" s="35"/>
      <c r="AC35" s="11" t="s">
        <v>14</v>
      </c>
    </row>
    <row r="36" spans="1:29" s="11" customFormat="1">
      <c r="B36" s="12" t="s">
        <v>36</v>
      </c>
      <c r="C36" s="326">
        <v>0.22500000000000001</v>
      </c>
      <c r="D36" s="327">
        <v>0.22500000000000001</v>
      </c>
      <c r="E36" s="327">
        <v>0.22500000000000001</v>
      </c>
      <c r="F36" s="327">
        <v>0.22500000000000001</v>
      </c>
      <c r="G36" s="327">
        <v>0.22500000000000001</v>
      </c>
      <c r="H36" s="327">
        <v>0.22500000000000001</v>
      </c>
      <c r="I36" s="327">
        <v>0.22500000000000001</v>
      </c>
      <c r="J36" s="327">
        <v>0.22500000000000001</v>
      </c>
      <c r="K36" s="327">
        <v>0.22500000000000001</v>
      </c>
      <c r="L36" s="327">
        <v>0.22500000000000001</v>
      </c>
      <c r="M36" s="327">
        <v>0.22500000000000001</v>
      </c>
      <c r="N36" s="327">
        <v>0.22500000000000001</v>
      </c>
      <c r="O36" s="328">
        <v>0.22500000000000001</v>
      </c>
      <c r="P36" s="35">
        <f t="shared" si="14"/>
        <v>0.22500000000000006</v>
      </c>
      <c r="Q36" s="46"/>
      <c r="R36" s="13"/>
      <c r="AC36" s="11" t="s">
        <v>14</v>
      </c>
    </row>
    <row r="37" spans="1:29" s="2" customFormat="1">
      <c r="B37" s="5" t="s">
        <v>37</v>
      </c>
      <c r="C37" s="317">
        <v>0.1</v>
      </c>
      <c r="D37" s="318">
        <v>2.5000000000000001E-2</v>
      </c>
      <c r="E37" s="318">
        <v>0.17499999999999999</v>
      </c>
      <c r="F37" s="318">
        <v>0.1</v>
      </c>
      <c r="G37" s="318">
        <v>0.1</v>
      </c>
      <c r="H37" s="318">
        <v>0</v>
      </c>
      <c r="I37" s="318">
        <v>0.1</v>
      </c>
      <c r="J37" s="318">
        <v>0.125</v>
      </c>
      <c r="K37" s="318">
        <v>0</v>
      </c>
      <c r="L37" s="318">
        <v>0.1</v>
      </c>
      <c r="M37" s="318">
        <v>2.5000000000000001E-2</v>
      </c>
      <c r="N37" s="318">
        <v>0.05</v>
      </c>
      <c r="O37" s="319">
        <v>2.5000000000000001E-2</v>
      </c>
      <c r="P37" s="35">
        <v>8.3094732132025298E-2</v>
      </c>
      <c r="Q37" s="46"/>
      <c r="R37" s="11"/>
      <c r="S37" s="11"/>
      <c r="AC37" s="2" t="s">
        <v>14</v>
      </c>
    </row>
    <row r="38" spans="1:29" s="2" customFormat="1">
      <c r="B38" s="5" t="s">
        <v>38</v>
      </c>
      <c r="C38" s="323">
        <v>0.1</v>
      </c>
      <c r="D38" s="324">
        <v>0.17499999999999999</v>
      </c>
      <c r="E38" s="324">
        <v>2.5000000000000001E-2</v>
      </c>
      <c r="F38" s="324">
        <v>0.1</v>
      </c>
      <c r="G38" s="324">
        <v>0.1</v>
      </c>
      <c r="H38" s="324">
        <v>0.2</v>
      </c>
      <c r="I38" s="324">
        <v>0.1</v>
      </c>
      <c r="J38" s="324">
        <v>7.4999999999999997E-2</v>
      </c>
      <c r="K38" s="324">
        <v>0.2</v>
      </c>
      <c r="L38" s="324">
        <v>0.1</v>
      </c>
      <c r="M38" s="324">
        <v>0.17499999999999999</v>
      </c>
      <c r="N38" s="324">
        <v>0.15</v>
      </c>
      <c r="O38" s="325">
        <v>0.17499999999999999</v>
      </c>
      <c r="P38" s="35">
        <v>5.1520652483359318E-2</v>
      </c>
      <c r="Q38" s="5"/>
      <c r="R38" s="47"/>
      <c r="AC38" s="2" t="s">
        <v>14</v>
      </c>
    </row>
    <row r="39" spans="1:29" s="2" customFormat="1">
      <c r="B39" s="5" t="s">
        <v>39</v>
      </c>
      <c r="C39" s="42">
        <v>0.15</v>
      </c>
      <c r="D39" s="42">
        <v>0.15</v>
      </c>
      <c r="E39" s="42">
        <v>0.05</v>
      </c>
      <c r="F39" s="42">
        <v>7.4999999999999997E-2</v>
      </c>
      <c r="G39" s="42">
        <v>0.15</v>
      </c>
      <c r="H39" s="42">
        <v>7.4999999999999997E-2</v>
      </c>
      <c r="I39" s="42">
        <v>7.4999999999999997E-2</v>
      </c>
      <c r="J39" s="42">
        <v>0.15</v>
      </c>
      <c r="K39" s="42">
        <v>7.4999999999999997E-2</v>
      </c>
      <c r="L39" s="42">
        <v>0.05</v>
      </c>
      <c r="M39" s="42">
        <v>0.05</v>
      </c>
      <c r="N39" s="42">
        <v>7.4999999999999997E-2</v>
      </c>
      <c r="O39" s="42">
        <v>7.4999999999999997E-2</v>
      </c>
      <c r="P39" s="35">
        <f t="shared" si="14"/>
        <v>9.2307692307692285E-2</v>
      </c>
      <c r="Q39" s="35"/>
      <c r="R39" s="13"/>
      <c r="S39" s="11"/>
      <c r="AC39" s="2" t="s">
        <v>14</v>
      </c>
    </row>
    <row r="40" spans="1:29" s="2" customFormat="1">
      <c r="B40" s="5" t="s">
        <v>15</v>
      </c>
      <c r="C40" s="42">
        <v>0.1</v>
      </c>
      <c r="D40" s="42">
        <v>0.05</v>
      </c>
      <c r="E40" s="42">
        <v>0.15</v>
      </c>
      <c r="F40" s="42">
        <v>0.1</v>
      </c>
      <c r="G40" s="42">
        <v>0.05</v>
      </c>
      <c r="H40" s="42">
        <v>0.125</v>
      </c>
      <c r="I40" s="42">
        <v>0.1</v>
      </c>
      <c r="J40" s="42">
        <v>0.05</v>
      </c>
      <c r="K40" s="42">
        <v>0.15</v>
      </c>
      <c r="L40" s="42">
        <v>0.1</v>
      </c>
      <c r="M40" s="42">
        <v>7.4999999999999997E-2</v>
      </c>
      <c r="N40" s="42">
        <v>0.15</v>
      </c>
      <c r="O40" s="42">
        <v>0.15</v>
      </c>
      <c r="P40" s="35">
        <f t="shared" si="14"/>
        <v>0.10384615384615384</v>
      </c>
      <c r="Q40" s="35"/>
      <c r="S40" s="11"/>
      <c r="AC40" s="2" t="s">
        <v>14</v>
      </c>
    </row>
    <row r="41" spans="1:29" s="2" customFormat="1">
      <c r="B41" s="5" t="s">
        <v>40</v>
      </c>
      <c r="C41" s="42">
        <v>7.4999999999999997E-2</v>
      </c>
      <c r="D41" s="42">
        <v>0.1</v>
      </c>
      <c r="E41" s="42">
        <v>0.1</v>
      </c>
      <c r="F41" s="42">
        <v>0.05</v>
      </c>
      <c r="G41" s="42">
        <v>0.1</v>
      </c>
      <c r="H41" s="42">
        <v>0.1</v>
      </c>
      <c r="I41" s="42">
        <v>0.05</v>
      </c>
      <c r="J41" s="42">
        <v>7.4999999999999997E-2</v>
      </c>
      <c r="K41" s="42">
        <v>0.05</v>
      </c>
      <c r="L41" s="42">
        <v>7.4999999999999997E-2</v>
      </c>
      <c r="M41" s="42">
        <v>0.125</v>
      </c>
      <c r="N41" s="42">
        <v>0.05</v>
      </c>
      <c r="O41" s="42">
        <v>0.05</v>
      </c>
      <c r="P41" s="35">
        <f t="shared" si="14"/>
        <v>7.6923076923076927E-2</v>
      </c>
      <c r="Q41" s="31"/>
      <c r="S41" s="11"/>
      <c r="AC41" s="2" t="s">
        <v>14</v>
      </c>
    </row>
    <row r="42" spans="1:29" s="2" customFormat="1">
      <c r="B42" s="18" t="s">
        <v>41</v>
      </c>
      <c r="C42" s="326">
        <v>0.05</v>
      </c>
      <c r="D42" s="327">
        <v>0.05</v>
      </c>
      <c r="E42" s="327">
        <v>0.05</v>
      </c>
      <c r="F42" s="327">
        <v>0.05</v>
      </c>
      <c r="G42" s="327">
        <v>0.05</v>
      </c>
      <c r="H42" s="327">
        <v>0.05</v>
      </c>
      <c r="I42" s="327">
        <v>0.05</v>
      </c>
      <c r="J42" s="327">
        <v>0.05</v>
      </c>
      <c r="K42" s="327">
        <v>0.05</v>
      </c>
      <c r="L42" s="327">
        <v>0.05</v>
      </c>
      <c r="M42" s="327">
        <v>0.05</v>
      </c>
      <c r="N42" s="327">
        <v>0.05</v>
      </c>
      <c r="O42" s="328">
        <v>0.05</v>
      </c>
      <c r="P42" s="49">
        <f t="shared" si="14"/>
        <v>0.05</v>
      </c>
      <c r="Q42" s="35"/>
      <c r="S42" s="11"/>
    </row>
    <row r="43" spans="1:29" s="2" customFormat="1">
      <c r="B43" s="27"/>
      <c r="C43" s="50">
        <f t="shared" ref="C43:O43" si="15">SUM(C32:C42)</f>
        <v>1</v>
      </c>
      <c r="D43" s="50">
        <f t="shared" si="15"/>
        <v>1.0000000000000002</v>
      </c>
      <c r="E43" s="50">
        <f t="shared" si="15"/>
        <v>1</v>
      </c>
      <c r="F43" s="50">
        <f t="shared" si="15"/>
        <v>1</v>
      </c>
      <c r="G43" s="50">
        <f t="shared" si="15"/>
        <v>1</v>
      </c>
      <c r="H43" s="50">
        <f t="shared" si="15"/>
        <v>1</v>
      </c>
      <c r="I43" s="50">
        <f t="shared" si="15"/>
        <v>1</v>
      </c>
      <c r="J43" s="50">
        <f t="shared" si="15"/>
        <v>1</v>
      </c>
      <c r="K43" s="50">
        <f t="shared" si="15"/>
        <v>1</v>
      </c>
      <c r="L43" s="50">
        <f t="shared" si="15"/>
        <v>1</v>
      </c>
      <c r="M43" s="50">
        <f t="shared" si="15"/>
        <v>1</v>
      </c>
      <c r="N43" s="50">
        <f t="shared" si="15"/>
        <v>1</v>
      </c>
      <c r="O43" s="50">
        <f t="shared" si="15"/>
        <v>1</v>
      </c>
      <c r="P43" s="51">
        <f>(SUM(P32:P42))</f>
        <v>0.93461538461538485</v>
      </c>
      <c r="Q43" s="51"/>
      <c r="S43" s="11"/>
    </row>
    <row r="44" spans="1:29">
      <c r="B44" s="52"/>
      <c r="C44" s="23"/>
      <c r="D44" s="23"/>
      <c r="E44" s="23"/>
      <c r="F44" s="23"/>
      <c r="G44" s="23"/>
      <c r="H44" s="23"/>
      <c r="I44" s="23"/>
      <c r="J44" s="23"/>
      <c r="K44" s="23"/>
      <c r="L44" s="23"/>
      <c r="M44" s="23"/>
      <c r="N44" s="23"/>
      <c r="O44" s="23"/>
      <c r="P44" s="23"/>
      <c r="Q44" s="2"/>
      <c r="S44" s="13"/>
    </row>
    <row r="45" spans="1:29">
      <c r="B45" s="7" t="s">
        <v>84</v>
      </c>
      <c r="C45" s="25" t="s">
        <v>20</v>
      </c>
      <c r="D45" s="25" t="s">
        <v>21</v>
      </c>
      <c r="E45" s="25" t="s">
        <v>22</v>
      </c>
      <c r="F45" s="25" t="s">
        <v>23</v>
      </c>
      <c r="G45" s="25" t="s">
        <v>24</v>
      </c>
      <c r="H45" s="25" t="s">
        <v>25</v>
      </c>
      <c r="I45" s="25" t="s">
        <v>26</v>
      </c>
      <c r="J45" s="25" t="s">
        <v>27</v>
      </c>
      <c r="K45" s="25" t="s">
        <v>28</v>
      </c>
      <c r="L45" s="25" t="s">
        <v>29</v>
      </c>
      <c r="M45" s="25" t="s">
        <v>30</v>
      </c>
      <c r="N45" s="25" t="s">
        <v>31</v>
      </c>
      <c r="O45" s="25" t="s">
        <v>32</v>
      </c>
      <c r="P45" s="25" t="s">
        <v>81</v>
      </c>
      <c r="Q45" s="2"/>
    </row>
    <row r="46" spans="1:29">
      <c r="B46" s="5" t="s">
        <v>33</v>
      </c>
      <c r="C46" s="329">
        <f>C19*C32</f>
        <v>20.733442622950815</v>
      </c>
      <c r="D46" s="329">
        <f t="shared" ref="D46:O46" si="16">D19*D32</f>
        <v>9.6659016393442645</v>
      </c>
      <c r="E46" s="329">
        <f t="shared" si="16"/>
        <v>13.177377049180329</v>
      </c>
      <c r="F46" s="329">
        <f t="shared" si="16"/>
        <v>8.4488524590163934</v>
      </c>
      <c r="G46" s="329">
        <f t="shared" si="16"/>
        <v>10.589180327868855</v>
      </c>
      <c r="H46" s="329">
        <f t="shared" si="16"/>
        <v>12.459344262295081</v>
      </c>
      <c r="I46" s="329">
        <f t="shared" si="16"/>
        <v>22.221967213114752</v>
      </c>
      <c r="J46" s="329">
        <f t="shared" si="16"/>
        <v>14.011147540983604</v>
      </c>
      <c r="K46" s="329">
        <f t="shared" si="16"/>
        <v>24.526885245901642</v>
      </c>
      <c r="L46" s="329">
        <f t="shared" si="16"/>
        <v>14.373442622950819</v>
      </c>
      <c r="M46" s="329">
        <f t="shared" si="16"/>
        <v>31.49344262295082</v>
      </c>
      <c r="N46" s="329">
        <f t="shared" si="16"/>
        <v>17.969180327868855</v>
      </c>
      <c r="O46" s="329">
        <f t="shared" si="16"/>
        <v>16.801639344262295</v>
      </c>
      <c r="P46" s="53">
        <f>SUM(C46:O46)</f>
        <v>216.47180327868853</v>
      </c>
      <c r="Q46" s="2"/>
    </row>
    <row r="47" spans="1:29">
      <c r="B47" s="5" t="s">
        <v>9</v>
      </c>
      <c r="C47" s="329">
        <f t="shared" ref="C47:O47" si="17">C20*C33</f>
        <v>50.525252525252519</v>
      </c>
      <c r="D47" s="329">
        <f t="shared" si="17"/>
        <v>21.893939393939394</v>
      </c>
      <c r="E47" s="329">
        <f t="shared" si="17"/>
        <v>34.760606060606065</v>
      </c>
      <c r="F47" s="329">
        <f t="shared" si="17"/>
        <v>18.814141414141414</v>
      </c>
      <c r="G47" s="329">
        <f t="shared" si="17"/>
        <v>25.060606060606062</v>
      </c>
      <c r="H47" s="329">
        <f t="shared" si="17"/>
        <v>30.675757575757583</v>
      </c>
      <c r="I47" s="329">
        <f t="shared" si="17"/>
        <v>55.089898989898984</v>
      </c>
      <c r="J47" s="329">
        <f t="shared" si="17"/>
        <v>37.306060606060612</v>
      </c>
      <c r="K47" s="329">
        <f t="shared" si="17"/>
        <v>63.147474747474746</v>
      </c>
      <c r="L47" s="329">
        <f t="shared" si="17"/>
        <v>35.62222222222222</v>
      </c>
      <c r="M47" s="329">
        <f t="shared" si="17"/>
        <v>77.095959595959613</v>
      </c>
      <c r="N47" s="329">
        <f t="shared" si="17"/>
        <v>44.25151515151515</v>
      </c>
      <c r="O47" s="329">
        <f t="shared" si="17"/>
        <v>37.078787878787885</v>
      </c>
      <c r="P47" s="53">
        <f>SUM(C47:O47)</f>
        <v>531.32222222222231</v>
      </c>
      <c r="Q47" s="2"/>
    </row>
    <row r="48" spans="1:29" s="13" customFormat="1">
      <c r="A48" s="11"/>
      <c r="B48" s="12" t="s">
        <v>34</v>
      </c>
      <c r="C48" s="329">
        <f t="shared" ref="C48:O48" si="18">C21*C34</f>
        <v>89.246956521739122</v>
      </c>
      <c r="D48" s="329">
        <f t="shared" si="18"/>
        <v>36.61710144927536</v>
      </c>
      <c r="E48" s="329">
        <f t="shared" si="18"/>
        <v>57.580579710144939</v>
      </c>
      <c r="F48" s="329">
        <f t="shared" si="18"/>
        <v>30.497681159420299</v>
      </c>
      <c r="G48" s="329">
        <f t="shared" si="18"/>
        <v>42.937391304347834</v>
      </c>
      <c r="H48" s="329">
        <f t="shared" si="18"/>
        <v>51.384057971014499</v>
      </c>
      <c r="I48" s="329">
        <f t="shared" si="18"/>
        <v>96.163768115942034</v>
      </c>
      <c r="J48" s="329">
        <f t="shared" si="18"/>
        <v>67.530724637681175</v>
      </c>
      <c r="K48" s="329">
        <f t="shared" si="18"/>
        <v>107.91971014492755</v>
      </c>
      <c r="L48" s="329">
        <f t="shared" si="18"/>
        <v>62.488695652173917</v>
      </c>
      <c r="M48" s="329">
        <f t="shared" si="18"/>
        <v>118.86608695652176</v>
      </c>
      <c r="N48" s="329">
        <f t="shared" si="18"/>
        <v>77.852173913043487</v>
      </c>
      <c r="O48" s="329">
        <f t="shared" si="18"/>
        <v>64.280289855072468</v>
      </c>
      <c r="P48" s="53">
        <f>SUM(C48:O48)</f>
        <v>903.36521739130433</v>
      </c>
      <c r="Q48" s="11"/>
    </row>
    <row r="49" spans="1:18" s="13" customFormat="1">
      <c r="A49" s="11"/>
      <c r="B49" s="12" t="s">
        <v>35</v>
      </c>
      <c r="C49" s="329">
        <f t="shared" ref="C49:O49" si="19">C22*C35</f>
        <v>25.206666666666667</v>
      </c>
      <c r="D49" s="329">
        <f t="shared" si="19"/>
        <v>21.87</v>
      </c>
      <c r="E49" s="329">
        <f t="shared" si="19"/>
        <v>25.93</v>
      </c>
      <c r="F49" s="329">
        <f t="shared" si="19"/>
        <v>54.3</v>
      </c>
      <c r="G49" s="329">
        <f t="shared" si="19"/>
        <v>29.39</v>
      </c>
      <c r="H49" s="329">
        <f t="shared" si="19"/>
        <v>27.74</v>
      </c>
      <c r="I49" s="329">
        <f t="shared" si="19"/>
        <v>64.84</v>
      </c>
      <c r="J49" s="329">
        <f t="shared" si="19"/>
        <v>27.986666666666668</v>
      </c>
      <c r="K49" s="329">
        <f t="shared" si="19"/>
        <v>57.533333333333331</v>
      </c>
      <c r="L49" s="329">
        <f t="shared" si="19"/>
        <v>99.56</v>
      </c>
      <c r="M49" s="329">
        <f t="shared" si="19"/>
        <v>23.3</v>
      </c>
      <c r="N49" s="329">
        <f t="shared" si="19"/>
        <v>70.92</v>
      </c>
      <c r="O49" s="329">
        <f t="shared" si="19"/>
        <v>57.066666666666677</v>
      </c>
      <c r="P49" s="53">
        <f>SUM(C49:O49)</f>
        <v>585.64333333333332</v>
      </c>
      <c r="Q49" s="11"/>
    </row>
    <row r="50" spans="1:18" s="13" customFormat="1">
      <c r="A50" s="11"/>
      <c r="B50" s="12" t="s">
        <v>36</v>
      </c>
      <c r="C50" s="329">
        <f t="shared" ref="C50:O50" si="20">C23*C36</f>
        <v>284.40000000000003</v>
      </c>
      <c r="D50" s="329">
        <f t="shared" si="20"/>
        <v>116.17999999999999</v>
      </c>
      <c r="E50" s="329">
        <f t="shared" si="20"/>
        <v>173.37</v>
      </c>
      <c r="F50" s="329">
        <f t="shared" si="20"/>
        <v>89.52000000000001</v>
      </c>
      <c r="G50" s="329">
        <f t="shared" si="20"/>
        <v>149.05000000000001</v>
      </c>
      <c r="H50" s="329">
        <f t="shared" si="20"/>
        <v>171.18</v>
      </c>
      <c r="I50" s="329">
        <f t="shared" si="20"/>
        <v>199.56999999999996</v>
      </c>
      <c r="J50" s="329">
        <f t="shared" si="20"/>
        <v>220.58000000000004</v>
      </c>
      <c r="K50" s="329">
        <f t="shared" si="20"/>
        <v>344.88000000000005</v>
      </c>
      <c r="L50" s="329">
        <f t="shared" si="20"/>
        <v>230.43000000000004</v>
      </c>
      <c r="M50" s="329">
        <f t="shared" si="20"/>
        <v>255.66000000000005</v>
      </c>
      <c r="N50" s="329">
        <f t="shared" si="20"/>
        <v>222.84000000000003</v>
      </c>
      <c r="O50" s="329">
        <f t="shared" si="20"/>
        <v>238.04</v>
      </c>
      <c r="P50" s="53">
        <f>SUM(C50:O50)</f>
        <v>2695.7000000000003</v>
      </c>
      <c r="Q50" s="11"/>
    </row>
    <row r="51" spans="1:18">
      <c r="B51" s="5" t="s">
        <v>37</v>
      </c>
      <c r="C51" s="329">
        <f t="shared" ref="C51:O51" si="21">C24*C37</f>
        <v>13.816000000000003</v>
      </c>
      <c r="D51" s="329">
        <f t="shared" si="21"/>
        <v>0.70866666666666667</v>
      </c>
      <c r="E51" s="329">
        <f t="shared" si="21"/>
        <v>6.6126666666666658</v>
      </c>
      <c r="F51" s="329">
        <f t="shared" si="21"/>
        <v>2.4000000000000004</v>
      </c>
      <c r="G51" s="329">
        <f t="shared" si="21"/>
        <v>2.7440000000000007</v>
      </c>
      <c r="H51" s="329">
        <f t="shared" si="21"/>
        <v>0</v>
      </c>
      <c r="I51" s="329">
        <f t="shared" si="21"/>
        <v>7.9920000000000018</v>
      </c>
      <c r="J51" s="329">
        <f t="shared" si="21"/>
        <v>11.573333333333331</v>
      </c>
      <c r="K51" s="329">
        <f t="shared" si="21"/>
        <v>0</v>
      </c>
      <c r="L51" s="329">
        <f t="shared" si="21"/>
        <v>6.8986666666666681</v>
      </c>
      <c r="M51" s="329">
        <f t="shared" si="21"/>
        <v>0.93599999999999983</v>
      </c>
      <c r="N51" s="329">
        <f t="shared" si="21"/>
        <v>3.1640000000000006</v>
      </c>
      <c r="O51" s="329">
        <f t="shared" si="21"/>
        <v>0.39266666666666672</v>
      </c>
      <c r="P51" s="53">
        <f t="shared" ref="P51:P56" si="22">SUM(C51:O51)</f>
        <v>57.238000000000007</v>
      </c>
      <c r="Q51" s="2"/>
    </row>
    <row r="52" spans="1:18" s="15" customFormat="1">
      <c r="B52" s="5" t="s">
        <v>38</v>
      </c>
      <c r="C52" s="329">
        <f t="shared" ref="C52:O52" si="23">C25*C38</f>
        <v>15.997777777777779</v>
      </c>
      <c r="D52" s="329">
        <f t="shared" si="23"/>
        <v>32.363333333333337</v>
      </c>
      <c r="E52" s="329">
        <f t="shared" si="23"/>
        <v>0.39277777777777778</v>
      </c>
      <c r="F52" s="329">
        <f t="shared" si="23"/>
        <v>1.3755555555555559</v>
      </c>
      <c r="G52" s="329">
        <f t="shared" si="23"/>
        <v>1.7422222222222226</v>
      </c>
      <c r="H52" s="329">
        <f t="shared" si="23"/>
        <v>6.0577777777777788</v>
      </c>
      <c r="I52" s="329">
        <f t="shared" si="23"/>
        <v>3.586666666666666</v>
      </c>
      <c r="J52" s="329">
        <f t="shared" si="23"/>
        <v>9.8466666666666693</v>
      </c>
      <c r="K52" s="329">
        <f t="shared" si="23"/>
        <v>60.533333333333339</v>
      </c>
      <c r="L52" s="329">
        <f t="shared" si="23"/>
        <v>1.4355555555555555</v>
      </c>
      <c r="M52" s="329">
        <f t="shared" si="23"/>
        <v>45.445555555555551</v>
      </c>
      <c r="N52" s="329">
        <f t="shared" si="23"/>
        <v>35.776666666666664</v>
      </c>
      <c r="O52" s="329">
        <f t="shared" si="23"/>
        <v>33.720555555555556</v>
      </c>
      <c r="P52" s="53">
        <f t="shared" si="22"/>
        <v>248.2744444444445</v>
      </c>
      <c r="Q52" s="5"/>
      <c r="R52" s="16"/>
    </row>
    <row r="53" spans="1:18">
      <c r="B53" s="5" t="s">
        <v>39</v>
      </c>
      <c r="C53" s="329">
        <f t="shared" ref="C53:O53" si="24">C26*C39</f>
        <v>199.5</v>
      </c>
      <c r="D53" s="329">
        <f t="shared" si="24"/>
        <v>70.875</v>
      </c>
      <c r="E53" s="329">
        <f t="shared" si="24"/>
        <v>27.291666666666671</v>
      </c>
      <c r="F53" s="329">
        <f t="shared" si="24"/>
        <v>22.187499999999996</v>
      </c>
      <c r="G53" s="329">
        <f t="shared" si="24"/>
        <v>110.12499999999999</v>
      </c>
      <c r="H53" s="329">
        <f t="shared" si="24"/>
        <v>15.999999999999998</v>
      </c>
      <c r="I53" s="329">
        <f t="shared" si="24"/>
        <v>60.062499999999993</v>
      </c>
      <c r="J53" s="329">
        <f t="shared" si="24"/>
        <v>138.12499999999997</v>
      </c>
      <c r="K53" s="329">
        <f t="shared" si="24"/>
        <v>66.9375</v>
      </c>
      <c r="L53" s="329">
        <f t="shared" si="24"/>
        <v>50.291666666666664</v>
      </c>
      <c r="M53" s="329">
        <f t="shared" si="24"/>
        <v>53.625</v>
      </c>
      <c r="N53" s="329">
        <f t="shared" si="24"/>
        <v>77.375</v>
      </c>
      <c r="O53" s="329">
        <f t="shared" si="24"/>
        <v>94.875</v>
      </c>
      <c r="P53" s="53">
        <f t="shared" si="22"/>
        <v>987.27083333333326</v>
      </c>
      <c r="Q53" s="2"/>
    </row>
    <row r="54" spans="1:18">
      <c r="B54" s="5" t="s">
        <v>15</v>
      </c>
      <c r="C54" s="330">
        <f t="shared" ref="C54:O54" si="25">C27*C40</f>
        <v>35.511111111111113</v>
      </c>
      <c r="D54" s="330">
        <f t="shared" si="25"/>
        <v>7.1111111111111116</v>
      </c>
      <c r="E54" s="330">
        <f t="shared" si="25"/>
        <v>41.833333333333329</v>
      </c>
      <c r="F54" s="330">
        <f t="shared" si="25"/>
        <v>14.888888888888889</v>
      </c>
      <c r="G54" s="330">
        <f t="shared" si="25"/>
        <v>10.222222222222223</v>
      </c>
      <c r="H54" s="330">
        <f t="shared" si="25"/>
        <v>41.527777777777779</v>
      </c>
      <c r="I54" s="330">
        <f t="shared" si="25"/>
        <v>42.933333333333337</v>
      </c>
      <c r="J54" s="330">
        <f t="shared" si="25"/>
        <v>13.122222222222224</v>
      </c>
      <c r="K54" s="330">
        <f t="shared" si="25"/>
        <v>81.566666666666649</v>
      </c>
      <c r="L54" s="330">
        <f t="shared" si="25"/>
        <v>29.577777777777779</v>
      </c>
      <c r="M54" s="330">
        <f t="shared" si="25"/>
        <v>37.983333333333327</v>
      </c>
      <c r="N54" s="330">
        <f t="shared" si="25"/>
        <v>59.699999999999996</v>
      </c>
      <c r="O54" s="330">
        <f t="shared" si="25"/>
        <v>44.366666666666667</v>
      </c>
      <c r="P54" s="54">
        <f t="shared" si="22"/>
        <v>460.34444444444443</v>
      </c>
    </row>
    <row r="55" spans="1:18">
      <c r="B55" s="5" t="s">
        <v>40</v>
      </c>
      <c r="C55" s="330">
        <f t="shared" ref="C55:O55" si="26">C28*C41</f>
        <v>83.622929936305724</v>
      </c>
      <c r="D55" s="330">
        <f t="shared" si="26"/>
        <v>4.6160297239915078</v>
      </c>
      <c r="E55" s="330">
        <f t="shared" si="26"/>
        <v>37.804883227176219</v>
      </c>
      <c r="F55" s="330">
        <f t="shared" si="26"/>
        <v>3.4061571125265395</v>
      </c>
      <c r="G55" s="330">
        <f t="shared" si="26"/>
        <v>11.134394904458599</v>
      </c>
      <c r="H55" s="330">
        <f t="shared" si="26"/>
        <v>3.7335456475583868</v>
      </c>
      <c r="I55" s="330">
        <f t="shared" si="26"/>
        <v>11.744692144373674</v>
      </c>
      <c r="J55" s="330">
        <f t="shared" si="26"/>
        <v>3.6257961783439492</v>
      </c>
      <c r="K55" s="330">
        <f t="shared" si="26"/>
        <v>14.860828025477709</v>
      </c>
      <c r="L55" s="330">
        <f t="shared" si="26"/>
        <v>47.941242038216558</v>
      </c>
      <c r="M55" s="330">
        <f t="shared" si="26"/>
        <v>62.125</v>
      </c>
      <c r="N55" s="330">
        <f t="shared" si="26"/>
        <v>28.237473460721873</v>
      </c>
      <c r="O55" s="330">
        <f t="shared" si="26"/>
        <v>48.653927813163484</v>
      </c>
      <c r="P55" s="54">
        <f t="shared" si="22"/>
        <v>361.50690021231424</v>
      </c>
      <c r="R55" s="13"/>
    </row>
    <row r="56" spans="1:18">
      <c r="B56" s="18" t="s">
        <v>41</v>
      </c>
      <c r="C56" s="331">
        <f t="shared" ref="C56:O56" si="27">C29*C42</f>
        <v>19.012140048239029</v>
      </c>
      <c r="D56" s="331">
        <f t="shared" si="27"/>
        <v>18.675786733440393</v>
      </c>
      <c r="E56" s="331">
        <f t="shared" si="27"/>
        <v>20.632000525819887</v>
      </c>
      <c r="F56" s="331">
        <f t="shared" si="27"/>
        <v>18.105204471124352</v>
      </c>
      <c r="G56" s="331">
        <f t="shared" si="27"/>
        <v>20.147679127254911</v>
      </c>
      <c r="H56" s="331">
        <f t="shared" si="27"/>
        <v>21.205355145571179</v>
      </c>
      <c r="I56" s="331">
        <f t="shared" si="27"/>
        <v>13.308744953424288</v>
      </c>
      <c r="J56" s="331">
        <f t="shared" si="27"/>
        <v>21.3727026324067</v>
      </c>
      <c r="K56" s="331">
        <f t="shared" si="27"/>
        <v>17.979510913881612</v>
      </c>
      <c r="L56" s="331">
        <f t="shared" si="27"/>
        <v>23.01754976148618</v>
      </c>
      <c r="M56" s="331">
        <f t="shared" si="27"/>
        <v>11.550281843002116</v>
      </c>
      <c r="N56" s="331">
        <f t="shared" si="27"/>
        <v>17.611230786712714</v>
      </c>
      <c r="O56" s="331">
        <f t="shared" si="27"/>
        <v>21.700338624318501</v>
      </c>
      <c r="P56" s="55">
        <f t="shared" si="22"/>
        <v>244.3185255666819</v>
      </c>
    </row>
    <row r="57" spans="1:18" s="58" customFormat="1">
      <c r="A57" s="2"/>
      <c r="B57" s="56" t="s">
        <v>65</v>
      </c>
      <c r="C57" s="57">
        <f t="shared" ref="C57:P57" si="28">SUM(C46:C56)</f>
        <v>837.5722772100429</v>
      </c>
      <c r="D57" s="57">
        <f t="shared" si="28"/>
        <v>340.57687005110205</v>
      </c>
      <c r="E57" s="57">
        <f t="shared" si="28"/>
        <v>439.38589101737188</v>
      </c>
      <c r="F57" s="57">
        <f t="shared" si="28"/>
        <v>263.94398106067342</v>
      </c>
      <c r="G57" s="57">
        <f t="shared" si="28"/>
        <v>413.14269616898071</v>
      </c>
      <c r="H57" s="57">
        <f t="shared" si="28"/>
        <v>381.96361615775231</v>
      </c>
      <c r="I57" s="57">
        <f t="shared" si="28"/>
        <v>577.51357141675362</v>
      </c>
      <c r="J57" s="57">
        <f t="shared" si="28"/>
        <v>565.08032048436496</v>
      </c>
      <c r="K57" s="57">
        <f t="shared" si="28"/>
        <v>839.88524241099663</v>
      </c>
      <c r="L57" s="57">
        <f t="shared" si="28"/>
        <v>601.63681896371645</v>
      </c>
      <c r="M57" s="57">
        <f>SUM(M46:M56)</f>
        <v>718.08065990732337</v>
      </c>
      <c r="N57" s="57">
        <f t="shared" si="28"/>
        <v>655.69724030652867</v>
      </c>
      <c r="O57" s="57">
        <f>SUM(O46:O56)</f>
        <v>656.97653907116023</v>
      </c>
      <c r="P57" s="57">
        <f t="shared" si="28"/>
        <v>7291.4557242267665</v>
      </c>
    </row>
    <row r="58" spans="1:18">
      <c r="B58" s="52"/>
      <c r="C58" s="59"/>
      <c r="D58" s="59"/>
      <c r="E58" s="59"/>
      <c r="F58" s="59"/>
      <c r="G58" s="59"/>
      <c r="H58" s="59"/>
      <c r="I58" s="59"/>
      <c r="J58" s="59"/>
      <c r="K58" s="59"/>
      <c r="L58" s="59"/>
      <c r="M58" s="59"/>
      <c r="N58" s="59"/>
      <c r="O58" s="59"/>
      <c r="P58" s="59"/>
    </row>
    <row r="59" spans="1:18" s="2" customFormat="1">
      <c r="B59" s="7" t="s">
        <v>87</v>
      </c>
      <c r="C59" s="8" t="s">
        <v>20</v>
      </c>
      <c r="D59" s="8" t="s">
        <v>21</v>
      </c>
      <c r="E59" s="8" t="s">
        <v>22</v>
      </c>
      <c r="F59" s="8" t="s">
        <v>23</v>
      </c>
      <c r="G59" s="8" t="s">
        <v>24</v>
      </c>
      <c r="H59" s="8" t="s">
        <v>25</v>
      </c>
      <c r="I59" s="8" t="s">
        <v>26</v>
      </c>
      <c r="J59" s="8" t="s">
        <v>27</v>
      </c>
      <c r="K59" s="8" t="s">
        <v>28</v>
      </c>
      <c r="L59" s="8" t="s">
        <v>29</v>
      </c>
      <c r="M59" s="8" t="s">
        <v>30</v>
      </c>
      <c r="N59" s="8" t="s">
        <v>31</v>
      </c>
      <c r="O59" s="8" t="s">
        <v>32</v>
      </c>
      <c r="P59" s="8" t="s">
        <v>81</v>
      </c>
    </row>
    <row r="60" spans="1:18">
      <c r="B60" s="12" t="s">
        <v>33</v>
      </c>
      <c r="C60" s="332">
        <f t="shared" ref="C60:C70" si="29">C46/$C$57</f>
        <v>2.4754213083572927E-2</v>
      </c>
      <c r="D60" s="332">
        <f t="shared" ref="D60:D70" si="30">D46/$D$57</f>
        <v>2.8380969141838491E-2</v>
      </c>
      <c r="E60" s="332">
        <f t="shared" ref="E60:E70" si="31">E46/$E$57</f>
        <v>2.999044192945954E-2</v>
      </c>
      <c r="F60" s="332">
        <f t="shared" ref="F60:F70" si="32">F46/$F$57</f>
        <v>3.2010021312341409E-2</v>
      </c>
      <c r="G60" s="332">
        <f t="shared" ref="G60:G70" si="33">G46/$G$57</f>
        <v>2.5630806077563434E-2</v>
      </c>
      <c r="H60" s="332">
        <f t="shared" ref="H60:H70" si="34">H46/$H$57</f>
        <v>3.2619191292684091E-2</v>
      </c>
      <c r="I60" s="332">
        <f t="shared" ref="I60:I70" si="35">I46/$I$57</f>
        <v>3.8478692645438489E-2</v>
      </c>
      <c r="J60" s="332">
        <f t="shared" ref="J60:J70" si="36">J46/$J$57</f>
        <v>2.4794966366858771E-2</v>
      </c>
      <c r="K60" s="332">
        <f t="shared" ref="K60:K70" si="37">K46/$K$57</f>
        <v>2.9202662467903498E-2</v>
      </c>
      <c r="L60" s="332">
        <f t="shared" ref="L60:L70" si="38">L46/$L$57</f>
        <v>2.3890563492620375E-2</v>
      </c>
      <c r="M60" s="332">
        <f t="shared" ref="M60:M70" si="39">M46/$M$57</f>
        <v>4.3857806485159224E-2</v>
      </c>
      <c r="N60" s="332">
        <f t="shared" ref="N60:N70" si="40">N46/$N$57</f>
        <v>2.7404691103272802E-2</v>
      </c>
      <c r="O60" s="332">
        <f t="shared" ref="O60:O70" si="41">O46/$O$57</f>
        <v>2.5574184685524106E-2</v>
      </c>
      <c r="P60" s="332">
        <f t="shared" ref="P60:P70" si="42">P46/$P$57</f>
        <v>2.9688420456210698E-2</v>
      </c>
    </row>
    <row r="61" spans="1:18">
      <c r="B61" s="12" t="s">
        <v>9</v>
      </c>
      <c r="C61" s="332">
        <f t="shared" si="29"/>
        <v>6.0323453748436333E-2</v>
      </c>
      <c r="D61" s="332">
        <f t="shared" si="30"/>
        <v>6.4284868760037361E-2</v>
      </c>
      <c r="E61" s="332">
        <f t="shared" si="31"/>
        <v>7.9111793917915646E-2</v>
      </c>
      <c r="F61" s="332">
        <f t="shared" si="32"/>
        <v>7.1280812460794707E-2</v>
      </c>
      <c r="G61" s="332">
        <f t="shared" si="33"/>
        <v>6.0658475371802169E-2</v>
      </c>
      <c r="H61" s="332">
        <f t="shared" si="34"/>
        <v>8.0310679546735639E-2</v>
      </c>
      <c r="I61" s="332">
        <f t="shared" si="35"/>
        <v>9.539152275634441E-2</v>
      </c>
      <c r="J61" s="332">
        <f t="shared" si="36"/>
        <v>6.6019040574768734E-2</v>
      </c>
      <c r="K61" s="332">
        <f t="shared" si="37"/>
        <v>7.518583677717916E-2</v>
      </c>
      <c r="L61" s="332">
        <f t="shared" si="38"/>
        <v>5.9208846765029063E-2</v>
      </c>
      <c r="M61" s="332">
        <f t="shared" si="39"/>
        <v>0.10736392706344401</v>
      </c>
      <c r="N61" s="332">
        <f t="shared" si="40"/>
        <v>6.7487725174545848E-2</v>
      </c>
      <c r="O61" s="332">
        <f t="shared" si="41"/>
        <v>5.6438526604329332E-2</v>
      </c>
      <c r="P61" s="332">
        <f t="shared" si="42"/>
        <v>7.2869155668989161E-2</v>
      </c>
    </row>
    <row r="62" spans="1:18">
      <c r="B62" s="12" t="s">
        <v>34</v>
      </c>
      <c r="C62" s="332">
        <f t="shared" si="29"/>
        <v>0.10655433441400561</v>
      </c>
      <c r="D62" s="332">
        <f t="shared" si="30"/>
        <v>0.10751493912014966</v>
      </c>
      <c r="E62" s="332">
        <f t="shared" si="31"/>
        <v>0.13104785767431115</v>
      </c>
      <c r="F62" s="332">
        <f t="shared" si="32"/>
        <v>0.11554603759806792</v>
      </c>
      <c r="G62" s="332">
        <f t="shared" si="33"/>
        <v>0.10392871930812468</v>
      </c>
      <c r="H62" s="332">
        <f t="shared" si="34"/>
        <v>0.13452605378464294</v>
      </c>
      <c r="I62" s="332">
        <f t="shared" si="35"/>
        <v>0.16651343427312629</v>
      </c>
      <c r="J62" s="332">
        <f t="shared" si="36"/>
        <v>0.11950641738823332</v>
      </c>
      <c r="K62" s="332">
        <f t="shared" si="37"/>
        <v>0.12849339968771256</v>
      </c>
      <c r="L62" s="332">
        <f t="shared" si="38"/>
        <v>0.10386448050138782</v>
      </c>
      <c r="M62" s="332">
        <f t="shared" si="39"/>
        <v>0.16553305720817324</v>
      </c>
      <c r="N62" s="332">
        <f t="shared" si="40"/>
        <v>0.11873189198821206</v>
      </c>
      <c r="O62" s="332">
        <f t="shared" si="41"/>
        <v>9.7842595636599999E-2</v>
      </c>
      <c r="P62" s="332">
        <f t="shared" si="42"/>
        <v>0.12389367110737041</v>
      </c>
    </row>
    <row r="63" spans="1:18">
      <c r="B63" s="12" t="s">
        <v>35</v>
      </c>
      <c r="C63" s="332">
        <f t="shared" si="29"/>
        <v>3.0094915212129741E-2</v>
      </c>
      <c r="D63" s="332">
        <f t="shared" si="30"/>
        <v>6.4214578038486597E-2</v>
      </c>
      <c r="E63" s="332">
        <f t="shared" si="31"/>
        <v>5.9014184410793501E-2</v>
      </c>
      <c r="F63" s="332">
        <f t="shared" si="32"/>
        <v>0.20572547167695379</v>
      </c>
      <c r="G63" s="332">
        <f t="shared" si="33"/>
        <v>7.1137648741051718E-2</v>
      </c>
      <c r="H63" s="332">
        <f t="shared" si="34"/>
        <v>7.2624718236365432E-2</v>
      </c>
      <c r="I63" s="332">
        <f t="shared" si="35"/>
        <v>0.11227441779581875</v>
      </c>
      <c r="J63" s="332">
        <f t="shared" si="36"/>
        <v>4.9526882554815535E-2</v>
      </c>
      <c r="K63" s="332">
        <f t="shared" si="37"/>
        <v>6.8501421894468145E-2</v>
      </c>
      <c r="L63" s="332">
        <f t="shared" si="38"/>
        <v>0.16548189349761899</v>
      </c>
      <c r="M63" s="332">
        <f t="shared" si="39"/>
        <v>3.2447608327185885E-2</v>
      </c>
      <c r="N63" s="332">
        <f t="shared" si="40"/>
        <v>0.10815967437478609</v>
      </c>
      <c r="O63" s="332">
        <f t="shared" si="41"/>
        <v>8.6862563992540859E-2</v>
      </c>
      <c r="P63" s="332">
        <f t="shared" si="42"/>
        <v>8.0319123571917284E-2</v>
      </c>
    </row>
    <row r="64" spans="1:18">
      <c r="B64" s="12" t="s">
        <v>36</v>
      </c>
      <c r="C64" s="332">
        <f t="shared" si="29"/>
        <v>0.33955278575759185</v>
      </c>
      <c r="D64" s="332">
        <f t="shared" si="30"/>
        <v>0.34112709997765761</v>
      </c>
      <c r="E64" s="332">
        <f t="shared" si="31"/>
        <v>0.39457343429615388</v>
      </c>
      <c r="F64" s="332">
        <f t="shared" si="32"/>
        <v>0.33916287706300013</v>
      </c>
      <c r="G64" s="332">
        <f t="shared" si="33"/>
        <v>0.36077123323762361</v>
      </c>
      <c r="H64" s="332">
        <f t="shared" si="34"/>
        <v>0.44815786833817717</v>
      </c>
      <c r="I64" s="332">
        <f t="shared" si="35"/>
        <v>0.34556763663651363</v>
      </c>
      <c r="J64" s="332">
        <f t="shared" si="36"/>
        <v>0.39035158720609381</v>
      </c>
      <c r="K64" s="332">
        <f t="shared" si="37"/>
        <v>0.41062752693448745</v>
      </c>
      <c r="L64" s="332">
        <f t="shared" si="38"/>
        <v>0.38300514984588541</v>
      </c>
      <c r="M64" s="332">
        <f t="shared" si="39"/>
        <v>0.35603242682095898</v>
      </c>
      <c r="N64" s="332">
        <f t="shared" si="40"/>
        <v>0.33985197176645987</v>
      </c>
      <c r="O64" s="332">
        <f t="shared" si="41"/>
        <v>0.36232648480346535</v>
      </c>
      <c r="P64" s="332">
        <f t="shared" si="42"/>
        <v>0.36970669533700967</v>
      </c>
    </row>
    <row r="65" spans="2:16">
      <c r="B65" s="5" t="s">
        <v>37</v>
      </c>
      <c r="C65" s="332">
        <f t="shared" si="29"/>
        <v>1.6495292855228161E-2</v>
      </c>
      <c r="D65" s="332">
        <f t="shared" si="30"/>
        <v>2.0807833090965172E-3</v>
      </c>
      <c r="E65" s="332">
        <f t="shared" si="31"/>
        <v>1.5049792908359961E-2</v>
      </c>
      <c r="F65" s="332">
        <f t="shared" si="32"/>
        <v>9.0928385271581806E-3</v>
      </c>
      <c r="G65" s="332">
        <f t="shared" si="33"/>
        <v>6.6417729889569899E-3</v>
      </c>
      <c r="H65" s="332">
        <f t="shared" si="34"/>
        <v>0</v>
      </c>
      <c r="I65" s="332">
        <f t="shared" si="35"/>
        <v>1.383863582702319E-2</v>
      </c>
      <c r="J65" s="332">
        <f t="shared" si="36"/>
        <v>2.0480864248489696E-2</v>
      </c>
      <c r="K65" s="332">
        <f t="shared" si="37"/>
        <v>0</v>
      </c>
      <c r="L65" s="332">
        <f t="shared" si="38"/>
        <v>1.1466496812062152E-2</v>
      </c>
      <c r="M65" s="332">
        <f t="shared" si="39"/>
        <v>1.3034747379504713E-3</v>
      </c>
      <c r="N65" s="332">
        <f t="shared" si="40"/>
        <v>4.8253977682152175E-3</v>
      </c>
      <c r="O65" s="332">
        <f t="shared" si="41"/>
        <v>5.9768750223839449E-4</v>
      </c>
      <c r="P65" s="332">
        <f t="shared" si="42"/>
        <v>7.8500099520346332E-3</v>
      </c>
    </row>
    <row r="66" spans="2:16">
      <c r="B66" s="5" t="s">
        <v>38</v>
      </c>
      <c r="C66" s="332">
        <f t="shared" si="29"/>
        <v>1.9100175845201624E-2</v>
      </c>
      <c r="D66" s="332">
        <f t="shared" si="30"/>
        <v>9.5025047732916687E-2</v>
      </c>
      <c r="E66" s="332">
        <f t="shared" si="31"/>
        <v>8.9392441998609521E-4</v>
      </c>
      <c r="F66" s="332">
        <f t="shared" si="32"/>
        <v>5.211543563250846E-3</v>
      </c>
      <c r="G66" s="332">
        <f t="shared" si="33"/>
        <v>4.2169987231472951E-3</v>
      </c>
      <c r="H66" s="332">
        <f t="shared" si="34"/>
        <v>1.5859567564874805E-2</v>
      </c>
      <c r="I66" s="332">
        <f t="shared" si="35"/>
        <v>6.2105322613767704E-3</v>
      </c>
      <c r="J66" s="332">
        <f t="shared" si="36"/>
        <v>1.7425251437223097E-2</v>
      </c>
      <c r="K66" s="332">
        <f t="shared" si="37"/>
        <v>7.2073338447482135E-2</v>
      </c>
      <c r="L66" s="332">
        <f t="shared" si="38"/>
        <v>2.386083281984328E-3</v>
      </c>
      <c r="M66" s="332">
        <f t="shared" si="39"/>
        <v>6.3287535917512142E-2</v>
      </c>
      <c r="N66" s="332">
        <f t="shared" si="40"/>
        <v>5.4562783655977574E-2</v>
      </c>
      <c r="O66" s="332">
        <f t="shared" si="41"/>
        <v>5.1326879348279321E-2</v>
      </c>
      <c r="P66" s="332">
        <f t="shared" si="42"/>
        <v>3.4050051709087648E-2</v>
      </c>
    </row>
    <row r="67" spans="2:16">
      <c r="B67" s="12" t="s">
        <v>39</v>
      </c>
      <c r="C67" s="332">
        <f t="shared" si="29"/>
        <v>0.2381883992919816</v>
      </c>
      <c r="D67" s="332">
        <f t="shared" si="30"/>
        <v>0.20810279919879915</v>
      </c>
      <c r="E67" s="332">
        <f t="shared" si="31"/>
        <v>6.2113206692810369E-2</v>
      </c>
      <c r="F67" s="332">
        <f t="shared" si="32"/>
        <v>8.4061397842217528E-2</v>
      </c>
      <c r="G67" s="332">
        <f t="shared" si="33"/>
        <v>0.26655439154842869</v>
      </c>
      <c r="H67" s="332">
        <f t="shared" si="34"/>
        <v>4.1888806480960591E-2</v>
      </c>
      <c r="I67" s="332">
        <f t="shared" si="35"/>
        <v>0.10400188493000251</v>
      </c>
      <c r="J67" s="332">
        <f t="shared" si="36"/>
        <v>0.24443427773525112</v>
      </c>
      <c r="K67" s="332">
        <f t="shared" si="37"/>
        <v>7.9698388089124481E-2</v>
      </c>
      <c r="L67" s="332">
        <f t="shared" si="38"/>
        <v>8.3591404451095697E-2</v>
      </c>
      <c r="M67" s="332">
        <f t="shared" si="39"/>
        <v>7.4678240195079099E-2</v>
      </c>
      <c r="N67" s="332">
        <f t="shared" si="40"/>
        <v>0.11800415686335411</v>
      </c>
      <c r="O67" s="332">
        <f t="shared" si="41"/>
        <v>0.14441154951154753</v>
      </c>
      <c r="P67" s="332">
        <f t="shared" si="42"/>
        <v>0.13540105990810633</v>
      </c>
    </row>
    <row r="68" spans="2:16">
      <c r="B68" s="12" t="s">
        <v>15</v>
      </c>
      <c r="C68" s="332">
        <f t="shared" si="29"/>
        <v>4.2397667732507562E-2</v>
      </c>
      <c r="D68" s="332">
        <f t="shared" si="30"/>
        <v>2.0879606739130935E-2</v>
      </c>
      <c r="E68" s="332">
        <f t="shared" si="31"/>
        <v>9.5208640487910834E-2</v>
      </c>
      <c r="F68" s="332">
        <f t="shared" si="32"/>
        <v>5.6409276048110926E-2</v>
      </c>
      <c r="G68" s="332">
        <f t="shared" si="33"/>
        <v>2.4742594549078515E-2</v>
      </c>
      <c r="H68" s="332">
        <f t="shared" si="34"/>
        <v>0.10872181543235432</v>
      </c>
      <c r="I68" s="332">
        <f t="shared" si="35"/>
        <v>7.4341687292316758E-2</v>
      </c>
      <c r="J68" s="332">
        <f t="shared" si="36"/>
        <v>2.3221870850102095E-2</v>
      </c>
      <c r="K68" s="332">
        <f t="shared" si="37"/>
        <v>9.7116442280280144E-2</v>
      </c>
      <c r="L68" s="332">
        <f t="shared" si="38"/>
        <v>4.9162180314568746E-2</v>
      </c>
      <c r="M68" s="332">
        <f t="shared" si="39"/>
        <v>5.2895636178581271E-2</v>
      </c>
      <c r="N68" s="332">
        <f t="shared" si="40"/>
        <v>9.104811844578016E-2</v>
      </c>
      <c r="O68" s="332">
        <f t="shared" si="41"/>
        <v>6.7531584505883105E-2</v>
      </c>
      <c r="P68" s="332">
        <f t="shared" si="42"/>
        <v>6.313477882268323E-2</v>
      </c>
    </row>
    <row r="69" spans="2:16">
      <c r="B69" s="5" t="s">
        <v>40</v>
      </c>
      <c r="C69" s="332">
        <f t="shared" si="29"/>
        <v>9.9839658273855589E-2</v>
      </c>
      <c r="D69" s="332">
        <f t="shared" si="30"/>
        <v>1.3553561999964627E-2</v>
      </c>
      <c r="E69" s="332">
        <f t="shared" si="31"/>
        <v>8.6040275757697321E-2</v>
      </c>
      <c r="F69" s="332">
        <f t="shared" si="32"/>
        <v>1.2904848592639656E-2</v>
      </c>
      <c r="G69" s="332">
        <f t="shared" si="33"/>
        <v>2.6950482261229394E-2</v>
      </c>
      <c r="H69" s="332">
        <f t="shared" si="34"/>
        <v>9.7746106949003729E-3</v>
      </c>
      <c r="I69" s="332">
        <f t="shared" si="35"/>
        <v>2.033665133714806E-2</v>
      </c>
      <c r="J69" s="332">
        <f t="shared" si="36"/>
        <v>6.4164262086424404E-3</v>
      </c>
      <c r="K69" s="332">
        <f t="shared" si="37"/>
        <v>1.7693879205232639E-2</v>
      </c>
      <c r="L69" s="332">
        <f t="shared" si="38"/>
        <v>7.9684687717072378E-2</v>
      </c>
      <c r="M69" s="332">
        <f t="shared" si="39"/>
        <v>8.6515350529031032E-2</v>
      </c>
      <c r="N69" s="332">
        <f t="shared" si="40"/>
        <v>4.3064804493490434E-2</v>
      </c>
      <c r="O69" s="332">
        <f t="shared" si="41"/>
        <v>7.4057329173353559E-2</v>
      </c>
      <c r="P69" s="332">
        <f t="shared" si="42"/>
        <v>4.9579523470349371E-2</v>
      </c>
    </row>
    <row r="70" spans="2:16">
      <c r="B70" s="18" t="s">
        <v>41</v>
      </c>
      <c r="C70" s="333">
        <f t="shared" si="29"/>
        <v>2.2699103785488884E-2</v>
      </c>
      <c r="D70" s="333">
        <f t="shared" si="30"/>
        <v>5.4835745981922306E-2</v>
      </c>
      <c r="E70" s="333">
        <f t="shared" si="31"/>
        <v>4.6956447504601748E-2</v>
      </c>
      <c r="F70" s="333">
        <f t="shared" si="32"/>
        <v>6.8594875315465015E-2</v>
      </c>
      <c r="G70" s="333">
        <f t="shared" si="33"/>
        <v>4.8766877192993503E-2</v>
      </c>
      <c r="H70" s="333">
        <f t="shared" si="34"/>
        <v>5.551668862830457E-2</v>
      </c>
      <c r="I70" s="333">
        <f t="shared" si="35"/>
        <v>2.3044904244891314E-2</v>
      </c>
      <c r="J70" s="333">
        <f t="shared" si="36"/>
        <v>3.7822415429521326E-2</v>
      </c>
      <c r="K70" s="333">
        <f t="shared" si="37"/>
        <v>2.140710421612976E-2</v>
      </c>
      <c r="L70" s="333">
        <f t="shared" si="38"/>
        <v>3.8258213320674986E-2</v>
      </c>
      <c r="M70" s="333">
        <f t="shared" si="39"/>
        <v>1.6084936536924437E-2</v>
      </c>
      <c r="N70" s="333">
        <f t="shared" si="40"/>
        <v>2.6858784365906017E-2</v>
      </c>
      <c r="O70" s="333">
        <f t="shared" si="41"/>
        <v>3.3030614236238404E-2</v>
      </c>
      <c r="P70" s="333">
        <f t="shared" si="42"/>
        <v>3.3507509996241663E-2</v>
      </c>
    </row>
    <row r="71" spans="2:16">
      <c r="B71" s="56" t="s">
        <v>65</v>
      </c>
      <c r="C71" s="334">
        <f t="shared" ref="C71:P71" si="43">SUM(C60:C70)</f>
        <v>0.99999999999999967</v>
      </c>
      <c r="D71" s="334">
        <f t="shared" si="43"/>
        <v>0.99999999999999989</v>
      </c>
      <c r="E71" s="334">
        <f t="shared" si="43"/>
        <v>1</v>
      </c>
      <c r="F71" s="334">
        <f t="shared" si="43"/>
        <v>1</v>
      </c>
      <c r="G71" s="334">
        <f t="shared" si="43"/>
        <v>1.0000000000000002</v>
      </c>
      <c r="H71" s="334">
        <f t="shared" si="43"/>
        <v>1</v>
      </c>
      <c r="I71" s="334">
        <f t="shared" si="43"/>
        <v>1</v>
      </c>
      <c r="J71" s="334">
        <f t="shared" si="43"/>
        <v>0.99999999999999989</v>
      </c>
      <c r="K71" s="334">
        <f t="shared" si="43"/>
        <v>1</v>
      </c>
      <c r="L71" s="334">
        <f t="shared" si="43"/>
        <v>1</v>
      </c>
      <c r="M71" s="334">
        <f t="shared" si="43"/>
        <v>0.99999999999999978</v>
      </c>
      <c r="N71" s="334">
        <f t="shared" si="43"/>
        <v>1.0000000000000002</v>
      </c>
      <c r="O71" s="334">
        <f t="shared" si="43"/>
        <v>1</v>
      </c>
      <c r="P71" s="334">
        <f t="shared" si="43"/>
        <v>1</v>
      </c>
    </row>
    <row r="72" spans="2:16">
      <c r="B72" s="12"/>
      <c r="C72" s="13"/>
      <c r="D72" s="13"/>
      <c r="E72" s="13"/>
      <c r="F72" s="13"/>
      <c r="G72" s="13"/>
      <c r="H72" s="13"/>
      <c r="I72" s="13"/>
      <c r="J72" s="13"/>
      <c r="K72" s="13"/>
      <c r="L72" s="13"/>
      <c r="M72" s="13"/>
      <c r="N72" s="13"/>
      <c r="O72" s="13"/>
      <c r="P72" s="13"/>
    </row>
    <row r="73" spans="2:16">
      <c r="B73" s="12"/>
      <c r="C73" s="60"/>
      <c r="D73" s="60"/>
      <c r="E73" s="60"/>
      <c r="F73" s="60"/>
      <c r="G73" s="60"/>
      <c r="H73" s="60"/>
      <c r="I73" s="60"/>
      <c r="J73" s="60"/>
      <c r="K73" s="60"/>
      <c r="L73" s="60"/>
      <c r="M73" s="60"/>
      <c r="N73" s="60"/>
      <c r="O73" s="60"/>
      <c r="P73" s="13"/>
    </row>
    <row r="74" spans="2:16">
      <c r="B74" s="12"/>
      <c r="C74" s="60"/>
      <c r="D74" s="60"/>
      <c r="E74" s="60"/>
      <c r="F74" s="60"/>
      <c r="G74" s="60"/>
      <c r="H74" s="60"/>
      <c r="I74" s="60"/>
      <c r="J74" s="60"/>
      <c r="K74" s="60"/>
      <c r="L74" s="60"/>
      <c r="M74" s="60"/>
      <c r="N74" s="60"/>
      <c r="O74" s="60"/>
      <c r="P74" s="13"/>
    </row>
    <row r="75" spans="2:16">
      <c r="B75" s="12"/>
      <c r="C75" s="60"/>
      <c r="D75" s="60"/>
      <c r="E75" s="60"/>
      <c r="F75" s="60"/>
      <c r="G75" s="60"/>
      <c r="H75" s="60"/>
      <c r="I75" s="60"/>
      <c r="J75" s="60"/>
      <c r="K75" s="60"/>
      <c r="L75" s="60"/>
      <c r="M75" s="60"/>
      <c r="N75" s="60"/>
      <c r="O75" s="60"/>
      <c r="P75" s="13"/>
    </row>
    <row r="76" spans="2:16">
      <c r="B76" s="12"/>
      <c r="C76" s="60"/>
      <c r="D76" s="60"/>
      <c r="E76" s="60"/>
      <c r="F76" s="60"/>
      <c r="G76" s="60"/>
      <c r="H76" s="60"/>
      <c r="I76" s="60"/>
      <c r="J76" s="60"/>
      <c r="K76" s="60"/>
      <c r="L76" s="60"/>
      <c r="M76" s="60"/>
      <c r="N76" s="60"/>
      <c r="O76" s="60"/>
      <c r="P76" s="13"/>
    </row>
    <row r="77" spans="2:16">
      <c r="B77" s="12"/>
      <c r="C77" s="60"/>
      <c r="D77" s="60"/>
      <c r="E77" s="60"/>
      <c r="F77" s="60"/>
      <c r="G77" s="60"/>
      <c r="H77" s="60"/>
      <c r="I77" s="60"/>
      <c r="J77" s="60"/>
      <c r="K77" s="60"/>
      <c r="L77" s="60"/>
      <c r="M77" s="60"/>
      <c r="N77" s="60"/>
      <c r="O77" s="60"/>
      <c r="P77" s="13"/>
    </row>
    <row r="78" spans="2:16">
      <c r="B78" s="12"/>
      <c r="C78" s="60"/>
      <c r="D78" s="60"/>
      <c r="E78" s="60"/>
      <c r="F78" s="60"/>
      <c r="G78" s="60"/>
      <c r="H78" s="60"/>
      <c r="I78" s="60"/>
      <c r="J78" s="60"/>
      <c r="K78" s="60"/>
      <c r="L78" s="60"/>
      <c r="M78" s="60"/>
      <c r="N78" s="60"/>
      <c r="O78" s="60"/>
      <c r="P78" s="13"/>
    </row>
    <row r="79" spans="2:16">
      <c r="B79" s="12"/>
      <c r="C79" s="60"/>
      <c r="D79" s="60"/>
      <c r="E79" s="60"/>
      <c r="F79" s="60"/>
      <c r="G79" s="60"/>
      <c r="H79" s="60"/>
      <c r="I79" s="60"/>
      <c r="J79" s="60"/>
      <c r="K79" s="60"/>
      <c r="L79" s="60"/>
      <c r="M79" s="60"/>
      <c r="N79" s="60"/>
      <c r="O79" s="60"/>
      <c r="P79" s="13"/>
    </row>
    <row r="80" spans="2:16">
      <c r="B80" s="12"/>
      <c r="C80" s="60"/>
      <c r="D80" s="60"/>
      <c r="E80" s="60"/>
      <c r="F80" s="60"/>
      <c r="G80" s="60"/>
      <c r="H80" s="60"/>
      <c r="I80" s="60"/>
      <c r="J80" s="60"/>
      <c r="K80" s="60"/>
      <c r="L80" s="60"/>
      <c r="M80" s="60"/>
      <c r="N80" s="60"/>
      <c r="O80" s="60"/>
      <c r="P80" s="13"/>
    </row>
    <row r="81" spans="2:16">
      <c r="B81" s="12"/>
      <c r="C81" s="60"/>
      <c r="D81" s="60"/>
      <c r="E81" s="60"/>
      <c r="F81" s="60"/>
      <c r="G81" s="60"/>
      <c r="H81" s="60"/>
      <c r="I81" s="60"/>
      <c r="J81" s="60"/>
      <c r="K81" s="60"/>
      <c r="L81" s="60"/>
      <c r="M81" s="60"/>
      <c r="N81" s="60"/>
      <c r="O81" s="60"/>
      <c r="P81" s="13"/>
    </row>
    <row r="82" spans="2:16">
      <c r="B82" s="12"/>
      <c r="C82" s="60"/>
      <c r="D82" s="60"/>
      <c r="E82" s="60"/>
      <c r="F82" s="60"/>
      <c r="G82" s="60"/>
      <c r="H82" s="60"/>
      <c r="I82" s="60"/>
      <c r="J82" s="60"/>
      <c r="K82" s="60"/>
      <c r="L82" s="60"/>
      <c r="M82" s="60"/>
      <c r="N82" s="60"/>
      <c r="O82" s="60"/>
      <c r="P82" s="13"/>
    </row>
    <row r="83" spans="2:16">
      <c r="B83" s="12"/>
      <c r="C83" s="60"/>
      <c r="D83" s="60"/>
      <c r="E83" s="60"/>
      <c r="F83" s="60"/>
      <c r="G83" s="60"/>
      <c r="H83" s="60"/>
      <c r="I83" s="60"/>
      <c r="J83" s="60"/>
      <c r="K83" s="60"/>
      <c r="L83" s="60"/>
      <c r="M83" s="60"/>
      <c r="N83" s="60"/>
      <c r="O83" s="60"/>
      <c r="P83" s="13"/>
    </row>
    <row r="84" spans="2:16">
      <c r="B84" s="12"/>
      <c r="C84" s="13"/>
      <c r="D84" s="13"/>
      <c r="E84" s="13"/>
      <c r="F84" s="13"/>
      <c r="G84" s="13"/>
      <c r="H84" s="13"/>
      <c r="I84" s="13"/>
      <c r="J84" s="13"/>
      <c r="K84" s="13"/>
      <c r="L84" s="13"/>
      <c r="M84" s="13"/>
      <c r="N84" s="13"/>
      <c r="O84" s="13"/>
      <c r="P84" s="13"/>
    </row>
    <row r="85" spans="2:16">
      <c r="B85" s="12"/>
      <c r="C85" s="13"/>
      <c r="D85" s="13"/>
      <c r="E85" s="13"/>
      <c r="F85" s="13"/>
      <c r="G85" s="13"/>
      <c r="H85" s="13"/>
      <c r="I85" s="13"/>
      <c r="J85" s="13"/>
      <c r="K85" s="13"/>
      <c r="L85" s="13"/>
      <c r="M85" s="13"/>
      <c r="N85" s="13"/>
      <c r="O85" s="13"/>
      <c r="P85" s="13"/>
    </row>
  </sheetData>
  <mergeCells count="1">
    <mergeCell ref="B2:O2"/>
  </mergeCells>
  <conditionalFormatting sqref="C46:P56 C60:P70">
    <cfRule type="cellIs" dxfId="5" priority="19" stopIfTrue="1" operator="equal">
      <formula>0</formula>
    </cfRule>
  </conditionalFormatting>
  <conditionalFormatting sqref="Q35:Q37 R30 P32:P38 P39:Q43 C52:P52">
    <cfRule type="cellIs" dxfId="4" priority="20" stopIfTrue="1" operator="equal">
      <formula>"NA"</formula>
    </cfRule>
  </conditionalFormatting>
  <conditionalFormatting sqref="C60:C70">
    <cfRule type="colorScale" priority="115">
      <colorScale>
        <cfvo type="min"/>
        <cfvo type="percentile" val="50"/>
        <cfvo type="max"/>
        <color rgb="FFF8696B"/>
        <color rgb="FFFFEB84"/>
        <color rgb="FF63BE7B"/>
      </colorScale>
    </cfRule>
  </conditionalFormatting>
  <conditionalFormatting sqref="D60:D70">
    <cfRule type="colorScale" priority="117">
      <colorScale>
        <cfvo type="min"/>
        <cfvo type="percentile" val="50"/>
        <cfvo type="max"/>
        <color rgb="FFF8696B"/>
        <color rgb="FFFFEB84"/>
        <color rgb="FF63BE7B"/>
      </colorScale>
    </cfRule>
  </conditionalFormatting>
  <conditionalFormatting sqref="E60:E70">
    <cfRule type="colorScale" priority="119">
      <colorScale>
        <cfvo type="min"/>
        <cfvo type="percentile" val="50"/>
        <cfvo type="max"/>
        <color rgb="FFF8696B"/>
        <color rgb="FFFFEB84"/>
        <color rgb="FF63BE7B"/>
      </colorScale>
    </cfRule>
  </conditionalFormatting>
  <conditionalFormatting sqref="F60:F70">
    <cfRule type="colorScale" priority="121">
      <colorScale>
        <cfvo type="min"/>
        <cfvo type="percentile" val="50"/>
        <cfvo type="max"/>
        <color rgb="FFF8696B"/>
        <color rgb="FFFFEB84"/>
        <color rgb="FF63BE7B"/>
      </colorScale>
    </cfRule>
  </conditionalFormatting>
  <conditionalFormatting sqref="G60:G70">
    <cfRule type="colorScale" priority="123">
      <colorScale>
        <cfvo type="min"/>
        <cfvo type="percentile" val="50"/>
        <cfvo type="max"/>
        <color rgb="FFF8696B"/>
        <color rgb="FFFFEB84"/>
        <color rgb="FF63BE7B"/>
      </colorScale>
    </cfRule>
  </conditionalFormatting>
  <conditionalFormatting sqref="H60:H70">
    <cfRule type="colorScale" priority="125">
      <colorScale>
        <cfvo type="min"/>
        <cfvo type="percentile" val="50"/>
        <cfvo type="max"/>
        <color rgb="FFF8696B"/>
        <color rgb="FFFFEB84"/>
        <color rgb="FF63BE7B"/>
      </colorScale>
    </cfRule>
  </conditionalFormatting>
  <conditionalFormatting sqref="I60:I70">
    <cfRule type="colorScale" priority="127">
      <colorScale>
        <cfvo type="min"/>
        <cfvo type="percentile" val="50"/>
        <cfvo type="max"/>
        <color rgb="FFF8696B"/>
        <color rgb="FFFFEB84"/>
        <color rgb="FF63BE7B"/>
      </colorScale>
    </cfRule>
  </conditionalFormatting>
  <conditionalFormatting sqref="J60:J70">
    <cfRule type="colorScale" priority="129">
      <colorScale>
        <cfvo type="min"/>
        <cfvo type="percentile" val="50"/>
        <cfvo type="max"/>
        <color rgb="FFF8696B"/>
        <color rgb="FFFFEB84"/>
        <color rgb="FF63BE7B"/>
      </colorScale>
    </cfRule>
  </conditionalFormatting>
  <conditionalFormatting sqref="K60:K70">
    <cfRule type="colorScale" priority="131">
      <colorScale>
        <cfvo type="min"/>
        <cfvo type="percentile" val="50"/>
        <cfvo type="max"/>
        <color rgb="FFF8696B"/>
        <color rgb="FFFFEB84"/>
        <color rgb="FF63BE7B"/>
      </colorScale>
    </cfRule>
  </conditionalFormatting>
  <conditionalFormatting sqref="L60:L70">
    <cfRule type="colorScale" priority="133">
      <colorScale>
        <cfvo type="min"/>
        <cfvo type="percentile" val="50"/>
        <cfvo type="max"/>
        <color rgb="FFF8696B"/>
        <color rgb="FFFFEB84"/>
        <color rgb="FF63BE7B"/>
      </colorScale>
    </cfRule>
  </conditionalFormatting>
  <conditionalFormatting sqref="M60:M70">
    <cfRule type="colorScale" priority="135">
      <colorScale>
        <cfvo type="min"/>
        <cfvo type="percentile" val="50"/>
        <cfvo type="max"/>
        <color rgb="FFF8696B"/>
        <color rgb="FFFFEB84"/>
        <color rgb="FF63BE7B"/>
      </colorScale>
    </cfRule>
  </conditionalFormatting>
  <conditionalFormatting sqref="N60:N70">
    <cfRule type="colorScale" priority="137">
      <colorScale>
        <cfvo type="min"/>
        <cfvo type="percentile" val="50"/>
        <cfvo type="max"/>
        <color rgb="FFF8696B"/>
        <color rgb="FFFFEB84"/>
        <color rgb="FF63BE7B"/>
      </colorScale>
    </cfRule>
  </conditionalFormatting>
  <conditionalFormatting sqref="O60:O70">
    <cfRule type="colorScale" priority="139">
      <colorScale>
        <cfvo type="min"/>
        <cfvo type="percentile" val="50"/>
        <cfvo type="max"/>
        <color rgb="FFF8696B"/>
        <color rgb="FFFFEB84"/>
        <color rgb="FF63BE7B"/>
      </colorScale>
    </cfRule>
  </conditionalFormatting>
  <conditionalFormatting sqref="P60:P70">
    <cfRule type="colorScale" priority="143">
      <colorScale>
        <cfvo type="min"/>
        <cfvo type="percentile" val="50"/>
        <cfvo type="max"/>
        <color rgb="FFF8696B"/>
        <color rgb="FFFFEB84"/>
        <color rgb="FF63BE7B"/>
      </colorScale>
    </cfRule>
  </conditionalFormatting>
  <conditionalFormatting sqref="C40:O42">
    <cfRule type="cellIs" dxfId="3" priority="2" stopIfTrue="1" operator="equal">
      <formula>"NA"</formula>
    </cfRule>
  </conditionalFormatting>
  <conditionalFormatting sqref="C32:O39">
    <cfRule type="cellIs" dxfId="2" priority="1" stopIfTrue="1" operator="equal">
      <formula>"NA"</formula>
    </cfRule>
  </conditionalFormatting>
  <pageMargins left="0.5" right="0.5" top="0.5" bottom="0.5" header="0" footer="0"/>
  <pageSetup paperSize="5" scale="54" fitToHeight="2"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2:V75"/>
  <sheetViews>
    <sheetView view="pageBreakPreview" zoomScale="60" zoomScaleNormal="100" workbookViewId="0">
      <selection sqref="A1:A1048576"/>
    </sheetView>
  </sheetViews>
  <sheetFormatPr defaultRowHeight="18"/>
  <cols>
    <col min="1" max="1" width="11.140625" style="4" bestFit="1" customWidth="1"/>
    <col min="2" max="2" width="58.7109375" style="94" bestFit="1" customWidth="1"/>
    <col min="3" max="3" width="16.7109375" style="64" customWidth="1"/>
    <col min="4" max="4" width="17.85546875" style="64" bestFit="1" customWidth="1"/>
    <col min="5" max="6" width="18.42578125" style="64" bestFit="1" customWidth="1"/>
    <col min="7" max="7" width="19" style="64" bestFit="1" customWidth="1"/>
    <col min="8" max="8" width="18.140625" style="64" bestFit="1" customWidth="1"/>
    <col min="9" max="9" width="19" style="64" bestFit="1" customWidth="1"/>
    <col min="10" max="11" width="19.28515625" style="64" bestFit="1" customWidth="1"/>
    <col min="12" max="12" width="19.140625" style="98" bestFit="1" customWidth="1"/>
    <col min="13" max="13" width="18.42578125" style="63" customWidth="1"/>
    <col min="14" max="14" width="21.140625" style="64" bestFit="1" customWidth="1"/>
    <col min="15" max="15" width="58.7109375" style="64" bestFit="1" customWidth="1"/>
    <col min="16" max="16" width="16.85546875" style="64" customWidth="1"/>
    <col min="17" max="18" width="19.28515625" style="64" bestFit="1" customWidth="1"/>
    <col min="19" max="20" width="11.28515625" style="64" customWidth="1"/>
    <col min="21" max="22" width="13.5703125" style="64" bestFit="1" customWidth="1"/>
    <col min="23" max="24" width="13.42578125" style="64" bestFit="1" customWidth="1"/>
    <col min="25" max="16384" width="9.140625" style="64"/>
  </cols>
  <sheetData>
    <row r="2" spans="1:14" s="61" customFormat="1" ht="31.5">
      <c r="A2" s="380"/>
      <c r="B2" s="628" t="s">
        <v>123</v>
      </c>
      <c r="C2" s="628"/>
      <c r="D2" s="628"/>
      <c r="E2" s="628"/>
      <c r="F2" s="628"/>
      <c r="G2" s="628"/>
      <c r="H2" s="628"/>
      <c r="I2" s="628"/>
      <c r="J2" s="628"/>
      <c r="K2" s="628"/>
      <c r="L2" s="62"/>
      <c r="M2" s="63"/>
    </row>
    <row r="4" spans="1:14">
      <c r="A4" s="4" t="s">
        <v>14</v>
      </c>
      <c r="B4" s="7" t="s">
        <v>113</v>
      </c>
      <c r="C4" s="8" t="s">
        <v>0</v>
      </c>
      <c r="D4" s="8" t="s">
        <v>1</v>
      </c>
      <c r="E4" s="8" t="s">
        <v>2</v>
      </c>
      <c r="F4" s="8" t="s">
        <v>3</v>
      </c>
      <c r="G4" s="8" t="s">
        <v>4</v>
      </c>
      <c r="H4" s="8" t="s">
        <v>5</v>
      </c>
      <c r="I4" s="8" t="s">
        <v>6</v>
      </c>
      <c r="J4" s="8" t="s">
        <v>7</v>
      </c>
      <c r="K4" s="8" t="s">
        <v>8</v>
      </c>
      <c r="L4" s="8" t="s">
        <v>88</v>
      </c>
      <c r="M4" s="8" t="s">
        <v>89</v>
      </c>
    </row>
    <row r="5" spans="1:14">
      <c r="B5" s="5" t="s">
        <v>71</v>
      </c>
      <c r="C5" s="17">
        <f>AVERAGE('Univ Data'!$J$4:$L$4)</f>
        <v>1726.8666666666668</v>
      </c>
      <c r="D5" s="17">
        <f>AVERAGE('Univ Data'!$J$18:$L$18)</f>
        <v>2238.3333333333335</v>
      </c>
      <c r="E5" s="17">
        <f>AVERAGE('Univ Data'!$J$32:$L$32)</f>
        <v>2373.0666666666671</v>
      </c>
      <c r="F5" s="17">
        <f>AVERAGE('Univ Data'!$J$46:$L$46)</f>
        <v>2342.6666666666665</v>
      </c>
      <c r="G5" s="17">
        <f>AVERAGE('Univ Data'!$J$60:$L$60)</f>
        <v>4509.8666666666659</v>
      </c>
      <c r="H5" s="17">
        <f>AVERAGE('Univ Data'!$J$74:$L$74)</f>
        <v>2420.8666666666668</v>
      </c>
      <c r="I5" s="17">
        <f>AVERAGE('Univ Data'!$J$88:$L$88)</f>
        <v>1457.3999999999999</v>
      </c>
      <c r="J5" s="17">
        <f>AVERAGE('Univ Data'!$J$102:$L$102)</f>
        <v>3242.5333333333333</v>
      </c>
      <c r="K5" s="17">
        <f>AVERAGE('Univ Data'!$J$116:$L$116)</f>
        <v>4575</v>
      </c>
      <c r="L5" s="9">
        <f>SUM(C5:K5)</f>
        <v>24886.6</v>
      </c>
      <c r="M5" s="9">
        <f>AVERAGE(C5:K5)</f>
        <v>2765.1777777777775</v>
      </c>
      <c r="N5" s="67"/>
    </row>
    <row r="6" spans="1:14">
      <c r="B6" s="5" t="s">
        <v>72</v>
      </c>
      <c r="C6" s="9">
        <f>AVERAGE('Univ Data'!$J$5:$L$5)</f>
        <v>1731.4666666666665</v>
      </c>
      <c r="D6" s="9">
        <f>AVERAGE('Univ Data'!$J$19:$L$19)</f>
        <v>2257</v>
      </c>
      <c r="E6" s="9">
        <f>AVERAGE('Univ Data'!$J$33:$L$33)</f>
        <v>2258.0666666666666</v>
      </c>
      <c r="F6" s="9">
        <f>AVERAGE('Univ Data'!$J$47:$L$47)</f>
        <v>2155.2666666666664</v>
      </c>
      <c r="G6" s="9">
        <f>AVERAGE('Univ Data'!$J$61:$L$61)</f>
        <v>5024.333333333333</v>
      </c>
      <c r="H6" s="9">
        <f>AVERAGE('Univ Data'!$J$75:$L$75)</f>
        <v>2477.6</v>
      </c>
      <c r="I6" s="9">
        <f>AVERAGE('Univ Data'!$J$89:$L$89)</f>
        <v>1348.6666666666667</v>
      </c>
      <c r="J6" s="9">
        <f>AVERAGE('Univ Data'!$J$103:$L$103)</f>
        <v>3715.4666666666672</v>
      </c>
      <c r="K6" s="9">
        <f>AVERAGE('Univ Data'!$J$117:$L$117)</f>
        <v>5261.4000000000005</v>
      </c>
      <c r="L6" s="9">
        <f t="shared" ref="L6:L41" si="0">SUM(C6:K6)</f>
        <v>26229.266666666666</v>
      </c>
      <c r="M6" s="9">
        <f t="shared" ref="M6:M13" si="1">AVERAGE(C6:K6)</f>
        <v>2914.3629629629631</v>
      </c>
      <c r="N6" s="67"/>
    </row>
    <row r="7" spans="1:14">
      <c r="B7" s="5" t="s">
        <v>73</v>
      </c>
      <c r="C7" s="9">
        <f>AVERAGE('Univ Data'!$J$6:$L$6)</f>
        <v>1862.8666666666668</v>
      </c>
      <c r="D7" s="9">
        <f>AVERAGE('Univ Data'!$J$20:$L$20)</f>
        <v>2361.5333333333333</v>
      </c>
      <c r="E7" s="9">
        <f>AVERAGE('Univ Data'!$J$34:$L$34)</f>
        <v>2586.4</v>
      </c>
      <c r="F7" s="9">
        <f>AVERAGE('Univ Data'!$J$48:$L$48)</f>
        <v>2380.1333333333332</v>
      </c>
      <c r="G7" s="9">
        <f>AVERAGE('Univ Data'!$J$62:$L$62)</f>
        <v>6034.7999999999993</v>
      </c>
      <c r="H7" s="9">
        <f>AVERAGE('Univ Data'!$J$76:$L$76)</f>
        <v>3153</v>
      </c>
      <c r="I7" s="9">
        <f>AVERAGE('Univ Data'!$J$90:$L$90)</f>
        <v>1521.1333333333332</v>
      </c>
      <c r="J7" s="9">
        <f>AVERAGE('Univ Data'!$J$104:$L$104)</f>
        <v>4274.4666666666662</v>
      </c>
      <c r="K7" s="9">
        <f>AVERAGE('Univ Data'!$J$118:$L$118)</f>
        <v>5539.2666666666673</v>
      </c>
      <c r="L7" s="9">
        <f t="shared" si="0"/>
        <v>29713.599999999995</v>
      </c>
      <c r="M7" s="9">
        <f t="shared" si="1"/>
        <v>3301.5111111111105</v>
      </c>
      <c r="N7" s="67"/>
    </row>
    <row r="8" spans="1:14">
      <c r="B8" s="5" t="s">
        <v>10</v>
      </c>
      <c r="C8" s="9">
        <f>AVERAGE('Univ Data'!$J$7:$L$7)</f>
        <v>1889.5333333333335</v>
      </c>
      <c r="D8" s="9">
        <f>AVERAGE('Univ Data'!$J$21:$L$21)</f>
        <v>2868.1333333333332</v>
      </c>
      <c r="E8" s="9">
        <f>AVERAGE('Univ Data'!$J$35:$L$35)</f>
        <v>2705.4</v>
      </c>
      <c r="F8" s="9">
        <f>AVERAGE('Univ Data'!$J$49:$L$49)</f>
        <v>2462.6666666666665</v>
      </c>
      <c r="G8" s="9">
        <f>AVERAGE('Univ Data'!$J$63:$L$63)</f>
        <v>6379.333333333333</v>
      </c>
      <c r="H8" s="9">
        <f>AVERAGE('Univ Data'!$J$77:$L$77)</f>
        <v>3531.6666666666665</v>
      </c>
      <c r="I8" s="9">
        <f>AVERAGE('Univ Data'!$J$91:$L$91)</f>
        <v>1746.9333333333334</v>
      </c>
      <c r="J8" s="9">
        <f>AVERAGE('Univ Data'!$J$105:$L$105)</f>
        <v>4675.666666666667</v>
      </c>
      <c r="K8" s="9">
        <f>AVERAGE('Univ Data'!$J$119:$L$119)</f>
        <v>6053.9333333333334</v>
      </c>
      <c r="L8" s="9">
        <f t="shared" si="0"/>
        <v>32313.26666666667</v>
      </c>
      <c r="M8" s="9">
        <f t="shared" si="1"/>
        <v>3590.3629629629631</v>
      </c>
      <c r="N8" s="67"/>
    </row>
    <row r="9" spans="1:14">
      <c r="B9" s="68" t="s">
        <v>11</v>
      </c>
      <c r="C9" s="9">
        <f>AVERAGE('Univ Data'!$J$8:$L$8)</f>
        <v>119.33333333333333</v>
      </c>
      <c r="D9" s="9">
        <f>AVERAGE('Univ Data'!$J$22:$L$22)</f>
        <v>315.33333333333331</v>
      </c>
      <c r="E9" s="9">
        <f>AVERAGE('Univ Data'!$J$36:$L$36)</f>
        <v>390.66666666666669</v>
      </c>
      <c r="F9" s="9">
        <f>AVERAGE('Univ Data'!$J$50:$L$50)</f>
        <v>456.33333333333331</v>
      </c>
      <c r="G9" s="9">
        <f>AVERAGE('Univ Data'!$J$64:$L$64)</f>
        <v>932</v>
      </c>
      <c r="H9" s="9">
        <f>AVERAGE('Univ Data'!$J$78:$L$78)</f>
        <v>610.66666666666663</v>
      </c>
      <c r="I9" s="9">
        <f>AVERAGE('Univ Data'!$J$92:$L$92)</f>
        <v>445.66666666666669</v>
      </c>
      <c r="J9" s="9">
        <f>AVERAGE('Univ Data'!$J$106:$L$106)</f>
        <v>1048</v>
      </c>
      <c r="K9" s="9">
        <f>AVERAGE('Univ Data'!$J$120:$L$120)</f>
        <v>1589.6666666666667</v>
      </c>
      <c r="L9" s="9">
        <f t="shared" si="0"/>
        <v>5907.666666666667</v>
      </c>
      <c r="M9" s="9">
        <f t="shared" si="1"/>
        <v>656.40740740740739</v>
      </c>
      <c r="N9" s="67"/>
    </row>
    <row r="10" spans="1:14">
      <c r="B10" s="68" t="s">
        <v>12</v>
      </c>
      <c r="C10" s="9">
        <f>AVERAGE('Univ Data'!$J$9:$L$9)</f>
        <v>0</v>
      </c>
      <c r="D10" s="9">
        <f>AVERAGE('Univ Data'!$J$23:$L$23)</f>
        <v>0</v>
      </c>
      <c r="E10" s="9">
        <f>AVERAGE('Univ Data'!$J$37:$L$37)</f>
        <v>17.666666666666668</v>
      </c>
      <c r="F10" s="9">
        <f>AVERAGE('Univ Data'!$J$51:$L$51)</f>
        <v>64</v>
      </c>
      <c r="G10" s="9">
        <f>AVERAGE('Univ Data'!$J$65:$L$65)</f>
        <v>25</v>
      </c>
      <c r="H10" s="9">
        <f>AVERAGE('Univ Data'!$J$79:$L$79)</f>
        <v>94.333333333333329</v>
      </c>
      <c r="I10" s="9">
        <f>AVERAGE('Univ Data'!$J$93:$L$93)</f>
        <v>74.333333333333329</v>
      </c>
      <c r="J10" s="9">
        <f>AVERAGE('Univ Data'!$J$107:$L$107)</f>
        <v>263.33333333333331</v>
      </c>
      <c r="K10" s="9">
        <f>AVERAGE('Univ Data'!$J$121:$L$121)</f>
        <v>561.66666666666663</v>
      </c>
      <c r="L10" s="9">
        <f t="shared" si="0"/>
        <v>1100.3333333333333</v>
      </c>
      <c r="M10" s="9">
        <f t="shared" si="1"/>
        <v>122.25925925925925</v>
      </c>
      <c r="N10" s="67"/>
    </row>
    <row r="11" spans="1:14">
      <c r="B11" s="5" t="s">
        <v>13</v>
      </c>
      <c r="C11" s="9">
        <f>AVERAGE('Univ Data'!$J$10:$L$10)</f>
        <v>2424243.3766666665</v>
      </c>
      <c r="D11" s="9">
        <f>AVERAGE('Univ Data'!$J$24:$L$24)</f>
        <v>2869735.4333333336</v>
      </c>
      <c r="E11" s="9">
        <f>AVERAGE('Univ Data'!$J$38:$L$38)</f>
        <v>8935800.206666667</v>
      </c>
      <c r="F11" s="9">
        <f>AVERAGE('Univ Data'!$J$52:$L$52)</f>
        <v>10346769.310000001</v>
      </c>
      <c r="G11" s="9">
        <f>AVERAGE('Univ Data'!$J$66:$L$66)</f>
        <v>18631740.400000002</v>
      </c>
      <c r="H11" s="9">
        <f>AVERAGE('Univ Data'!$J$80:$L$80)</f>
        <v>22201777.333333332</v>
      </c>
      <c r="I11" s="9">
        <f>AVERAGE('Univ Data'!$J$94:$L$94)</f>
        <v>31935606.333333332</v>
      </c>
      <c r="J11" s="9">
        <f>AVERAGE('Univ Data'!$J$108:$L$108)</f>
        <v>55167358</v>
      </c>
      <c r="K11" s="9">
        <f>AVERAGE('Univ Data'!$J$122:$L$122)</f>
        <v>149776942.60333332</v>
      </c>
      <c r="L11" s="9">
        <f t="shared" si="0"/>
        <v>302289972.99666667</v>
      </c>
      <c r="M11" s="9">
        <f t="shared" si="1"/>
        <v>33587774.777407408</v>
      </c>
      <c r="N11" s="67" t="s">
        <v>14</v>
      </c>
    </row>
    <row r="12" spans="1:14">
      <c r="B12" s="68" t="s">
        <v>16</v>
      </c>
      <c r="C12" s="9">
        <f>AVERAGE('Univ Data'!$J$11:$L$11)</f>
        <v>18.384939941951078</v>
      </c>
      <c r="D12" s="9">
        <f>AVERAGE('Univ Data'!$J$25:$L$25)</f>
        <v>20.45792483947189</v>
      </c>
      <c r="E12" s="9">
        <f>AVERAGE('Univ Data'!$J$39:$L$39)</f>
        <v>19.756359252995495</v>
      </c>
      <c r="F12" s="9">
        <f>AVERAGE('Univ Data'!$J$53:$L$53)</f>
        <v>17.984803826428944</v>
      </c>
      <c r="G12" s="9">
        <f>AVERAGE('Univ Data'!$J$67:$L$67)</f>
        <v>20.736716484316073</v>
      </c>
      <c r="H12" s="9">
        <f>AVERAGE('Univ Data'!$J$81:$L$81)</f>
        <v>21.038661939992206</v>
      </c>
      <c r="I12" s="9">
        <f>AVERAGE('Univ Data'!$J$95:$L$95)</f>
        <v>17.165716137425129</v>
      </c>
      <c r="J12" s="9">
        <f>AVERAGE('Univ Data'!$J$109:$L$109)</f>
        <v>19.960456636648257</v>
      </c>
      <c r="K12" s="9">
        <f>AVERAGE('Univ Data'!$J$123:$L$123)</f>
        <v>23.039352325869448</v>
      </c>
      <c r="L12" s="9">
        <f t="shared" si="0"/>
        <v>178.52493138509854</v>
      </c>
      <c r="M12" s="69">
        <f t="shared" si="1"/>
        <v>19.836103487233171</v>
      </c>
      <c r="N12" s="67"/>
    </row>
    <row r="13" spans="1:14">
      <c r="B13" s="70" t="s">
        <v>17</v>
      </c>
      <c r="C13" s="335">
        <f>AVERAGE('Univ Data'!$J$12:$L$12)*100</f>
        <v>58.340831753478483</v>
      </c>
      <c r="D13" s="335">
        <f>AVERAGE('Univ Data'!$J$26:$L$26)*100</f>
        <v>46.493057459131585</v>
      </c>
      <c r="E13" s="335">
        <f>AVERAGE('Univ Data'!$J$40:$L$40)*100</f>
        <v>59.333457155062895</v>
      </c>
      <c r="F13" s="335">
        <f>AVERAGE('Univ Data'!$J$54:$L$54)*100</f>
        <v>53.919563126439094</v>
      </c>
      <c r="G13" s="335">
        <f>AVERAGE('Univ Data'!$J$68:$L$68)*100</f>
        <v>54.519509887651118</v>
      </c>
      <c r="H13" s="335">
        <f>AVERAGE('Univ Data'!$J$82:$L$82)*100</f>
        <v>52.934281341204624</v>
      </c>
      <c r="I13" s="335">
        <f>AVERAGE('Univ Data'!$J$96:$L$96)*100</f>
        <v>41.416349652323639</v>
      </c>
      <c r="J13" s="335">
        <f>AVERAGE('Univ Data'!$J$110:$L$110)*100</f>
        <v>49.275427417751544</v>
      </c>
      <c r="K13" s="335">
        <f>AVERAGE('Univ Data'!$J$124:$L$124)*100</f>
        <v>77.41943813625619</v>
      </c>
      <c r="L13" s="9">
        <f t="shared" si="0"/>
        <v>493.65191592929915</v>
      </c>
      <c r="M13" s="9">
        <f t="shared" si="1"/>
        <v>54.850212881033237</v>
      </c>
      <c r="N13" s="67"/>
    </row>
    <row r="14" spans="1:14">
      <c r="B14" s="71"/>
      <c r="E14" s="64" t="s">
        <v>14</v>
      </c>
      <c r="L14" s="72"/>
    </row>
    <row r="15" spans="1:14">
      <c r="A15" s="24" t="s">
        <v>143</v>
      </c>
      <c r="B15" s="7" t="s">
        <v>95</v>
      </c>
      <c r="C15" s="8" t="s">
        <v>0</v>
      </c>
      <c r="D15" s="8" t="s">
        <v>1</v>
      </c>
      <c r="E15" s="8" t="s">
        <v>2</v>
      </c>
      <c r="F15" s="8" t="s">
        <v>3</v>
      </c>
      <c r="G15" s="8" t="s">
        <v>4</v>
      </c>
      <c r="H15" s="8" t="s">
        <v>5</v>
      </c>
      <c r="I15" s="8" t="s">
        <v>6</v>
      </c>
      <c r="J15" s="8" t="s">
        <v>7</v>
      </c>
      <c r="K15" s="8" t="s">
        <v>8</v>
      </c>
      <c r="L15" s="8" t="s">
        <v>88</v>
      </c>
      <c r="M15" s="8" t="s">
        <v>89</v>
      </c>
    </row>
    <row r="16" spans="1:14">
      <c r="A16" s="381">
        <v>2.5</v>
      </c>
      <c r="B16" s="5" t="s">
        <v>71</v>
      </c>
      <c r="C16" s="73">
        <f>C5/$A16</f>
        <v>690.74666666666667</v>
      </c>
      <c r="D16" s="73">
        <f t="shared" ref="D16:K16" si="2">D5/$A16</f>
        <v>895.33333333333337</v>
      </c>
      <c r="E16" s="73">
        <f t="shared" si="2"/>
        <v>949.2266666666668</v>
      </c>
      <c r="F16" s="73">
        <f t="shared" si="2"/>
        <v>937.06666666666661</v>
      </c>
      <c r="G16" s="73">
        <f t="shared" si="2"/>
        <v>1803.9466666666663</v>
      </c>
      <c r="H16" s="73">
        <f t="shared" si="2"/>
        <v>968.34666666666669</v>
      </c>
      <c r="I16" s="73">
        <f t="shared" si="2"/>
        <v>582.95999999999992</v>
      </c>
      <c r="J16" s="73">
        <f t="shared" si="2"/>
        <v>1297.0133333333333</v>
      </c>
      <c r="K16" s="73">
        <f t="shared" si="2"/>
        <v>1830</v>
      </c>
      <c r="L16" s="9">
        <f t="shared" si="0"/>
        <v>9954.64</v>
      </c>
      <c r="M16" s="9">
        <f>AVERAGE(C16:K16)</f>
        <v>1106.0711111111111</v>
      </c>
    </row>
    <row r="17" spans="1:21">
      <c r="A17" s="381">
        <v>2</v>
      </c>
      <c r="B17" s="5" t="s">
        <v>72</v>
      </c>
      <c r="C17" s="73">
        <f t="shared" ref="C17:K17" si="3">C6/$A17</f>
        <v>865.73333333333323</v>
      </c>
      <c r="D17" s="73">
        <f t="shared" si="3"/>
        <v>1128.5</v>
      </c>
      <c r="E17" s="73">
        <f t="shared" si="3"/>
        <v>1129.0333333333333</v>
      </c>
      <c r="F17" s="73">
        <f t="shared" si="3"/>
        <v>1077.6333333333332</v>
      </c>
      <c r="G17" s="73">
        <f t="shared" si="3"/>
        <v>2512.1666666666665</v>
      </c>
      <c r="H17" s="73">
        <f t="shared" si="3"/>
        <v>1238.8</v>
      </c>
      <c r="I17" s="73">
        <f t="shared" si="3"/>
        <v>674.33333333333337</v>
      </c>
      <c r="J17" s="73">
        <f t="shared" si="3"/>
        <v>1857.7333333333336</v>
      </c>
      <c r="K17" s="73">
        <f t="shared" si="3"/>
        <v>2630.7000000000003</v>
      </c>
      <c r="L17" s="9">
        <f t="shared" si="0"/>
        <v>13114.633333333333</v>
      </c>
      <c r="M17" s="9">
        <f t="shared" ref="M17:M24" si="4">AVERAGE(C17:K17)</f>
        <v>1457.1814814814816</v>
      </c>
    </row>
    <row r="18" spans="1:21">
      <c r="A18" s="381">
        <v>1.5</v>
      </c>
      <c r="B18" s="5" t="s">
        <v>73</v>
      </c>
      <c r="C18" s="73">
        <f t="shared" ref="C18:K18" si="5">C7/$A18</f>
        <v>1241.9111111111113</v>
      </c>
      <c r="D18" s="73">
        <f t="shared" si="5"/>
        <v>1574.3555555555556</v>
      </c>
      <c r="E18" s="73">
        <f t="shared" si="5"/>
        <v>1724.2666666666667</v>
      </c>
      <c r="F18" s="73">
        <f t="shared" si="5"/>
        <v>1586.7555555555555</v>
      </c>
      <c r="G18" s="73">
        <f t="shared" si="5"/>
        <v>4023.1999999999994</v>
      </c>
      <c r="H18" s="73">
        <f t="shared" si="5"/>
        <v>2102</v>
      </c>
      <c r="I18" s="73">
        <f t="shared" si="5"/>
        <v>1014.0888888888888</v>
      </c>
      <c r="J18" s="73">
        <f t="shared" si="5"/>
        <v>2849.6444444444442</v>
      </c>
      <c r="K18" s="73">
        <f t="shared" si="5"/>
        <v>3692.8444444444449</v>
      </c>
      <c r="L18" s="9">
        <f t="shared" si="0"/>
        <v>19809.066666666666</v>
      </c>
      <c r="M18" s="9">
        <f t="shared" si="4"/>
        <v>2201.0074074074073</v>
      </c>
    </row>
    <row r="19" spans="1:21">
      <c r="A19" s="381">
        <v>1</v>
      </c>
      <c r="B19" s="5" t="s">
        <v>10</v>
      </c>
      <c r="C19" s="73">
        <f t="shared" ref="C19:K19" si="6">C8/$A19</f>
        <v>1889.5333333333335</v>
      </c>
      <c r="D19" s="73">
        <f t="shared" si="6"/>
        <v>2868.1333333333332</v>
      </c>
      <c r="E19" s="73">
        <f t="shared" si="6"/>
        <v>2705.4</v>
      </c>
      <c r="F19" s="73">
        <f t="shared" si="6"/>
        <v>2462.6666666666665</v>
      </c>
      <c r="G19" s="73">
        <f t="shared" si="6"/>
        <v>6379.333333333333</v>
      </c>
      <c r="H19" s="73">
        <f t="shared" si="6"/>
        <v>3531.6666666666665</v>
      </c>
      <c r="I19" s="73">
        <f t="shared" si="6"/>
        <v>1746.9333333333334</v>
      </c>
      <c r="J19" s="73">
        <f t="shared" si="6"/>
        <v>4675.666666666667</v>
      </c>
      <c r="K19" s="73">
        <f t="shared" si="6"/>
        <v>6053.9333333333334</v>
      </c>
      <c r="L19" s="9">
        <f t="shared" si="0"/>
        <v>32313.26666666667</v>
      </c>
      <c r="M19" s="9">
        <f t="shared" si="4"/>
        <v>3590.3629629629631</v>
      </c>
    </row>
    <row r="20" spans="1:21">
      <c r="A20" s="381">
        <v>0.3</v>
      </c>
      <c r="B20" s="68" t="s">
        <v>11</v>
      </c>
      <c r="C20" s="73">
        <f t="shared" ref="C20:K20" si="7">C9/$A20</f>
        <v>397.77777777777777</v>
      </c>
      <c r="D20" s="73">
        <f t="shared" si="7"/>
        <v>1051.1111111111111</v>
      </c>
      <c r="E20" s="73">
        <f t="shared" si="7"/>
        <v>1302.2222222222224</v>
      </c>
      <c r="F20" s="73">
        <f t="shared" si="7"/>
        <v>1521.1111111111111</v>
      </c>
      <c r="G20" s="73">
        <f t="shared" si="7"/>
        <v>3106.666666666667</v>
      </c>
      <c r="H20" s="73">
        <f t="shared" si="7"/>
        <v>2035.5555555555554</v>
      </c>
      <c r="I20" s="73">
        <f t="shared" si="7"/>
        <v>1485.5555555555557</v>
      </c>
      <c r="J20" s="73">
        <f t="shared" si="7"/>
        <v>3493.3333333333335</v>
      </c>
      <c r="K20" s="73">
        <f t="shared" si="7"/>
        <v>5298.8888888888896</v>
      </c>
      <c r="L20" s="9">
        <f t="shared" si="0"/>
        <v>19692.222222222223</v>
      </c>
      <c r="M20" s="9">
        <f t="shared" si="4"/>
        <v>2188.0246913580249</v>
      </c>
    </row>
    <row r="21" spans="1:21">
      <c r="A21" s="381">
        <v>0.05</v>
      </c>
      <c r="B21" s="68" t="s">
        <v>12</v>
      </c>
      <c r="C21" s="73">
        <f t="shared" ref="C21:K21" si="8">C10/$A21</f>
        <v>0</v>
      </c>
      <c r="D21" s="73">
        <f t="shared" si="8"/>
        <v>0</v>
      </c>
      <c r="E21" s="73">
        <f t="shared" si="8"/>
        <v>353.33333333333331</v>
      </c>
      <c r="F21" s="73">
        <f t="shared" si="8"/>
        <v>1280</v>
      </c>
      <c r="G21" s="73">
        <f t="shared" si="8"/>
        <v>500</v>
      </c>
      <c r="H21" s="73">
        <f t="shared" si="8"/>
        <v>1886.6666666666665</v>
      </c>
      <c r="I21" s="73">
        <f t="shared" si="8"/>
        <v>1486.6666666666665</v>
      </c>
      <c r="J21" s="73">
        <f t="shared" si="8"/>
        <v>5266.6666666666661</v>
      </c>
      <c r="K21" s="73">
        <f t="shared" si="8"/>
        <v>11233.333333333332</v>
      </c>
      <c r="L21" s="9">
        <f t="shared" si="0"/>
        <v>22006.666666666664</v>
      </c>
      <c r="M21" s="9">
        <f t="shared" si="4"/>
        <v>2445.1851851851848</v>
      </c>
    </row>
    <row r="22" spans="1:21">
      <c r="A22" s="226">
        <v>15000</v>
      </c>
      <c r="B22" s="5" t="s">
        <v>13</v>
      </c>
      <c r="C22" s="73">
        <f t="shared" ref="C22:K22" si="9">C11/$A22</f>
        <v>161.61622511111111</v>
      </c>
      <c r="D22" s="73">
        <f t="shared" si="9"/>
        <v>191.31569555555558</v>
      </c>
      <c r="E22" s="73">
        <f t="shared" si="9"/>
        <v>595.72001377777781</v>
      </c>
      <c r="F22" s="73">
        <f t="shared" si="9"/>
        <v>689.78462066666668</v>
      </c>
      <c r="G22" s="73">
        <f t="shared" si="9"/>
        <v>1242.1160266666668</v>
      </c>
      <c r="H22" s="73">
        <f t="shared" si="9"/>
        <v>1480.1184888888888</v>
      </c>
      <c r="I22" s="73">
        <f t="shared" si="9"/>
        <v>2129.0404222222223</v>
      </c>
      <c r="J22" s="73">
        <f t="shared" si="9"/>
        <v>3677.8238666666666</v>
      </c>
      <c r="K22" s="73">
        <f t="shared" si="9"/>
        <v>9985.1295068888885</v>
      </c>
      <c r="L22" s="9">
        <f t="shared" si="0"/>
        <v>20152.664866444444</v>
      </c>
      <c r="M22" s="9">
        <f t="shared" si="4"/>
        <v>2239.1849851604939</v>
      </c>
    </row>
    <row r="23" spans="1:21">
      <c r="A23" s="381">
        <v>0.02</v>
      </c>
      <c r="B23" s="68" t="s">
        <v>16</v>
      </c>
      <c r="C23" s="73">
        <f t="shared" ref="C23:K23" si="10">C12/$A23</f>
        <v>919.24699709755384</v>
      </c>
      <c r="D23" s="73">
        <f t="shared" si="10"/>
        <v>1022.8962419735944</v>
      </c>
      <c r="E23" s="73">
        <f t="shared" si="10"/>
        <v>987.8179626497747</v>
      </c>
      <c r="F23" s="73">
        <f t="shared" si="10"/>
        <v>899.24019132144724</v>
      </c>
      <c r="G23" s="73">
        <f t="shared" si="10"/>
        <v>1036.8358242158035</v>
      </c>
      <c r="H23" s="73">
        <f t="shared" si="10"/>
        <v>1051.9330969996104</v>
      </c>
      <c r="I23" s="73">
        <f t="shared" si="10"/>
        <v>858.28580687125645</v>
      </c>
      <c r="J23" s="73">
        <f t="shared" si="10"/>
        <v>998.02283183241286</v>
      </c>
      <c r="K23" s="73">
        <f t="shared" si="10"/>
        <v>1151.9676162934725</v>
      </c>
      <c r="L23" s="9">
        <f t="shared" si="0"/>
        <v>8926.2465692549249</v>
      </c>
      <c r="M23" s="9">
        <f t="shared" si="4"/>
        <v>991.80517436165837</v>
      </c>
    </row>
    <row r="24" spans="1:21">
      <c r="A24" s="381">
        <v>0.01</v>
      </c>
      <c r="B24" s="70" t="s">
        <v>17</v>
      </c>
      <c r="C24" s="74">
        <f t="shared" ref="C24:K24" si="11">C13/$A24</f>
        <v>5834.0831753478478</v>
      </c>
      <c r="D24" s="74">
        <f t="shared" si="11"/>
        <v>4649.3057459131587</v>
      </c>
      <c r="E24" s="74">
        <f t="shared" si="11"/>
        <v>5933.3457155062897</v>
      </c>
      <c r="F24" s="74">
        <f t="shared" si="11"/>
        <v>5391.9563126439089</v>
      </c>
      <c r="G24" s="74">
        <f t="shared" si="11"/>
        <v>5451.950988765112</v>
      </c>
      <c r="H24" s="74">
        <f t="shared" si="11"/>
        <v>5293.4281341204623</v>
      </c>
      <c r="I24" s="74">
        <f t="shared" si="11"/>
        <v>4141.6349652323634</v>
      </c>
      <c r="J24" s="74">
        <f t="shared" si="11"/>
        <v>4927.5427417751544</v>
      </c>
      <c r="K24" s="74">
        <f t="shared" si="11"/>
        <v>7741.9438136256185</v>
      </c>
      <c r="L24" s="9">
        <f t="shared" si="0"/>
        <v>49365.191592929921</v>
      </c>
      <c r="M24" s="9">
        <f t="shared" si="4"/>
        <v>5485.0212881033249</v>
      </c>
    </row>
    <row r="25" spans="1:21">
      <c r="B25" s="71"/>
      <c r="L25" s="72"/>
    </row>
    <row r="26" spans="1:21">
      <c r="B26" s="75" t="s">
        <v>18</v>
      </c>
      <c r="C26" s="8" t="s">
        <v>0</v>
      </c>
      <c r="D26" s="8" t="s">
        <v>1</v>
      </c>
      <c r="E26" s="8" t="s">
        <v>2</v>
      </c>
      <c r="F26" s="8" t="s">
        <v>3</v>
      </c>
      <c r="G26" s="8" t="s">
        <v>4</v>
      </c>
      <c r="H26" s="8" t="s">
        <v>5</v>
      </c>
      <c r="I26" s="8" t="s">
        <v>6</v>
      </c>
      <c r="J26" s="8" t="s">
        <v>7</v>
      </c>
      <c r="K26" s="8" t="s">
        <v>8</v>
      </c>
      <c r="L26" s="25" t="s">
        <v>83</v>
      </c>
      <c r="M26" s="63" t="s">
        <v>14</v>
      </c>
      <c r="N26" s="76"/>
      <c r="O26" s="76"/>
      <c r="P26" s="77"/>
      <c r="Q26" s="76"/>
      <c r="R26" s="76"/>
      <c r="S26" s="78"/>
      <c r="T26" s="78"/>
      <c r="U26" s="78"/>
    </row>
    <row r="27" spans="1:21">
      <c r="B27" s="5" t="s">
        <v>71</v>
      </c>
      <c r="C27" s="79">
        <v>4.0000000000000008E-2</v>
      </c>
      <c r="D27" s="79">
        <v>0.03</v>
      </c>
      <c r="E27" s="79">
        <v>4.0000000000000008E-2</v>
      </c>
      <c r="F27" s="79">
        <v>4.0000000000000008E-2</v>
      </c>
      <c r="G27" s="79">
        <v>0.03</v>
      </c>
      <c r="H27" s="79">
        <v>0.06</v>
      </c>
      <c r="I27" s="79">
        <v>0.04</v>
      </c>
      <c r="J27" s="80">
        <v>0.03</v>
      </c>
      <c r="K27" s="80">
        <v>0.02</v>
      </c>
      <c r="L27" s="81">
        <f>AVERAGE(C27:K27)</f>
        <v>3.6666666666666674E-2</v>
      </c>
      <c r="M27" s="63" t="s">
        <v>14</v>
      </c>
      <c r="N27" s="82"/>
      <c r="O27" s="82"/>
      <c r="P27" s="82"/>
      <c r="Q27" s="82"/>
      <c r="R27" s="82"/>
      <c r="S27" s="78"/>
      <c r="T27" s="83"/>
      <c r="U27" s="78"/>
    </row>
    <row r="28" spans="1:21">
      <c r="B28" s="5" t="s">
        <v>72</v>
      </c>
      <c r="C28" s="79">
        <v>0.06</v>
      </c>
      <c r="D28" s="79">
        <v>4.4999999999999998E-2</v>
      </c>
      <c r="E28" s="79">
        <v>0.06</v>
      </c>
      <c r="F28" s="79">
        <v>0.06</v>
      </c>
      <c r="G28" s="79">
        <v>4.4999999999999998E-2</v>
      </c>
      <c r="H28" s="79">
        <v>7.4999999999999997E-2</v>
      </c>
      <c r="I28" s="79">
        <v>0.06</v>
      </c>
      <c r="J28" s="80">
        <v>4.4999999999999998E-2</v>
      </c>
      <c r="K28" s="80">
        <v>0.04</v>
      </c>
      <c r="L28" s="81">
        <f t="shared" ref="L28:L36" si="12">AVERAGE(C28:K28)</f>
        <v>5.4444444444444434E-2</v>
      </c>
      <c r="N28" s="82"/>
      <c r="O28" s="82"/>
      <c r="P28" s="82"/>
      <c r="Q28" s="82"/>
      <c r="R28" s="82"/>
      <c r="S28" s="78"/>
      <c r="T28" s="83"/>
      <c r="U28" s="78"/>
    </row>
    <row r="29" spans="1:21">
      <c r="B29" s="5" t="s">
        <v>73</v>
      </c>
      <c r="C29" s="79">
        <v>0.1</v>
      </c>
      <c r="D29" s="79">
        <v>7.4999999999999997E-2</v>
      </c>
      <c r="E29" s="79">
        <v>0.1</v>
      </c>
      <c r="F29" s="79">
        <v>0.1</v>
      </c>
      <c r="G29" s="79">
        <v>7.4999999999999997E-2</v>
      </c>
      <c r="H29" s="79">
        <v>0.09</v>
      </c>
      <c r="I29" s="79">
        <v>0.1</v>
      </c>
      <c r="J29" s="80">
        <v>7.4999999999999997E-2</v>
      </c>
      <c r="K29" s="80">
        <v>6.5000000000000002E-2</v>
      </c>
      <c r="L29" s="81">
        <f t="shared" si="12"/>
        <v>8.666666666666667E-2</v>
      </c>
      <c r="N29" s="82"/>
      <c r="O29" s="82"/>
      <c r="P29" s="82"/>
      <c r="Q29" s="82"/>
      <c r="R29" s="82"/>
      <c r="S29" s="78"/>
      <c r="T29" s="83"/>
      <c r="U29" s="78"/>
    </row>
    <row r="30" spans="1:21">
      <c r="B30" s="5" t="s">
        <v>10</v>
      </c>
      <c r="C30" s="79">
        <v>0.3</v>
      </c>
      <c r="D30" s="79">
        <v>0.27500000000000002</v>
      </c>
      <c r="E30" s="79">
        <v>0.25</v>
      </c>
      <c r="F30" s="79">
        <v>0.25</v>
      </c>
      <c r="G30" s="79">
        <v>0.22500000000000001</v>
      </c>
      <c r="H30" s="79">
        <v>0.2</v>
      </c>
      <c r="I30" s="79">
        <v>0.22500000000000001</v>
      </c>
      <c r="J30" s="80">
        <v>0.22500000000000001</v>
      </c>
      <c r="K30" s="80">
        <v>0.2</v>
      </c>
      <c r="L30" s="81">
        <f t="shared" si="12"/>
        <v>0.23888888888888893</v>
      </c>
      <c r="N30" s="82"/>
      <c r="O30" s="82"/>
      <c r="P30" s="82"/>
      <c r="Q30" s="82"/>
      <c r="R30" s="82"/>
      <c r="S30" s="78"/>
      <c r="T30" s="83"/>
      <c r="U30" s="78"/>
    </row>
    <row r="31" spans="1:21">
      <c r="B31" s="68" t="s">
        <v>11</v>
      </c>
      <c r="C31" s="79">
        <v>0.15</v>
      </c>
      <c r="D31" s="79">
        <v>0.2</v>
      </c>
      <c r="E31" s="79">
        <v>0.15</v>
      </c>
      <c r="F31" s="79">
        <v>0.1</v>
      </c>
      <c r="G31" s="79">
        <v>0.2</v>
      </c>
      <c r="H31" s="79">
        <v>0.15</v>
      </c>
      <c r="I31" s="79">
        <v>0.125</v>
      </c>
      <c r="J31" s="80">
        <v>0.1</v>
      </c>
      <c r="K31" s="80">
        <v>0.1</v>
      </c>
      <c r="L31" s="81">
        <f t="shared" si="12"/>
        <v>0.14166666666666672</v>
      </c>
      <c r="N31" s="82"/>
      <c r="O31" s="82"/>
      <c r="P31" s="82"/>
      <c r="Q31" s="82"/>
      <c r="R31" s="82"/>
      <c r="S31" s="78"/>
      <c r="T31" s="83"/>
      <c r="U31" s="78"/>
    </row>
    <row r="32" spans="1:21">
      <c r="B32" s="68" t="s">
        <v>12</v>
      </c>
      <c r="C32" s="79">
        <v>0</v>
      </c>
      <c r="D32" s="79">
        <v>0</v>
      </c>
      <c r="E32" s="79">
        <v>0.05</v>
      </c>
      <c r="F32" s="79">
        <v>0.05</v>
      </c>
      <c r="G32" s="79">
        <v>7.4999999999999997E-2</v>
      </c>
      <c r="H32" s="79">
        <v>0.15</v>
      </c>
      <c r="I32" s="79">
        <v>7.4999999999999997E-2</v>
      </c>
      <c r="J32" s="80">
        <v>0.15</v>
      </c>
      <c r="K32" s="80">
        <v>0.125</v>
      </c>
      <c r="L32" s="81">
        <f t="shared" si="12"/>
        <v>7.4999999999999997E-2</v>
      </c>
      <c r="N32" s="82"/>
      <c r="O32" s="82"/>
      <c r="P32" s="82"/>
      <c r="Q32" s="82"/>
      <c r="R32" s="82"/>
      <c r="S32" s="78"/>
      <c r="T32" s="83"/>
      <c r="U32" s="78"/>
    </row>
    <row r="33" spans="1:22">
      <c r="B33" s="5" t="s">
        <v>13</v>
      </c>
      <c r="C33" s="79">
        <v>0.05</v>
      </c>
      <c r="D33" s="79">
        <v>0.1</v>
      </c>
      <c r="E33" s="79">
        <v>0.1</v>
      </c>
      <c r="F33" s="79">
        <v>0.1</v>
      </c>
      <c r="G33" s="79">
        <v>0.1</v>
      </c>
      <c r="H33" s="79">
        <v>0.1</v>
      </c>
      <c r="I33" s="79">
        <v>0.15</v>
      </c>
      <c r="J33" s="80">
        <v>0.1</v>
      </c>
      <c r="K33" s="80">
        <v>0.125</v>
      </c>
      <c r="L33" s="81">
        <f t="shared" si="12"/>
        <v>0.10277777777777777</v>
      </c>
      <c r="N33" s="82"/>
      <c r="O33" s="82"/>
      <c r="P33" s="82"/>
      <c r="Q33" s="82"/>
      <c r="R33" s="82"/>
      <c r="S33" s="78"/>
      <c r="T33" s="83"/>
      <c r="U33" s="78"/>
    </row>
    <row r="34" spans="1:22">
      <c r="B34" s="68" t="s">
        <v>16</v>
      </c>
      <c r="C34" s="79">
        <v>0.1</v>
      </c>
      <c r="D34" s="79">
        <v>0.17499999999999999</v>
      </c>
      <c r="E34" s="79">
        <v>0.1</v>
      </c>
      <c r="F34" s="79">
        <v>0.15</v>
      </c>
      <c r="G34" s="79">
        <v>0.1</v>
      </c>
      <c r="H34" s="79">
        <v>7.4999999999999997E-2</v>
      </c>
      <c r="I34" s="79">
        <v>0.125</v>
      </c>
      <c r="J34" s="80">
        <v>0.1</v>
      </c>
      <c r="K34" s="80">
        <v>0.17499999999999999</v>
      </c>
      <c r="L34" s="81">
        <f t="shared" si="12"/>
        <v>0.1222222222222222</v>
      </c>
      <c r="N34" s="82" t="s">
        <v>14</v>
      </c>
      <c r="O34" s="82"/>
      <c r="P34" s="82"/>
      <c r="Q34" s="82"/>
      <c r="R34" s="82"/>
      <c r="S34" s="78"/>
      <c r="T34" s="83"/>
      <c r="U34" s="78"/>
    </row>
    <row r="35" spans="1:22">
      <c r="B35" s="70" t="s">
        <v>17</v>
      </c>
      <c r="C35" s="84">
        <v>0.2</v>
      </c>
      <c r="D35" s="84">
        <v>0.1</v>
      </c>
      <c r="E35" s="84">
        <v>0.15</v>
      </c>
      <c r="F35" s="84">
        <v>0.15</v>
      </c>
      <c r="G35" s="84">
        <v>0.15</v>
      </c>
      <c r="H35" s="84">
        <v>0.1</v>
      </c>
      <c r="I35" s="84">
        <v>0.1</v>
      </c>
      <c r="J35" s="85">
        <v>0.17499999999999999</v>
      </c>
      <c r="K35" s="85">
        <v>0.15</v>
      </c>
      <c r="L35" s="86">
        <f t="shared" si="12"/>
        <v>0.14166666666666666</v>
      </c>
      <c r="N35" s="82"/>
      <c r="O35" s="82"/>
      <c r="P35" s="82"/>
      <c r="Q35" s="82"/>
      <c r="R35" s="82"/>
      <c r="S35" s="78"/>
      <c r="T35" s="83"/>
      <c r="U35" s="78"/>
    </row>
    <row r="36" spans="1:22">
      <c r="B36" s="71"/>
      <c r="C36" s="87">
        <f t="shared" ref="C36:K36" si="13">SUM(C27:C35)</f>
        <v>1</v>
      </c>
      <c r="D36" s="87">
        <f t="shared" si="13"/>
        <v>0.99999999999999989</v>
      </c>
      <c r="E36" s="87">
        <f t="shared" si="13"/>
        <v>1</v>
      </c>
      <c r="F36" s="87">
        <f t="shared" si="13"/>
        <v>1</v>
      </c>
      <c r="G36" s="87">
        <f t="shared" si="13"/>
        <v>0.99999999999999989</v>
      </c>
      <c r="H36" s="87">
        <f t="shared" si="13"/>
        <v>1</v>
      </c>
      <c r="I36" s="87">
        <f t="shared" si="13"/>
        <v>1</v>
      </c>
      <c r="J36" s="87">
        <f t="shared" si="13"/>
        <v>1</v>
      </c>
      <c r="K36" s="87">
        <f t="shared" si="13"/>
        <v>1</v>
      </c>
      <c r="L36" s="87">
        <f t="shared" si="12"/>
        <v>1</v>
      </c>
      <c r="N36" s="82"/>
      <c r="O36" s="82"/>
      <c r="P36" s="82"/>
      <c r="Q36" s="82"/>
      <c r="R36" s="82"/>
      <c r="S36" s="78"/>
      <c r="T36" s="78"/>
      <c r="U36" s="78"/>
    </row>
    <row r="37" spans="1:22">
      <c r="B37" s="71"/>
      <c r="C37" s="88"/>
      <c r="D37" s="88"/>
      <c r="E37" s="88"/>
      <c r="F37" s="88"/>
      <c r="G37" s="88"/>
      <c r="H37" s="88"/>
      <c r="I37" s="88"/>
      <c r="J37" s="88"/>
      <c r="K37" s="88"/>
      <c r="L37" s="72"/>
      <c r="P37" s="64" t="s">
        <v>14</v>
      </c>
    </row>
    <row r="38" spans="1:22">
      <c r="B38" s="75" t="s">
        <v>84</v>
      </c>
      <c r="C38" s="8" t="s">
        <v>0</v>
      </c>
      <c r="D38" s="8" t="s">
        <v>1</v>
      </c>
      <c r="E38" s="8" t="s">
        <v>2</v>
      </c>
      <c r="F38" s="8" t="s">
        <v>3</v>
      </c>
      <c r="G38" s="8" t="s">
        <v>4</v>
      </c>
      <c r="H38" s="8" t="s">
        <v>5</v>
      </c>
      <c r="I38" s="8" t="s">
        <v>6</v>
      </c>
      <c r="J38" s="8" t="s">
        <v>7</v>
      </c>
      <c r="K38" s="8" t="s">
        <v>8</v>
      </c>
      <c r="L38" s="8" t="s">
        <v>88</v>
      </c>
      <c r="M38" s="8" t="s">
        <v>89</v>
      </c>
      <c r="N38" s="89"/>
      <c r="O38" s="89"/>
      <c r="P38" s="89" t="s">
        <v>14</v>
      </c>
      <c r="Q38" s="89"/>
      <c r="R38" s="89"/>
      <c r="S38" s="89"/>
      <c r="T38" s="89"/>
      <c r="U38" s="89"/>
      <c r="V38" s="89"/>
    </row>
    <row r="39" spans="1:22">
      <c r="B39" s="5" t="s">
        <v>71</v>
      </c>
      <c r="C39" s="336">
        <f>C16*C27</f>
        <v>27.629866666666672</v>
      </c>
      <c r="D39" s="336">
        <f t="shared" ref="D39:K39" si="14">D16*D27</f>
        <v>26.86</v>
      </c>
      <c r="E39" s="336">
        <f t="shared" si="14"/>
        <v>37.969066666666677</v>
      </c>
      <c r="F39" s="336">
        <f t="shared" si="14"/>
        <v>37.482666666666674</v>
      </c>
      <c r="G39" s="336">
        <f t="shared" si="14"/>
        <v>54.118399999999987</v>
      </c>
      <c r="H39" s="336">
        <f t="shared" si="14"/>
        <v>58.1008</v>
      </c>
      <c r="I39" s="336">
        <f t="shared" si="14"/>
        <v>23.318399999999997</v>
      </c>
      <c r="J39" s="336">
        <f t="shared" si="14"/>
        <v>38.910399999999996</v>
      </c>
      <c r="K39" s="336">
        <f t="shared" si="14"/>
        <v>36.6</v>
      </c>
      <c r="L39" s="9">
        <f t="shared" si="0"/>
        <v>340.9896</v>
      </c>
      <c r="M39" s="9">
        <f>AVERAGE(C39:K39)</f>
        <v>37.88773333333333</v>
      </c>
      <c r="N39" s="90"/>
      <c r="O39" s="90"/>
      <c r="P39" s="90"/>
      <c r="Q39" s="90"/>
      <c r="R39" s="90"/>
      <c r="S39" s="90"/>
      <c r="T39" s="90"/>
      <c r="U39" s="90"/>
      <c r="V39" s="90"/>
    </row>
    <row r="40" spans="1:22">
      <c r="B40" s="5" t="s">
        <v>72</v>
      </c>
      <c r="C40" s="336">
        <f t="shared" ref="C40:K40" si="15">C17*C28</f>
        <v>51.943999999999996</v>
      </c>
      <c r="D40" s="336">
        <f t="shared" si="15"/>
        <v>50.782499999999999</v>
      </c>
      <c r="E40" s="336">
        <f t="shared" si="15"/>
        <v>67.74199999999999</v>
      </c>
      <c r="F40" s="336">
        <f t="shared" si="15"/>
        <v>64.657999999999987</v>
      </c>
      <c r="G40" s="336">
        <f t="shared" si="15"/>
        <v>113.04749999999999</v>
      </c>
      <c r="H40" s="336">
        <f t="shared" si="15"/>
        <v>92.91</v>
      </c>
      <c r="I40" s="336">
        <f t="shared" si="15"/>
        <v>40.46</v>
      </c>
      <c r="J40" s="336">
        <f t="shared" si="15"/>
        <v>83.598000000000013</v>
      </c>
      <c r="K40" s="336">
        <f t="shared" si="15"/>
        <v>105.22800000000001</v>
      </c>
      <c r="L40" s="9">
        <f t="shared" si="0"/>
        <v>670.36999999999989</v>
      </c>
      <c r="M40" s="9">
        <f t="shared" ref="M40:M48" si="16">AVERAGE(C40:K40)</f>
        <v>74.48555555555555</v>
      </c>
      <c r="N40" s="90"/>
      <c r="O40" s="90"/>
      <c r="P40" s="90"/>
      <c r="Q40" s="90"/>
      <c r="R40" s="90"/>
      <c r="S40" s="90"/>
      <c r="T40" s="90"/>
      <c r="U40" s="90"/>
      <c r="V40" s="90"/>
    </row>
    <row r="41" spans="1:22">
      <c r="B41" s="5" t="s">
        <v>73</v>
      </c>
      <c r="C41" s="336">
        <f t="shared" ref="C41:K41" si="17">C18*C29</f>
        <v>124.19111111111113</v>
      </c>
      <c r="D41" s="336">
        <f t="shared" si="17"/>
        <v>118.07666666666667</v>
      </c>
      <c r="E41" s="336">
        <f t="shared" si="17"/>
        <v>172.42666666666668</v>
      </c>
      <c r="F41" s="336">
        <f t="shared" si="17"/>
        <v>158.67555555555555</v>
      </c>
      <c r="G41" s="336">
        <f t="shared" si="17"/>
        <v>301.73999999999995</v>
      </c>
      <c r="H41" s="336">
        <f t="shared" si="17"/>
        <v>189.18</v>
      </c>
      <c r="I41" s="336">
        <f t="shared" si="17"/>
        <v>101.4088888888889</v>
      </c>
      <c r="J41" s="336">
        <f t="shared" si="17"/>
        <v>213.7233333333333</v>
      </c>
      <c r="K41" s="336">
        <f t="shared" si="17"/>
        <v>240.03488888888893</v>
      </c>
      <c r="L41" s="9">
        <f t="shared" si="0"/>
        <v>1619.4571111111111</v>
      </c>
      <c r="M41" s="9">
        <f t="shared" si="16"/>
        <v>179.93967901234566</v>
      </c>
      <c r="N41" s="90"/>
      <c r="O41" s="90"/>
      <c r="P41" s="90"/>
      <c r="Q41" s="90"/>
      <c r="R41" s="90"/>
      <c r="S41" s="90"/>
      <c r="T41" s="90"/>
      <c r="U41" s="90"/>
      <c r="V41" s="90"/>
    </row>
    <row r="42" spans="1:22">
      <c r="B42" s="5" t="s">
        <v>10</v>
      </c>
      <c r="C42" s="336">
        <f t="shared" ref="C42:K42" si="18">C19*C30</f>
        <v>566.86</v>
      </c>
      <c r="D42" s="336">
        <f t="shared" si="18"/>
        <v>788.73666666666668</v>
      </c>
      <c r="E42" s="336">
        <f t="shared" si="18"/>
        <v>676.35</v>
      </c>
      <c r="F42" s="336">
        <f t="shared" si="18"/>
        <v>615.66666666666663</v>
      </c>
      <c r="G42" s="336">
        <f t="shared" si="18"/>
        <v>1435.35</v>
      </c>
      <c r="H42" s="336">
        <f t="shared" si="18"/>
        <v>706.33333333333337</v>
      </c>
      <c r="I42" s="336">
        <f t="shared" si="18"/>
        <v>393.06</v>
      </c>
      <c r="J42" s="336">
        <f t="shared" si="18"/>
        <v>1052.0250000000001</v>
      </c>
      <c r="K42" s="336">
        <f t="shared" si="18"/>
        <v>1210.7866666666666</v>
      </c>
      <c r="L42" s="9">
        <f t="shared" ref="L42:L48" si="19">SUM(C42:K42)</f>
        <v>7445.1683333333331</v>
      </c>
      <c r="M42" s="9">
        <f t="shared" si="16"/>
        <v>827.24092592592592</v>
      </c>
      <c r="N42" s="90"/>
      <c r="O42" s="90"/>
      <c r="P42" s="90"/>
      <c r="Q42" s="90"/>
      <c r="R42" s="90"/>
      <c r="S42" s="90"/>
      <c r="T42" s="90"/>
      <c r="U42" s="90"/>
      <c r="V42" s="90"/>
    </row>
    <row r="43" spans="1:22">
      <c r="B43" s="68" t="s">
        <v>11</v>
      </c>
      <c r="C43" s="336">
        <f t="shared" ref="C43:K43" si="20">C20*C31</f>
        <v>59.666666666666664</v>
      </c>
      <c r="D43" s="336">
        <f t="shared" si="20"/>
        <v>210.22222222222223</v>
      </c>
      <c r="E43" s="336">
        <f t="shared" si="20"/>
        <v>195.33333333333334</v>
      </c>
      <c r="F43" s="336">
        <f t="shared" si="20"/>
        <v>152.11111111111111</v>
      </c>
      <c r="G43" s="336">
        <f t="shared" si="20"/>
        <v>621.33333333333348</v>
      </c>
      <c r="H43" s="336">
        <f t="shared" si="20"/>
        <v>305.33333333333331</v>
      </c>
      <c r="I43" s="336">
        <f t="shared" si="20"/>
        <v>185.69444444444446</v>
      </c>
      <c r="J43" s="336">
        <f t="shared" si="20"/>
        <v>349.33333333333337</v>
      </c>
      <c r="K43" s="336">
        <f t="shared" si="20"/>
        <v>529.88888888888903</v>
      </c>
      <c r="L43" s="9">
        <f t="shared" si="19"/>
        <v>2608.9166666666674</v>
      </c>
      <c r="M43" s="9">
        <f t="shared" si="16"/>
        <v>289.87962962962973</v>
      </c>
      <c r="N43" s="90"/>
      <c r="O43" s="90"/>
      <c r="P43" s="90"/>
      <c r="Q43" s="90"/>
      <c r="R43" s="90"/>
      <c r="S43" s="90"/>
      <c r="T43" s="90"/>
      <c r="U43" s="90"/>
      <c r="V43" s="90"/>
    </row>
    <row r="44" spans="1:22">
      <c r="B44" s="68" t="s">
        <v>12</v>
      </c>
      <c r="C44" s="336">
        <f t="shared" ref="C44:K44" si="21">C21*C32</f>
        <v>0</v>
      </c>
      <c r="D44" s="336">
        <f t="shared" si="21"/>
        <v>0</v>
      </c>
      <c r="E44" s="336">
        <f t="shared" si="21"/>
        <v>17.666666666666668</v>
      </c>
      <c r="F44" s="336">
        <f t="shared" si="21"/>
        <v>64</v>
      </c>
      <c r="G44" s="336">
        <f t="shared" si="21"/>
        <v>37.5</v>
      </c>
      <c r="H44" s="336">
        <f t="shared" si="21"/>
        <v>282.99999999999994</v>
      </c>
      <c r="I44" s="336">
        <f t="shared" si="21"/>
        <v>111.49999999999999</v>
      </c>
      <c r="J44" s="336">
        <f t="shared" si="21"/>
        <v>789.99999999999989</v>
      </c>
      <c r="K44" s="336">
        <f t="shared" si="21"/>
        <v>1404.1666666666665</v>
      </c>
      <c r="L44" s="9">
        <f t="shared" si="19"/>
        <v>2707.833333333333</v>
      </c>
      <c r="M44" s="9">
        <f t="shared" si="16"/>
        <v>300.87037037037032</v>
      </c>
      <c r="N44" s="90"/>
      <c r="O44" s="90"/>
      <c r="P44" s="90"/>
      <c r="Q44" s="90"/>
      <c r="R44" s="90"/>
      <c r="S44" s="90"/>
      <c r="T44" s="90"/>
      <c r="U44" s="90"/>
      <c r="V44" s="90"/>
    </row>
    <row r="45" spans="1:22">
      <c r="B45" s="5" t="s">
        <v>13</v>
      </c>
      <c r="C45" s="336">
        <f t="shared" ref="C45:K45" si="22">C22*C33</f>
        <v>8.080811255555556</v>
      </c>
      <c r="D45" s="336">
        <f t="shared" si="22"/>
        <v>19.131569555555558</v>
      </c>
      <c r="E45" s="336">
        <f t="shared" si="22"/>
        <v>59.572001377777781</v>
      </c>
      <c r="F45" s="336">
        <f t="shared" si="22"/>
        <v>68.978462066666665</v>
      </c>
      <c r="G45" s="336">
        <f t="shared" si="22"/>
        <v>124.21160266666669</v>
      </c>
      <c r="H45" s="336">
        <f t="shared" si="22"/>
        <v>148.01184888888889</v>
      </c>
      <c r="I45" s="336">
        <f t="shared" si="22"/>
        <v>319.35606333333334</v>
      </c>
      <c r="J45" s="336">
        <f t="shared" si="22"/>
        <v>367.7823866666667</v>
      </c>
      <c r="K45" s="336">
        <f t="shared" si="22"/>
        <v>1248.1411883611111</v>
      </c>
      <c r="L45" s="9">
        <f t="shared" si="19"/>
        <v>2363.2659341722219</v>
      </c>
      <c r="M45" s="9">
        <f t="shared" si="16"/>
        <v>262.58510379691353</v>
      </c>
      <c r="N45" s="90"/>
      <c r="O45" s="90"/>
      <c r="P45" s="90"/>
      <c r="Q45" s="90"/>
      <c r="R45" s="90"/>
      <c r="S45" s="90"/>
      <c r="T45" s="90"/>
      <c r="U45" s="90"/>
      <c r="V45" s="90"/>
    </row>
    <row r="46" spans="1:22">
      <c r="B46" s="68" t="s">
        <v>16</v>
      </c>
      <c r="C46" s="336">
        <f t="shared" ref="C46:K46" si="23">C23*C34</f>
        <v>91.924699709755387</v>
      </c>
      <c r="D46" s="336">
        <f t="shared" si="23"/>
        <v>179.00684234537903</v>
      </c>
      <c r="E46" s="336">
        <f t="shared" si="23"/>
        <v>98.781796264977473</v>
      </c>
      <c r="F46" s="336">
        <f t="shared" si="23"/>
        <v>134.88602869821707</v>
      </c>
      <c r="G46" s="336">
        <f t="shared" si="23"/>
        <v>103.68358242158035</v>
      </c>
      <c r="H46" s="336">
        <f t="shared" si="23"/>
        <v>78.894982274970772</v>
      </c>
      <c r="I46" s="336">
        <f t="shared" si="23"/>
        <v>107.28572585890706</v>
      </c>
      <c r="J46" s="336">
        <f t="shared" si="23"/>
        <v>99.802283183241286</v>
      </c>
      <c r="K46" s="336">
        <f t="shared" si="23"/>
        <v>201.59433285135768</v>
      </c>
      <c r="L46" s="9">
        <f t="shared" si="19"/>
        <v>1095.860273608386</v>
      </c>
      <c r="M46" s="9">
        <f t="shared" si="16"/>
        <v>121.762252623154</v>
      </c>
      <c r="N46" s="90"/>
      <c r="O46" s="90"/>
      <c r="P46" s="90"/>
      <c r="Q46" s="90"/>
      <c r="R46" s="90"/>
      <c r="S46" s="90"/>
      <c r="T46" s="90"/>
      <c r="U46" s="90"/>
      <c r="V46" s="90"/>
    </row>
    <row r="47" spans="1:22">
      <c r="B47" s="70" t="s">
        <v>17</v>
      </c>
      <c r="C47" s="337">
        <f t="shared" ref="C47:K47" si="24">C24*C35</f>
        <v>1166.8166350695697</v>
      </c>
      <c r="D47" s="337">
        <f t="shared" si="24"/>
        <v>464.93057459131592</v>
      </c>
      <c r="E47" s="337">
        <f t="shared" si="24"/>
        <v>890.00185732594343</v>
      </c>
      <c r="F47" s="337">
        <f t="shared" si="24"/>
        <v>808.79344689658626</v>
      </c>
      <c r="G47" s="337">
        <f t="shared" si="24"/>
        <v>817.79264831476678</v>
      </c>
      <c r="H47" s="337">
        <f t="shared" si="24"/>
        <v>529.34281341204621</v>
      </c>
      <c r="I47" s="337">
        <f t="shared" si="24"/>
        <v>414.16349652323635</v>
      </c>
      <c r="J47" s="337">
        <f t="shared" si="24"/>
        <v>862.31997981065194</v>
      </c>
      <c r="K47" s="337">
        <f t="shared" si="24"/>
        <v>1161.2915720438427</v>
      </c>
      <c r="L47" s="9">
        <f t="shared" si="19"/>
        <v>7115.4530239879587</v>
      </c>
      <c r="M47" s="9">
        <f t="shared" si="16"/>
        <v>790.60589155421758</v>
      </c>
      <c r="N47" s="90"/>
      <c r="O47" s="90"/>
      <c r="P47" s="90"/>
      <c r="Q47" s="90"/>
      <c r="R47" s="90"/>
      <c r="S47" s="90"/>
      <c r="T47" s="90"/>
      <c r="U47" s="90"/>
      <c r="V47" s="90"/>
    </row>
    <row r="48" spans="1:22" s="93" customFormat="1">
      <c r="A48" s="58"/>
      <c r="B48" s="91" t="s">
        <v>65</v>
      </c>
      <c r="C48" s="92">
        <f t="shared" ref="C48:K48" si="25">SUM(C39:C47)</f>
        <v>2097.113790479325</v>
      </c>
      <c r="D48" s="92">
        <f t="shared" si="25"/>
        <v>1857.7470420478062</v>
      </c>
      <c r="E48" s="92">
        <f t="shared" si="25"/>
        <v>2215.8433883020321</v>
      </c>
      <c r="F48" s="92">
        <f t="shared" si="25"/>
        <v>2105.25193766147</v>
      </c>
      <c r="G48" s="92">
        <f t="shared" si="25"/>
        <v>3608.777066736347</v>
      </c>
      <c r="H48" s="92">
        <f t="shared" si="25"/>
        <v>2391.1071112425725</v>
      </c>
      <c r="I48" s="92">
        <f t="shared" si="25"/>
        <v>1696.24701904881</v>
      </c>
      <c r="J48" s="92">
        <f t="shared" si="25"/>
        <v>3857.4947163272268</v>
      </c>
      <c r="K48" s="92">
        <f t="shared" si="25"/>
        <v>6137.732204367423</v>
      </c>
      <c r="L48" s="9">
        <f t="shared" si="19"/>
        <v>25967.314276213016</v>
      </c>
      <c r="M48" s="9">
        <f t="shared" si="16"/>
        <v>2885.2571418014463</v>
      </c>
    </row>
    <row r="49" spans="2:13">
      <c r="L49" s="64"/>
    </row>
    <row r="50" spans="2:13">
      <c r="B50" s="75" t="s">
        <v>87</v>
      </c>
      <c r="C50" s="8" t="s">
        <v>0</v>
      </c>
      <c r="D50" s="8" t="s">
        <v>1</v>
      </c>
      <c r="E50" s="8" t="s">
        <v>2</v>
      </c>
      <c r="F50" s="8" t="s">
        <v>3</v>
      </c>
      <c r="G50" s="8" t="s">
        <v>4</v>
      </c>
      <c r="H50" s="8" t="s">
        <v>5</v>
      </c>
      <c r="I50" s="8" t="s">
        <v>6</v>
      </c>
      <c r="J50" s="8" t="s">
        <v>7</v>
      </c>
      <c r="K50" s="8" t="s">
        <v>8</v>
      </c>
      <c r="L50" s="8" t="s">
        <v>94</v>
      </c>
    </row>
    <row r="51" spans="2:13">
      <c r="B51" s="5" t="s">
        <v>9</v>
      </c>
      <c r="C51" s="80">
        <f t="shared" ref="C51:C59" si="26">C39/$C$48</f>
        <v>1.317518715107561E-2</v>
      </c>
      <c r="D51" s="80">
        <f t="shared" ref="D51:D59" si="27">D39/$D$48</f>
        <v>1.4458373175710753E-2</v>
      </c>
      <c r="E51" s="80">
        <f t="shared" ref="E51:E59" si="28">E39/$E$48</f>
        <v>1.7135266358224807E-2</v>
      </c>
      <c r="F51" s="80">
        <f t="shared" ref="F51:F59" si="29">F39/$F$48</f>
        <v>1.7804361556984342E-2</v>
      </c>
      <c r="G51" s="80">
        <f t="shared" ref="G51:G59" si="30">G39/$G$48</f>
        <v>1.4996326733184101E-2</v>
      </c>
      <c r="H51" s="80">
        <f t="shared" ref="H51:H59" si="31">H39/$H$48</f>
        <v>2.4298702357088094E-2</v>
      </c>
      <c r="I51" s="80">
        <f t="shared" ref="I51:I59" si="32">I39/$I$48</f>
        <v>1.3747054372467553E-2</v>
      </c>
      <c r="J51" s="80">
        <f t="shared" ref="J51:J59" si="33">J39/$J$48</f>
        <v>1.0086961321115461E-2</v>
      </c>
      <c r="K51" s="80">
        <f t="shared" ref="K51:K59" si="34">K39/$K$48</f>
        <v>5.9631145154812326E-3</v>
      </c>
      <c r="L51" s="80">
        <f t="shared" ref="L51:L59" si="35">L39/$L$48</f>
        <v>1.3131492782538494E-2</v>
      </c>
    </row>
    <row r="52" spans="2:13">
      <c r="B52" s="5" t="s">
        <v>90</v>
      </c>
      <c r="C52" s="80">
        <f t="shared" si="26"/>
        <v>2.476928063504244E-2</v>
      </c>
      <c r="D52" s="80">
        <f t="shared" si="27"/>
        <v>2.7335529999833633E-2</v>
      </c>
      <c r="E52" s="80">
        <f t="shared" si="28"/>
        <v>3.057165517997627E-2</v>
      </c>
      <c r="F52" s="80">
        <f t="shared" si="29"/>
        <v>3.0712713686810611E-2</v>
      </c>
      <c r="G52" s="80">
        <f t="shared" si="30"/>
        <v>3.132570893392321E-2</v>
      </c>
      <c r="H52" s="80">
        <f t="shared" si="31"/>
        <v>3.8856477638811421E-2</v>
      </c>
      <c r="I52" s="80">
        <f t="shared" si="32"/>
        <v>2.3852657982967842E-2</v>
      </c>
      <c r="J52" s="80">
        <f t="shared" si="33"/>
        <v>2.1671578614524924E-2</v>
      </c>
      <c r="K52" s="80">
        <f t="shared" si="34"/>
        <v>1.7144443011886862E-2</v>
      </c>
      <c r="L52" s="80">
        <f t="shared" si="35"/>
        <v>2.5815915842097026E-2</v>
      </c>
    </row>
    <row r="53" spans="2:13">
      <c r="B53" s="5" t="s">
        <v>91</v>
      </c>
      <c r="C53" s="80">
        <f t="shared" si="26"/>
        <v>5.9220015468366881E-2</v>
      </c>
      <c r="D53" s="80">
        <f t="shared" si="27"/>
        <v>6.3559065897642347E-2</v>
      </c>
      <c r="E53" s="80">
        <f t="shared" si="28"/>
        <v>7.7815367086387213E-2</v>
      </c>
      <c r="F53" s="80">
        <f t="shared" si="29"/>
        <v>7.5371290588533341E-2</v>
      </c>
      <c r="G53" s="80">
        <f t="shared" si="30"/>
        <v>8.3612812434790587E-2</v>
      </c>
      <c r="H53" s="80">
        <f t="shared" si="31"/>
        <v>7.9118162089229851E-2</v>
      </c>
      <c r="I53" s="80">
        <f t="shared" si="32"/>
        <v>5.9784269478483795E-2</v>
      </c>
      <c r="J53" s="80">
        <f t="shared" si="33"/>
        <v>5.5404698917338298E-2</v>
      </c>
      <c r="K53" s="80">
        <f t="shared" si="34"/>
        <v>3.9108074594405962E-2</v>
      </c>
      <c r="L53" s="80">
        <f t="shared" si="35"/>
        <v>6.2365213971881238E-2</v>
      </c>
    </row>
    <row r="54" spans="2:13">
      <c r="B54" s="5" t="s">
        <v>10</v>
      </c>
      <c r="C54" s="80">
        <f t="shared" si="26"/>
        <v>0.2703048363772555</v>
      </c>
      <c r="D54" s="80">
        <f t="shared" si="27"/>
        <v>0.42456623469965926</v>
      </c>
      <c r="E54" s="80">
        <f t="shared" si="28"/>
        <v>0.30523366568712107</v>
      </c>
      <c r="F54" s="80">
        <f t="shared" si="29"/>
        <v>0.29244322527523897</v>
      </c>
      <c r="G54" s="80">
        <f t="shared" si="30"/>
        <v>0.3977386171149887</v>
      </c>
      <c r="H54" s="80">
        <f t="shared" si="31"/>
        <v>0.29540012240032076</v>
      </c>
      <c r="I54" s="80">
        <f t="shared" si="32"/>
        <v>0.23172332542722046</v>
      </c>
      <c r="J54" s="80">
        <f t="shared" si="33"/>
        <v>0.27272234373962989</v>
      </c>
      <c r="K54" s="80">
        <f t="shared" si="34"/>
        <v>0.19726938653418405</v>
      </c>
      <c r="L54" s="80">
        <f t="shared" si="35"/>
        <v>0.28671306759487919</v>
      </c>
    </row>
    <row r="55" spans="2:13">
      <c r="B55" s="5" t="s">
        <v>92</v>
      </c>
      <c r="C55" s="80">
        <f t="shared" si="26"/>
        <v>2.8451802156634051E-2</v>
      </c>
      <c r="D55" s="80">
        <f t="shared" si="27"/>
        <v>0.11315976689188693</v>
      </c>
      <c r="E55" s="80">
        <f t="shared" si="28"/>
        <v>8.8153041124000367E-2</v>
      </c>
      <c r="F55" s="80">
        <f t="shared" si="29"/>
        <v>7.2253162859015008E-2</v>
      </c>
      <c r="G55" s="80">
        <f t="shared" si="30"/>
        <v>0.17217282249447619</v>
      </c>
      <c r="H55" s="80">
        <f t="shared" si="31"/>
        <v>0.12769538089603294</v>
      </c>
      <c r="I55" s="80">
        <f t="shared" si="32"/>
        <v>0.10947370421825399</v>
      </c>
      <c r="J55" s="80">
        <f t="shared" si="33"/>
        <v>9.0559640135019645E-2</v>
      </c>
      <c r="K55" s="80">
        <f t="shared" si="34"/>
        <v>8.6333008877747433E-2</v>
      </c>
      <c r="L55" s="80">
        <f t="shared" si="35"/>
        <v>0.10046925295838269</v>
      </c>
    </row>
    <row r="56" spans="2:13">
      <c r="B56" s="5" t="s">
        <v>93</v>
      </c>
      <c r="C56" s="80">
        <f t="shared" si="26"/>
        <v>0</v>
      </c>
      <c r="D56" s="80">
        <f t="shared" si="27"/>
        <v>0</v>
      </c>
      <c r="E56" s="80">
        <f t="shared" si="28"/>
        <v>7.9728859719659043E-3</v>
      </c>
      <c r="F56" s="80">
        <f t="shared" si="29"/>
        <v>3.0400162021031883E-2</v>
      </c>
      <c r="G56" s="80">
        <f t="shared" si="30"/>
        <v>1.0391331829736354E-2</v>
      </c>
      <c r="H56" s="80">
        <f t="shared" si="31"/>
        <v>0.11835521657285147</v>
      </c>
      <c r="I56" s="80">
        <f t="shared" si="32"/>
        <v>6.5733350595672618E-2</v>
      </c>
      <c r="J56" s="80">
        <f t="shared" si="33"/>
        <v>0.20479613274808828</v>
      </c>
      <c r="K56" s="80">
        <f t="shared" si="34"/>
        <v>0.22877613749057091</v>
      </c>
      <c r="L56" s="80">
        <f t="shared" si="35"/>
        <v>0.10427852894335726</v>
      </c>
    </row>
    <row r="57" spans="2:13">
      <c r="B57" s="5" t="s">
        <v>13</v>
      </c>
      <c r="C57" s="80">
        <f t="shared" si="26"/>
        <v>3.8533012811424851E-3</v>
      </c>
      <c r="D57" s="80">
        <f t="shared" si="27"/>
        <v>1.0298264038394974E-2</v>
      </c>
      <c r="E57" s="80">
        <f t="shared" si="28"/>
        <v>2.6884572119253845E-2</v>
      </c>
      <c r="F57" s="80">
        <f t="shared" si="29"/>
        <v>3.2764944106066694E-2</v>
      </c>
      <c r="G57" s="80">
        <f t="shared" si="30"/>
        <v>3.4419306144338628E-2</v>
      </c>
      <c r="H57" s="80">
        <f t="shared" si="31"/>
        <v>6.1900969719408533E-2</v>
      </c>
      <c r="I57" s="80">
        <f t="shared" si="32"/>
        <v>0.18827214417886842</v>
      </c>
      <c r="J57" s="80">
        <f t="shared" si="33"/>
        <v>9.534229174961445E-2</v>
      </c>
      <c r="K57" s="80">
        <f t="shared" si="34"/>
        <v>0.20335543272366491</v>
      </c>
      <c r="L57" s="80">
        <f t="shared" si="35"/>
        <v>9.1009255290488686E-2</v>
      </c>
    </row>
    <row r="58" spans="2:13">
      <c r="B58" s="68" t="s">
        <v>16</v>
      </c>
      <c r="C58" s="80">
        <f t="shared" si="26"/>
        <v>4.3833911219831663E-2</v>
      </c>
      <c r="D58" s="80">
        <f t="shared" si="27"/>
        <v>9.6356951885149367E-2</v>
      </c>
      <c r="E58" s="80">
        <f t="shared" si="28"/>
        <v>4.4579773456224492E-2</v>
      </c>
      <c r="F58" s="80">
        <f t="shared" si="29"/>
        <v>6.4071205106239926E-2</v>
      </c>
      <c r="G58" s="80">
        <f t="shared" si="30"/>
        <v>2.8730946939692286E-2</v>
      </c>
      <c r="H58" s="80">
        <f t="shared" si="31"/>
        <v>3.2995168599524546E-2</v>
      </c>
      <c r="I58" s="80">
        <f t="shared" si="32"/>
        <v>6.3248881002643573E-2</v>
      </c>
      <c r="J58" s="80">
        <f t="shared" si="33"/>
        <v>2.5872305867540992E-2</v>
      </c>
      <c r="K58" s="80">
        <f t="shared" si="34"/>
        <v>3.2845084493570653E-2</v>
      </c>
      <c r="L58" s="80">
        <f t="shared" si="35"/>
        <v>4.2201525423529576E-2</v>
      </c>
    </row>
    <row r="59" spans="2:13">
      <c r="B59" s="70" t="s">
        <v>17</v>
      </c>
      <c r="C59" s="85">
        <f t="shared" si="26"/>
        <v>0.55639166571065146</v>
      </c>
      <c r="D59" s="85">
        <f t="shared" si="27"/>
        <v>0.25026581341172266</v>
      </c>
      <c r="E59" s="85">
        <f t="shared" si="28"/>
        <v>0.40165377301684607</v>
      </c>
      <c r="F59" s="85">
        <f t="shared" si="29"/>
        <v>0.3841789348000792</v>
      </c>
      <c r="G59" s="85">
        <f t="shared" si="30"/>
        <v>0.22661212737486999</v>
      </c>
      <c r="H59" s="85">
        <f t="shared" si="31"/>
        <v>0.22137979972673233</v>
      </c>
      <c r="I59" s="85">
        <f t="shared" si="32"/>
        <v>0.24416461274342183</v>
      </c>
      <c r="J59" s="85">
        <f t="shared" si="33"/>
        <v>0.22354404690712798</v>
      </c>
      <c r="K59" s="85">
        <f t="shared" si="34"/>
        <v>0.18920531775848792</v>
      </c>
      <c r="L59" s="85">
        <f t="shared" si="35"/>
        <v>0.27401574719284572</v>
      </c>
    </row>
    <row r="60" spans="2:13">
      <c r="B60" s="91" t="s">
        <v>65</v>
      </c>
      <c r="C60" s="87">
        <f t="shared" ref="C60:L60" si="36">SUM(C51:C59)</f>
        <v>1</v>
      </c>
      <c r="D60" s="87">
        <f t="shared" si="36"/>
        <v>0.99999999999999978</v>
      </c>
      <c r="E60" s="87">
        <f t="shared" si="36"/>
        <v>1.0000000000000002</v>
      </c>
      <c r="F60" s="87">
        <f t="shared" si="36"/>
        <v>1</v>
      </c>
      <c r="G60" s="87">
        <f t="shared" si="36"/>
        <v>1</v>
      </c>
      <c r="H60" s="87">
        <f t="shared" si="36"/>
        <v>1</v>
      </c>
      <c r="I60" s="87">
        <f t="shared" si="36"/>
        <v>1</v>
      </c>
      <c r="J60" s="87">
        <f t="shared" si="36"/>
        <v>1</v>
      </c>
      <c r="K60" s="87">
        <f t="shared" si="36"/>
        <v>0.99999999999999989</v>
      </c>
      <c r="L60" s="87">
        <f t="shared" si="36"/>
        <v>0.99999999999999989</v>
      </c>
    </row>
    <row r="61" spans="2:13">
      <c r="L61" s="64"/>
    </row>
    <row r="62" spans="2:13">
      <c r="B62" s="96"/>
      <c r="C62" s="13"/>
      <c r="D62" s="13"/>
      <c r="E62" s="13"/>
      <c r="F62" s="13"/>
      <c r="G62" s="13"/>
      <c r="H62" s="13"/>
      <c r="I62" s="13"/>
      <c r="J62" s="13"/>
      <c r="K62" s="13"/>
      <c r="L62" s="13"/>
      <c r="M62" s="338"/>
    </row>
    <row r="63" spans="2:13">
      <c r="B63" s="12"/>
      <c r="C63" s="95"/>
      <c r="D63" s="95"/>
      <c r="E63" s="95"/>
      <c r="F63" s="95"/>
      <c r="G63" s="95"/>
      <c r="H63" s="95"/>
      <c r="I63" s="95"/>
      <c r="J63" s="95"/>
      <c r="K63" s="95"/>
      <c r="L63" s="13"/>
      <c r="M63" s="338"/>
    </row>
    <row r="64" spans="2:13">
      <c r="B64" s="12"/>
      <c r="C64" s="95"/>
      <c r="D64" s="95"/>
      <c r="E64" s="95"/>
      <c r="F64" s="95"/>
      <c r="G64" s="95"/>
      <c r="H64" s="95"/>
      <c r="I64" s="95"/>
      <c r="J64" s="95"/>
      <c r="K64" s="95"/>
      <c r="L64" s="339"/>
      <c r="M64" s="338"/>
    </row>
    <row r="65" spans="2:13">
      <c r="B65" s="12"/>
      <c r="C65" s="95"/>
      <c r="D65" s="95"/>
      <c r="E65" s="95"/>
      <c r="F65" s="95"/>
      <c r="G65" s="95"/>
      <c r="H65" s="95"/>
      <c r="I65" s="95"/>
      <c r="J65" s="95"/>
      <c r="K65" s="95"/>
      <c r="L65" s="339"/>
      <c r="M65" s="338"/>
    </row>
    <row r="66" spans="2:13">
      <c r="B66" s="12"/>
      <c r="C66" s="95"/>
      <c r="D66" s="95"/>
      <c r="E66" s="95"/>
      <c r="F66" s="95"/>
      <c r="G66" s="95"/>
      <c r="H66" s="95"/>
      <c r="I66" s="95"/>
      <c r="J66" s="95"/>
      <c r="K66" s="95"/>
      <c r="L66" s="339"/>
      <c r="M66" s="338"/>
    </row>
    <row r="67" spans="2:13">
      <c r="B67" s="96"/>
      <c r="C67" s="95"/>
      <c r="D67" s="95"/>
      <c r="E67" s="95"/>
      <c r="F67" s="95"/>
      <c r="G67" s="95"/>
      <c r="H67" s="95"/>
      <c r="I67" s="95"/>
      <c r="J67" s="95"/>
      <c r="K67" s="95"/>
      <c r="L67" s="339"/>
      <c r="M67" s="338"/>
    </row>
    <row r="68" spans="2:13">
      <c r="B68" s="96"/>
      <c r="C68" s="95"/>
      <c r="D68" s="95"/>
      <c r="E68" s="95"/>
      <c r="F68" s="95"/>
      <c r="G68" s="95"/>
      <c r="H68" s="95"/>
      <c r="I68" s="95"/>
      <c r="J68" s="95"/>
      <c r="K68" s="95"/>
      <c r="L68" s="340"/>
      <c r="M68" s="338"/>
    </row>
    <row r="69" spans="2:13">
      <c r="B69" s="12"/>
      <c r="C69" s="95"/>
      <c r="D69" s="95"/>
      <c r="E69" s="95"/>
      <c r="F69" s="95"/>
      <c r="G69" s="95"/>
      <c r="H69" s="95"/>
      <c r="I69" s="95"/>
      <c r="J69" s="95"/>
      <c r="K69" s="95"/>
      <c r="L69" s="340"/>
      <c r="M69" s="338"/>
    </row>
    <row r="70" spans="2:13">
      <c r="B70" s="96"/>
      <c r="C70" s="95"/>
      <c r="D70" s="95"/>
      <c r="E70" s="95"/>
      <c r="F70" s="95"/>
      <c r="G70" s="95"/>
      <c r="H70" s="95"/>
      <c r="I70" s="95"/>
      <c r="J70" s="95"/>
      <c r="K70" s="95"/>
      <c r="L70" s="340"/>
      <c r="M70" s="338"/>
    </row>
    <row r="71" spans="2:13">
      <c r="B71" s="96"/>
      <c r="C71" s="95"/>
      <c r="D71" s="95"/>
      <c r="E71" s="95"/>
      <c r="F71" s="95"/>
      <c r="G71" s="95"/>
      <c r="H71" s="95"/>
      <c r="I71" s="95"/>
      <c r="J71" s="95"/>
      <c r="K71" s="95"/>
      <c r="L71" s="340"/>
      <c r="M71" s="338"/>
    </row>
    <row r="72" spans="2:13">
      <c r="B72" s="97"/>
      <c r="C72" s="13"/>
      <c r="D72" s="78"/>
      <c r="E72" s="78"/>
      <c r="F72" s="78"/>
      <c r="G72" s="78"/>
      <c r="H72" s="78"/>
      <c r="I72" s="78"/>
      <c r="J72" s="78"/>
      <c r="K72" s="78"/>
      <c r="L72" s="340"/>
      <c r="M72" s="338"/>
    </row>
    <row r="73" spans="2:13">
      <c r="B73" s="97"/>
      <c r="C73" s="13"/>
      <c r="D73" s="78"/>
      <c r="E73" s="78"/>
      <c r="F73" s="78"/>
      <c r="G73" s="78"/>
      <c r="H73" s="78"/>
      <c r="I73" s="78"/>
      <c r="J73" s="78"/>
      <c r="K73" s="78"/>
      <c r="L73" s="340"/>
      <c r="M73" s="338"/>
    </row>
    <row r="74" spans="2:13">
      <c r="B74" s="97"/>
      <c r="C74" s="78"/>
      <c r="D74" s="78"/>
      <c r="E74" s="78"/>
      <c r="F74" s="78"/>
      <c r="G74" s="78"/>
      <c r="H74" s="78"/>
      <c r="I74" s="78"/>
      <c r="J74" s="78"/>
      <c r="K74" s="78"/>
      <c r="L74" s="340"/>
      <c r="M74" s="338"/>
    </row>
    <row r="75" spans="2:13">
      <c r="B75" s="97"/>
      <c r="C75" s="78"/>
      <c r="D75" s="78"/>
      <c r="E75" s="78"/>
      <c r="F75" s="78"/>
      <c r="G75" s="78"/>
      <c r="H75" s="78"/>
      <c r="I75" s="78"/>
      <c r="J75" s="78"/>
      <c r="K75" s="78"/>
      <c r="L75" s="340"/>
      <c r="M75" s="338"/>
    </row>
  </sheetData>
  <mergeCells count="1">
    <mergeCell ref="B2:K2"/>
  </mergeCells>
  <conditionalFormatting sqref="C39:K47 C51:L59">
    <cfRule type="cellIs" dxfId="1" priority="14" stopIfTrue="1" operator="equal">
      <formula>0</formula>
    </cfRule>
  </conditionalFormatting>
  <conditionalFormatting sqref="C27:L35">
    <cfRule type="cellIs" dxfId="0" priority="15" stopIfTrue="1" operator="equal">
      <formula>"NA"</formula>
    </cfRule>
  </conditionalFormatting>
  <conditionalFormatting sqref="D51:D59">
    <cfRule type="colorScale" priority="144">
      <colorScale>
        <cfvo type="min"/>
        <cfvo type="percentile" val="50"/>
        <cfvo type="max"/>
        <color rgb="FFF8696B"/>
        <color rgb="FFFFEB84"/>
        <color rgb="FF63BE7B"/>
      </colorScale>
    </cfRule>
  </conditionalFormatting>
  <conditionalFormatting sqref="C51:C59">
    <cfRule type="colorScale" priority="146">
      <colorScale>
        <cfvo type="min"/>
        <cfvo type="percentile" val="50"/>
        <cfvo type="max"/>
        <color rgb="FFF8696B"/>
        <color rgb="FFFFEB84"/>
        <color rgb="FF63BE7B"/>
      </colorScale>
    </cfRule>
  </conditionalFormatting>
  <conditionalFormatting sqref="E51:E59">
    <cfRule type="colorScale" priority="148">
      <colorScale>
        <cfvo type="min"/>
        <cfvo type="percentile" val="50"/>
        <cfvo type="max"/>
        <color rgb="FFF8696B"/>
        <color rgb="FFFFEB84"/>
        <color rgb="FF63BE7B"/>
      </colorScale>
    </cfRule>
  </conditionalFormatting>
  <conditionalFormatting sqref="F51:F59">
    <cfRule type="colorScale" priority="150">
      <colorScale>
        <cfvo type="min"/>
        <cfvo type="percentile" val="50"/>
        <cfvo type="max"/>
        <color rgb="FFF8696B"/>
        <color rgb="FFFFEB84"/>
        <color rgb="FF63BE7B"/>
      </colorScale>
    </cfRule>
  </conditionalFormatting>
  <conditionalFormatting sqref="G51:G59">
    <cfRule type="colorScale" priority="152">
      <colorScale>
        <cfvo type="min"/>
        <cfvo type="percentile" val="50"/>
        <cfvo type="max"/>
        <color rgb="FFF8696B"/>
        <color rgb="FFFFEB84"/>
        <color rgb="FF63BE7B"/>
      </colorScale>
    </cfRule>
  </conditionalFormatting>
  <conditionalFormatting sqref="H51:H59">
    <cfRule type="colorScale" priority="154">
      <colorScale>
        <cfvo type="min"/>
        <cfvo type="percentile" val="50"/>
        <cfvo type="max"/>
        <color rgb="FFF8696B"/>
        <color rgb="FFFFEB84"/>
        <color rgb="FF63BE7B"/>
      </colorScale>
    </cfRule>
  </conditionalFormatting>
  <conditionalFormatting sqref="I51:I59">
    <cfRule type="colorScale" priority="156">
      <colorScale>
        <cfvo type="min"/>
        <cfvo type="percentile" val="50"/>
        <cfvo type="max"/>
        <color rgb="FFF8696B"/>
        <color rgb="FFFFEB84"/>
        <color rgb="FF63BE7B"/>
      </colorScale>
    </cfRule>
  </conditionalFormatting>
  <conditionalFormatting sqref="J51:J59">
    <cfRule type="colorScale" priority="158">
      <colorScale>
        <cfvo type="min"/>
        <cfvo type="percentile" val="50"/>
        <cfvo type="max"/>
        <color rgb="FFF8696B"/>
        <color rgb="FFFFEB84"/>
        <color rgb="FF63BE7B"/>
      </colorScale>
    </cfRule>
  </conditionalFormatting>
  <conditionalFormatting sqref="K51:K59">
    <cfRule type="colorScale" priority="160">
      <colorScale>
        <cfvo type="min"/>
        <cfvo type="percentile" val="50"/>
        <cfvo type="max"/>
        <color rgb="FFF8696B"/>
        <color rgb="FFFFEB84"/>
        <color rgb="FF63BE7B"/>
      </colorScale>
    </cfRule>
  </conditionalFormatting>
  <conditionalFormatting sqref="L51:L59">
    <cfRule type="colorScale" priority="164">
      <colorScale>
        <cfvo type="min"/>
        <cfvo type="percentile" val="50"/>
        <cfvo type="max"/>
        <color rgb="FFF8696B"/>
        <color rgb="FFFFEB84"/>
        <color rgb="FF63BE7B"/>
      </colorScale>
    </cfRule>
  </conditionalFormatting>
  <pageMargins left="0.7" right="0.7" top="0.75" bottom="0.75" header="0.3" footer="0.3"/>
  <pageSetup scale="52" fitToHeight="4" orientation="landscape" r:id="rId1"/>
  <headerFooter alignWithMargins="0"/>
  <rowBreaks count="1" manualBreakCount="1">
    <brk id="48" min="1" max="10"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pageSetUpPr fitToPage="1"/>
  </sheetPr>
  <dimension ref="B2:S45"/>
  <sheetViews>
    <sheetView view="pageBreakPreview" zoomScale="70" zoomScaleNormal="100" zoomScaleSheetLayoutView="70" workbookViewId="0">
      <selection activeCell="G8" sqref="G8"/>
    </sheetView>
  </sheetViews>
  <sheetFormatPr defaultRowHeight="16.5"/>
  <cols>
    <col min="1" max="1" width="9.140625" style="100"/>
    <col min="2" max="2" width="35.5703125" style="100" customWidth="1"/>
    <col min="3" max="3" width="16" style="100" customWidth="1"/>
    <col min="4" max="4" width="17" style="100" customWidth="1"/>
    <col min="5" max="5" width="14.5703125" style="100" customWidth="1"/>
    <col min="6" max="6" width="13.7109375" style="100" customWidth="1"/>
    <col min="7" max="7" width="12.42578125" style="100" customWidth="1"/>
    <col min="8" max="8" width="18.85546875" style="100" customWidth="1"/>
    <col min="9" max="9" width="23.42578125" style="100" customWidth="1"/>
    <col min="10" max="10" width="11.7109375" style="100" customWidth="1"/>
    <col min="11" max="11" width="9.140625" style="100"/>
    <col min="12" max="12" width="34.140625" style="100" bestFit="1" customWidth="1"/>
    <col min="13" max="13" width="22.140625" style="100" bestFit="1" customWidth="1"/>
    <col min="14" max="19" width="18.85546875" style="100" bestFit="1" customWidth="1"/>
    <col min="20" max="16384" width="9.140625" style="100"/>
  </cols>
  <sheetData>
    <row r="2" spans="2:19" ht="31.5">
      <c r="B2" s="632" t="s">
        <v>109</v>
      </c>
      <c r="C2" s="632"/>
      <c r="D2" s="632"/>
      <c r="E2" s="632"/>
      <c r="F2" s="632"/>
      <c r="G2" s="632"/>
      <c r="H2" s="632"/>
      <c r="I2" s="632"/>
      <c r="J2" s="632"/>
      <c r="K2" s="99"/>
    </row>
    <row r="3" spans="2:19" ht="23.25" thickBot="1">
      <c r="B3" s="101"/>
      <c r="C3" s="101"/>
      <c r="D3" s="101"/>
      <c r="E3" s="101"/>
      <c r="F3" s="101"/>
      <c r="G3" s="101"/>
      <c r="H3" s="101"/>
      <c r="I3" s="101"/>
      <c r="J3" s="101"/>
      <c r="K3" s="99"/>
    </row>
    <row r="4" spans="2:19" ht="18">
      <c r="B4" s="593" t="s">
        <v>66</v>
      </c>
      <c r="C4" s="310" t="s">
        <v>68</v>
      </c>
      <c r="D4" s="629" t="s">
        <v>118</v>
      </c>
      <c r="E4" s="630"/>
      <c r="F4" s="630"/>
      <c r="G4" s="631"/>
      <c r="H4" s="629" t="s">
        <v>119</v>
      </c>
      <c r="I4" s="631"/>
      <c r="J4" s="102" t="s">
        <v>120</v>
      </c>
    </row>
    <row r="5" spans="2:19" ht="19.5" customHeight="1" thickBot="1">
      <c r="B5" s="594"/>
      <c r="C5" s="576" t="s">
        <v>84</v>
      </c>
      <c r="D5" s="633" t="s">
        <v>85</v>
      </c>
      <c r="E5" s="635" t="s">
        <v>122</v>
      </c>
      <c r="F5" s="580" t="s">
        <v>105</v>
      </c>
      <c r="G5" s="582" t="s">
        <v>106</v>
      </c>
      <c r="H5" s="637" t="s">
        <v>96</v>
      </c>
      <c r="I5" s="586" t="s">
        <v>107</v>
      </c>
      <c r="J5" s="588" t="s">
        <v>108</v>
      </c>
    </row>
    <row r="6" spans="2:19">
      <c r="B6" s="595"/>
      <c r="C6" s="577"/>
      <c r="D6" s="634"/>
      <c r="E6" s="636"/>
      <c r="F6" s="581"/>
      <c r="G6" s="583"/>
      <c r="H6" s="638"/>
      <c r="I6" s="587"/>
      <c r="J6" s="589"/>
      <c r="L6" s="104" t="s">
        <v>110</v>
      </c>
    </row>
    <row r="7" spans="2:19" ht="18.75" thickBot="1">
      <c r="B7" s="105" t="s">
        <v>54</v>
      </c>
      <c r="C7" s="107"/>
      <c r="D7" s="108"/>
      <c r="E7" s="298"/>
      <c r="F7" s="298"/>
      <c r="G7" s="109"/>
      <c r="H7" s="110"/>
      <c r="I7" s="109"/>
      <c r="J7" s="106"/>
      <c r="L7" s="386">
        <f>S17</f>
        <v>0.21828599692538883</v>
      </c>
    </row>
    <row r="8" spans="2:19" ht="18">
      <c r="B8" s="111" t="s">
        <v>55</v>
      </c>
      <c r="C8" s="112">
        <f>'2015-16 Univ'!D48</f>
        <v>1857.7470420478062</v>
      </c>
      <c r="D8" s="137">
        <v>15634051.930388046</v>
      </c>
      <c r="E8" s="113">
        <f>D8/$D$38</f>
        <v>3.760368764768042E-2</v>
      </c>
      <c r="F8" s="114">
        <f>$C$38*E8*$L$7</f>
        <v>272.99990564482471</v>
      </c>
      <c r="G8" s="115">
        <f>C8+F8</f>
        <v>2130.7469476926308</v>
      </c>
      <c r="H8" s="384">
        <v>90</v>
      </c>
      <c r="I8" s="115">
        <f>G8*$L$9*H8/100</f>
        <v>104.51313778432353</v>
      </c>
      <c r="J8" s="112">
        <f>G8+I8</f>
        <v>2235.2600854769544</v>
      </c>
      <c r="L8" s="387" t="s">
        <v>111</v>
      </c>
    </row>
    <row r="9" spans="2:19" ht="18.75" thickBot="1">
      <c r="B9" s="111" t="s">
        <v>56</v>
      </c>
      <c r="C9" s="112">
        <f>'2015-16 Univ'!H48</f>
        <v>2391.1071112425725</v>
      </c>
      <c r="D9" s="306">
        <v>27589441.485024989</v>
      </c>
      <c r="E9" s="113">
        <f t="shared" ref="E9:E13" si="0">D9/$D$38</f>
        <v>6.6359299853693501E-2</v>
      </c>
      <c r="F9" s="114">
        <f t="shared" ref="F9:F13" si="1">$C$38*E9*$L$7</f>
        <v>481.76345810681266</v>
      </c>
      <c r="G9" s="115">
        <f t="shared" ref="G9:G13" si="2">C9+F9</f>
        <v>2872.8705693493853</v>
      </c>
      <c r="H9" s="384">
        <v>92.5</v>
      </c>
      <c r="I9" s="115">
        <f t="shared" ref="I9:I13" si="3">G9*$L$9*H9/100</f>
        <v>144.82858757732589</v>
      </c>
      <c r="J9" s="112">
        <f t="shared" ref="J9:J13" si="4">G9+I9</f>
        <v>3017.6991569267111</v>
      </c>
      <c r="L9" s="388">
        <v>5.45E-2</v>
      </c>
    </row>
    <row r="10" spans="2:19" ht="18">
      <c r="B10" s="111" t="s">
        <v>57</v>
      </c>
      <c r="C10" s="112">
        <f>'2015-16 Univ'!G48</f>
        <v>3608.777066736347</v>
      </c>
      <c r="D10" s="306">
        <v>41481473.354221337</v>
      </c>
      <c r="E10" s="113">
        <f t="shared" si="0"/>
        <v>9.977300664748405E-2</v>
      </c>
      <c r="F10" s="114">
        <f t="shared" si="1"/>
        <v>724.34442217115338</v>
      </c>
      <c r="G10" s="115">
        <f t="shared" si="2"/>
        <v>4333.1214889075</v>
      </c>
      <c r="H10" s="384">
        <v>91</v>
      </c>
      <c r="I10" s="115">
        <f t="shared" si="3"/>
        <v>214.90116024236744</v>
      </c>
      <c r="J10" s="112">
        <f t="shared" si="4"/>
        <v>4548.022649149867</v>
      </c>
    </row>
    <row r="11" spans="2:19" ht="18">
      <c r="B11" s="111" t="s">
        <v>58</v>
      </c>
      <c r="C11" s="112">
        <f>'2015-16 Univ'!I48</f>
        <v>1696.24701904881</v>
      </c>
      <c r="D11" s="306">
        <v>23597784.397474296</v>
      </c>
      <c r="E11" s="113">
        <f t="shared" si="0"/>
        <v>5.67583961989504E-2</v>
      </c>
      <c r="F11" s="114">
        <f t="shared" si="1"/>
        <v>412.06162948810805</v>
      </c>
      <c r="G11" s="115">
        <f t="shared" si="2"/>
        <v>2108.3086485369181</v>
      </c>
      <c r="H11" s="384">
        <v>84</v>
      </c>
      <c r="I11" s="115">
        <f t="shared" si="3"/>
        <v>96.518369930020114</v>
      </c>
      <c r="J11" s="112">
        <f t="shared" si="4"/>
        <v>2204.8270184669382</v>
      </c>
    </row>
    <row r="12" spans="2:19" ht="18">
      <c r="B12" s="111" t="s">
        <v>59</v>
      </c>
      <c r="C12" s="112">
        <f>'2015-16 Univ'!E48</f>
        <v>2215.8433883020321</v>
      </c>
      <c r="D12" s="306">
        <v>22801479.348978855</v>
      </c>
      <c r="E12" s="113">
        <f t="shared" si="0"/>
        <v>5.4843089377070706E-2</v>
      </c>
      <c r="F12" s="114">
        <f t="shared" si="1"/>
        <v>398.15664797265021</v>
      </c>
      <c r="G12" s="115">
        <f t="shared" si="2"/>
        <v>2614.0000362746823</v>
      </c>
      <c r="H12" s="384">
        <v>97.5</v>
      </c>
      <c r="I12" s="115">
        <f t="shared" si="3"/>
        <v>138.90142692754594</v>
      </c>
      <c r="J12" s="112">
        <f t="shared" si="4"/>
        <v>2752.9014632022281</v>
      </c>
    </row>
    <row r="13" spans="2:19" ht="18">
      <c r="B13" s="117" t="s">
        <v>60</v>
      </c>
      <c r="C13" s="112">
        <f>'2015-16 Univ'!J48</f>
        <v>3857.4947163272268</v>
      </c>
      <c r="D13" s="306">
        <v>50444952.317187138</v>
      </c>
      <c r="E13" s="113">
        <f t="shared" si="0"/>
        <v>0.12133234805563009</v>
      </c>
      <c r="F13" s="114">
        <f t="shared" si="1"/>
        <v>880.86359724071576</v>
      </c>
      <c r="G13" s="115">
        <f t="shared" si="2"/>
        <v>4738.3583135679428</v>
      </c>
      <c r="H13" s="384">
        <v>87</v>
      </c>
      <c r="I13" s="115">
        <f t="shared" si="3"/>
        <v>224.669259437824</v>
      </c>
      <c r="J13" s="112">
        <f t="shared" si="4"/>
        <v>4963.0275730057665</v>
      </c>
      <c r="M13" s="571" t="s">
        <v>121</v>
      </c>
      <c r="N13" s="572"/>
      <c r="O13" s="572"/>
      <c r="P13" s="572"/>
      <c r="Q13" s="572"/>
      <c r="R13" s="572"/>
      <c r="S13" s="573"/>
    </row>
    <row r="14" spans="2:19" ht="18">
      <c r="B14" s="118" t="s">
        <v>86</v>
      </c>
      <c r="C14" s="119">
        <f>SUM(C8:C13)</f>
        <v>15627.216343704793</v>
      </c>
      <c r="D14" s="307">
        <f>SUM(D8:D13)</f>
        <v>181549182.83327463</v>
      </c>
      <c r="E14" s="120">
        <f>SUM(E8:E13)</f>
        <v>0.43666982778050917</v>
      </c>
      <c r="F14" s="121">
        <f>SUM(F8:F13)</f>
        <v>3170.1896606242644</v>
      </c>
      <c r="G14" s="122">
        <f>SUM(G8:G13)</f>
        <v>18797.406004329059</v>
      </c>
      <c r="H14" s="304" t="s">
        <v>156</v>
      </c>
      <c r="I14" s="122">
        <f>SUM(I8:I13)</f>
        <v>924.33194189940696</v>
      </c>
      <c r="J14" s="119">
        <f>SUM(J8:J13)</f>
        <v>19721.737946228466</v>
      </c>
      <c r="M14" s="124"/>
      <c r="N14" s="295" t="s">
        <v>45</v>
      </c>
      <c r="O14" s="296" t="s">
        <v>44</v>
      </c>
      <c r="P14" s="296" t="s">
        <v>43</v>
      </c>
      <c r="Q14" s="296" t="s">
        <v>97</v>
      </c>
      <c r="R14" s="297" t="s">
        <v>68</v>
      </c>
      <c r="S14" s="297" t="s">
        <v>83</v>
      </c>
    </row>
    <row r="15" spans="2:19" ht="18">
      <c r="B15" s="125"/>
      <c r="C15" s="126"/>
      <c r="D15" s="127"/>
      <c r="E15" s="128"/>
      <c r="F15" s="129"/>
      <c r="G15" s="130"/>
      <c r="H15" s="385"/>
      <c r="I15" s="130"/>
      <c r="J15" s="126"/>
      <c r="M15" s="132" t="s">
        <v>85</v>
      </c>
      <c r="N15" s="133">
        <v>366690869.55848902</v>
      </c>
      <c r="O15" s="134">
        <v>387809994.31726682</v>
      </c>
      <c r="P15" s="134">
        <v>377226237.08081514</v>
      </c>
      <c r="Q15" s="134">
        <v>399315726.19111466</v>
      </c>
      <c r="R15" s="135">
        <v>415758477.64899808</v>
      </c>
      <c r="S15" s="136">
        <v>389360260.9593367</v>
      </c>
    </row>
    <row r="16" spans="2:19" ht="18">
      <c r="B16" s="105" t="s">
        <v>42</v>
      </c>
      <c r="C16" s="126"/>
      <c r="D16" s="137"/>
      <c r="E16" s="128"/>
      <c r="F16" s="129"/>
      <c r="G16" s="130"/>
      <c r="H16" s="385"/>
      <c r="I16" s="130"/>
      <c r="J16" s="126"/>
      <c r="M16" s="132" t="s">
        <v>103</v>
      </c>
      <c r="N16" s="133">
        <v>1660440473.6720634</v>
      </c>
      <c r="O16" s="134">
        <v>1758941535.9990635</v>
      </c>
      <c r="P16" s="134">
        <v>1789558365.309818</v>
      </c>
      <c r="Q16" s="134">
        <v>1834925392.4408126</v>
      </c>
      <c r="R16" s="135">
        <v>1874715049.5699492</v>
      </c>
      <c r="S16" s="136">
        <v>1783716163.3983414</v>
      </c>
    </row>
    <row r="17" spans="2:19" ht="18">
      <c r="B17" s="111" t="s">
        <v>20</v>
      </c>
      <c r="C17" s="112">
        <f t="array" ref="C17:C29">TRANSPOSE('2015-16 CC'!C57:O57)</f>
        <v>837.5722772100429</v>
      </c>
      <c r="D17" s="137">
        <v>9576284.9179317821</v>
      </c>
      <c r="E17" s="113">
        <f t="shared" ref="E17:E35" si="5">D17/$D$38</f>
        <v>2.3033288393980774E-2</v>
      </c>
      <c r="F17" s="114">
        <f t="shared" ref="F17:F29" si="6">$C$38*E17*$L$7</f>
        <v>167.21991782193382</v>
      </c>
      <c r="G17" s="115">
        <f>C17+F17</f>
        <v>1004.7921950319767</v>
      </c>
      <c r="H17" s="384">
        <v>93</v>
      </c>
      <c r="I17" s="115">
        <f t="shared" ref="I17:I29" si="7">G17*$L$9*H17/100</f>
        <v>50.927892405195742</v>
      </c>
      <c r="J17" s="112">
        <f>G17+I17</f>
        <v>1055.7200874371724</v>
      </c>
      <c r="M17" s="138" t="s">
        <v>114</v>
      </c>
      <c r="N17" s="139">
        <f>N15/N16</f>
        <v>0.22083951540132743</v>
      </c>
      <c r="O17" s="140">
        <f t="shared" ref="O17:S17" si="8">O15/O16</f>
        <v>0.2204791838615569</v>
      </c>
      <c r="P17" s="140">
        <f t="shared" si="8"/>
        <v>0.21079292209366285</v>
      </c>
      <c r="Q17" s="140">
        <f t="shared" si="8"/>
        <v>0.21761959796084462</v>
      </c>
      <c r="R17" s="141">
        <f t="shared" si="8"/>
        <v>0.22177155815993002</v>
      </c>
      <c r="S17" s="141">
        <f t="shared" si="8"/>
        <v>0.21828599692538883</v>
      </c>
    </row>
    <row r="18" spans="2:19" ht="18">
      <c r="B18" s="111" t="s">
        <v>21</v>
      </c>
      <c r="C18" s="112">
        <v>340.57687005110205</v>
      </c>
      <c r="D18" s="306">
        <v>4051607.6313996944</v>
      </c>
      <c r="E18" s="113">
        <f t="shared" si="5"/>
        <v>9.7450992564491797E-3</v>
      </c>
      <c r="F18" s="114">
        <f t="shared" si="6"/>
        <v>70.748677694491604</v>
      </c>
      <c r="G18" s="115">
        <f t="shared" ref="G18:G29" si="9">C18+F18</f>
        <v>411.32554774559367</v>
      </c>
      <c r="H18" s="384">
        <v>92</v>
      </c>
      <c r="I18" s="115">
        <f t="shared" si="7"/>
        <v>20.623862963964065</v>
      </c>
      <c r="J18" s="112">
        <f t="shared" ref="J18:J29" si="10">G18+I18</f>
        <v>431.94941070955775</v>
      </c>
    </row>
    <row r="19" spans="2:19" ht="18">
      <c r="B19" s="111" t="s">
        <v>22</v>
      </c>
      <c r="C19" s="112">
        <v>439.38589101737188</v>
      </c>
      <c r="D19" s="306">
        <v>4867057.9360887399</v>
      </c>
      <c r="E19" s="113">
        <f t="shared" si="5"/>
        <v>1.1706455064032941E-2</v>
      </c>
      <c r="F19" s="114">
        <f t="shared" si="6"/>
        <v>84.98797133566525</v>
      </c>
      <c r="G19" s="115">
        <f t="shared" si="9"/>
        <v>524.37386235303711</v>
      </c>
      <c r="H19" s="384">
        <v>88</v>
      </c>
      <c r="I19" s="115">
        <f t="shared" si="7"/>
        <v>25.148970438451659</v>
      </c>
      <c r="J19" s="112">
        <f t="shared" si="10"/>
        <v>549.52283279148878</v>
      </c>
    </row>
    <row r="20" spans="2:19" ht="18">
      <c r="B20" s="111" t="s">
        <v>23</v>
      </c>
      <c r="C20" s="112">
        <v>263.94398106067342</v>
      </c>
      <c r="D20" s="306">
        <v>3333057.01337688</v>
      </c>
      <c r="E20" s="113">
        <f t="shared" si="5"/>
        <v>8.0168107027532368E-3</v>
      </c>
      <c r="F20" s="114">
        <f t="shared" si="6"/>
        <v>58.201434548908054</v>
      </c>
      <c r="G20" s="115">
        <f t="shared" si="9"/>
        <v>322.14541560958151</v>
      </c>
      <c r="H20" s="384">
        <v>95</v>
      </c>
      <c r="I20" s="115">
        <f t="shared" si="7"/>
        <v>16.679078893186084</v>
      </c>
      <c r="J20" s="112">
        <f t="shared" si="10"/>
        <v>338.82449450276761</v>
      </c>
    </row>
    <row r="21" spans="2:19" ht="18">
      <c r="B21" s="111" t="s">
        <v>24</v>
      </c>
      <c r="C21" s="112">
        <v>413.14269616898071</v>
      </c>
      <c r="D21" s="306">
        <v>4414728.5728783933</v>
      </c>
      <c r="E21" s="113">
        <f t="shared" si="5"/>
        <v>1.0618493212315215E-2</v>
      </c>
      <c r="F21" s="114">
        <f t="shared" si="6"/>
        <v>77.089451231815033</v>
      </c>
      <c r="G21" s="115">
        <f t="shared" si="9"/>
        <v>490.23214740079572</v>
      </c>
      <c r="H21" s="384">
        <v>93</v>
      </c>
      <c r="I21" s="115">
        <f t="shared" si="7"/>
        <v>24.847416391009332</v>
      </c>
      <c r="J21" s="112">
        <f t="shared" si="10"/>
        <v>515.07956379180507</v>
      </c>
    </row>
    <row r="22" spans="2:19" ht="18">
      <c r="B22" s="111" t="s">
        <v>25</v>
      </c>
      <c r="C22" s="112">
        <v>381.96361615775231</v>
      </c>
      <c r="D22" s="306">
        <v>4137920.8385590888</v>
      </c>
      <c r="E22" s="113">
        <f t="shared" si="5"/>
        <v>9.952703458887751E-3</v>
      </c>
      <c r="F22" s="114">
        <f t="shared" si="6"/>
        <v>72.25586837770895</v>
      </c>
      <c r="G22" s="115">
        <f t="shared" si="9"/>
        <v>454.21948453546128</v>
      </c>
      <c r="H22" s="384">
        <v>80</v>
      </c>
      <c r="I22" s="115">
        <f t="shared" si="7"/>
        <v>19.803969525746112</v>
      </c>
      <c r="J22" s="112">
        <f t="shared" si="10"/>
        <v>474.02345406120742</v>
      </c>
    </row>
    <row r="23" spans="2:19" ht="18">
      <c r="B23" s="111" t="s">
        <v>26</v>
      </c>
      <c r="C23" s="112">
        <v>577.51357141675362</v>
      </c>
      <c r="D23" s="306">
        <v>6042490.2274442855</v>
      </c>
      <c r="E23" s="113">
        <f t="shared" si="5"/>
        <v>1.4533654879662192E-2</v>
      </c>
      <c r="F23" s="114">
        <f t="shared" si="6"/>
        <v>105.51322646854744</v>
      </c>
      <c r="G23" s="115">
        <f t="shared" si="9"/>
        <v>683.02679788530111</v>
      </c>
      <c r="H23" s="384">
        <v>96</v>
      </c>
      <c r="I23" s="115">
        <f t="shared" si="7"/>
        <v>35.735962065358954</v>
      </c>
      <c r="J23" s="112">
        <f t="shared" si="10"/>
        <v>718.7627599506601</v>
      </c>
    </row>
    <row r="24" spans="2:19" ht="18">
      <c r="B24" s="111" t="s">
        <v>61</v>
      </c>
      <c r="C24" s="112">
        <v>565.08032048436496</v>
      </c>
      <c r="D24" s="306">
        <v>6343416.3595539844</v>
      </c>
      <c r="E24" s="113">
        <f t="shared" si="5"/>
        <v>1.5257455230797195E-2</v>
      </c>
      <c r="F24" s="114">
        <f t="shared" si="6"/>
        <v>110.76796183963373</v>
      </c>
      <c r="G24" s="115">
        <f t="shared" si="9"/>
        <v>675.84828232399866</v>
      </c>
      <c r="H24" s="384">
        <v>94</v>
      </c>
      <c r="I24" s="115">
        <f t="shared" si="7"/>
        <v>34.623707503458448</v>
      </c>
      <c r="J24" s="112">
        <f t="shared" si="10"/>
        <v>710.47198982745715</v>
      </c>
    </row>
    <row r="25" spans="2:19" ht="18">
      <c r="B25" s="111" t="s">
        <v>28</v>
      </c>
      <c r="C25" s="142">
        <v>839.88524241099663</v>
      </c>
      <c r="D25" s="306">
        <v>8679450.01366009</v>
      </c>
      <c r="E25" s="113">
        <f t="shared" si="5"/>
        <v>2.0876182880839943E-2</v>
      </c>
      <c r="F25" s="114">
        <f t="shared" si="6"/>
        <v>151.55949624118747</v>
      </c>
      <c r="G25" s="115">
        <f t="shared" si="9"/>
        <v>991.44473865218413</v>
      </c>
      <c r="H25" s="384">
        <v>96</v>
      </c>
      <c r="I25" s="115">
        <f t="shared" si="7"/>
        <v>51.872388726282267</v>
      </c>
      <c r="J25" s="112">
        <f t="shared" si="10"/>
        <v>1043.3171273784665</v>
      </c>
    </row>
    <row r="26" spans="2:19" ht="18">
      <c r="B26" s="111" t="s">
        <v>29</v>
      </c>
      <c r="C26" s="112">
        <v>601.63681896371645</v>
      </c>
      <c r="D26" s="306">
        <v>8298396.1499603726</v>
      </c>
      <c r="E26" s="113">
        <f t="shared" si="5"/>
        <v>1.9959655896581021E-2</v>
      </c>
      <c r="F26" s="114">
        <f t="shared" si="6"/>
        <v>144.90558020593247</v>
      </c>
      <c r="G26" s="115">
        <f t="shared" si="9"/>
        <v>746.54239916964889</v>
      </c>
      <c r="H26" s="384">
        <v>88</v>
      </c>
      <c r="I26" s="115">
        <f t="shared" si="7"/>
        <v>35.804173464176358</v>
      </c>
      <c r="J26" s="112">
        <f t="shared" si="10"/>
        <v>782.34657263382519</v>
      </c>
    </row>
    <row r="27" spans="2:19" ht="18">
      <c r="B27" s="111" t="s">
        <v>30</v>
      </c>
      <c r="C27" s="112">
        <v>718.08065990732337</v>
      </c>
      <c r="D27" s="306">
        <v>13135975.835474227</v>
      </c>
      <c r="E27" s="113">
        <f t="shared" si="5"/>
        <v>3.1595208616682031E-2</v>
      </c>
      <c r="F27" s="114">
        <f t="shared" si="6"/>
        <v>229.3788059298171</v>
      </c>
      <c r="G27" s="115">
        <f t="shared" si="9"/>
        <v>947.45946583714044</v>
      </c>
      <c r="H27" s="384">
        <v>91</v>
      </c>
      <c r="I27" s="115">
        <f t="shared" si="7"/>
        <v>46.989252208192973</v>
      </c>
      <c r="J27" s="112">
        <f t="shared" si="10"/>
        <v>994.44871804533341</v>
      </c>
    </row>
    <row r="28" spans="2:19" ht="18">
      <c r="B28" s="111" t="s">
        <v>31</v>
      </c>
      <c r="C28" s="112">
        <v>655.69724030652867</v>
      </c>
      <c r="D28" s="306">
        <v>5484013.2378860656</v>
      </c>
      <c r="E28" s="113">
        <f t="shared" si="5"/>
        <v>1.3190382235611116E-2</v>
      </c>
      <c r="F28" s="114">
        <f t="shared" si="6"/>
        <v>95.761169475705188</v>
      </c>
      <c r="G28" s="115">
        <f t="shared" si="9"/>
        <v>751.45840978223384</v>
      </c>
      <c r="H28" s="384">
        <v>85</v>
      </c>
      <c r="I28" s="115">
        <f t="shared" si="7"/>
        <v>34.81131083316199</v>
      </c>
      <c r="J28" s="112">
        <f t="shared" si="10"/>
        <v>786.26972061539584</v>
      </c>
    </row>
    <row r="29" spans="2:19" ht="18">
      <c r="B29" s="117" t="s">
        <v>32</v>
      </c>
      <c r="C29" s="112">
        <v>656.97653907116023</v>
      </c>
      <c r="D29" s="306">
        <v>9675927.9381000362</v>
      </c>
      <c r="E29" s="113">
        <f t="shared" si="5"/>
        <v>2.32729540304621E-2</v>
      </c>
      <c r="F29" s="114">
        <f t="shared" si="6"/>
        <v>168.95987207213204</v>
      </c>
      <c r="G29" s="115">
        <f t="shared" si="9"/>
        <v>825.93641114329228</v>
      </c>
      <c r="H29" s="384">
        <v>98</v>
      </c>
      <c r="I29" s="115">
        <f t="shared" si="7"/>
        <v>44.113263719163243</v>
      </c>
      <c r="J29" s="112">
        <f t="shared" si="10"/>
        <v>870.0496748624555</v>
      </c>
    </row>
    <row r="30" spans="2:19" ht="18">
      <c r="B30" s="118" t="s">
        <v>104</v>
      </c>
      <c r="C30" s="119">
        <f>SUM(C17:C29)</f>
        <v>7291.4557242267665</v>
      </c>
      <c r="D30" s="307">
        <f>SUM(D17:D29)</f>
        <v>88040326.672313645</v>
      </c>
      <c r="E30" s="120">
        <f>SUM(E17:E29)</f>
        <v>0.21175834385905468</v>
      </c>
      <c r="F30" s="121">
        <f>SUM(F17:F29)</f>
        <v>1537.3494332434784</v>
      </c>
      <c r="G30" s="122">
        <f>SUM(G17:G29)</f>
        <v>8828.805157470244</v>
      </c>
      <c r="H30" s="304" t="s">
        <v>156</v>
      </c>
      <c r="I30" s="122">
        <f>SUM(I17:I29)</f>
        <v>441.98124913734722</v>
      </c>
      <c r="J30" s="119">
        <f>SUM(J17:J29)</f>
        <v>9270.7864066075927</v>
      </c>
    </row>
    <row r="31" spans="2:19" ht="18">
      <c r="B31" s="125"/>
      <c r="C31" s="126"/>
      <c r="D31" s="127"/>
      <c r="E31" s="128"/>
      <c r="F31" s="129"/>
      <c r="G31" s="130"/>
      <c r="H31" s="385"/>
      <c r="I31" s="130"/>
      <c r="J31" s="126"/>
      <c r="L31" s="100" t="s">
        <v>14</v>
      </c>
    </row>
    <row r="32" spans="2:19" ht="18">
      <c r="B32" s="105" t="s">
        <v>62</v>
      </c>
      <c r="C32" s="126"/>
      <c r="D32" s="137"/>
      <c r="E32" s="128"/>
      <c r="F32" s="129"/>
      <c r="G32" s="130"/>
      <c r="H32" s="385"/>
      <c r="I32" s="130"/>
      <c r="J32" s="126"/>
    </row>
    <row r="33" spans="2:12" ht="18">
      <c r="B33" s="111" t="s">
        <v>63</v>
      </c>
      <c r="C33" s="112">
        <f>'2015-16 Univ'!F48</f>
        <v>2105.25193766147</v>
      </c>
      <c r="D33" s="137">
        <v>24184582.269369394</v>
      </c>
      <c r="E33" s="113">
        <f t="shared" si="5"/>
        <v>5.8169787435548341E-2</v>
      </c>
      <c r="F33" s="114">
        <f>$C$38*E33*$L$7</f>
        <v>422.30822226989176</v>
      </c>
      <c r="G33" s="115">
        <f>C33+F33</f>
        <v>2527.5601599313618</v>
      </c>
      <c r="H33" s="384">
        <v>94</v>
      </c>
      <c r="I33" s="115">
        <f>G33*$L$9*H33/100</f>
        <v>129.48690699328367</v>
      </c>
      <c r="J33" s="112">
        <f>G33+I33</f>
        <v>2657.0470669246456</v>
      </c>
    </row>
    <row r="34" spans="2:12" ht="18">
      <c r="B34" s="111" t="s">
        <v>64</v>
      </c>
      <c r="C34" s="112">
        <f>'2015-16 Univ'!K48</f>
        <v>6137.732204367423</v>
      </c>
      <c r="D34" s="306">
        <v>104919601.70133965</v>
      </c>
      <c r="E34" s="113">
        <f t="shared" si="5"/>
        <v>0.25235709514483423</v>
      </c>
      <c r="F34" s="114">
        <f>$C$38*E34*$L$7</f>
        <v>1832.0932725753953</v>
      </c>
      <c r="G34" s="115">
        <f t="shared" ref="G34:G35" si="11">C34+F34</f>
        <v>7969.8254769428186</v>
      </c>
      <c r="H34" s="384">
        <v>93</v>
      </c>
      <c r="I34" s="115">
        <f>G34*$L$9*H34/100</f>
        <v>403.95060429884683</v>
      </c>
      <c r="J34" s="112">
        <f t="shared" ref="J34:J35" si="12">G34+I34</f>
        <v>8373.7760812416655</v>
      </c>
    </row>
    <row r="35" spans="2:12" ht="18">
      <c r="B35" s="117" t="s">
        <v>67</v>
      </c>
      <c r="C35" s="112">
        <f>'2015-16 Univ'!C48</f>
        <v>2097.113790479325</v>
      </c>
      <c r="D35" s="306">
        <v>17064784.172700759</v>
      </c>
      <c r="E35" s="113">
        <f t="shared" si="5"/>
        <v>4.1044945780053618E-2</v>
      </c>
      <c r="F35" s="114">
        <f>$C$38*E35*$L$7</f>
        <v>297.98317734518196</v>
      </c>
      <c r="G35" s="115">
        <f t="shared" si="11"/>
        <v>2395.0969678245069</v>
      </c>
      <c r="H35" s="384">
        <v>94</v>
      </c>
      <c r="I35" s="115">
        <f>G35*$L$9*H35/100</f>
        <v>122.70081766164949</v>
      </c>
      <c r="J35" s="112">
        <f t="shared" si="12"/>
        <v>2517.7977854861565</v>
      </c>
      <c r="L35" s="100" t="s">
        <v>14</v>
      </c>
    </row>
    <row r="36" spans="2:12" ht="18">
      <c r="B36" s="118" t="s">
        <v>86</v>
      </c>
      <c r="C36" s="119">
        <f>SUM(C33:C35)</f>
        <v>10340.097932508219</v>
      </c>
      <c r="D36" s="307">
        <f>SUM(D33:D35)</f>
        <v>146168968.14340979</v>
      </c>
      <c r="E36" s="120">
        <f>SUM(E33:E35)</f>
        <v>0.35157182836043621</v>
      </c>
      <c r="F36" s="121">
        <f>SUM(F33:F35)</f>
        <v>2552.3846721904688</v>
      </c>
      <c r="G36" s="122">
        <f>SUM(G33:G35)</f>
        <v>12892.482604698687</v>
      </c>
      <c r="H36" s="304" t="s">
        <v>156</v>
      </c>
      <c r="I36" s="122">
        <f>SUM(I33:I35)</f>
        <v>656.13832895377993</v>
      </c>
      <c r="J36" s="119">
        <f>SUM(J33:J35)</f>
        <v>13548.620933652468</v>
      </c>
    </row>
    <row r="37" spans="2:12" ht="18">
      <c r="B37" s="143"/>
      <c r="C37" s="112"/>
      <c r="D37" s="144"/>
      <c r="E37" s="113"/>
      <c r="F37" s="114"/>
      <c r="G37" s="115"/>
      <c r="H37" s="308"/>
      <c r="I37" s="115"/>
      <c r="J37" s="112"/>
    </row>
    <row r="38" spans="2:12" ht="18.75" thickBot="1">
      <c r="B38" s="145" t="s">
        <v>112</v>
      </c>
      <c r="C38" s="146">
        <f>SUM(C14,C30,C36)</f>
        <v>33258.770000439778</v>
      </c>
      <c r="D38" s="309">
        <f>SUM(D14,D30,D36)</f>
        <v>415758477.64899808</v>
      </c>
      <c r="E38" s="147">
        <f>SUM(E14,E30,E36)</f>
        <v>1</v>
      </c>
      <c r="F38" s="148">
        <f>SUM(F14,F30,F36)</f>
        <v>7259.9237660582112</v>
      </c>
      <c r="G38" s="149">
        <f>SUM(G36,G30,G14)</f>
        <v>40518.693766497992</v>
      </c>
      <c r="H38" s="305" t="s">
        <v>156</v>
      </c>
      <c r="I38" s="149">
        <f>SUM(I36,I30,I14)</f>
        <v>2022.4515199905341</v>
      </c>
      <c r="J38" s="146">
        <f>SUM(J36,J30,J14)</f>
        <v>42541.145286488529</v>
      </c>
    </row>
    <row r="40" spans="2:12" ht="18">
      <c r="C40" s="290"/>
      <c r="D40" s="291"/>
      <c r="E40" s="290"/>
      <c r="F40" s="151"/>
      <c r="G40" s="152"/>
    </row>
    <row r="41" spans="2:12" ht="18">
      <c r="C41" s="290"/>
      <c r="D41" s="292"/>
      <c r="E41" s="290"/>
    </row>
    <row r="42" spans="2:12" ht="18">
      <c r="C42" s="290"/>
      <c r="D42" s="292"/>
      <c r="E42" s="290"/>
    </row>
    <row r="43" spans="2:12">
      <c r="C43" s="290"/>
      <c r="D43" s="293"/>
      <c r="E43" s="290"/>
    </row>
    <row r="44" spans="2:12">
      <c r="C44" s="290"/>
      <c r="D44" s="290"/>
      <c r="E44" s="290"/>
    </row>
    <row r="45" spans="2:12">
      <c r="C45" s="290"/>
      <c r="D45" s="290"/>
      <c r="E45" s="290"/>
    </row>
  </sheetData>
  <mergeCells count="13">
    <mergeCell ref="D4:G4"/>
    <mergeCell ref="H4:I4"/>
    <mergeCell ref="B2:J2"/>
    <mergeCell ref="B4:B6"/>
    <mergeCell ref="M13:S13"/>
    <mergeCell ref="C5:C6"/>
    <mergeCell ref="D5:D6"/>
    <mergeCell ref="E5:E6"/>
    <mergeCell ref="F5:F6"/>
    <mergeCell ref="G5:G6"/>
    <mergeCell ref="H5:H6"/>
    <mergeCell ref="I5:I6"/>
    <mergeCell ref="J5:J6"/>
  </mergeCells>
  <pageMargins left="0.7" right="0.7" top="0.75" bottom="0.75" header="0.3" footer="0.3"/>
  <pageSetup scale="74"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12</vt:i4>
      </vt:variant>
    </vt:vector>
  </HeadingPairs>
  <TitlesOfParts>
    <vt:vector size="22" baseType="lpstr">
      <vt:lpstr>Tabs Flow Chart</vt:lpstr>
      <vt:lpstr>2016-17 CC</vt:lpstr>
      <vt:lpstr>2016-17 Univ</vt:lpstr>
      <vt:lpstr>16-17 Point Calculation</vt:lpstr>
      <vt:lpstr>CC Data</vt:lpstr>
      <vt:lpstr>Univ Data</vt:lpstr>
      <vt:lpstr>2015-16 CC</vt:lpstr>
      <vt:lpstr>2015-16 Univ</vt:lpstr>
      <vt:lpstr>15-16 Point Calculation</vt:lpstr>
      <vt:lpstr>16-17 Recommendation</vt:lpstr>
      <vt:lpstr>'15-16 Point Calculation'!Print_Area</vt:lpstr>
      <vt:lpstr>'16-17 Point Calculation'!Print_Area</vt:lpstr>
      <vt:lpstr>'16-17 Recommendation'!Print_Area</vt:lpstr>
      <vt:lpstr>'2015-16 CC'!Print_Area</vt:lpstr>
      <vt:lpstr>'2015-16 Univ'!Print_Area</vt:lpstr>
      <vt:lpstr>'2016-17 CC'!Print_Area</vt:lpstr>
      <vt:lpstr>'2016-17 Univ'!Print_Area</vt:lpstr>
      <vt:lpstr>'CC Data'!Print_Area</vt:lpstr>
      <vt:lpstr>'Tabs Flow Chart'!Print_Area</vt:lpstr>
      <vt:lpstr>'Univ Data'!Print_Area</vt:lpstr>
      <vt:lpstr>'2015-16 Univ'!Print_Titles</vt:lpstr>
      <vt:lpstr>'2016-17 Univ'!Print_Titles</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THEC</dc:creator>
  <cp:lastModifiedBy>Crystal Collins</cp:lastModifiedBy>
  <cp:lastPrinted>2015-11-03T19:55:21Z</cp:lastPrinted>
  <dcterms:created xsi:type="dcterms:W3CDTF">2014-08-21T16:12:05Z</dcterms:created>
  <dcterms:modified xsi:type="dcterms:W3CDTF">2015-11-24T18:47:15Z</dcterms:modified>
</cp:coreProperties>
</file>