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scal\Fiscal Policy\STAY_OUT\FY2021-22\THEC Rec\Analysis\"/>
    </mc:Choice>
  </mc:AlternateContent>
  <xr:revisionPtr revIDLastSave="0" documentId="13_ncr:1_{F9BBA98A-FFB2-4707-AF81-F50A5485F15B}" xr6:coauthVersionLast="45" xr6:coauthVersionMax="45" xr10:uidLastSave="{00000000-0000-0000-0000-000000000000}"/>
  <bookViews>
    <workbookView xWindow="20370" yWindow="-120" windowWidth="19440" windowHeight="15600" xr2:uid="{5E97B32C-1EF0-45E8-961C-ACA808147B5E}"/>
  </bookViews>
  <sheets>
    <sheet name="FY22 Formula Distribution" sheetId="1" r:id="rId1"/>
    <sheet name="FY22 Specialized Unit Distr" sheetId="2" r:id="rId2"/>
  </sheets>
  <externalReferences>
    <externalReference r:id="rId3"/>
    <externalReference r:id="rId4"/>
  </externalReferences>
  <definedNames>
    <definedName name="_" localSheetId="0">#REF!</definedName>
    <definedName name="_">#REF!</definedName>
    <definedName name="_CEN1" localSheetId="0">#REF!</definedName>
    <definedName name="_CEN1">#REF!</definedName>
    <definedName name="_SA3" localSheetId="0">#REF!</definedName>
    <definedName name="_SA3">#REF!</definedName>
    <definedName name="_SC2" localSheetId="0">#REF!</definedName>
    <definedName name="_SC2">#REF!</definedName>
    <definedName name="_Scd10" localSheetId="0">#REF!</definedName>
    <definedName name="_Scd10">#REF!</definedName>
    <definedName name="_Scd11" localSheetId="0">#REF!</definedName>
    <definedName name="_Scd11">#REF!</definedName>
    <definedName name="_Scd12" localSheetId="0">#REF!</definedName>
    <definedName name="_Scd12">#REF!</definedName>
    <definedName name="_Scd2" localSheetId="0">#REF!</definedName>
    <definedName name="_Scd2">#REF!</definedName>
    <definedName name="_Scd3" localSheetId="0">#REF!</definedName>
    <definedName name="_Scd3">#REF!</definedName>
    <definedName name="_Scd4" localSheetId="0">#REF!</definedName>
    <definedName name="_Scd4">#REF!</definedName>
    <definedName name="_SCD5" localSheetId="0">#REF!</definedName>
    <definedName name="_SCD5">#REF!</definedName>
    <definedName name="_Scd6" localSheetId="0">#REF!</definedName>
    <definedName name="_Scd6">#REF!</definedName>
    <definedName name="_Scd7" localSheetId="0">#REF!</definedName>
    <definedName name="_Scd7">#REF!</definedName>
    <definedName name="_Scd8" localSheetId="0">#REF!</definedName>
    <definedName name="_Scd8">#REF!</definedName>
    <definedName name="_Scd9" localSheetId="0">#REF!</definedName>
    <definedName name="_Scd9">#REF!</definedName>
    <definedName name="A" localSheetId="0">#REF!</definedName>
    <definedName name="A">#REF!</definedName>
    <definedName name="A3Inst" localSheetId="0">#REF!</definedName>
    <definedName name="A3Inst">#REF!</definedName>
    <definedName name="B" localSheetId="0">#REF!</definedName>
    <definedName name="B">#REF!</definedName>
    <definedName name="Button5">"Button 5"</definedName>
    <definedName name="cbh" localSheetId="0">#REF!</definedName>
    <definedName name="cbh">#REF!</definedName>
    <definedName name="CBInst" localSheetId="0">#REF!</definedName>
    <definedName name="CBInst">#REF!</definedName>
    <definedName name="cempapp" localSheetId="0">#REF!</definedName>
    <definedName name="cempapp">#REF!</definedName>
    <definedName name="CEMPEAPP" localSheetId="0">#REF!</definedName>
    <definedName name="CEMPEAPP">#REF!</definedName>
    <definedName name="CEMPEGT" localSheetId="0">#REF!</definedName>
    <definedName name="CEMPEGT">#REF!</definedName>
    <definedName name="CEMPEINS" localSheetId="0">#REF!</definedName>
    <definedName name="CEMPEINS">#REF!</definedName>
    <definedName name="CEMPEMAT" localSheetId="0">#REF!</definedName>
    <definedName name="CEMPEMAT">#REF!</definedName>
    <definedName name="cempmat" localSheetId="0">#REF!</definedName>
    <definedName name="cempmat">#REF!</definedName>
    <definedName name="cemptot" localSheetId="0">#REF!</definedName>
    <definedName name="cemptot">#REF!</definedName>
    <definedName name="EInst" localSheetId="0">#REF!</definedName>
    <definedName name="EInst">#REF!</definedName>
    <definedName name="FInst" localSheetId="0">#REF!</definedName>
    <definedName name="FInst">#REF!</definedName>
    <definedName name="FMRGRAD" localSheetId="0">#REF!</definedName>
    <definedName name="FMRGRAD">#REF!</definedName>
    <definedName name="FMRPFTE" localSheetId="0">#REF!</definedName>
    <definedName name="FMRPFTE">#REF!</definedName>
    <definedName name="FMRPFTET" localSheetId="0">#REF!</definedName>
    <definedName name="FMRPFTET">#REF!</definedName>
    <definedName name="FMRPGRAD" localSheetId="0">#REF!</definedName>
    <definedName name="FMRPGRAD">#REF!</definedName>
    <definedName name="FTERESENR" localSheetId="0">#REF!</definedName>
    <definedName name="FTERESENR">#REF!</definedName>
    <definedName name="NETRESACT" localSheetId="0">#REF!</definedName>
    <definedName name="NETRESACT">#REF!</definedName>
    <definedName name="PNFADDAPP" localSheetId="0">#REF!</definedName>
    <definedName name="PNFADDAPP">#REF!</definedName>
    <definedName name="PNFOC" localSheetId="0">#REF!</definedName>
    <definedName name="PNFOC">#REF!</definedName>
    <definedName name="PNFTotExp" localSheetId="0">#REF!</definedName>
    <definedName name="PNFTotExp">#REF!</definedName>
    <definedName name="PNFTotRev" localSheetId="0">#REF!</definedName>
    <definedName name="PNFTotRev">#REF!</definedName>
    <definedName name="_xlnm.Print_Area" localSheetId="0">'FY22 Formula Distribution'!$B$1:$J$46</definedName>
    <definedName name="_xlnm.Print_Area" localSheetId="1">'FY22 Specialized Unit Distr'!$B$1:$F$66</definedName>
    <definedName name="russ" localSheetId="0">#REF!</definedName>
    <definedName name="russ">#REF!</definedName>
    <definedName name="S13A" localSheetId="0">#REF!</definedName>
    <definedName name="S13A">#REF!</definedName>
    <definedName name="S13B" localSheetId="0">#REF!</definedName>
    <definedName name="S13B">#REF!</definedName>
    <definedName name="S13C" localSheetId="0">#REF!</definedName>
    <definedName name="S13C">#REF!</definedName>
    <definedName name="S14A" localSheetId="0">#REF!</definedName>
    <definedName name="S14A">#REF!</definedName>
    <definedName name="S14B" localSheetId="0">#REF!</definedName>
    <definedName name="S14B">#REF!</definedName>
    <definedName name="S14C" localSheetId="0">#REF!</definedName>
    <definedName name="S14C">#REF!</definedName>
    <definedName name="S15A" localSheetId="0">#REF!</definedName>
    <definedName name="S15A">#REF!</definedName>
    <definedName name="S15B" localSheetId="0">#REF!</definedName>
    <definedName name="S15B">#REF!</definedName>
    <definedName name="S15C" localSheetId="0">#REF!</definedName>
    <definedName name="S15C">#REF!</definedName>
    <definedName name="Scd12Ins" localSheetId="0">#REF!</definedName>
    <definedName name="Scd12Ins">#REF!</definedName>
    <definedName name="Scd2Org" localSheetId="0">#REF!</definedName>
    <definedName name="Scd2Org">#REF!</definedName>
    <definedName name="Scd3Org" localSheetId="0">#REF!</definedName>
    <definedName name="Scd3Org">#REF!</definedName>
    <definedName name="Scd3TBL" localSheetId="0">#REF!</definedName>
    <definedName name="Scd3TBL">#REF!</definedName>
    <definedName name="Scd4Ins" localSheetId="0">#REF!</definedName>
    <definedName name="Scd4Ins">#REF!</definedName>
    <definedName name="Scd4Org" localSheetId="0">#REF!</definedName>
    <definedName name="Scd4Org">#REF!</definedName>
    <definedName name="Scd6Org" localSheetId="0">#REF!</definedName>
    <definedName name="Scd6Org">#REF!</definedName>
    <definedName name="Scd7Org" localSheetId="0">#REF!</definedName>
    <definedName name="Scd7Org">#REF!</definedName>
    <definedName name="Scd8Org" localSheetId="0">#REF!</definedName>
    <definedName name="Scd8Org">#REF!</definedName>
    <definedName name="Scd9Ins" localSheetId="0">#REF!</definedName>
    <definedName name="Scd9Ins">#REF!</definedName>
    <definedName name="Scd9Prog" localSheetId="0">#REF!</definedName>
    <definedName name="Scd9Prog">#REF!</definedName>
    <definedName name="ScdIns" localSheetId="0">#REF!</definedName>
    <definedName name="ScdIns">#REF!</definedName>
    <definedName name="ScdOrg" localSheetId="0">#REF!</definedName>
    <definedName name="ScdOrg">#REF!</definedName>
    <definedName name="SchedA" localSheetId="0">#REF!</definedName>
    <definedName name="SchedA">#REF!</definedName>
    <definedName name="SE" localSheetId="0">#REF!</definedName>
    <definedName name="SE">#REF!</definedName>
    <definedName name="SF" localSheetId="0">#REF!</definedName>
    <definedName name="SF">#REF!</definedName>
    <definedName name="SI" localSheetId="0">#REF!</definedName>
    <definedName name="SI">#REF!</definedName>
    <definedName name="SPFTE" localSheetId="0">#REF!</definedName>
    <definedName name="SPFTE">#REF!</definedName>
    <definedName name="SPSCH" localSheetId="0">#REF!</definedName>
    <definedName name="SPSCH">#REF!</definedName>
    <definedName name="SPTFTE" localSheetId="0">#REF!</definedName>
    <definedName name="SPTFTE">#REF!</definedName>
    <definedName name="SPTSCH" localSheetId="0">#REF!</definedName>
    <definedName name="SPTSCH">#REF!</definedName>
    <definedName name="Stud1995" localSheetId="0">#REF!</definedName>
    <definedName name="Stud1995">#REF!</definedName>
    <definedName name="Stud1996" localSheetId="0">#REF!</definedName>
    <definedName name="Stud1996">#REF!</definedName>
    <definedName name="Stud1997" localSheetId="0">#REF!</definedName>
    <definedName name="Stud1997">#REF!</definedName>
    <definedName name="Tben" localSheetId="0">#REF!</definedName>
    <definedName name="Tben">#REF!</definedName>
    <definedName name="TEIRPS" localSheetId="0">'[1]Schedule J'!#REF!</definedName>
    <definedName name="TEIRPS">'[1]Schedule J'!#REF!</definedName>
    <definedName name="TERESACT" localSheetId="0">#REF!</definedName>
    <definedName name="TERESACT">#REF!</definedName>
    <definedName name="TFUELUTIL" localSheetId="0">#REF!</definedName>
    <definedName name="TFUELUTIL">#REF!</definedName>
    <definedName name="TitleText" localSheetId="0">#REF!</definedName>
    <definedName name="TitleText">#REF!</definedName>
    <definedName name="total" localSheetId="0">#REF!</definedName>
    <definedName name="total">#REF!</definedName>
    <definedName name="TotExp" localSheetId="0">#REF!</definedName>
    <definedName name="TotExp">#REF!</definedName>
    <definedName name="TOTFUELS" localSheetId="0">#REF!</definedName>
    <definedName name="TOTFUELS">#REF!</definedName>
    <definedName name="TotImp" localSheetId="0">'[2]Schedule 1'!#REF!</definedName>
    <definedName name="TotImp">'[2]Schedule 1'!#REF!</definedName>
    <definedName name="TOTUTIL" localSheetId="0">#REF!</definedName>
    <definedName name="TOTUTIL">#REF!</definedName>
    <definedName name="TRENTSTAT" localSheetId="0">#REF!</definedName>
    <definedName name="TRENTSTAT">#REF!</definedName>
    <definedName name="TRRESACT" localSheetId="0">#REF!</definedName>
    <definedName name="TRRESACT">#REF!</definedName>
    <definedName name="TSal" localSheetId="0">#REF!</definedName>
    <definedName name="TSa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2" l="1"/>
  <c r="E11" i="2"/>
  <c r="E60" i="2"/>
  <c r="F60" i="2" s="1"/>
  <c r="C59" i="2"/>
  <c r="E59" i="2" s="1"/>
  <c r="F59" i="2" s="1"/>
  <c r="E58" i="2"/>
  <c r="F58" i="2" s="1"/>
  <c r="E57" i="2"/>
  <c r="F57" i="2" s="1"/>
  <c r="E56" i="2"/>
  <c r="F56" i="2" s="1"/>
  <c r="E55" i="2"/>
  <c r="F55" i="2" s="1"/>
  <c r="E54" i="2"/>
  <c r="E53" i="2"/>
  <c r="E51" i="2"/>
  <c r="F51" i="2" s="1"/>
  <c r="E50" i="2"/>
  <c r="F50" i="2" s="1"/>
  <c r="E49" i="2"/>
  <c r="F49" i="2" s="1"/>
  <c r="E48" i="2"/>
  <c r="F48" i="2" s="1"/>
  <c r="E47" i="2"/>
  <c r="F47" i="2" s="1"/>
  <c r="E36" i="2"/>
  <c r="F36" i="2" s="1"/>
  <c r="E31" i="2"/>
  <c r="F31" i="2" s="1"/>
  <c r="E26" i="2"/>
  <c r="F26" i="2" s="1"/>
  <c r="E25" i="2"/>
  <c r="F25" i="2" s="1"/>
  <c r="E24" i="2"/>
  <c r="F24" i="2" s="1"/>
  <c r="E21" i="2"/>
  <c r="F21" i="2" s="1"/>
  <c r="E17" i="2"/>
  <c r="F17" i="2" s="1"/>
  <c r="E16" i="2"/>
  <c r="F16" i="2" s="1"/>
  <c r="C27" i="2"/>
  <c r="M11" i="2"/>
  <c r="N10" i="2" s="1"/>
  <c r="E9" i="2"/>
  <c r="F9" i="2" s="1"/>
  <c r="C12" i="2"/>
  <c r="C31" i="1"/>
  <c r="H6" i="1"/>
  <c r="G6" i="1"/>
  <c r="N9" i="2" l="1"/>
  <c r="C61" i="2"/>
  <c r="E18" i="2"/>
  <c r="F18" i="2" s="1"/>
  <c r="E20" i="2"/>
  <c r="F20" i="2" s="1"/>
  <c r="N8" i="2"/>
  <c r="E19" i="2"/>
  <c r="F19" i="2" s="1"/>
  <c r="F52" i="2"/>
  <c r="C37" i="1"/>
  <c r="C32" i="2"/>
  <c r="C39" i="2" s="1"/>
  <c r="C41" i="2" s="1"/>
  <c r="E15" i="2"/>
  <c r="E30" i="2"/>
  <c r="E23" i="2"/>
  <c r="F23" i="2" s="1"/>
  <c r="D22" i="2"/>
  <c r="E22" i="2" s="1"/>
  <c r="F22" i="2" s="1"/>
  <c r="E35" i="2"/>
  <c r="F35" i="2" s="1"/>
  <c r="E46" i="2"/>
  <c r="E10" i="2"/>
  <c r="F10" i="2" s="1"/>
  <c r="C15" i="1"/>
  <c r="C63" i="2" l="1"/>
  <c r="D61" i="2"/>
  <c r="N11" i="2"/>
  <c r="C39" i="1"/>
  <c r="C43" i="1" s="1"/>
  <c r="F15" i="2"/>
  <c r="E27" i="2"/>
  <c r="F27" i="2" s="1"/>
  <c r="D12" i="2"/>
  <c r="E8" i="2"/>
  <c r="E37" i="2"/>
  <c r="F37" i="2" s="1"/>
  <c r="E34" i="2"/>
  <c r="F34" i="2" s="1"/>
  <c r="F30" i="2"/>
  <c r="F46" i="2"/>
  <c r="E61" i="2"/>
  <c r="F61" i="2" s="1"/>
  <c r="D27" i="2"/>
  <c r="E33" i="2"/>
  <c r="D32" i="2" l="1"/>
  <c r="D39" i="2" s="1"/>
  <c r="D41" i="2" s="1"/>
  <c r="D63" i="2" s="1"/>
  <c r="F8" i="2"/>
  <c r="F33" i="2"/>
  <c r="E32" i="2"/>
  <c r="E39" i="2" s="1"/>
  <c r="F11" i="2"/>
  <c r="E12" i="2" l="1"/>
  <c r="F12" i="2" s="1"/>
  <c r="F32" i="2"/>
  <c r="E41" i="2"/>
  <c r="F41" i="2" l="1"/>
  <c r="F39" i="2"/>
  <c r="D15" i="1"/>
  <c r="D37" i="1"/>
  <c r="D31" i="1"/>
  <c r="E63" i="2" l="1"/>
  <c r="F43" i="2"/>
  <c r="D39" i="1"/>
  <c r="D43" i="1" s="1"/>
  <c r="F63" i="2" l="1"/>
  <c r="F41" i="1"/>
  <c r="E41" i="1"/>
  <c r="F23" i="1"/>
  <c r="F27" i="1"/>
  <c r="F29" i="1"/>
  <c r="E9" i="1"/>
  <c r="E13" i="1"/>
  <c r="E21" i="1"/>
  <c r="F11" i="1"/>
  <c r="E34" i="1"/>
  <c r="E30" i="1"/>
  <c r="E10" i="1"/>
  <c r="E12" i="1"/>
  <c r="E25" i="1"/>
  <c r="F18" i="1"/>
  <c r="E28" i="1"/>
  <c r="F10" i="1"/>
  <c r="E19" i="1"/>
  <c r="E35" i="1"/>
  <c r="F26" i="1"/>
  <c r="F22" i="1"/>
  <c r="F36" i="1"/>
  <c r="F9" i="1"/>
  <c r="E24" i="1"/>
  <c r="F19" i="1"/>
  <c r="F12" i="1"/>
  <c r="E18" i="1"/>
  <c r="F30" i="1"/>
  <c r="E23" i="1"/>
  <c r="E27" i="1"/>
  <c r="F20" i="1"/>
  <c r="F35" i="1"/>
  <c r="E29" i="1"/>
  <c r="E26" i="1"/>
  <c r="F14" i="1"/>
  <c r="E22" i="1"/>
  <c r="E36" i="1"/>
  <c r="G36" i="1" s="1"/>
  <c r="F13" i="1"/>
  <c r="F21" i="1"/>
  <c r="E11" i="1"/>
  <c r="F34" i="1"/>
  <c r="F28" i="1"/>
  <c r="F25" i="1"/>
  <c r="E20" i="1"/>
  <c r="E14" i="1"/>
  <c r="F24" i="1"/>
  <c r="G26" i="1" l="1"/>
  <c r="G22" i="1"/>
  <c r="H22" i="1" s="1"/>
  <c r="J22" i="1" s="1"/>
  <c r="G21" i="1"/>
  <c r="H21" i="1" s="1"/>
  <c r="J21" i="1" s="1"/>
  <c r="G24" i="1"/>
  <c r="I24" i="1" s="1"/>
  <c r="G27" i="1"/>
  <c r="I27" i="1" s="1"/>
  <c r="G25" i="1"/>
  <c r="H25" i="1" s="1"/>
  <c r="J25" i="1" s="1"/>
  <c r="G10" i="1"/>
  <c r="H10" i="1" s="1"/>
  <c r="J10" i="1" s="1"/>
  <c r="G14" i="1"/>
  <c r="H14" i="1" s="1"/>
  <c r="J14" i="1" s="1"/>
  <c r="G20" i="1"/>
  <c r="I20" i="1" s="1"/>
  <c r="G11" i="1"/>
  <c r="I11" i="1" s="1"/>
  <c r="G23" i="1"/>
  <c r="I23" i="1" s="1"/>
  <c r="I36" i="1"/>
  <c r="H36" i="1"/>
  <c r="J36" i="1" s="1"/>
  <c r="G35" i="1"/>
  <c r="G12" i="1"/>
  <c r="G30" i="1"/>
  <c r="G13" i="1"/>
  <c r="G41" i="1"/>
  <c r="E31" i="1"/>
  <c r="G18" i="1"/>
  <c r="G19" i="1"/>
  <c r="G28" i="1"/>
  <c r="G34" i="1"/>
  <c r="E37" i="1"/>
  <c r="G9" i="1"/>
  <c r="E15" i="1"/>
  <c r="G29" i="1"/>
  <c r="I22" i="1"/>
  <c r="F37" i="1"/>
  <c r="I26" i="1"/>
  <c r="H26" i="1"/>
  <c r="J26" i="1" s="1"/>
  <c r="F15" i="1"/>
  <c r="F31" i="1"/>
  <c r="I21" i="1" l="1"/>
  <c r="H23" i="1"/>
  <c r="J23" i="1" s="1"/>
  <c r="H24" i="1"/>
  <c r="J24" i="1" s="1"/>
  <c r="I10" i="1"/>
  <c r="H27" i="1"/>
  <c r="J27" i="1" s="1"/>
  <c r="H20" i="1"/>
  <c r="J20" i="1" s="1"/>
  <c r="I25" i="1"/>
  <c r="H11" i="1"/>
  <c r="J11" i="1" s="1"/>
  <c r="E39" i="1"/>
  <c r="E43" i="1" s="1"/>
  <c r="I14" i="1"/>
  <c r="F39" i="1"/>
  <c r="F43" i="1" s="1"/>
  <c r="G15" i="1"/>
  <c r="I9" i="1"/>
  <c r="H9" i="1"/>
  <c r="I19" i="1"/>
  <c r="H19" i="1"/>
  <c r="J19" i="1" s="1"/>
  <c r="I29" i="1"/>
  <c r="H29" i="1"/>
  <c r="J29" i="1" s="1"/>
  <c r="G31" i="1"/>
  <c r="I31" i="1" s="1"/>
  <c r="H18" i="1"/>
  <c r="I18" i="1"/>
  <c r="H13" i="1"/>
  <c r="J13" i="1" s="1"/>
  <c r="I13" i="1"/>
  <c r="G37" i="1"/>
  <c r="I34" i="1"/>
  <c r="H34" i="1"/>
  <c r="I30" i="1"/>
  <c r="H30" i="1"/>
  <c r="J30" i="1" s="1"/>
  <c r="I35" i="1"/>
  <c r="H35" i="1"/>
  <c r="J35" i="1" s="1"/>
  <c r="I28" i="1"/>
  <c r="H28" i="1"/>
  <c r="J28" i="1" s="1"/>
  <c r="I41" i="1"/>
  <c r="H41" i="1"/>
  <c r="H12" i="1"/>
  <c r="J12" i="1" s="1"/>
  <c r="I12" i="1"/>
  <c r="H37" i="1" l="1"/>
  <c r="J37" i="1" s="1"/>
  <c r="J34" i="1"/>
  <c r="J9" i="1"/>
  <c r="H15" i="1"/>
  <c r="I37" i="1"/>
  <c r="J18" i="1"/>
  <c r="H31" i="1"/>
  <c r="J31" i="1" s="1"/>
  <c r="I15" i="1"/>
  <c r="G39" i="1"/>
  <c r="J41" i="1"/>
  <c r="J15" i="1" l="1"/>
  <c r="H39" i="1"/>
  <c r="I39" i="1"/>
  <c r="G43" i="1"/>
  <c r="I43" i="1" s="1"/>
  <c r="J39" i="1" l="1"/>
  <c r="H43" i="1"/>
  <c r="J4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Crystal Collins</author>
  </authors>
  <commentList>
    <comment ref="M3" authorId="0" shapeId="0" xr:uid="{447E1721-EEC8-4690-A04B-4DB27D304211}">
      <text>
        <r>
          <rPr>
            <b/>
            <sz val="9"/>
            <color indexed="81"/>
            <rFont val="Tahoma"/>
            <family val="2"/>
          </rPr>
          <t>Crystal Collins:</t>
        </r>
        <r>
          <rPr>
            <sz val="9"/>
            <color indexed="81"/>
            <rFont val="Tahoma"/>
            <family val="2"/>
          </rPr>
          <t xml:space="preserve">
Due to a request from F&amp;A only formula growth will be requested this year.</t>
        </r>
      </text>
    </comment>
    <comment ref="E23" authorId="0" shapeId="0" xr:uid="{06B7289F-85EF-48A2-9B80-74FFDFF5084C}">
      <text>
        <r>
          <rPr>
            <b/>
            <sz val="9"/>
            <color indexed="81"/>
            <rFont val="Tahoma"/>
            <family val="2"/>
          </rPr>
          <t>Crystal Collins:</t>
        </r>
        <r>
          <rPr>
            <sz val="9"/>
            <color indexed="81"/>
            <rFont val="Tahoma"/>
            <family val="2"/>
          </rPr>
          <t xml:space="preserve">
Subtracted $100 to defeat rounding error.</t>
        </r>
      </text>
    </comment>
    <comment ref="F23" authorId="0" shapeId="0" xr:uid="{8E3FB7AE-D4F3-4178-8B5F-D2B1A31877F4}">
      <text>
        <r>
          <rPr>
            <b/>
            <sz val="9"/>
            <color indexed="81"/>
            <rFont val="Tahoma"/>
            <family val="2"/>
          </rPr>
          <t>Crystal Collins:</t>
        </r>
        <r>
          <rPr>
            <sz val="9"/>
            <color indexed="81"/>
            <rFont val="Tahoma"/>
            <family val="2"/>
          </rPr>
          <t xml:space="preserve">
Subtracted $200 to defeat rounding error.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Crystal Collins</author>
  </authors>
  <commentList>
    <comment ref="L6" authorId="0" shapeId="0" xr:uid="{EF3B81C9-9D1D-45D4-9804-1FA6937C3416}">
      <text>
        <r>
          <rPr>
            <b/>
            <sz val="9"/>
            <color indexed="81"/>
            <rFont val="Tahoma"/>
            <family val="2"/>
          </rPr>
          <t>Crystal Collins:</t>
        </r>
        <r>
          <rPr>
            <sz val="9"/>
            <color indexed="81"/>
            <rFont val="Tahoma"/>
            <family val="2"/>
          </rPr>
          <t xml:space="preserve">
DO NOT UPDATE!
FY16 was the last year with disaggregated UTHSC information.</t>
        </r>
      </text>
    </comment>
  </commentList>
</comments>
</file>

<file path=xl/sharedStrings.xml><?xml version="1.0" encoding="utf-8"?>
<sst xmlns="http://schemas.openxmlformats.org/spreadsheetml/2006/main" count="141" uniqueCount="124">
  <si>
    <t>2021-22 State Appropriations Distribution Recommendation</t>
  </si>
  <si>
    <t>A</t>
  </si>
  <si>
    <t>B</t>
  </si>
  <si>
    <t>C</t>
  </si>
  <si>
    <t>D</t>
  </si>
  <si>
    <r>
      <t xml:space="preserve">E </t>
    </r>
    <r>
      <rPr>
        <sz val="14"/>
        <rFont val="Open Sans"/>
        <family val="2"/>
      </rPr>
      <t>= C + D</t>
    </r>
  </si>
  <si>
    <r>
      <rPr>
        <b/>
        <sz val="14"/>
        <rFont val="Open Sans"/>
        <family val="2"/>
      </rPr>
      <t xml:space="preserve">F </t>
    </r>
    <r>
      <rPr>
        <sz val="14"/>
        <rFont val="Open Sans"/>
        <family val="2"/>
      </rPr>
      <t>= E + A</t>
    </r>
  </si>
  <si>
    <r>
      <rPr>
        <b/>
        <sz val="14"/>
        <rFont val="Open Sans"/>
        <family val="2"/>
      </rPr>
      <t>G</t>
    </r>
    <r>
      <rPr>
        <sz val="14"/>
        <rFont val="Open Sans"/>
        <family val="2"/>
      </rPr>
      <t xml:space="preserve"> = E / A</t>
    </r>
  </si>
  <si>
    <r>
      <rPr>
        <b/>
        <sz val="14"/>
        <rFont val="Open Sans"/>
        <family val="2"/>
      </rPr>
      <t>H</t>
    </r>
    <r>
      <rPr>
        <sz val="14"/>
        <rFont val="Open Sans"/>
        <family val="2"/>
      </rPr>
      <t xml:space="preserve"> = F / B</t>
    </r>
  </si>
  <si>
    <t>Breakdown of 2021-22 Changes</t>
  </si>
  <si>
    <t>2020-21</t>
  </si>
  <si>
    <t>2021-22</t>
  </si>
  <si>
    <t>Outcomes Formula</t>
  </si>
  <si>
    <t>Share of New</t>
  </si>
  <si>
    <t xml:space="preserve">Percent </t>
  </si>
  <si>
    <t>Percent</t>
  </si>
  <si>
    <t>Academic Formula Units</t>
  </si>
  <si>
    <r>
      <t>Appropriation</t>
    </r>
    <r>
      <rPr>
        <vertAlign val="superscript"/>
        <sz val="12"/>
        <rFont val="Open Sans"/>
        <family val="2"/>
      </rPr>
      <t>1</t>
    </r>
  </si>
  <si>
    <t>Formula Calculation</t>
  </si>
  <si>
    <t>Adjustments</t>
  </si>
  <si>
    <t>Funding</t>
  </si>
  <si>
    <t>Changes</t>
  </si>
  <si>
    <t>Recommendation</t>
  </si>
  <si>
    <t>Change</t>
  </si>
  <si>
    <t>Funded</t>
  </si>
  <si>
    <t>LGI Universities</t>
  </si>
  <si>
    <t>Austin Peay</t>
  </si>
  <si>
    <r>
      <t>East Tennessee</t>
    </r>
    <r>
      <rPr>
        <vertAlign val="superscript"/>
        <sz val="12"/>
        <rFont val="Open Sans"/>
        <family val="2"/>
      </rPr>
      <t>2</t>
    </r>
  </si>
  <si>
    <t>Middle Tennessee</t>
  </si>
  <si>
    <t>Tennessee State</t>
  </si>
  <si>
    <r>
      <t>Tennessee Tech</t>
    </r>
    <r>
      <rPr>
        <vertAlign val="superscript"/>
        <sz val="12"/>
        <rFont val="Open Sans"/>
        <family val="2"/>
      </rPr>
      <t>2</t>
    </r>
  </si>
  <si>
    <t>University of Memphis</t>
  </si>
  <si>
    <t xml:space="preserve">Subtotal </t>
  </si>
  <si>
    <r>
      <t>Community Colleges</t>
    </r>
    <r>
      <rPr>
        <b/>
        <vertAlign val="superscript"/>
        <sz val="12"/>
        <rFont val="Open Sans"/>
        <family val="2"/>
      </rPr>
      <t>3</t>
    </r>
  </si>
  <si>
    <t>Chattanooga</t>
  </si>
  <si>
    <t>Cleveland</t>
  </si>
  <si>
    <t>Columbia</t>
  </si>
  <si>
    <t>Dyersburg</t>
  </si>
  <si>
    <t>Jackson</t>
  </si>
  <si>
    <t xml:space="preserve"> </t>
  </si>
  <si>
    <t>Motlow</t>
  </si>
  <si>
    <t>Nashville</t>
  </si>
  <si>
    <t xml:space="preserve">Northeast </t>
  </si>
  <si>
    <t>Pellissippi</t>
  </si>
  <si>
    <t>Roane</t>
  </si>
  <si>
    <t>Southwest</t>
  </si>
  <si>
    <t>Volunteer</t>
  </si>
  <si>
    <t>2021-22 New Funding Recommendations</t>
  </si>
  <si>
    <t>Walters</t>
  </si>
  <si>
    <t>Overall Recommendation</t>
  </si>
  <si>
    <t>Community College Subtotal</t>
  </si>
  <si>
    <t>UT Universities</t>
  </si>
  <si>
    <t>UT Chattanooga</t>
  </si>
  <si>
    <r>
      <t>UT Knoxville</t>
    </r>
    <r>
      <rPr>
        <vertAlign val="superscript"/>
        <sz val="12"/>
        <rFont val="Open Sans"/>
        <family val="2"/>
      </rPr>
      <t>2</t>
    </r>
  </si>
  <si>
    <r>
      <t>UT Martin</t>
    </r>
    <r>
      <rPr>
        <vertAlign val="superscript"/>
        <sz val="12"/>
        <rFont val="Open Sans"/>
        <family val="2"/>
      </rPr>
      <t>2</t>
    </r>
  </si>
  <si>
    <t>Total Colleges and Universities</t>
  </si>
  <si>
    <r>
      <t>TN Colleges of Applied Technology</t>
    </r>
    <r>
      <rPr>
        <vertAlign val="superscript"/>
        <sz val="12"/>
        <rFont val="Open Sans"/>
        <family val="2"/>
      </rPr>
      <t>2</t>
    </r>
  </si>
  <si>
    <t>Total Academic Formula Units</t>
  </si>
  <si>
    <t>1 - Recurring funding. Includes funding of $7.4M for legislative initiatives. A breakdown of these initiatives by campus is included in Appendix A.</t>
  </si>
  <si>
    <t>2 - Does not include recurring funds appropriated to the ETSU Gray Fossil Site ($350K), ETSU Rural Public Health Project ($750K), TTU College of Engineering ($3M), UT Knoxville College of Engineering ($3M), UT Martin Parsons Center ($200K), UT Martin Selmer Center ($190K), UT Martin Somerville Center ($250K) and the TCATs Correctional Education Investment Initiative ($426K). These appropriations are included as Program Initiatives.</t>
  </si>
  <si>
    <t>3 - THEC's community college recommendation is for the sector as a whole. Institutional detail displayed here is for informational purposes only.</t>
  </si>
  <si>
    <r>
      <t xml:space="preserve">C </t>
    </r>
    <r>
      <rPr>
        <sz val="14"/>
        <rFont val="Open Sans"/>
        <family val="2"/>
      </rPr>
      <t>= B - A</t>
    </r>
  </si>
  <si>
    <r>
      <t xml:space="preserve">D </t>
    </r>
    <r>
      <rPr>
        <sz val="14"/>
        <rFont val="Open Sans"/>
        <family val="2"/>
      </rPr>
      <t>= C / A</t>
    </r>
  </si>
  <si>
    <t>Total</t>
  </si>
  <si>
    <t>DO NOT UPDATE!</t>
  </si>
  <si>
    <t>Specialized Units</t>
  </si>
  <si>
    <r>
      <t>Recommendation</t>
    </r>
    <r>
      <rPr>
        <vertAlign val="superscript"/>
        <sz val="12"/>
        <rFont val="Open Sans"/>
        <family val="2"/>
      </rPr>
      <t>1</t>
    </r>
  </si>
  <si>
    <t>UT Health Sciences Center Breakdown</t>
  </si>
  <si>
    <t>Medical Education</t>
  </si>
  <si>
    <t>2015-16 Work Program</t>
  </si>
  <si>
    <t>ETSU College of Medicine</t>
  </si>
  <si>
    <t>UT Memphis</t>
  </si>
  <si>
    <t>ETSU Family Practice</t>
  </si>
  <si>
    <t>UTCoM</t>
  </si>
  <si>
    <t>UT College of Vet Medicine</t>
  </si>
  <si>
    <t>UTFP</t>
  </si>
  <si>
    <t>UT Health Science Center</t>
  </si>
  <si>
    <t>UTHSC</t>
  </si>
  <si>
    <t>Research and Public Service</t>
  </si>
  <si>
    <t>UT Agricultural Experiment Station</t>
  </si>
  <si>
    <t>UT Agricultural Extension Service</t>
  </si>
  <si>
    <t>TSU McMinnville Center</t>
  </si>
  <si>
    <t>TSU Institute of Ag. and Environmental Research</t>
  </si>
  <si>
    <t>TSU Cooperative Extension</t>
  </si>
  <si>
    <t>TSU McIntire-Stennis Forestry Research</t>
  </si>
  <si>
    <t>UT Space Institute</t>
  </si>
  <si>
    <t>UT Institute for Public Service</t>
  </si>
  <si>
    <t>Tennessee Language Center</t>
  </si>
  <si>
    <t>Institute for Public Service: Other Agencies</t>
  </si>
  <si>
    <t>UT County Technical Assistance Service</t>
  </si>
  <si>
    <t>UT Municipal Technical Advisory Service</t>
  </si>
  <si>
    <t>Other Specialized Units</t>
  </si>
  <si>
    <t>UT University-Wide Administration</t>
  </si>
  <si>
    <t>TN Board of Regents Administration</t>
  </si>
  <si>
    <t>TN Student Assistance Corporation</t>
  </si>
  <si>
    <t>NA</t>
  </si>
  <si>
    <t xml:space="preserve">      Tennessee Student Assistance Awards</t>
  </si>
  <si>
    <t xml:space="preserve">      Tennessee Students Assistance  Corporation</t>
  </si>
  <si>
    <t xml:space="preserve">      Loan/Scholarships Program</t>
  </si>
  <si>
    <t>Contract Education</t>
  </si>
  <si>
    <t>TN Higher Education Commission</t>
  </si>
  <si>
    <t>TN Higher Education Commission Admin.</t>
  </si>
  <si>
    <t>Total Specialized Units</t>
  </si>
  <si>
    <t>Total Formula and Specialized Units</t>
  </si>
  <si>
    <t>Program Initiatives</t>
  </si>
  <si>
    <t>Campus Centers of Excellence</t>
  </si>
  <si>
    <t>Campus Centers of Emphasis</t>
  </si>
  <si>
    <t>Academic Scholars Program</t>
  </si>
  <si>
    <t>UT Access and Diversity Initiative</t>
  </si>
  <si>
    <t>TBR Access and Diversity Initiative</t>
  </si>
  <si>
    <t>Research Initiatives - UT</t>
  </si>
  <si>
    <t>THEC Grants</t>
  </si>
  <si>
    <r>
      <t>Specialized Units Strategic Initiatives</t>
    </r>
    <r>
      <rPr>
        <vertAlign val="superscript"/>
        <sz val="12"/>
        <rFont val="Open Sans"/>
        <family val="2"/>
      </rPr>
      <t>2</t>
    </r>
  </si>
  <si>
    <r>
      <t>Statewide System Priorities</t>
    </r>
    <r>
      <rPr>
        <vertAlign val="superscript"/>
        <sz val="12"/>
        <rFont val="Open Sans"/>
        <family val="2"/>
      </rPr>
      <t>2</t>
    </r>
  </si>
  <si>
    <r>
      <t>ETSU Rural Public Health Project</t>
    </r>
    <r>
      <rPr>
        <vertAlign val="superscript"/>
        <sz val="12"/>
        <rFont val="Open Sans"/>
        <family val="2"/>
      </rPr>
      <t>3</t>
    </r>
  </si>
  <si>
    <r>
      <t>ETSU Gray Fossil Site</t>
    </r>
    <r>
      <rPr>
        <vertAlign val="superscript"/>
        <sz val="12"/>
        <rFont val="Open Sans"/>
        <family val="2"/>
      </rPr>
      <t>3</t>
    </r>
  </si>
  <si>
    <r>
      <t>TTU College of Engineering</t>
    </r>
    <r>
      <rPr>
        <vertAlign val="superscript"/>
        <sz val="12"/>
        <rFont val="Open Sans"/>
        <family val="2"/>
      </rPr>
      <t>3</t>
    </r>
  </si>
  <si>
    <r>
      <t>UT Knoxville College of Engineering</t>
    </r>
    <r>
      <rPr>
        <vertAlign val="superscript"/>
        <sz val="12"/>
        <rFont val="Open Sans"/>
        <family val="2"/>
      </rPr>
      <t>3</t>
    </r>
  </si>
  <si>
    <r>
      <t>UT Martin Parsons, Somerville &amp; Selmer Centers</t>
    </r>
    <r>
      <rPr>
        <vertAlign val="superscript"/>
        <sz val="12"/>
        <rFont val="Open Sans"/>
        <family val="2"/>
      </rPr>
      <t>3</t>
    </r>
  </si>
  <si>
    <r>
      <t>TCAT Correctional Education Investment Initiative</t>
    </r>
    <r>
      <rPr>
        <vertAlign val="superscript"/>
        <sz val="12"/>
        <rFont val="Open Sans"/>
        <family val="2"/>
      </rPr>
      <t>3</t>
    </r>
  </si>
  <si>
    <t>Subtotal</t>
  </si>
  <si>
    <t>1 - Recurring funds.</t>
  </si>
  <si>
    <t>2 - Recurring and non-recurring funding for strategic investments in specialized units and statewide system priorities. See Attachment III for further detail.</t>
  </si>
  <si>
    <t>3 - Recurring funds appropriated to ETSU ($1.1M), TTU ($3M), UT Knoxville ($3M), UT Martin ($640K), and the TCATs ($426K).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</si>
</sst>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  <numFmt numFmtId="167" formatCode="_(&quot;$&quot;* #,##0_);_(&quot;$&quot;* \(#,##0\);_(&quot;$&quot;* &quot;-&quot;??_);_(@_)"/>
    <numFmt numFmtId="168" formatCode="0.000%"/>
    <numFmt numFmtId="169" formatCode="_(* #,##0.00_);_(* \(#,##0.00\);_(* &quot;-&quot;_);_(@_)"/>
  </numFmts>
  <fonts count="25" x14ac:knownFonts="1">
    <font>
      <sz val="10"/>
      <name val="Arial"/>
    </font>
    <font>
      <b/>
      <sz val="22"/>
      <name val="Open Sans"/>
      <family val="2"/>
    </font>
    <font>
      <sz val="10"/>
      <name val="Open Sans"/>
      <family val="2"/>
    </font>
    <font>
      <sz val="12"/>
      <color rgb="FFFF0000"/>
      <name val="Open Sans"/>
      <family val="2"/>
    </font>
    <font>
      <sz val="12"/>
      <name val="Open Sans"/>
      <family val="2"/>
    </font>
    <font>
      <b/>
      <sz val="18"/>
      <name val="Open Sans"/>
      <family val="2"/>
    </font>
    <font>
      <b/>
      <sz val="12"/>
      <name val="Open Sans"/>
      <family val="2"/>
    </font>
    <font>
      <b/>
      <sz val="16"/>
      <name val="Open Sans"/>
      <family val="2"/>
    </font>
    <font>
      <b/>
      <sz val="14"/>
      <color rgb="FFFF0000"/>
      <name val="Open Sans"/>
      <family val="2"/>
    </font>
    <font>
      <sz val="10"/>
      <name val="Arial"/>
      <family val="2"/>
    </font>
    <font>
      <b/>
      <sz val="14"/>
      <name val="Open Sans"/>
      <family val="2"/>
    </font>
    <font>
      <sz val="14"/>
      <name val="Open Sans"/>
      <family val="2"/>
    </font>
    <font>
      <b/>
      <sz val="10"/>
      <name val="Open Sans"/>
      <family val="2"/>
    </font>
    <font>
      <b/>
      <sz val="10"/>
      <color rgb="FF0000FF"/>
      <name val="Open Sans"/>
      <family val="2"/>
    </font>
    <font>
      <i/>
      <sz val="9"/>
      <name val="Open Sans"/>
      <family val="2"/>
    </font>
    <font>
      <vertAlign val="superscript"/>
      <sz val="12"/>
      <name val="Open Sans"/>
      <family val="2"/>
    </font>
    <font>
      <sz val="12"/>
      <color indexed="10"/>
      <name val="Open Sans"/>
      <family val="2"/>
    </font>
    <font>
      <b/>
      <vertAlign val="superscript"/>
      <sz val="12"/>
      <name val="Open Sans"/>
      <family val="2"/>
    </font>
    <font>
      <sz val="14"/>
      <color rgb="FFFF0000"/>
      <name val="Open Sans"/>
      <family val="2"/>
    </font>
    <font>
      <sz val="11"/>
      <name val="Open Sans"/>
      <family val="2"/>
    </font>
    <font>
      <sz val="10"/>
      <color rgb="FFFF0000"/>
      <name val="Open Sans"/>
      <family val="2"/>
    </font>
    <font>
      <b/>
      <sz val="11"/>
      <color rgb="FFFF0000"/>
      <name val="Open Sans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rgb="FF0000FF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</cellStyleXfs>
  <cellXfs count="19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6" fontId="10" fillId="0" borderId="4" xfId="4" applyNumberFormat="1" applyFont="1" applyBorder="1" applyAlignment="1">
      <alignment horizontal="center" vertical="center" wrapText="1"/>
    </xf>
    <xf numFmtId="6" fontId="11" fillId="0" borderId="4" xfId="4" applyNumberFormat="1" applyFont="1" applyBorder="1" applyAlignment="1">
      <alignment horizontal="center" vertical="center" wrapText="1"/>
    </xf>
    <xf numFmtId="165" fontId="11" fillId="0" borderId="4" xfId="4" applyNumberFormat="1" applyFont="1" applyBorder="1" applyAlignment="1">
      <alignment horizontal="center" vertical="center" wrapText="1"/>
    </xf>
    <xf numFmtId="6" fontId="12" fillId="0" borderId="0" xfId="4" applyNumberFormat="1" applyFont="1" applyAlignment="1">
      <alignment horizontal="center" wrapText="1"/>
    </xf>
    <xf numFmtId="6" fontId="13" fillId="0" borderId="0" xfId="4" applyNumberFormat="1" applyFont="1" applyAlignment="1">
      <alignment horizontal="center" wrapText="1"/>
    </xf>
    <xf numFmtId="165" fontId="13" fillId="0" borderId="0" xfId="4" applyNumberFormat="1" applyFont="1" applyAlignment="1">
      <alignment horizontal="center" wrapText="1"/>
    </xf>
    <xf numFmtId="5" fontId="4" fillId="0" borderId="0" xfId="0" applyNumberFormat="1" applyFont="1"/>
    <xf numFmtId="165" fontId="4" fillId="0" borderId="0" xfId="0" applyNumberFormat="1" applyFont="1"/>
    <xf numFmtId="0" fontId="14" fillId="0" borderId="0" xfId="0" applyFont="1" applyAlignment="1">
      <alignment horizontal="center"/>
    </xf>
    <xf numFmtId="0" fontId="4" fillId="0" borderId="11" xfId="0" applyFont="1" applyBorder="1"/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5" fontId="4" fillId="0" borderId="15" xfId="3" applyNumberFormat="1" applyFont="1" applyBorder="1" applyAlignment="1">
      <alignment horizontal="center" vertical="center"/>
    </xf>
    <xf numFmtId="0" fontId="4" fillId="0" borderId="16" xfId="0" applyFont="1" applyBorder="1"/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5" fontId="4" fillId="0" borderId="17" xfId="3" applyNumberFormat="1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9" fontId="4" fillId="0" borderId="22" xfId="0" applyNumberFormat="1" applyFont="1" applyBorder="1"/>
    <xf numFmtId="9" fontId="4" fillId="0" borderId="21" xfId="0" applyNumberFormat="1" applyFont="1" applyBorder="1"/>
    <xf numFmtId="9" fontId="16" fillId="0" borderId="23" xfId="0" applyNumberFormat="1" applyFont="1" applyBorder="1"/>
    <xf numFmtId="9" fontId="16" fillId="0" borderId="24" xfId="0" applyNumberFormat="1" applyFont="1" applyBorder="1"/>
    <xf numFmtId="9" fontId="4" fillId="0" borderId="25" xfId="0" applyNumberFormat="1" applyFont="1" applyBorder="1"/>
    <xf numFmtId="165" fontId="4" fillId="0" borderId="22" xfId="3" applyNumberFormat="1" applyFont="1" applyBorder="1"/>
    <xf numFmtId="0" fontId="4" fillId="0" borderId="0" xfId="0" applyFont="1" applyAlignment="1">
      <alignment vertical="center"/>
    </xf>
    <xf numFmtId="0" fontId="4" fillId="0" borderId="21" xfId="0" applyFont="1" applyBorder="1"/>
    <xf numFmtId="5" fontId="4" fillId="0" borderId="22" xfId="0" applyNumberFormat="1" applyFont="1" applyBorder="1"/>
    <xf numFmtId="5" fontId="4" fillId="0" borderId="21" xfId="0" applyNumberFormat="1" applyFont="1" applyBorder="1"/>
    <xf numFmtId="5" fontId="4" fillId="0" borderId="7" xfId="0" applyNumberFormat="1" applyFont="1" applyBorder="1"/>
    <xf numFmtId="5" fontId="4" fillId="0" borderId="24" xfId="0" applyNumberFormat="1" applyFont="1" applyBorder="1"/>
    <xf numFmtId="5" fontId="4" fillId="0" borderId="25" xfId="0" applyNumberFormat="1" applyFont="1" applyBorder="1"/>
    <xf numFmtId="165" fontId="4" fillId="0" borderId="0" xfId="3" applyNumberFormat="1" applyFont="1"/>
    <xf numFmtId="10" fontId="4" fillId="0" borderId="0" xfId="3" applyNumberFormat="1" applyFont="1" applyBorder="1"/>
    <xf numFmtId="0" fontId="4" fillId="0" borderId="21" xfId="0" applyFont="1" applyBorder="1" applyAlignment="1">
      <alignment vertical="center"/>
    </xf>
    <xf numFmtId="166" fontId="4" fillId="0" borderId="22" xfId="1" applyNumberFormat="1" applyFont="1" applyBorder="1" applyAlignment="1">
      <alignment vertical="center"/>
    </xf>
    <xf numFmtId="166" fontId="4" fillId="0" borderId="21" xfId="1" applyNumberFormat="1" applyFont="1" applyBorder="1" applyAlignment="1">
      <alignment vertical="center"/>
    </xf>
    <xf numFmtId="166" fontId="4" fillId="0" borderId="7" xfId="1" applyNumberFormat="1" applyFont="1" applyBorder="1" applyAlignment="1">
      <alignment vertical="center"/>
    </xf>
    <xf numFmtId="166" fontId="4" fillId="0" borderId="24" xfId="1" applyNumberFormat="1" applyFont="1" applyBorder="1" applyAlignment="1">
      <alignment vertical="center"/>
    </xf>
    <xf numFmtId="166" fontId="4" fillId="0" borderId="25" xfId="1" applyNumberFormat="1" applyFont="1" applyBorder="1" applyAlignment="1">
      <alignment vertical="center"/>
    </xf>
    <xf numFmtId="165" fontId="4" fillId="0" borderId="22" xfId="3" applyNumberFormat="1" applyFont="1" applyBorder="1" applyAlignment="1">
      <alignment vertical="center"/>
    </xf>
    <xf numFmtId="165" fontId="4" fillId="0" borderId="0" xfId="3" applyNumberFormat="1" applyFont="1" applyAlignment="1">
      <alignment vertical="center"/>
    </xf>
    <xf numFmtId="166" fontId="4" fillId="0" borderId="22" xfId="1" applyNumberFormat="1" applyFont="1" applyBorder="1"/>
    <xf numFmtId="166" fontId="4" fillId="0" borderId="21" xfId="1" applyNumberFormat="1" applyFont="1" applyBorder="1"/>
    <xf numFmtId="166" fontId="4" fillId="0" borderId="7" xfId="1" applyNumberFormat="1" applyFont="1" applyBorder="1"/>
    <xf numFmtId="166" fontId="4" fillId="0" borderId="24" xfId="1" applyNumberFormat="1" applyFont="1" applyBorder="1"/>
    <xf numFmtId="166" fontId="4" fillId="0" borderId="25" xfId="1" applyNumberFormat="1" applyFont="1" applyFill="1" applyBorder="1"/>
    <xf numFmtId="167" fontId="4" fillId="0" borderId="0" xfId="2" applyNumberFormat="1" applyFont="1"/>
    <xf numFmtId="166" fontId="4" fillId="0" borderId="25" xfId="1" applyNumberFormat="1" applyFont="1" applyBorder="1"/>
    <xf numFmtId="0" fontId="4" fillId="0" borderId="17" xfId="0" applyFont="1" applyBorder="1"/>
    <xf numFmtId="166" fontId="4" fillId="0" borderId="17" xfId="1" applyNumberFormat="1" applyFont="1" applyFill="1" applyBorder="1"/>
    <xf numFmtId="166" fontId="4" fillId="0" borderId="28" xfId="1" applyNumberFormat="1" applyFont="1" applyFill="1" applyBorder="1"/>
    <xf numFmtId="166" fontId="4" fillId="0" borderId="19" xfId="1" applyNumberFormat="1" applyFont="1" applyFill="1" applyBorder="1"/>
    <xf numFmtId="166" fontId="4" fillId="0" borderId="16" xfId="1" applyNumberFormat="1" applyFont="1" applyFill="1" applyBorder="1"/>
    <xf numFmtId="165" fontId="4" fillId="0" borderId="17" xfId="3" applyNumberFormat="1" applyFont="1" applyFill="1" applyBorder="1"/>
    <xf numFmtId="44" fontId="4" fillId="0" borderId="0" xfId="2" applyFont="1"/>
    <xf numFmtId="0" fontId="6" fillId="2" borderId="29" xfId="0" applyFont="1" applyFill="1" applyBorder="1" applyAlignment="1">
      <alignment horizontal="right"/>
    </xf>
    <xf numFmtId="5" fontId="6" fillId="2" borderId="30" xfId="0" applyNumberFormat="1" applyFont="1" applyFill="1" applyBorder="1"/>
    <xf numFmtId="5" fontId="6" fillId="2" borderId="29" xfId="0" applyNumberFormat="1" applyFont="1" applyFill="1" applyBorder="1"/>
    <xf numFmtId="5" fontId="6" fillId="2" borderId="31" xfId="0" applyNumberFormat="1" applyFont="1" applyFill="1" applyBorder="1"/>
    <xf numFmtId="5" fontId="6" fillId="2" borderId="32" xfId="0" applyNumberFormat="1" applyFont="1" applyFill="1" applyBorder="1"/>
    <xf numFmtId="5" fontId="6" fillId="2" borderId="33" xfId="0" applyNumberFormat="1" applyFont="1" applyFill="1" applyBorder="1"/>
    <xf numFmtId="165" fontId="6" fillId="2" borderId="30" xfId="3" applyNumberFormat="1" applyFont="1" applyFill="1" applyBorder="1"/>
    <xf numFmtId="0" fontId="6" fillId="0" borderId="21" xfId="0" applyFont="1" applyBorder="1" applyAlignment="1">
      <alignment horizontal="right"/>
    </xf>
    <xf numFmtId="5" fontId="6" fillId="0" borderId="22" xfId="0" applyNumberFormat="1" applyFont="1" applyBorder="1"/>
    <xf numFmtId="5" fontId="6" fillId="0" borderId="21" xfId="0" applyNumberFormat="1" applyFont="1" applyBorder="1"/>
    <xf numFmtId="5" fontId="6" fillId="0" borderId="23" xfId="0" applyNumberFormat="1" applyFont="1" applyBorder="1"/>
    <xf numFmtId="5" fontId="6" fillId="0" borderId="24" xfId="0" applyNumberFormat="1" applyFont="1" applyBorder="1"/>
    <xf numFmtId="5" fontId="6" fillId="0" borderId="25" xfId="0" applyNumberFormat="1" applyFont="1" applyBorder="1"/>
    <xf numFmtId="165" fontId="6" fillId="0" borderId="22" xfId="3" applyNumberFormat="1" applyFont="1" applyBorder="1"/>
    <xf numFmtId="168" fontId="4" fillId="0" borderId="23" xfId="3" applyNumberFormat="1" applyFont="1" applyBorder="1"/>
    <xf numFmtId="0" fontId="4" fillId="0" borderId="24" xfId="0" applyFont="1" applyBorder="1"/>
    <xf numFmtId="165" fontId="4" fillId="0" borderId="21" xfId="3" applyNumberFormat="1" applyFont="1" applyBorder="1"/>
    <xf numFmtId="5" fontId="4" fillId="0" borderId="23" xfId="0" applyNumberFormat="1" applyFont="1" applyBorder="1"/>
    <xf numFmtId="165" fontId="4" fillId="0" borderId="22" xfId="3" applyNumberFormat="1" applyFont="1" applyFill="1" applyBorder="1"/>
    <xf numFmtId="164" fontId="4" fillId="0" borderId="0" xfId="0" applyNumberFormat="1" applyFont="1"/>
    <xf numFmtId="166" fontId="4" fillId="0" borderId="22" xfId="1" applyNumberFormat="1" applyFont="1" applyFill="1" applyBorder="1"/>
    <xf numFmtId="166" fontId="4" fillId="0" borderId="7" xfId="1" applyNumberFormat="1" applyFont="1" applyFill="1" applyBorder="1"/>
    <xf numFmtId="166" fontId="4" fillId="0" borderId="24" xfId="1" applyNumberFormat="1" applyFont="1" applyFill="1" applyBorder="1"/>
    <xf numFmtId="166" fontId="4" fillId="0" borderId="21" xfId="1" applyNumberFormat="1" applyFont="1" applyFill="1" applyBorder="1"/>
    <xf numFmtId="165" fontId="4" fillId="0" borderId="0" xfId="3" applyNumberFormat="1" applyFont="1" applyFill="1"/>
    <xf numFmtId="0" fontId="4" fillId="0" borderId="1" xfId="0" applyFont="1" applyBorder="1"/>
    <xf numFmtId="167" fontId="10" fillId="0" borderId="27" xfId="2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2" xfId="0" applyFont="1" applyBorder="1"/>
    <xf numFmtId="0" fontId="4" fillId="0" borderId="23" xfId="0" applyFont="1" applyBorder="1"/>
    <xf numFmtId="0" fontId="4" fillId="0" borderId="25" xfId="0" applyFont="1" applyBorder="1"/>
    <xf numFmtId="166" fontId="4" fillId="0" borderId="20" xfId="1" applyNumberFormat="1" applyFont="1" applyFill="1" applyBorder="1"/>
    <xf numFmtId="165" fontId="11" fillId="0" borderId="0" xfId="3" applyNumberFormat="1" applyFont="1"/>
    <xf numFmtId="0" fontId="18" fillId="0" borderId="0" xfId="0" applyFont="1"/>
    <xf numFmtId="0" fontId="11" fillId="0" borderId="0" xfId="0" applyFont="1"/>
    <xf numFmtId="165" fontId="12" fillId="0" borderId="0" xfId="3" applyNumberFormat="1" applyFont="1" applyBorder="1"/>
    <xf numFmtId="0" fontId="10" fillId="2" borderId="29" xfId="0" applyFont="1" applyFill="1" applyBorder="1" applyAlignment="1">
      <alignment horizontal="left"/>
    </xf>
    <xf numFmtId="5" fontId="10" fillId="2" borderId="30" xfId="0" applyNumberFormat="1" applyFont="1" applyFill="1" applyBorder="1"/>
    <xf numFmtId="5" fontId="10" fillId="2" borderId="29" xfId="0" applyNumberFormat="1" applyFont="1" applyFill="1" applyBorder="1"/>
    <xf numFmtId="5" fontId="10" fillId="2" borderId="34" xfId="0" applyNumberFormat="1" applyFont="1" applyFill="1" applyBorder="1"/>
    <xf numFmtId="5" fontId="10" fillId="2" borderId="35" xfId="0" applyNumberFormat="1" applyFont="1" applyFill="1" applyBorder="1"/>
    <xf numFmtId="5" fontId="10" fillId="2" borderId="33" xfId="0" applyNumberFormat="1" applyFont="1" applyFill="1" applyBorder="1"/>
    <xf numFmtId="165" fontId="10" fillId="2" borderId="30" xfId="3" applyNumberFormat="1" applyFont="1" applyFill="1" applyBorder="1"/>
    <xf numFmtId="10" fontId="2" fillId="0" borderId="0" xfId="3" applyNumberFormat="1" applyFont="1"/>
    <xf numFmtId="0" fontId="20" fillId="0" borderId="0" xfId="0" applyFont="1"/>
    <xf numFmtId="5" fontId="21" fillId="0" borderId="0" xfId="0" applyNumberFormat="1" applyFont="1"/>
    <xf numFmtId="0" fontId="2" fillId="0" borderId="0" xfId="5" applyFont="1"/>
    <xf numFmtId="0" fontId="5" fillId="0" borderId="0" xfId="5" applyFont="1" applyAlignment="1">
      <alignment horizontal="center"/>
    </xf>
    <xf numFmtId="6" fontId="10" fillId="0" borderId="4" xfId="6" applyNumberFormat="1" applyFont="1" applyBorder="1" applyAlignment="1">
      <alignment horizontal="center" vertical="center" wrapText="1"/>
    </xf>
    <xf numFmtId="0" fontId="7" fillId="0" borderId="0" xfId="5" applyFont="1" applyAlignment="1">
      <alignment horizontal="center"/>
    </xf>
    <xf numFmtId="0" fontId="2" fillId="0" borderId="0" xfId="5" applyFont="1" applyAlignment="1">
      <alignment horizontal="center"/>
    </xf>
    <xf numFmtId="5" fontId="24" fillId="0" borderId="0" xfId="5" applyNumberFormat="1" applyFont="1" applyAlignment="1">
      <alignment horizontal="center"/>
    </xf>
    <xf numFmtId="0" fontId="4" fillId="0" borderId="11" xfId="5" applyFont="1" applyBorder="1"/>
    <xf numFmtId="0" fontId="4" fillId="0" borderId="15" xfId="5" applyFont="1" applyBorder="1" applyAlignment="1">
      <alignment horizontal="center"/>
    </xf>
    <xf numFmtId="165" fontId="4" fillId="0" borderId="15" xfId="3" applyNumberFormat="1" applyFont="1" applyBorder="1" applyAlignment="1">
      <alignment horizontal="center"/>
    </xf>
    <xf numFmtId="0" fontId="4" fillId="0" borderId="16" xfId="5" applyFont="1" applyBorder="1"/>
    <xf numFmtId="0" fontId="4" fillId="0" borderId="17" xfId="5" applyFont="1" applyBorder="1" applyAlignment="1">
      <alignment horizontal="center"/>
    </xf>
    <xf numFmtId="165" fontId="4" fillId="0" borderId="17" xfId="3" applyNumberFormat="1" applyFont="1" applyBorder="1" applyAlignment="1">
      <alignment horizontal="center"/>
    </xf>
    <xf numFmtId="5" fontId="12" fillId="0" borderId="0" xfId="5" applyNumberFormat="1" applyFont="1" applyAlignment="1">
      <alignment horizontal="center"/>
    </xf>
    <xf numFmtId="0" fontId="2" fillId="0" borderId="1" xfId="5" applyFont="1" applyBorder="1"/>
    <xf numFmtId="0" fontId="2" fillId="0" borderId="36" xfId="5" applyFont="1" applyBorder="1"/>
    <xf numFmtId="0" fontId="2" fillId="0" borderId="2" xfId="5" applyFont="1" applyBorder="1"/>
    <xf numFmtId="0" fontId="6" fillId="0" borderId="21" xfId="5" applyFont="1" applyBorder="1"/>
    <xf numFmtId="0" fontId="4" fillId="0" borderId="15" xfId="5" applyFont="1" applyBorder="1"/>
    <xf numFmtId="0" fontId="12" fillId="0" borderId="0" xfId="5" applyFont="1" applyAlignment="1">
      <alignment horizontal="center"/>
    </xf>
    <xf numFmtId="0" fontId="4" fillId="0" borderId="21" xfId="5" applyFont="1" applyBorder="1"/>
    <xf numFmtId="5" fontId="4" fillId="0" borderId="22" xfId="5" applyNumberFormat="1" applyFont="1" applyBorder="1"/>
    <xf numFmtId="165" fontId="4" fillId="0" borderId="22" xfId="3" applyNumberFormat="1" applyFont="1" applyFill="1" applyBorder="1" applyAlignment="1">
      <alignment horizontal="center"/>
    </xf>
    <xf numFmtId="165" fontId="4" fillId="0" borderId="22" xfId="3" applyNumberFormat="1" applyFont="1" applyBorder="1" applyAlignment="1">
      <alignment horizontal="center"/>
    </xf>
    <xf numFmtId="5" fontId="2" fillId="0" borderId="0" xfId="5" applyNumberFormat="1" applyFont="1"/>
    <xf numFmtId="167" fontId="19" fillId="0" borderId="0" xfId="2" applyNumberFormat="1" applyFont="1" applyFill="1" applyBorder="1"/>
    <xf numFmtId="0" fontId="2" fillId="0" borderId="7" xfId="5" applyFont="1" applyBorder="1"/>
    <xf numFmtId="167" fontId="2" fillId="0" borderId="0" xfId="2" applyNumberFormat="1" applyFont="1" applyBorder="1"/>
    <xf numFmtId="10" fontId="2" fillId="0" borderId="8" xfId="3" applyNumberFormat="1" applyFont="1" applyBorder="1"/>
    <xf numFmtId="41" fontId="4" fillId="0" borderId="22" xfId="5" applyNumberFormat="1" applyFont="1" applyBorder="1"/>
    <xf numFmtId="0" fontId="4" fillId="0" borderId="22" xfId="5" applyFont="1" applyBorder="1"/>
    <xf numFmtId="0" fontId="2" fillId="0" borderId="5" xfId="5" applyFont="1" applyBorder="1"/>
    <xf numFmtId="167" fontId="2" fillId="0" borderId="3" xfId="2" applyNumberFormat="1" applyFont="1" applyBorder="1"/>
    <xf numFmtId="10" fontId="2" fillId="0" borderId="6" xfId="3" applyNumberFormat="1" applyFont="1" applyBorder="1"/>
    <xf numFmtId="0" fontId="4" fillId="2" borderId="11" xfId="5" applyFont="1" applyFill="1" applyBorder="1" applyAlignment="1">
      <alignment horizontal="right"/>
    </xf>
    <xf numFmtId="41" fontId="4" fillId="2" borderId="15" xfId="5" applyNumberFormat="1" applyFont="1" applyFill="1" applyBorder="1"/>
    <xf numFmtId="165" fontId="4" fillId="2" borderId="15" xfId="3" applyNumberFormat="1" applyFont="1" applyFill="1" applyBorder="1" applyAlignment="1">
      <alignment horizontal="center"/>
    </xf>
    <xf numFmtId="0" fontId="4" fillId="2" borderId="21" xfId="5" applyFont="1" applyFill="1" applyBorder="1" applyAlignment="1">
      <alignment horizontal="right"/>
    </xf>
    <xf numFmtId="41" fontId="4" fillId="2" borderId="22" xfId="5" applyNumberFormat="1" applyFont="1" applyFill="1" applyBorder="1"/>
    <xf numFmtId="165" fontId="4" fillId="2" borderId="22" xfId="3" applyNumberFormat="1" applyFont="1" applyFill="1" applyBorder="1" applyAlignment="1">
      <alignment horizontal="center"/>
    </xf>
    <xf numFmtId="0" fontId="4" fillId="2" borderId="16" xfId="5" applyFont="1" applyFill="1" applyBorder="1" applyAlignment="1">
      <alignment horizontal="right"/>
    </xf>
    <xf numFmtId="41" fontId="4" fillId="2" borderId="17" xfId="5" applyNumberFormat="1" applyFont="1" applyFill="1" applyBorder="1"/>
    <xf numFmtId="165" fontId="4" fillId="2" borderId="17" xfId="3" applyNumberFormat="1" applyFont="1" applyFill="1" applyBorder="1" applyAlignment="1">
      <alignment horizontal="center"/>
    </xf>
    <xf numFmtId="0" fontId="6" fillId="0" borderId="11" xfId="5" applyFont="1" applyBorder="1" applyAlignment="1">
      <alignment horizontal="right"/>
    </xf>
    <xf numFmtId="5" fontId="6" fillId="0" borderId="15" xfId="5" applyNumberFormat="1" applyFont="1" applyBorder="1"/>
    <xf numFmtId="165" fontId="6" fillId="0" borderId="15" xfId="3" applyNumberFormat="1" applyFont="1" applyBorder="1" applyAlignment="1">
      <alignment horizontal="center"/>
    </xf>
    <xf numFmtId="0" fontId="6" fillId="0" borderId="21" xfId="5" applyFont="1" applyBorder="1" applyAlignment="1">
      <alignment horizontal="right"/>
    </xf>
    <xf numFmtId="5" fontId="6" fillId="0" borderId="22" xfId="5" applyNumberFormat="1" applyFont="1" applyBorder="1"/>
    <xf numFmtId="165" fontId="6" fillId="0" borderId="22" xfId="3" applyNumberFormat="1" applyFont="1" applyBorder="1" applyAlignment="1">
      <alignment horizontal="center"/>
    </xf>
    <xf numFmtId="166" fontId="2" fillId="0" borderId="0" xfId="5" applyNumberFormat="1" applyFont="1"/>
    <xf numFmtId="169" fontId="2" fillId="2" borderId="0" xfId="5" applyNumberFormat="1" applyFont="1" applyFill="1"/>
    <xf numFmtId="41" fontId="2" fillId="0" borderId="0" xfId="5" applyNumberFormat="1" applyFont="1"/>
    <xf numFmtId="166" fontId="2" fillId="0" borderId="0" xfId="1" applyNumberFormat="1" applyFont="1"/>
    <xf numFmtId="166" fontId="12" fillId="0" borderId="0" xfId="1" applyNumberFormat="1" applyFont="1"/>
    <xf numFmtId="2" fontId="2" fillId="0" borderId="0" xfId="5" applyNumberFormat="1" applyFont="1"/>
    <xf numFmtId="6" fontId="2" fillId="0" borderId="0" xfId="5" applyNumberFormat="1" applyFont="1"/>
    <xf numFmtId="167" fontId="2" fillId="0" borderId="0" xfId="2" applyNumberFormat="1" applyFont="1"/>
    <xf numFmtId="165" fontId="2" fillId="0" borderId="0" xfId="3" applyNumberFormat="1" applyFont="1"/>
    <xf numFmtId="167" fontId="2" fillId="0" borderId="0" xfId="5" applyNumberFormat="1" applyFont="1"/>
    <xf numFmtId="167" fontId="12" fillId="0" borderId="0" xfId="5" applyNumberFormat="1" applyFont="1"/>
    <xf numFmtId="0" fontId="4" fillId="0" borderId="17" xfId="5" applyFont="1" applyBorder="1"/>
    <xf numFmtId="41" fontId="4" fillId="0" borderId="17" xfId="5" applyNumberFormat="1" applyFont="1" applyBorder="1"/>
    <xf numFmtId="165" fontId="4" fillId="0" borderId="17" xfId="3" applyNumberFormat="1" applyFont="1" applyFill="1" applyBorder="1" applyAlignment="1">
      <alignment horizontal="center"/>
    </xf>
    <xf numFmtId="0" fontId="6" fillId="0" borderId="29" xfId="5" applyFont="1" applyBorder="1" applyAlignment="1">
      <alignment horizontal="right"/>
    </xf>
    <xf numFmtId="5" fontId="6" fillId="0" borderId="30" xfId="5" applyNumberFormat="1" applyFont="1" applyBorder="1"/>
    <xf numFmtId="165" fontId="6" fillId="0" borderId="30" xfId="3" applyNumberFormat="1" applyFont="1" applyBorder="1" applyAlignment="1">
      <alignment horizontal="center"/>
    </xf>
    <xf numFmtId="0" fontId="4" fillId="2" borderId="29" xfId="5" applyFont="1" applyFill="1" applyBorder="1" applyAlignment="1">
      <alignment horizontal="right"/>
    </xf>
    <xf numFmtId="41" fontId="4" fillId="2" borderId="30" xfId="5" applyNumberFormat="1" applyFont="1" applyFill="1" applyBorder="1"/>
    <xf numFmtId="165" fontId="4" fillId="2" borderId="30" xfId="3" applyNumberFormat="1" applyFont="1" applyFill="1" applyBorder="1" applyAlignment="1">
      <alignment horizontal="center"/>
    </xf>
    <xf numFmtId="0" fontId="2" fillId="0" borderId="21" xfId="5" applyFont="1" applyBorder="1"/>
    <xf numFmtId="0" fontId="2" fillId="0" borderId="0" xfId="5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5" applyFont="1" applyAlignment="1">
      <alignment horizontal="left" vertical="center" wrapText="1"/>
    </xf>
    <xf numFmtId="0" fontId="2" fillId="0" borderId="0" xfId="5" applyFont="1" applyAlignment="1">
      <alignment horizontal="left"/>
    </xf>
    <xf numFmtId="0" fontId="1" fillId="0" borderId="0" xfId="5" applyFont="1" applyAlignment="1">
      <alignment horizontal="center"/>
    </xf>
    <xf numFmtId="0" fontId="12" fillId="0" borderId="3" xfId="5" applyFont="1" applyBorder="1" applyAlignment="1">
      <alignment horizontal="center"/>
    </xf>
    <xf numFmtId="0" fontId="2" fillId="0" borderId="26" xfId="5" applyFont="1" applyBorder="1"/>
  </cellXfs>
  <cellStyles count="7">
    <cellStyle name="Comma" xfId="1" builtinId="3"/>
    <cellStyle name="Currency" xfId="2" builtinId="4"/>
    <cellStyle name="Normal" xfId="0" builtinId="0"/>
    <cellStyle name="Normal 13" xfId="5" xr:uid="{99DA1D32-C30C-4026-90D7-A4F8685F7B5E}"/>
    <cellStyle name="Normal 2" xfId="4" xr:uid="{2FC72E00-51A0-4B82-BED1-E34C406FEF99}"/>
    <cellStyle name="Normal 2 15" xfId="6" xr:uid="{F3D1E82E-8419-4CD3-92C3-D069616A8A3C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1279070</xdr:colOff>
      <xdr:row>0</xdr:row>
      <xdr:rowOff>108857</xdr:rowOff>
    </xdr:from>
    <xdr:to>
      <xdr:col>15</xdr:col>
      <xdr:colOff>476248</xdr:colOff>
      <xdr:row>4</xdr:row>
      <xdr:rowOff>68036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234565A-B7B3-43F5-8109-D94E00811DDA}"/>
            </a:ext>
          </a:extLst>
        </xdr:cNvPr>
        <xdr:cNvSpPr/>
      </xdr:nvSpPr>
      <xdr:spPr>
        <a:xfrm>
          <a:off x="21635356" y="108857"/>
          <a:ext cx="1768928" cy="121103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Enter</a:t>
          </a:r>
          <a:r>
            <a:rPr lang="en-US" sz="1400" b="1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Total Formula Unit Recommendation Here</a:t>
          </a:r>
          <a:endParaRPr lang="en-US" sz="1400" b="1">
            <a:solidFill>
              <a:sysClr val="windowText" lastClr="000000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13</xdr:col>
      <xdr:colOff>68036</xdr:colOff>
      <xdr:row>2</xdr:row>
      <xdr:rowOff>6804</xdr:rowOff>
    </xdr:from>
    <xdr:to>
      <xdr:col>13</xdr:col>
      <xdr:colOff>1279070</xdr:colOff>
      <xdr:row>2</xdr:row>
      <xdr:rowOff>122465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D5B69ABE-F036-432D-A5B7-6665B3F52A5B}"/>
            </a:ext>
          </a:extLst>
        </xdr:cNvPr>
        <xdr:cNvCxnSpPr>
          <a:stCxn id="2" idx="1"/>
        </xdr:cNvCxnSpPr>
      </xdr:nvCxnSpPr>
      <xdr:spPr>
        <a:xfrm flipH="1">
          <a:off x="20424322" y="714375"/>
          <a:ext cx="1211034" cy="115661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scal/THEC/FISCAL/STAY_OUT/FY2012-13/Appropriations%20Request%20Instructions/PARTII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scal/Fiscal%20Policy/STAY_OUT/FY2014-15/Formula/Colleges%20of%20Med/Part%20IIIs%20and%20VIIs/JHQC%20-%20PartVII%20-%20new%20Med%20Formula%20FY14-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over Page"/>
      <sheetName val="Academic Formula Units Instr."/>
      <sheetName val="Schedule A1  "/>
      <sheetName val="Schedule A2  "/>
      <sheetName val="Schedule A3"/>
      <sheetName val="Schedule B "/>
      <sheetName val="Schedule C1"/>
      <sheetName val="Schedule C2"/>
      <sheetName val="Schedule E"/>
      <sheetName val="Schedule F"/>
      <sheetName val="Schedule G"/>
      <sheetName val="Schedule H"/>
      <sheetName val="Schedule I"/>
      <sheetName val="Schedule J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 "/>
      <sheetName val="Med Instructions"/>
      <sheetName val="Schedule 1"/>
      <sheetName val="Schedule 2"/>
      <sheetName val="Schedule 3"/>
      <sheetName val="Schedule 4"/>
      <sheetName val="Schedule 5"/>
      <sheetName val="Schedule D"/>
      <sheetName val="Schedule E"/>
      <sheetName val="Schedule 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97A24-D996-40F0-AA8F-D16BF114FDDA}">
  <sheetPr>
    <pageSetUpPr fitToPage="1"/>
  </sheetPr>
  <dimension ref="B1:O102"/>
  <sheetViews>
    <sheetView tabSelected="1" view="pageBreakPreview" zoomScale="70" zoomScaleNormal="70" zoomScaleSheetLayoutView="70" workbookViewId="0">
      <selection activeCell="K13" sqref="K13"/>
    </sheetView>
  </sheetViews>
  <sheetFormatPr defaultRowHeight="18" x14ac:dyDescent="0.35"/>
  <cols>
    <col min="1" max="1" width="4.7109375" style="3" customWidth="1"/>
    <col min="2" max="2" width="43" style="3" bestFit="1" customWidth="1"/>
    <col min="3" max="3" width="23.7109375" style="3" bestFit="1" customWidth="1"/>
    <col min="4" max="4" width="23.28515625" style="3" bestFit="1" customWidth="1"/>
    <col min="5" max="6" width="22.5703125" style="3" customWidth="1"/>
    <col min="7" max="7" width="20.140625" style="3" bestFit="1" customWidth="1"/>
    <col min="8" max="8" width="24.140625" style="3" bestFit="1" customWidth="1"/>
    <col min="9" max="9" width="12" style="3" bestFit="1" customWidth="1"/>
    <col min="10" max="10" width="13.140625" style="3" customWidth="1"/>
    <col min="11" max="11" width="21.5703125" style="3" customWidth="1"/>
    <col min="12" max="12" width="44.85546875" style="2" bestFit="1" customWidth="1"/>
    <col min="13" max="13" width="29.28515625" style="2" bestFit="1" customWidth="1"/>
    <col min="14" max="14" width="19.7109375" style="3" bestFit="1" customWidth="1"/>
    <col min="15" max="15" width="18.7109375" style="3" customWidth="1"/>
    <col min="16" max="16384" width="9.140625" style="3"/>
  </cols>
  <sheetData>
    <row r="1" spans="2:15" ht="32.25" thickBot="1" x14ac:dyDescent="0.6">
      <c r="B1" s="187" t="s">
        <v>0</v>
      </c>
      <c r="C1" s="187"/>
      <c r="D1" s="187"/>
      <c r="E1" s="187"/>
      <c r="F1" s="187"/>
      <c r="G1" s="187"/>
      <c r="H1" s="187"/>
      <c r="I1" s="187"/>
      <c r="J1" s="187"/>
      <c r="K1" s="1"/>
    </row>
    <row r="2" spans="2:15" ht="23.25" thickBot="1" x14ac:dyDescent="0.45">
      <c r="B2" s="4"/>
      <c r="C2" s="4"/>
      <c r="D2" s="4"/>
      <c r="E2" s="4"/>
      <c r="F2" s="4"/>
      <c r="G2" s="4"/>
      <c r="H2" s="4"/>
      <c r="I2" s="4"/>
      <c r="J2" s="4"/>
      <c r="K2" s="1"/>
      <c r="L2" s="185" t="s">
        <v>47</v>
      </c>
      <c r="M2" s="186"/>
    </row>
    <row r="3" spans="2:15" ht="21.75" customHeight="1" thickBot="1" x14ac:dyDescent="0.45">
      <c r="B3" s="5"/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7" t="s">
        <v>6</v>
      </c>
      <c r="I3" s="7" t="s">
        <v>7</v>
      </c>
      <c r="J3" s="8" t="s">
        <v>8</v>
      </c>
      <c r="L3" s="91" t="s">
        <v>49</v>
      </c>
      <c r="M3" s="92">
        <v>36000000</v>
      </c>
    </row>
    <row r="4" spans="2:15" ht="21.75" customHeight="1" thickBot="1" x14ac:dyDescent="0.45">
      <c r="B4" s="5"/>
      <c r="D4" s="9"/>
      <c r="E4" s="10"/>
      <c r="F4" s="10"/>
      <c r="G4" s="10"/>
      <c r="H4" s="10"/>
      <c r="I4" s="10"/>
      <c r="J4" s="11"/>
      <c r="L4" s="3"/>
      <c r="M4" s="1"/>
    </row>
    <row r="5" spans="2:15" ht="21" customHeight="1" x14ac:dyDescent="0.35">
      <c r="E5" s="188" t="s">
        <v>9</v>
      </c>
      <c r="F5" s="189"/>
      <c r="J5" s="13"/>
      <c r="K5" s="14"/>
      <c r="L5" s="12"/>
      <c r="M5" s="1"/>
    </row>
    <row r="6" spans="2:15" ht="19.5" customHeight="1" x14ac:dyDescent="0.35">
      <c r="B6" s="15"/>
      <c r="C6" s="16" t="s">
        <v>10</v>
      </c>
      <c r="D6" s="17" t="s">
        <v>11</v>
      </c>
      <c r="E6" s="18" t="s">
        <v>12</v>
      </c>
      <c r="F6" s="17" t="s">
        <v>13</v>
      </c>
      <c r="G6" s="19" t="str">
        <f>D6</f>
        <v>2021-22</v>
      </c>
      <c r="H6" s="16" t="str">
        <f>D6</f>
        <v>2021-22</v>
      </c>
      <c r="I6" s="20" t="s">
        <v>14</v>
      </c>
      <c r="J6" s="20" t="s">
        <v>15</v>
      </c>
    </row>
    <row r="7" spans="2:15" ht="20.25" x14ac:dyDescent="0.35">
      <c r="B7" s="21" t="s">
        <v>16</v>
      </c>
      <c r="C7" s="22" t="s">
        <v>17</v>
      </c>
      <c r="D7" s="23" t="s">
        <v>18</v>
      </c>
      <c r="E7" s="24" t="s">
        <v>19</v>
      </c>
      <c r="F7" s="25" t="s">
        <v>20</v>
      </c>
      <c r="G7" s="26" t="s">
        <v>21</v>
      </c>
      <c r="H7" s="23" t="s">
        <v>22</v>
      </c>
      <c r="I7" s="27" t="s">
        <v>23</v>
      </c>
      <c r="J7" s="27" t="s">
        <v>24</v>
      </c>
    </row>
    <row r="8" spans="2:15" ht="18.75" customHeight="1" x14ac:dyDescent="0.35">
      <c r="B8" s="28" t="s">
        <v>25</v>
      </c>
      <c r="C8" s="29"/>
      <c r="D8" s="30"/>
      <c r="E8" s="31"/>
      <c r="F8" s="32"/>
      <c r="G8" s="33"/>
      <c r="H8" s="30"/>
      <c r="I8" s="34"/>
      <c r="J8" s="34"/>
      <c r="O8" s="35"/>
    </row>
    <row r="9" spans="2:15" x14ac:dyDescent="0.35">
      <c r="B9" s="36" t="s">
        <v>26</v>
      </c>
      <c r="C9" s="37">
        <v>51097700</v>
      </c>
      <c r="D9" s="38">
        <v>83521800</v>
      </c>
      <c r="E9" s="39">
        <f>ROUND(D9/$D$43*$C$43-C9,-2)</f>
        <v>2967400</v>
      </c>
      <c r="F9" s="40">
        <f t="shared" ref="F9:F14" si="0">ROUND((D9/$D$43*$M$3), -2)</f>
        <v>1677800</v>
      </c>
      <c r="G9" s="41">
        <f>ROUND((SUM(E9:F9)),-2)</f>
        <v>4645200</v>
      </c>
      <c r="H9" s="38">
        <f>C9+G9</f>
        <v>55742900</v>
      </c>
      <c r="I9" s="34">
        <f>G9/C9</f>
        <v>9.0908201347614473E-2</v>
      </c>
      <c r="J9" s="34">
        <f>H9/D9</f>
        <v>0.66740539595650472</v>
      </c>
      <c r="K9" s="42"/>
      <c r="O9" s="43"/>
    </row>
    <row r="10" spans="2:15" s="35" customFormat="1" ht="21" customHeight="1" x14ac:dyDescent="0.35">
      <c r="B10" s="44" t="s">
        <v>27</v>
      </c>
      <c r="C10" s="45">
        <v>70556300</v>
      </c>
      <c r="D10" s="46">
        <v>109774200</v>
      </c>
      <c r="E10" s="47">
        <f>ROUND(D10/$D$43*$C$43-C10,-2)</f>
        <v>502500</v>
      </c>
      <c r="F10" s="48">
        <f t="shared" si="0"/>
        <v>2205200</v>
      </c>
      <c r="G10" s="49">
        <f t="shared" ref="G10:G14" si="1">ROUND((SUM(E10:F10)),-2)</f>
        <v>2707700</v>
      </c>
      <c r="H10" s="46">
        <f t="shared" ref="H10:H14" si="2">C10+G10</f>
        <v>73264000</v>
      </c>
      <c r="I10" s="50">
        <f t="shared" ref="I10:J15" si="3">G10/C10</f>
        <v>3.8376445476874493E-2</v>
      </c>
      <c r="J10" s="50">
        <f t="shared" si="3"/>
        <v>0.66740636688766575</v>
      </c>
      <c r="K10" s="51"/>
      <c r="L10" s="2"/>
      <c r="M10" s="2"/>
      <c r="N10" s="3"/>
      <c r="O10" s="3"/>
    </row>
    <row r="11" spans="2:15" ht="21" x14ac:dyDescent="0.4">
      <c r="B11" s="36" t="s">
        <v>28</v>
      </c>
      <c r="C11" s="52">
        <v>106483000</v>
      </c>
      <c r="D11" s="53">
        <v>161044200</v>
      </c>
      <c r="E11" s="54">
        <f>ROUND(D11/$D$43*$C$43-C11,-2)</f>
        <v>-2236300</v>
      </c>
      <c r="F11" s="55">
        <f t="shared" si="0"/>
        <v>3235100</v>
      </c>
      <c r="G11" s="56">
        <f t="shared" si="1"/>
        <v>998800</v>
      </c>
      <c r="H11" s="53">
        <f t="shared" si="2"/>
        <v>107481800</v>
      </c>
      <c r="I11" s="34">
        <f t="shared" si="3"/>
        <v>9.3799010170637562E-3</v>
      </c>
      <c r="J11" s="34">
        <f t="shared" si="3"/>
        <v>0.66740559424058732</v>
      </c>
      <c r="K11" s="42"/>
      <c r="L11" s="99"/>
      <c r="M11" s="99"/>
      <c r="N11" s="100"/>
    </row>
    <row r="12" spans="2:15" x14ac:dyDescent="0.35">
      <c r="B12" s="36" t="s">
        <v>29</v>
      </c>
      <c r="C12" s="52">
        <v>41365200</v>
      </c>
      <c r="D12" s="53">
        <v>61057400</v>
      </c>
      <c r="E12" s="54">
        <f>ROUND(D12/$D$43*$C$43-C12,-2)</f>
        <v>-1841700</v>
      </c>
      <c r="F12" s="55">
        <f t="shared" si="0"/>
        <v>1226500</v>
      </c>
      <c r="G12" s="56">
        <f t="shared" si="1"/>
        <v>-615200</v>
      </c>
      <c r="H12" s="53">
        <f t="shared" si="2"/>
        <v>40750000</v>
      </c>
      <c r="I12" s="34">
        <f t="shared" si="3"/>
        <v>-1.4872404823378106E-2</v>
      </c>
      <c r="J12" s="34">
        <f t="shared" si="3"/>
        <v>0.66740476993779618</v>
      </c>
      <c r="K12" s="57"/>
      <c r="O12" s="1"/>
    </row>
    <row r="13" spans="2:15" ht="20.25" x14ac:dyDescent="0.35">
      <c r="B13" s="36" t="s">
        <v>30</v>
      </c>
      <c r="C13" s="52">
        <v>57428600</v>
      </c>
      <c r="D13" s="53">
        <v>88052200</v>
      </c>
      <c r="E13" s="54">
        <f t="shared" ref="E13:E14" si="4">ROUND(D13/$D$43*$C$43-C13,-2)</f>
        <v>-430900</v>
      </c>
      <c r="F13" s="55">
        <f t="shared" si="0"/>
        <v>1768800</v>
      </c>
      <c r="G13" s="58">
        <f t="shared" si="1"/>
        <v>1337900</v>
      </c>
      <c r="H13" s="53">
        <f t="shared" si="2"/>
        <v>58766500</v>
      </c>
      <c r="I13" s="34">
        <f t="shared" si="3"/>
        <v>2.3296754578729064E-2</v>
      </c>
      <c r="J13" s="34">
        <f t="shared" si="3"/>
        <v>0.66740524370770971</v>
      </c>
      <c r="K13" s="57"/>
      <c r="O13" s="1"/>
    </row>
    <row r="14" spans="2:15" x14ac:dyDescent="0.35">
      <c r="B14" s="59" t="s">
        <v>31</v>
      </c>
      <c r="C14" s="60">
        <v>123734100</v>
      </c>
      <c r="D14" s="53">
        <v>190519200</v>
      </c>
      <c r="E14" s="61">
        <f t="shared" si="4"/>
        <v>-407700</v>
      </c>
      <c r="F14" s="62">
        <f t="shared" si="0"/>
        <v>3827200</v>
      </c>
      <c r="G14" s="56">
        <f t="shared" si="1"/>
        <v>3419500</v>
      </c>
      <c r="H14" s="63">
        <f t="shared" si="2"/>
        <v>127153600</v>
      </c>
      <c r="I14" s="64">
        <f t="shared" si="3"/>
        <v>2.7635874023409876E-2</v>
      </c>
      <c r="J14" s="64">
        <f t="shared" si="3"/>
        <v>0.6674056997929867</v>
      </c>
      <c r="K14" s="65"/>
    </row>
    <row r="15" spans="2:15" x14ac:dyDescent="0.35">
      <c r="B15" s="66" t="s">
        <v>32</v>
      </c>
      <c r="C15" s="67">
        <f t="shared" ref="C15:H15" si="5">SUM(C9:C14)</f>
        <v>450664900</v>
      </c>
      <c r="D15" s="68">
        <f t="shared" si="5"/>
        <v>693969000</v>
      </c>
      <c r="E15" s="69">
        <f t="shared" si="5"/>
        <v>-1446700</v>
      </c>
      <c r="F15" s="70">
        <f t="shared" si="5"/>
        <v>13940600</v>
      </c>
      <c r="G15" s="71">
        <f>SUM(G9:G14)</f>
        <v>12493900</v>
      </c>
      <c r="H15" s="68">
        <f t="shared" si="5"/>
        <v>463158800</v>
      </c>
      <c r="I15" s="72">
        <f t="shared" si="3"/>
        <v>2.7723259566032322E-2</v>
      </c>
      <c r="J15" s="72">
        <f t="shared" si="3"/>
        <v>0.66740560457311493</v>
      </c>
      <c r="K15" s="42"/>
    </row>
    <row r="16" spans="2:15" x14ac:dyDescent="0.35">
      <c r="B16" s="73"/>
      <c r="C16" s="74"/>
      <c r="D16" s="75"/>
      <c r="E16" s="76"/>
      <c r="F16" s="77"/>
      <c r="G16" s="78"/>
      <c r="H16" s="75"/>
      <c r="I16" s="79"/>
      <c r="J16" s="79"/>
      <c r="K16" s="42"/>
    </row>
    <row r="17" spans="2:15" ht="20.25" x14ac:dyDescent="0.35">
      <c r="B17" s="28" t="s">
        <v>33</v>
      </c>
      <c r="C17" s="37"/>
      <c r="D17" s="41"/>
      <c r="E17" s="80"/>
      <c r="F17" s="81"/>
      <c r="G17" s="41"/>
      <c r="H17" s="82"/>
      <c r="I17" s="34"/>
      <c r="J17" s="34"/>
      <c r="K17" s="42"/>
    </row>
    <row r="18" spans="2:15" x14ac:dyDescent="0.35">
      <c r="B18" s="36" t="s">
        <v>34</v>
      </c>
      <c r="C18" s="37">
        <v>33084400</v>
      </c>
      <c r="D18" s="38">
        <v>50969200</v>
      </c>
      <c r="E18" s="83">
        <f>ROUND(D18/$D$43*$C$43-C18,-2)</f>
        <v>-91100</v>
      </c>
      <c r="F18" s="40">
        <f>ROUND((D18/$D$43*$M$3), -2)</f>
        <v>1023900</v>
      </c>
      <c r="G18" s="41">
        <f>ROUND((SUM(E18:F18)),-2)</f>
        <v>932800</v>
      </c>
      <c r="H18" s="38">
        <f>C18+G18</f>
        <v>34017200</v>
      </c>
      <c r="I18" s="84">
        <f t="shared" ref="I18:J31" si="6">G18/C18</f>
        <v>2.8194556951312399E-2</v>
      </c>
      <c r="J18" s="84">
        <f t="shared" si="6"/>
        <v>0.66740698304073831</v>
      </c>
      <c r="K18" s="42"/>
      <c r="O18" s="43"/>
    </row>
    <row r="19" spans="2:15" x14ac:dyDescent="0.35">
      <c r="B19" s="36" t="s">
        <v>35</v>
      </c>
      <c r="C19" s="52">
        <v>11937900</v>
      </c>
      <c r="D19" s="53">
        <v>18747000</v>
      </c>
      <c r="E19" s="54">
        <f>ROUND(D19/$D$43*$C$43-C19,-2)</f>
        <v>197400</v>
      </c>
      <c r="F19" s="55">
        <f>ROUND((D19/$D$43*$M$3), -2)</f>
        <v>376600</v>
      </c>
      <c r="G19" s="58">
        <f t="shared" ref="G19:G30" si="7">ROUND((SUM(E19:F19)),-2)</f>
        <v>574000</v>
      </c>
      <c r="H19" s="53">
        <f t="shared" ref="H19:H30" si="8">C19+G19</f>
        <v>12511900</v>
      </c>
      <c r="I19" s="34">
        <f t="shared" si="6"/>
        <v>4.8082158503589406E-2</v>
      </c>
      <c r="J19" s="34">
        <f t="shared" si="6"/>
        <v>0.66740811863231453</v>
      </c>
      <c r="K19" s="42"/>
      <c r="L19" s="110"/>
      <c r="M19" s="110"/>
    </row>
    <row r="20" spans="2:15" x14ac:dyDescent="0.35">
      <c r="B20" s="36" t="s">
        <v>36</v>
      </c>
      <c r="C20" s="52">
        <v>17615800</v>
      </c>
      <c r="D20" s="53">
        <v>28293400</v>
      </c>
      <c r="E20" s="54">
        <f>ROUND(D20/$D$43*$C$43-C20,-2)</f>
        <v>699000</v>
      </c>
      <c r="F20" s="55">
        <f>ROUND((D20/$D$43*$M$3), -2)</f>
        <v>568400</v>
      </c>
      <c r="G20" s="56">
        <f t="shared" si="7"/>
        <v>1267400</v>
      </c>
      <c r="H20" s="53">
        <f t="shared" si="8"/>
        <v>18883200</v>
      </c>
      <c r="I20" s="34">
        <f t="shared" si="6"/>
        <v>7.1946775054212694E-2</v>
      </c>
      <c r="J20" s="34">
        <f t="shared" si="6"/>
        <v>0.66740653297235397</v>
      </c>
      <c r="K20" s="42"/>
      <c r="L20" s="110"/>
      <c r="M20" s="110"/>
    </row>
    <row r="21" spans="2:15" x14ac:dyDescent="0.35">
      <c r="B21" s="36" t="s">
        <v>37</v>
      </c>
      <c r="C21" s="52">
        <v>10717100</v>
      </c>
      <c r="D21" s="53">
        <v>16729900</v>
      </c>
      <c r="E21" s="54">
        <f>ROUND(D21/$D$43*$C$43-C21,-2)</f>
        <v>112500</v>
      </c>
      <c r="F21" s="55">
        <f>ROUND((D21/$D$43*$M$3), -2)</f>
        <v>336100</v>
      </c>
      <c r="G21" s="56">
        <f t="shared" si="7"/>
        <v>448600</v>
      </c>
      <c r="H21" s="53">
        <f t="shared" si="8"/>
        <v>11165700</v>
      </c>
      <c r="I21" s="34">
        <f t="shared" si="6"/>
        <v>4.1858338543076017E-2</v>
      </c>
      <c r="J21" s="34">
        <f t="shared" si="6"/>
        <v>0.66740984704032902</v>
      </c>
      <c r="K21" s="42"/>
    </row>
    <row r="22" spans="2:15" x14ac:dyDescent="0.35">
      <c r="B22" s="36" t="s">
        <v>38</v>
      </c>
      <c r="C22" s="52">
        <v>14879600</v>
      </c>
      <c r="D22" s="53">
        <v>23477000</v>
      </c>
      <c r="E22" s="54">
        <f t="shared" ref="E22:E30" si="9">ROUND(D22/$D$43*$C$43-C22,-2)</f>
        <v>317500</v>
      </c>
      <c r="F22" s="55">
        <f>ROUND((D22/$D$43*$M$3), -2)</f>
        <v>471600</v>
      </c>
      <c r="G22" s="56">
        <f t="shared" si="7"/>
        <v>789100</v>
      </c>
      <c r="H22" s="53">
        <f t="shared" si="8"/>
        <v>15668700</v>
      </c>
      <c r="I22" s="34">
        <f t="shared" si="6"/>
        <v>5.303233957902094E-2</v>
      </c>
      <c r="J22" s="34">
        <f t="shared" si="6"/>
        <v>0.66740639775099031</v>
      </c>
      <c r="K22" s="42"/>
      <c r="L22" s="110"/>
      <c r="M22" s="110"/>
      <c r="O22" s="12"/>
    </row>
    <row r="23" spans="2:15" x14ac:dyDescent="0.35">
      <c r="B23" s="36" t="s">
        <v>40</v>
      </c>
      <c r="C23" s="52">
        <v>19334000</v>
      </c>
      <c r="D23" s="53">
        <v>32847700</v>
      </c>
      <c r="E23" s="54">
        <f>ROUND(D23/$D$43*$C$43-C23,-2)-100</f>
        <v>1928800</v>
      </c>
      <c r="F23" s="55">
        <f>ROUND((D23/$D$43*$M$3), -2)-200</f>
        <v>659700</v>
      </c>
      <c r="G23" s="56">
        <f t="shared" si="7"/>
        <v>2588500</v>
      </c>
      <c r="H23" s="53">
        <f t="shared" si="8"/>
        <v>21922500</v>
      </c>
      <c r="I23" s="34">
        <f t="shared" si="6"/>
        <v>0.13388331436847006</v>
      </c>
      <c r="J23" s="34">
        <f t="shared" si="6"/>
        <v>0.66739832621462081</v>
      </c>
      <c r="K23" s="42"/>
      <c r="L23" s="110"/>
      <c r="M23" s="110"/>
      <c r="O23" s="85"/>
    </row>
    <row r="24" spans="2:15" x14ac:dyDescent="0.35">
      <c r="B24" s="36" t="s">
        <v>41</v>
      </c>
      <c r="C24" s="86">
        <v>22732000</v>
      </c>
      <c r="D24" s="53">
        <v>34225000</v>
      </c>
      <c r="E24" s="87">
        <f t="shared" si="9"/>
        <v>-577600</v>
      </c>
      <c r="F24" s="88">
        <f t="shared" ref="F24:F30" si="10">ROUND((D24/$D$43*$M$3), -2)</f>
        <v>687500</v>
      </c>
      <c r="G24" s="56">
        <f t="shared" si="7"/>
        <v>109900</v>
      </c>
      <c r="H24" s="89">
        <f t="shared" si="8"/>
        <v>22841900</v>
      </c>
      <c r="I24" s="84">
        <f t="shared" si="6"/>
        <v>4.8345944043638924E-3</v>
      </c>
      <c r="J24" s="84">
        <f t="shared" si="6"/>
        <v>0.6674039444850256</v>
      </c>
      <c r="K24" s="90"/>
      <c r="L24" s="110"/>
      <c r="M24" s="110"/>
    </row>
    <row r="25" spans="2:15" ht="18" customHeight="1" x14ac:dyDescent="0.35">
      <c r="B25" s="36" t="s">
        <v>42</v>
      </c>
      <c r="C25" s="86">
        <v>23013900</v>
      </c>
      <c r="D25" s="53">
        <v>35954300</v>
      </c>
      <c r="E25" s="87">
        <f>ROUND(D25/$D$43*$C$43-C25,-2)</f>
        <v>259900</v>
      </c>
      <c r="F25" s="88">
        <f t="shared" si="10"/>
        <v>722300</v>
      </c>
      <c r="G25" s="56">
        <f t="shared" si="7"/>
        <v>982200</v>
      </c>
      <c r="H25" s="89">
        <f t="shared" si="8"/>
        <v>23996100</v>
      </c>
      <c r="I25" s="84">
        <f t="shared" si="6"/>
        <v>4.267855513407115E-2</v>
      </c>
      <c r="J25" s="84">
        <f t="shared" si="6"/>
        <v>0.66740556762334413</v>
      </c>
      <c r="K25" s="90"/>
      <c r="L25" s="110"/>
      <c r="M25" s="110"/>
    </row>
    <row r="26" spans="2:15" x14ac:dyDescent="0.35">
      <c r="B26" s="36" t="s">
        <v>43</v>
      </c>
      <c r="C26" s="86">
        <v>35442700</v>
      </c>
      <c r="D26" s="53">
        <v>55201900</v>
      </c>
      <c r="E26" s="87">
        <f t="shared" si="9"/>
        <v>290500</v>
      </c>
      <c r="F26" s="88">
        <f t="shared" si="10"/>
        <v>1108900</v>
      </c>
      <c r="G26" s="56">
        <f t="shared" si="7"/>
        <v>1399400</v>
      </c>
      <c r="H26" s="89">
        <f t="shared" si="8"/>
        <v>36842100</v>
      </c>
      <c r="I26" s="84">
        <f t="shared" si="6"/>
        <v>3.9483447931449915E-2</v>
      </c>
      <c r="J26" s="84">
        <f t="shared" si="6"/>
        <v>0.667406375505191</v>
      </c>
      <c r="K26" s="90"/>
      <c r="L26" s="110"/>
      <c r="M26" s="110"/>
    </row>
    <row r="27" spans="2:15" ht="18.75" customHeight="1" x14ac:dyDescent="0.35">
      <c r="B27" s="36" t="s">
        <v>44</v>
      </c>
      <c r="C27" s="86">
        <v>24116500</v>
      </c>
      <c r="D27" s="53">
        <v>37779600</v>
      </c>
      <c r="E27" s="87">
        <f t="shared" si="9"/>
        <v>338900</v>
      </c>
      <c r="F27" s="88">
        <f t="shared" si="10"/>
        <v>758900</v>
      </c>
      <c r="G27" s="56">
        <f t="shared" si="7"/>
        <v>1097800</v>
      </c>
      <c r="H27" s="89">
        <f t="shared" si="8"/>
        <v>25214300</v>
      </c>
      <c r="I27" s="84">
        <f t="shared" si="6"/>
        <v>4.5520701594344119E-2</v>
      </c>
      <c r="J27" s="84">
        <f t="shared" si="6"/>
        <v>0.66740516045696618</v>
      </c>
      <c r="K27" s="90"/>
      <c r="L27" s="110"/>
      <c r="M27" s="110"/>
    </row>
    <row r="28" spans="2:15" x14ac:dyDescent="0.35">
      <c r="B28" s="36" t="s">
        <v>45</v>
      </c>
      <c r="C28" s="86">
        <v>29938100</v>
      </c>
      <c r="D28" s="53">
        <v>45287900</v>
      </c>
      <c r="E28" s="87">
        <f>ROUND(D28/$D$43*$C$43-C28,-2)</f>
        <v>-622400</v>
      </c>
      <c r="F28" s="88">
        <f t="shared" si="10"/>
        <v>909800</v>
      </c>
      <c r="G28" s="56">
        <f t="shared" si="7"/>
        <v>287400</v>
      </c>
      <c r="H28" s="89">
        <f t="shared" si="8"/>
        <v>30225500</v>
      </c>
      <c r="I28" s="84">
        <f t="shared" si="6"/>
        <v>9.599807603020899E-3</v>
      </c>
      <c r="J28" s="84">
        <f t="shared" si="6"/>
        <v>0.6674078506620974</v>
      </c>
      <c r="K28" s="90"/>
      <c r="L28" s="110"/>
      <c r="M28" s="110"/>
      <c r="O28" s="12"/>
    </row>
    <row r="29" spans="2:15" x14ac:dyDescent="0.35">
      <c r="B29" s="36" t="s">
        <v>46</v>
      </c>
      <c r="C29" s="86">
        <v>27806100</v>
      </c>
      <c r="D29" s="53">
        <v>44524400</v>
      </c>
      <c r="E29" s="87">
        <f t="shared" si="9"/>
        <v>1015300</v>
      </c>
      <c r="F29" s="88">
        <f t="shared" si="10"/>
        <v>894400</v>
      </c>
      <c r="G29" s="56">
        <f t="shared" si="7"/>
        <v>1909700</v>
      </c>
      <c r="H29" s="89">
        <f t="shared" si="8"/>
        <v>29715800</v>
      </c>
      <c r="I29" s="84">
        <f t="shared" si="6"/>
        <v>6.867917471346216E-2</v>
      </c>
      <c r="J29" s="84">
        <f t="shared" si="6"/>
        <v>0.66740483869518741</v>
      </c>
      <c r="K29" s="90"/>
      <c r="L29" s="110"/>
      <c r="M29" s="110"/>
    </row>
    <row r="30" spans="2:15" x14ac:dyDescent="0.35">
      <c r="B30" s="59" t="s">
        <v>48</v>
      </c>
      <c r="C30" s="86">
        <v>25474600</v>
      </c>
      <c r="D30" s="53">
        <v>39145300</v>
      </c>
      <c r="E30" s="87">
        <f t="shared" si="9"/>
        <v>-135200</v>
      </c>
      <c r="F30" s="62">
        <f t="shared" si="10"/>
        <v>786400</v>
      </c>
      <c r="G30" s="56">
        <f t="shared" si="7"/>
        <v>651200</v>
      </c>
      <c r="H30" s="63">
        <f t="shared" si="8"/>
        <v>26125800</v>
      </c>
      <c r="I30" s="64">
        <f t="shared" si="6"/>
        <v>2.5562717373383684E-2</v>
      </c>
      <c r="J30" s="64">
        <f t="shared" si="6"/>
        <v>0.66740579328808314</v>
      </c>
      <c r="K30" s="90"/>
      <c r="L30" s="110"/>
      <c r="M30" s="110"/>
    </row>
    <row r="31" spans="2:15" x14ac:dyDescent="0.35">
      <c r="B31" s="66" t="s">
        <v>50</v>
      </c>
      <c r="C31" s="67">
        <f>SUM(C18:C30)</f>
        <v>296092700</v>
      </c>
      <c r="D31" s="68">
        <f t="shared" ref="D31:H31" si="11">SUM(D18:D30)</f>
        <v>463182600</v>
      </c>
      <c r="E31" s="69">
        <f t="shared" si="11"/>
        <v>3733500</v>
      </c>
      <c r="F31" s="70">
        <f t="shared" si="11"/>
        <v>9304500</v>
      </c>
      <c r="G31" s="71">
        <f t="shared" si="11"/>
        <v>13038000</v>
      </c>
      <c r="H31" s="68">
        <f t="shared" si="11"/>
        <v>309130700</v>
      </c>
      <c r="I31" s="72">
        <f t="shared" si="6"/>
        <v>4.403350707396704E-2</v>
      </c>
      <c r="J31" s="72">
        <f t="shared" si="6"/>
        <v>0.66740568406498857</v>
      </c>
      <c r="K31" s="90"/>
      <c r="L31" s="110"/>
      <c r="M31" s="110"/>
      <c r="O31" s="93"/>
    </row>
    <row r="32" spans="2:15" x14ac:dyDescent="0.35">
      <c r="B32" s="73"/>
      <c r="C32" s="74"/>
      <c r="D32" s="75"/>
      <c r="E32" s="76"/>
      <c r="F32" s="77"/>
      <c r="G32" s="78"/>
      <c r="H32" s="75"/>
      <c r="I32" s="79"/>
      <c r="J32" s="79"/>
      <c r="K32" s="42"/>
      <c r="L32" s="110"/>
      <c r="M32" s="110"/>
      <c r="O32" s="43"/>
    </row>
    <row r="33" spans="2:15" ht="18" customHeight="1" x14ac:dyDescent="0.35">
      <c r="B33" s="28" t="s">
        <v>51</v>
      </c>
      <c r="C33" s="94"/>
      <c r="D33" s="36"/>
      <c r="E33" s="95"/>
      <c r="F33" s="81"/>
      <c r="G33" s="96" t="s">
        <v>39</v>
      </c>
      <c r="H33" s="36"/>
      <c r="I33" s="34"/>
      <c r="J33" s="34"/>
      <c r="K33" s="42"/>
      <c r="L33" s="110"/>
      <c r="M33" s="110"/>
      <c r="O33" s="43"/>
    </row>
    <row r="34" spans="2:15" x14ac:dyDescent="0.35">
      <c r="B34" s="36" t="s">
        <v>52</v>
      </c>
      <c r="C34" s="37">
        <v>59510200</v>
      </c>
      <c r="D34" s="38">
        <v>91369200</v>
      </c>
      <c r="E34" s="83">
        <f>ROUND(D34/$D$43*$C$43-C34,-2)</f>
        <v>-365300</v>
      </c>
      <c r="F34" s="40">
        <f>ROUND((D34/$D$43*$M$3), -2)</f>
        <v>1835400</v>
      </c>
      <c r="G34" s="41">
        <f>ROUND((SUM(E34:F34)),-2)</f>
        <v>1470100</v>
      </c>
      <c r="H34" s="38">
        <f>C34+G34</f>
        <v>60980300</v>
      </c>
      <c r="I34" s="34">
        <f>G34/C34</f>
        <v>2.470332816895255E-2</v>
      </c>
      <c r="J34" s="34">
        <f t="shared" ref="J34:J37" si="12">H34/D34</f>
        <v>0.66740542764958</v>
      </c>
      <c r="K34" s="42"/>
      <c r="L34" s="110"/>
      <c r="M34" s="110"/>
      <c r="O34" s="43"/>
    </row>
    <row r="35" spans="2:15" ht="20.25" x14ac:dyDescent="0.35">
      <c r="B35" s="36" t="s">
        <v>53</v>
      </c>
      <c r="C35" s="52">
        <v>244566300</v>
      </c>
      <c r="D35" s="53">
        <v>377009200</v>
      </c>
      <c r="E35" s="54">
        <f>ROUND(D35/$D$43*$C$43-C35,-2)</f>
        <v>-521600</v>
      </c>
      <c r="F35" s="55">
        <f>ROUND((D35/$D$43*$M$3), -2)</f>
        <v>7573400</v>
      </c>
      <c r="G35" s="58">
        <f>ROUND((SUM(E35:F35)),-2)</f>
        <v>7051800</v>
      </c>
      <c r="H35" s="53">
        <f>C35+G35</f>
        <v>251618100</v>
      </c>
      <c r="I35" s="34">
        <f>G35/C35</f>
        <v>2.8833899028606967E-2</v>
      </c>
      <c r="J35" s="34">
        <f t="shared" si="12"/>
        <v>0.66740572909096119</v>
      </c>
      <c r="K35" s="42"/>
      <c r="L35" s="110"/>
      <c r="M35" s="110"/>
    </row>
    <row r="36" spans="2:15" ht="20.25" x14ac:dyDescent="0.35">
      <c r="B36" s="59" t="s">
        <v>54</v>
      </c>
      <c r="C36" s="60">
        <v>34025400</v>
      </c>
      <c r="D36" s="63">
        <v>51570500</v>
      </c>
      <c r="E36" s="54">
        <f>ROUND(D36/$D$43*$C$43-C36,-2)</f>
        <v>-642900</v>
      </c>
      <c r="F36" s="62">
        <f>ROUND((D36/$D$43*$M$3), -2)</f>
        <v>1036000</v>
      </c>
      <c r="G36" s="97">
        <f>ROUND((SUM(E36:F36)),-2)</f>
        <v>393100</v>
      </c>
      <c r="H36" s="63">
        <f>C36+G36</f>
        <v>34418500</v>
      </c>
      <c r="I36" s="64">
        <f>G36/C36</f>
        <v>1.1553133835311268E-2</v>
      </c>
      <c r="J36" s="64">
        <f t="shared" si="12"/>
        <v>0.66740675386121906</v>
      </c>
      <c r="K36" s="42"/>
      <c r="L36" s="110"/>
      <c r="M36" s="110"/>
    </row>
    <row r="37" spans="2:15" x14ac:dyDescent="0.35">
      <c r="B37" s="66" t="s">
        <v>32</v>
      </c>
      <c r="C37" s="67">
        <f>SUM(C34:C36)</f>
        <v>338101900</v>
      </c>
      <c r="D37" s="68">
        <f>SUM(D34:D36)</f>
        <v>519948900</v>
      </c>
      <c r="E37" s="69">
        <f t="shared" ref="E37" si="13">SUM(E34:E36)</f>
        <v>-1529800</v>
      </c>
      <c r="F37" s="70">
        <f>SUM(F34:F36)</f>
        <v>10444800</v>
      </c>
      <c r="G37" s="71">
        <f>SUM(G34:G36)</f>
        <v>8915000</v>
      </c>
      <c r="H37" s="68">
        <f>SUM(H34:H36)</f>
        <v>347016900</v>
      </c>
      <c r="I37" s="72">
        <f>G37/C37</f>
        <v>2.6367790302272775E-2</v>
      </c>
      <c r="J37" s="72">
        <f t="shared" si="12"/>
        <v>0.6674057777600837</v>
      </c>
      <c r="K37" s="42"/>
      <c r="L37" s="110"/>
      <c r="M37" s="110"/>
    </row>
    <row r="38" spans="2:15" x14ac:dyDescent="0.35">
      <c r="B38" s="73"/>
      <c r="C38" s="74"/>
      <c r="D38" s="75"/>
      <c r="E38" s="76"/>
      <c r="F38" s="77"/>
      <c r="G38" s="78"/>
      <c r="H38" s="75"/>
      <c r="I38" s="79"/>
      <c r="J38" s="79"/>
      <c r="K38" s="42"/>
      <c r="L38" s="110"/>
      <c r="M38" s="110"/>
      <c r="O38" s="12"/>
    </row>
    <row r="39" spans="2:15" s="100" customFormat="1" ht="21" x14ac:dyDescent="0.4">
      <c r="B39" s="66" t="s">
        <v>55</v>
      </c>
      <c r="C39" s="67">
        <f>C37+C31+C15</f>
        <v>1084859500</v>
      </c>
      <c r="D39" s="68">
        <f>SUM(D37,D31,D15)</f>
        <v>1677100500</v>
      </c>
      <c r="E39" s="69">
        <f>SUM(E15,E31,E37)</f>
        <v>757000</v>
      </c>
      <c r="F39" s="70">
        <f>SUM(F15,F31,F37)</f>
        <v>33689900</v>
      </c>
      <c r="G39" s="71">
        <f>G15+G31+G37</f>
        <v>34446900</v>
      </c>
      <c r="H39" s="68">
        <f>H15+H31+H37</f>
        <v>1119306400</v>
      </c>
      <c r="I39" s="72">
        <f>G39/C39</f>
        <v>3.1752406648049819E-2</v>
      </c>
      <c r="J39" s="72">
        <f>H39/D39</f>
        <v>0.66740568022011804</v>
      </c>
      <c r="K39" s="98"/>
      <c r="L39" s="110"/>
      <c r="M39" s="110"/>
      <c r="N39" s="3"/>
      <c r="O39" s="3"/>
    </row>
    <row r="40" spans="2:15" ht="21" x14ac:dyDescent="0.4">
      <c r="B40" s="73"/>
      <c r="C40" s="74"/>
      <c r="D40" s="75"/>
      <c r="E40" s="76"/>
      <c r="F40" s="77"/>
      <c r="G40" s="78"/>
      <c r="H40" s="75"/>
      <c r="I40" s="79"/>
      <c r="J40" s="79"/>
      <c r="K40" s="101"/>
      <c r="L40" s="110"/>
      <c r="M40" s="110"/>
      <c r="O40" s="100"/>
    </row>
    <row r="41" spans="2:15" ht="20.25" x14ac:dyDescent="0.35">
      <c r="B41" s="36" t="s">
        <v>56</v>
      </c>
      <c r="C41" s="37">
        <v>75196700</v>
      </c>
      <c r="D41" s="38">
        <v>114997200</v>
      </c>
      <c r="E41" s="83">
        <f>ROUND(D41/$D$43*$C$43-C41,-2)</f>
        <v>-757000</v>
      </c>
      <c r="F41" s="40">
        <f>ROUND((D41/$D$43*$M$3), -2)</f>
        <v>2310100</v>
      </c>
      <c r="G41" s="41">
        <f>ROUND((SUM(E41:F41)),-2)</f>
        <v>1553100</v>
      </c>
      <c r="H41" s="38">
        <f>C41+G41</f>
        <v>76749800</v>
      </c>
      <c r="I41" s="34">
        <f>G41/C41</f>
        <v>2.0653831883579998E-2</v>
      </c>
      <c r="J41" s="34">
        <f t="shared" ref="J41:J43" si="14">H41/D41</f>
        <v>0.6674058150981067</v>
      </c>
      <c r="K41" s="101"/>
      <c r="L41" s="110"/>
      <c r="M41" s="110"/>
    </row>
    <row r="42" spans="2:15" x14ac:dyDescent="0.35">
      <c r="B42" s="73"/>
      <c r="C42" s="74"/>
      <c r="D42" s="75"/>
      <c r="E42" s="76"/>
      <c r="F42" s="77"/>
      <c r="G42" s="78"/>
      <c r="H42" s="75"/>
      <c r="I42" s="79"/>
      <c r="J42" s="79"/>
      <c r="K42" s="101"/>
      <c r="L42" s="110"/>
      <c r="M42" s="110"/>
    </row>
    <row r="43" spans="2:15" ht="21.75" thickBot="1" x14ac:dyDescent="0.45">
      <c r="B43" s="102" t="s">
        <v>57</v>
      </c>
      <c r="C43" s="103">
        <f>C41+C39</f>
        <v>1160056200</v>
      </c>
      <c r="D43" s="104">
        <f>D41+D39</f>
        <v>1792097700</v>
      </c>
      <c r="E43" s="105">
        <f t="shared" ref="E43:H43" si="15">E41+E39</f>
        <v>0</v>
      </c>
      <c r="F43" s="106">
        <f t="shared" si="15"/>
        <v>36000000</v>
      </c>
      <c r="G43" s="107">
        <f t="shared" si="15"/>
        <v>36000000</v>
      </c>
      <c r="H43" s="103">
        <f t="shared" si="15"/>
        <v>1196056200</v>
      </c>
      <c r="I43" s="108">
        <f>G43/C43</f>
        <v>3.1032979264280471E-2</v>
      </c>
      <c r="J43" s="108">
        <f t="shared" si="14"/>
        <v>0.66740568887510987</v>
      </c>
      <c r="K43" s="101"/>
      <c r="L43" s="110"/>
      <c r="M43" s="110"/>
    </row>
    <row r="44" spans="2:15" x14ac:dyDescent="0.35">
      <c r="B44" s="182" t="s">
        <v>58</v>
      </c>
      <c r="C44" s="182"/>
      <c r="D44" s="182"/>
      <c r="E44" s="182"/>
      <c r="F44" s="182"/>
      <c r="G44" s="182"/>
      <c r="H44" s="182"/>
      <c r="I44" s="182"/>
      <c r="J44" s="182"/>
      <c r="K44" s="1"/>
      <c r="L44" s="111"/>
      <c r="M44" s="110"/>
    </row>
    <row r="45" spans="2:15" ht="30.75" customHeight="1" x14ac:dyDescent="0.35">
      <c r="B45" s="183" t="s">
        <v>59</v>
      </c>
      <c r="C45" s="183"/>
      <c r="D45" s="183"/>
      <c r="E45" s="183"/>
      <c r="F45" s="183"/>
      <c r="G45" s="183"/>
      <c r="H45" s="183"/>
      <c r="I45" s="183"/>
      <c r="J45" s="183"/>
      <c r="L45" s="110"/>
      <c r="M45" s="110"/>
      <c r="O45" s="3" t="s">
        <v>39</v>
      </c>
    </row>
    <row r="46" spans="2:15" ht="16.5" customHeight="1" x14ac:dyDescent="0.35">
      <c r="B46" s="184" t="s">
        <v>60</v>
      </c>
      <c r="C46" s="184"/>
      <c r="D46" s="184"/>
      <c r="E46" s="184"/>
      <c r="F46" s="184"/>
      <c r="G46" s="184"/>
      <c r="H46" s="184"/>
      <c r="I46" s="184"/>
      <c r="J46" s="184"/>
      <c r="K46" s="1"/>
      <c r="L46" s="110"/>
      <c r="M46" s="110"/>
    </row>
    <row r="47" spans="2:15" x14ac:dyDescent="0.35">
      <c r="B47" s="1"/>
      <c r="C47" s="1"/>
      <c r="D47" s="1"/>
      <c r="L47" s="110"/>
      <c r="M47" s="110"/>
    </row>
    <row r="48" spans="2:15" x14ac:dyDescent="0.35">
      <c r="B48" s="1"/>
      <c r="C48" s="1"/>
      <c r="D48" s="1"/>
      <c r="J48" s="1"/>
      <c r="K48" s="1"/>
      <c r="L48" s="110"/>
      <c r="M48" s="110"/>
    </row>
    <row r="49" spans="2:13" x14ac:dyDescent="0.35">
      <c r="B49" s="1"/>
      <c r="C49" s="1"/>
      <c r="D49" s="1"/>
      <c r="J49" s="1"/>
      <c r="K49" s="1"/>
      <c r="L49" s="110"/>
      <c r="M49" s="110"/>
    </row>
    <row r="50" spans="2:13" x14ac:dyDescent="0.35">
      <c r="B50" s="1"/>
      <c r="C50" s="1"/>
      <c r="D50" s="1"/>
      <c r="J50" s="1"/>
      <c r="K50" s="1"/>
      <c r="L50" s="110"/>
      <c r="M50" s="110"/>
    </row>
    <row r="51" spans="2:13" x14ac:dyDescent="0.35">
      <c r="B51" s="1"/>
      <c r="C51" s="1"/>
      <c r="D51" s="1"/>
      <c r="J51" s="1"/>
      <c r="K51" s="1"/>
      <c r="L51" s="110"/>
      <c r="M51" s="110"/>
    </row>
    <row r="52" spans="2:13" x14ac:dyDescent="0.35">
      <c r="B52" s="1"/>
      <c r="C52" s="1"/>
      <c r="D52" s="1"/>
      <c r="J52" s="1"/>
      <c r="K52" s="1"/>
      <c r="L52" s="110"/>
      <c r="M52" s="110"/>
    </row>
    <row r="53" spans="2:13" x14ac:dyDescent="0.35">
      <c r="B53" s="1"/>
      <c r="C53" s="1"/>
      <c r="D53" s="1"/>
      <c r="J53" s="1"/>
      <c r="K53" s="1"/>
      <c r="L53" s="110"/>
      <c r="M53" s="110"/>
    </row>
    <row r="54" spans="2:13" x14ac:dyDescent="0.35">
      <c r="B54" s="1"/>
      <c r="C54" s="1"/>
      <c r="D54" s="1"/>
      <c r="J54" s="1"/>
      <c r="K54" s="1"/>
      <c r="L54" s="110"/>
      <c r="M54" s="110"/>
    </row>
    <row r="55" spans="2:13" x14ac:dyDescent="0.35">
      <c r="B55" s="1"/>
      <c r="C55" s="1"/>
      <c r="D55" s="1"/>
      <c r="J55" s="1"/>
      <c r="K55" s="1"/>
      <c r="L55" s="110"/>
      <c r="M55" s="110"/>
    </row>
    <row r="56" spans="2:13" x14ac:dyDescent="0.35">
      <c r="B56" s="1"/>
      <c r="C56" s="1"/>
      <c r="D56" s="1"/>
      <c r="J56" s="1"/>
      <c r="K56" s="1"/>
      <c r="L56" s="110"/>
      <c r="M56" s="110"/>
    </row>
    <row r="57" spans="2:13" x14ac:dyDescent="0.35">
      <c r="B57" s="1"/>
      <c r="C57" s="1"/>
      <c r="D57" s="1"/>
      <c r="J57" s="1"/>
      <c r="K57" s="1"/>
      <c r="L57" s="110"/>
      <c r="M57" s="110"/>
    </row>
    <row r="58" spans="2:13" x14ac:dyDescent="0.35">
      <c r="B58" s="1"/>
      <c r="C58" s="1"/>
      <c r="D58" s="1"/>
      <c r="J58" s="1"/>
      <c r="K58" s="1"/>
      <c r="L58" s="110"/>
      <c r="M58" s="110"/>
    </row>
    <row r="59" spans="2:13" x14ac:dyDescent="0.35">
      <c r="B59" s="1"/>
      <c r="C59" s="1"/>
      <c r="D59" s="1"/>
      <c r="J59" s="1"/>
      <c r="K59" s="1"/>
      <c r="L59" s="110"/>
      <c r="M59" s="110"/>
    </row>
    <row r="60" spans="2:13" x14ac:dyDescent="0.35">
      <c r="B60" s="1"/>
      <c r="C60" s="1"/>
      <c r="D60" s="1"/>
      <c r="J60" s="1"/>
      <c r="K60" s="1"/>
      <c r="L60" s="110"/>
      <c r="M60" s="110"/>
    </row>
    <row r="61" spans="2:13" x14ac:dyDescent="0.35">
      <c r="B61" s="1"/>
      <c r="C61" s="1"/>
      <c r="D61" s="1"/>
      <c r="J61" s="1"/>
      <c r="K61" s="1"/>
      <c r="L61" s="110"/>
      <c r="M61" s="110"/>
    </row>
    <row r="62" spans="2:13" x14ac:dyDescent="0.35">
      <c r="B62" s="1"/>
      <c r="C62" s="1"/>
      <c r="D62" s="1"/>
      <c r="J62" s="1"/>
      <c r="K62" s="1"/>
      <c r="L62" s="110"/>
      <c r="M62" s="110"/>
    </row>
    <row r="63" spans="2:13" x14ac:dyDescent="0.35">
      <c r="B63" s="1"/>
      <c r="C63" s="1"/>
      <c r="D63" s="1"/>
      <c r="J63" s="1"/>
      <c r="K63" s="1"/>
      <c r="L63" s="110"/>
      <c r="M63" s="110"/>
    </row>
    <row r="64" spans="2:13" x14ac:dyDescent="0.35">
      <c r="B64" s="1"/>
      <c r="C64" s="1"/>
      <c r="D64" s="1"/>
      <c r="J64" s="1"/>
      <c r="K64" s="1"/>
      <c r="L64" s="110"/>
      <c r="M64" s="110"/>
    </row>
    <row r="65" spans="2:13" x14ac:dyDescent="0.35">
      <c r="B65" s="1"/>
      <c r="C65" s="1"/>
      <c r="D65" s="1"/>
      <c r="J65" s="1"/>
      <c r="K65" s="1"/>
      <c r="L65" s="110"/>
      <c r="M65" s="110"/>
    </row>
    <row r="66" spans="2:13" x14ac:dyDescent="0.35">
      <c r="B66" s="1"/>
      <c r="C66" s="1"/>
      <c r="D66" s="1"/>
      <c r="J66" s="1"/>
      <c r="K66" s="1"/>
      <c r="L66" s="110"/>
      <c r="M66" s="110"/>
    </row>
    <row r="67" spans="2:13" x14ac:dyDescent="0.35">
      <c r="B67" s="1"/>
      <c r="C67" s="1"/>
      <c r="D67" s="1"/>
      <c r="J67" s="1"/>
      <c r="K67" s="1"/>
      <c r="L67" s="110"/>
      <c r="M67" s="110"/>
    </row>
    <row r="68" spans="2:13" x14ac:dyDescent="0.35">
      <c r="B68" s="1"/>
      <c r="C68" s="1"/>
      <c r="D68" s="1"/>
      <c r="J68" s="1"/>
      <c r="K68" s="1"/>
      <c r="L68" s="110"/>
      <c r="M68" s="110"/>
    </row>
    <row r="69" spans="2:13" x14ac:dyDescent="0.35">
      <c r="B69" s="1"/>
      <c r="C69" s="1"/>
      <c r="D69" s="1"/>
      <c r="J69" s="1"/>
      <c r="K69" s="1"/>
      <c r="L69" s="110"/>
      <c r="M69" s="110"/>
    </row>
    <row r="70" spans="2:13" x14ac:dyDescent="0.35">
      <c r="B70" s="1"/>
      <c r="C70" s="1"/>
      <c r="D70" s="1"/>
      <c r="J70" s="1"/>
      <c r="K70" s="1"/>
      <c r="L70" s="110"/>
      <c r="M70" s="110"/>
    </row>
    <row r="71" spans="2:13" x14ac:dyDescent="0.35">
      <c r="B71" s="1"/>
      <c r="C71" s="1"/>
      <c r="D71" s="1"/>
      <c r="J71" s="1"/>
      <c r="K71" s="1"/>
      <c r="L71" s="110"/>
      <c r="M71" s="110"/>
    </row>
    <row r="72" spans="2:13" x14ac:dyDescent="0.35">
      <c r="B72" s="1"/>
      <c r="C72" s="1"/>
      <c r="D72" s="1"/>
      <c r="K72" s="1"/>
      <c r="L72" s="110"/>
      <c r="M72" s="110"/>
    </row>
    <row r="73" spans="2:13" x14ac:dyDescent="0.35">
      <c r="B73" s="1"/>
      <c r="C73" s="1"/>
      <c r="D73" s="1"/>
      <c r="J73" s="1"/>
      <c r="K73" s="1"/>
      <c r="L73" s="110"/>
      <c r="M73" s="110"/>
    </row>
    <row r="74" spans="2:13" x14ac:dyDescent="0.35">
      <c r="B74" s="1"/>
      <c r="C74" s="1"/>
      <c r="D74" s="1"/>
      <c r="J74" s="1"/>
      <c r="K74" s="1"/>
      <c r="L74" s="110"/>
      <c r="M74" s="110"/>
    </row>
    <row r="75" spans="2:13" x14ac:dyDescent="0.35">
      <c r="B75" s="1"/>
      <c r="C75" s="1"/>
      <c r="D75" s="1"/>
      <c r="E75" s="1"/>
      <c r="F75" s="1"/>
      <c r="G75" s="1"/>
      <c r="H75" s="1"/>
      <c r="I75" s="1"/>
      <c r="J75" s="1"/>
      <c r="K75" s="1"/>
      <c r="L75" s="110"/>
      <c r="M75" s="110"/>
    </row>
    <row r="76" spans="2:13" x14ac:dyDescent="0.35">
      <c r="B76" s="1"/>
      <c r="C76" s="1"/>
      <c r="D76" s="1"/>
      <c r="E76" s="1"/>
      <c r="F76" s="1"/>
      <c r="G76" s="1"/>
      <c r="H76" s="1"/>
      <c r="I76" s="1"/>
      <c r="J76" s="1"/>
      <c r="K76" s="1"/>
      <c r="L76" s="110"/>
      <c r="M76" s="110"/>
    </row>
    <row r="77" spans="2:13" x14ac:dyDescent="0.3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3" x14ac:dyDescent="0.3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3" x14ac:dyDescent="0.3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3" x14ac:dyDescent="0.3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3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3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3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3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3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3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3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3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3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3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3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3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3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3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3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3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3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3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3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3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3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35">
      <c r="B102" s="1"/>
      <c r="C102" s="1"/>
      <c r="D102" s="1"/>
      <c r="E102" s="1"/>
      <c r="F102" s="1"/>
      <c r="G102" s="1"/>
      <c r="H102" s="1"/>
      <c r="I102" s="1"/>
      <c r="J102" s="1"/>
      <c r="K102" s="1"/>
    </row>
  </sheetData>
  <mergeCells count="6">
    <mergeCell ref="B44:J44"/>
    <mergeCell ref="B45:J45"/>
    <mergeCell ref="B46:J46"/>
    <mergeCell ref="L2:M2"/>
    <mergeCell ref="B1:J1"/>
    <mergeCell ref="E5:F5"/>
  </mergeCells>
  <printOptions horizontalCentered="1" verticalCentered="1"/>
  <pageMargins left="0.2" right="0.2" top="0.3" bottom="0.25" header="0" footer="0"/>
  <pageSetup scale="6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0097C-2F12-47A3-B1D2-DBCC28C7C512}">
  <sheetPr>
    <pageSetUpPr fitToPage="1"/>
  </sheetPr>
  <dimension ref="B1:U69"/>
  <sheetViews>
    <sheetView view="pageBreakPreview" zoomScale="70" zoomScaleNormal="60" zoomScaleSheetLayoutView="70" workbookViewId="0">
      <selection activeCell="H30" sqref="H30"/>
    </sheetView>
  </sheetViews>
  <sheetFormatPr defaultRowHeight="15" x14ac:dyDescent="0.3"/>
  <cols>
    <col min="1" max="1" width="4" style="112" customWidth="1"/>
    <col min="2" max="2" width="61.5703125" style="112" customWidth="1"/>
    <col min="3" max="3" width="22.140625" style="112" customWidth="1"/>
    <col min="4" max="4" width="22.28515625" style="112" customWidth="1"/>
    <col min="5" max="5" width="17.140625" style="112" bestFit="1" customWidth="1"/>
    <col min="6" max="6" width="15.5703125" style="116" customWidth="1"/>
    <col min="7" max="7" width="5.28515625" style="112" customWidth="1"/>
    <col min="8" max="8" width="31.140625" style="112" customWidth="1"/>
    <col min="9" max="11" width="27" style="112" hidden="1" customWidth="1"/>
    <col min="12" max="12" width="24.42578125" style="112" hidden="1" customWidth="1"/>
    <col min="13" max="13" width="16.42578125" style="112" hidden="1" customWidth="1"/>
    <col min="14" max="14" width="16.85546875" style="112" hidden="1" customWidth="1"/>
    <col min="15" max="15" width="10.28515625" style="112" bestFit="1" customWidth="1"/>
    <col min="16" max="16" width="15.42578125" style="112" bestFit="1" customWidth="1"/>
    <col min="17" max="17" width="12.85546875" style="112" bestFit="1" customWidth="1"/>
    <col min="18" max="18" width="14.42578125" style="112" bestFit="1" customWidth="1"/>
    <col min="19" max="19" width="15" style="112" bestFit="1" customWidth="1"/>
    <col min="20" max="21" width="15" style="112" customWidth="1"/>
    <col min="22" max="16384" width="9.140625" style="112"/>
  </cols>
  <sheetData>
    <row r="1" spans="2:17" ht="31.5" x14ac:dyDescent="0.55000000000000004">
      <c r="B1" s="192" t="s">
        <v>0</v>
      </c>
      <c r="C1" s="192"/>
      <c r="D1" s="192"/>
      <c r="E1" s="192"/>
      <c r="F1" s="192"/>
    </row>
    <row r="2" spans="2:17" ht="27" x14ac:dyDescent="0.5">
      <c r="B2" s="113"/>
      <c r="C2" s="113"/>
      <c r="D2" s="113"/>
      <c r="E2" s="113"/>
      <c r="F2" s="113"/>
    </row>
    <row r="3" spans="2:17" ht="21" customHeight="1" x14ac:dyDescent="0.5">
      <c r="B3" s="113"/>
      <c r="C3" s="114" t="s">
        <v>1</v>
      </c>
      <c r="D3" s="114" t="s">
        <v>2</v>
      </c>
      <c r="E3" s="114" t="s">
        <v>61</v>
      </c>
      <c r="F3" s="114" t="s">
        <v>62</v>
      </c>
    </row>
    <row r="4" spans="2:17" ht="22.5" x14ac:dyDescent="0.4">
      <c r="B4" s="115"/>
      <c r="C4" s="115"/>
      <c r="K4" s="117"/>
    </row>
    <row r="5" spans="2:17" ht="18.75" thickBot="1" x14ac:dyDescent="0.4">
      <c r="B5" s="118"/>
      <c r="C5" s="119" t="s">
        <v>10</v>
      </c>
      <c r="D5" s="119" t="s">
        <v>11</v>
      </c>
      <c r="E5" s="119" t="s">
        <v>63</v>
      </c>
      <c r="F5" s="120" t="s">
        <v>15</v>
      </c>
      <c r="L5" s="193" t="s">
        <v>64</v>
      </c>
      <c r="M5" s="193"/>
      <c r="N5" s="193"/>
    </row>
    <row r="6" spans="2:17" ht="21" thickBot="1" x14ac:dyDescent="0.4">
      <c r="B6" s="121" t="s">
        <v>65</v>
      </c>
      <c r="C6" s="122" t="s">
        <v>17</v>
      </c>
      <c r="D6" s="122" t="s">
        <v>66</v>
      </c>
      <c r="E6" s="122" t="s">
        <v>23</v>
      </c>
      <c r="F6" s="123" t="s">
        <v>23</v>
      </c>
      <c r="I6" s="124"/>
      <c r="K6" s="124"/>
      <c r="L6" s="125" t="s">
        <v>67</v>
      </c>
      <c r="M6" s="126"/>
      <c r="N6" s="127"/>
    </row>
    <row r="7" spans="2:17" ht="18.75" thickBot="1" x14ac:dyDescent="0.4">
      <c r="B7" s="128" t="s">
        <v>68</v>
      </c>
      <c r="C7" s="129"/>
      <c r="D7" s="129"/>
      <c r="E7" s="129"/>
      <c r="F7" s="120"/>
      <c r="I7" s="130"/>
      <c r="J7" s="130"/>
      <c r="K7" s="130"/>
      <c r="L7" s="125" t="s">
        <v>69</v>
      </c>
      <c r="M7" s="126"/>
      <c r="N7" s="127"/>
    </row>
    <row r="8" spans="2:17" ht="18" x14ac:dyDescent="0.35">
      <c r="B8" s="131" t="s">
        <v>70</v>
      </c>
      <c r="C8" s="132">
        <v>36717300</v>
      </c>
      <c r="D8" s="132">
        <v>38449300</v>
      </c>
      <c r="E8" s="132">
        <f>D8-C8</f>
        <v>1732000</v>
      </c>
      <c r="F8" s="134">
        <f>E8/C8</f>
        <v>4.7171224463672438E-2</v>
      </c>
      <c r="H8" s="135"/>
      <c r="I8" s="136"/>
      <c r="J8" s="136"/>
      <c r="K8" s="136"/>
      <c r="L8" s="137" t="s">
        <v>71</v>
      </c>
      <c r="M8" s="138">
        <v>75408500</v>
      </c>
      <c r="N8" s="139">
        <f>M8/M11</f>
        <v>0.55864438070064182</v>
      </c>
    </row>
    <row r="9" spans="2:17" ht="18" x14ac:dyDescent="0.35">
      <c r="B9" s="131" t="s">
        <v>72</v>
      </c>
      <c r="C9" s="140">
        <v>7835800</v>
      </c>
      <c r="D9" s="140">
        <v>7945500</v>
      </c>
      <c r="E9" s="140">
        <f>D9-C9</f>
        <v>109700</v>
      </c>
      <c r="F9" s="134">
        <f>E9/C9</f>
        <v>1.3999846856734475E-2</v>
      </c>
      <c r="H9" s="135"/>
      <c r="L9" s="137" t="s">
        <v>73</v>
      </c>
      <c r="M9" s="138">
        <v>48646400</v>
      </c>
      <c r="N9" s="139">
        <f>M9/M11</f>
        <v>0.36038428030415276</v>
      </c>
    </row>
    <row r="10" spans="2:17" ht="18" x14ac:dyDescent="0.35">
      <c r="B10" s="141" t="s">
        <v>74</v>
      </c>
      <c r="C10" s="140">
        <v>22280200</v>
      </c>
      <c r="D10" s="140">
        <v>22592100</v>
      </c>
      <c r="E10" s="140">
        <f>D10-C10</f>
        <v>311900</v>
      </c>
      <c r="F10" s="134">
        <f>E10/C10</f>
        <v>1.3998976669868313E-2</v>
      </c>
      <c r="H10" s="135"/>
      <c r="L10" s="137" t="s">
        <v>75</v>
      </c>
      <c r="M10" s="138">
        <v>10929900</v>
      </c>
      <c r="N10" s="139">
        <f>M10/M11</f>
        <v>8.097133899520538E-2</v>
      </c>
    </row>
    <row r="11" spans="2:17" ht="18.75" thickBot="1" x14ac:dyDescent="0.4">
      <c r="B11" s="141" t="s">
        <v>76</v>
      </c>
      <c r="C11" s="140">
        <v>162748000</v>
      </c>
      <c r="D11" s="140">
        <v>167917200</v>
      </c>
      <c r="E11" s="140">
        <f>D11-C11</f>
        <v>5169200</v>
      </c>
      <c r="F11" s="134">
        <f>E11/C11</f>
        <v>3.1761987858529753E-2</v>
      </c>
      <c r="H11" s="135"/>
      <c r="L11" s="142" t="s">
        <v>77</v>
      </c>
      <c r="M11" s="143">
        <f>SUM(M8:M10)</f>
        <v>134984800</v>
      </c>
      <c r="N11" s="144">
        <f>SUM(N8:N10)</f>
        <v>1</v>
      </c>
    </row>
    <row r="12" spans="2:17" ht="18" x14ac:dyDescent="0.35">
      <c r="B12" s="154" t="s">
        <v>32</v>
      </c>
      <c r="C12" s="155">
        <f>SUM(C8:C11)</f>
        <v>229581300</v>
      </c>
      <c r="D12" s="155">
        <f>SUM(D8:D11)</f>
        <v>236904100</v>
      </c>
      <c r="E12" s="155">
        <f>SUM(E8:E11)</f>
        <v>7322800</v>
      </c>
      <c r="F12" s="156">
        <f>E12/C12</f>
        <v>3.1896326050945785E-2</v>
      </c>
    </row>
    <row r="13" spans="2:17" ht="18" x14ac:dyDescent="0.35">
      <c r="B13" s="157"/>
      <c r="C13" s="158"/>
      <c r="D13" s="158"/>
      <c r="E13" s="158"/>
      <c r="F13" s="159"/>
      <c r="H13" s="112" t="s">
        <v>39</v>
      </c>
      <c r="I13" s="160"/>
      <c r="K13" s="160"/>
      <c r="P13" s="161"/>
    </row>
    <row r="14" spans="2:17" ht="18" x14ac:dyDescent="0.35">
      <c r="B14" s="128" t="s">
        <v>78</v>
      </c>
      <c r="C14" s="141"/>
      <c r="D14" s="141"/>
      <c r="E14" s="141"/>
      <c r="F14" s="134"/>
      <c r="I14" s="162"/>
      <c r="P14" s="163"/>
      <c r="Q14" s="109"/>
    </row>
    <row r="15" spans="2:17" ht="18" x14ac:dyDescent="0.35">
      <c r="B15" s="131" t="s">
        <v>79</v>
      </c>
      <c r="C15" s="132">
        <v>31160800</v>
      </c>
      <c r="D15" s="132">
        <v>31597100</v>
      </c>
      <c r="E15" s="132">
        <f t="shared" ref="E15:E26" si="0">D15-C15</f>
        <v>436300</v>
      </c>
      <c r="F15" s="134">
        <f t="shared" ref="F15:F27" si="1">E15/C15</f>
        <v>1.4001566070190753E-2</v>
      </c>
      <c r="H15" s="135"/>
      <c r="I15" s="162"/>
      <c r="P15" s="163"/>
      <c r="Q15" s="109"/>
    </row>
    <row r="16" spans="2:17" ht="18" x14ac:dyDescent="0.35">
      <c r="B16" s="131" t="s">
        <v>80</v>
      </c>
      <c r="C16" s="140">
        <v>38428800</v>
      </c>
      <c r="D16" s="140">
        <v>38966800</v>
      </c>
      <c r="E16" s="140">
        <f t="shared" si="0"/>
        <v>538000</v>
      </c>
      <c r="F16" s="134">
        <f t="shared" si="1"/>
        <v>1.3999916729119826E-2</v>
      </c>
      <c r="H16" s="135"/>
      <c r="I16" s="162"/>
      <c r="P16" s="164"/>
    </row>
    <row r="17" spans="2:16" ht="18" x14ac:dyDescent="0.35">
      <c r="B17" s="131" t="s">
        <v>81</v>
      </c>
      <c r="C17" s="140">
        <v>1429900</v>
      </c>
      <c r="D17" s="140">
        <v>1478300</v>
      </c>
      <c r="E17" s="140">
        <f t="shared" si="0"/>
        <v>48400</v>
      </c>
      <c r="F17" s="133">
        <f t="shared" si="1"/>
        <v>3.3848520875585708E-2</v>
      </c>
      <c r="H17" s="135"/>
      <c r="P17" s="165"/>
    </row>
    <row r="18" spans="2:16" ht="18" x14ac:dyDescent="0.35">
      <c r="B18" s="131" t="s">
        <v>82</v>
      </c>
      <c r="C18" s="140">
        <v>4771600</v>
      </c>
      <c r="D18" s="140">
        <v>4838400</v>
      </c>
      <c r="E18" s="140">
        <f t="shared" si="0"/>
        <v>66800</v>
      </c>
      <c r="F18" s="134">
        <f t="shared" si="1"/>
        <v>1.3999497024059017E-2</v>
      </c>
      <c r="H18" s="135"/>
      <c r="J18" s="166"/>
    </row>
    <row r="19" spans="2:16" ht="18" x14ac:dyDescent="0.35">
      <c r="B19" s="131" t="s">
        <v>83</v>
      </c>
      <c r="C19" s="140">
        <v>3705200</v>
      </c>
      <c r="D19" s="140">
        <v>3757100</v>
      </c>
      <c r="E19" s="140">
        <f t="shared" si="0"/>
        <v>51900</v>
      </c>
      <c r="F19" s="134">
        <f t="shared" si="1"/>
        <v>1.4007341034222175E-2</v>
      </c>
      <c r="H19" s="135"/>
      <c r="M19" s="116"/>
      <c r="N19" s="116"/>
    </row>
    <row r="20" spans="2:16" ht="18" x14ac:dyDescent="0.35">
      <c r="B20" s="131" t="s">
        <v>84</v>
      </c>
      <c r="C20" s="140">
        <v>198900</v>
      </c>
      <c r="D20" s="140">
        <v>201700</v>
      </c>
      <c r="E20" s="140">
        <f t="shared" si="0"/>
        <v>2800</v>
      </c>
      <c r="F20" s="134">
        <f t="shared" si="1"/>
        <v>1.4077425842131725E-2</v>
      </c>
      <c r="H20" s="135"/>
      <c r="M20" s="167"/>
      <c r="N20" s="167"/>
      <c r="O20" s="168"/>
      <c r="P20" s="169"/>
    </row>
    <row r="21" spans="2:16" ht="18" x14ac:dyDescent="0.35">
      <c r="B21" s="131" t="s">
        <v>85</v>
      </c>
      <c r="C21" s="140">
        <v>9301200</v>
      </c>
      <c r="D21" s="140">
        <v>9431400</v>
      </c>
      <c r="E21" s="140">
        <f t="shared" si="0"/>
        <v>130200</v>
      </c>
      <c r="F21" s="134">
        <f t="shared" si="1"/>
        <v>1.3998193781447555E-2</v>
      </c>
      <c r="H21" s="135"/>
      <c r="M21" s="167"/>
      <c r="N21" s="167"/>
      <c r="O21" s="168"/>
      <c r="P21" s="169"/>
    </row>
    <row r="22" spans="2:16" ht="18" x14ac:dyDescent="0.35">
      <c r="B22" s="131" t="s">
        <v>86</v>
      </c>
      <c r="C22" s="140">
        <f>SUM(C23:C24)</f>
        <v>6837800</v>
      </c>
      <c r="D22" s="140">
        <f>SUM(D23:D24)</f>
        <v>6993600</v>
      </c>
      <c r="E22" s="140">
        <f t="shared" si="0"/>
        <v>155800</v>
      </c>
      <c r="F22" s="134">
        <f t="shared" si="1"/>
        <v>2.2785106320746439E-2</v>
      </c>
      <c r="H22" s="135"/>
      <c r="M22" s="170"/>
      <c r="N22" s="170"/>
      <c r="O22" s="168"/>
      <c r="P22" s="169"/>
    </row>
    <row r="23" spans="2:16" ht="18" x14ac:dyDescent="0.35">
      <c r="B23" s="145" t="s">
        <v>87</v>
      </c>
      <c r="C23" s="146">
        <v>720600</v>
      </c>
      <c r="D23" s="146">
        <v>781300</v>
      </c>
      <c r="E23" s="146">
        <f t="shared" si="0"/>
        <v>60700</v>
      </c>
      <c r="F23" s="147">
        <f t="shared" si="1"/>
        <v>8.4235359422703299E-2</v>
      </c>
      <c r="H23" s="135"/>
    </row>
    <row r="24" spans="2:16" ht="18" x14ac:dyDescent="0.35">
      <c r="B24" s="151" t="s">
        <v>88</v>
      </c>
      <c r="C24" s="152">
        <v>6117200</v>
      </c>
      <c r="D24" s="152">
        <v>6212300</v>
      </c>
      <c r="E24" s="152">
        <f t="shared" si="0"/>
        <v>95100</v>
      </c>
      <c r="F24" s="153">
        <f t="shared" si="1"/>
        <v>1.5546328385535865E-2</v>
      </c>
      <c r="H24" s="135"/>
      <c r="M24" s="170"/>
      <c r="N24" s="170"/>
      <c r="O24" s="168"/>
      <c r="P24" s="169"/>
    </row>
    <row r="25" spans="2:16" ht="18" x14ac:dyDescent="0.35">
      <c r="B25" s="131" t="s">
        <v>89</v>
      </c>
      <c r="C25" s="140">
        <v>3221000</v>
      </c>
      <c r="D25" s="140">
        <v>3281700</v>
      </c>
      <c r="E25" s="140">
        <f t="shared" si="0"/>
        <v>60700</v>
      </c>
      <c r="F25" s="134">
        <f t="shared" si="1"/>
        <v>1.8845079167960261E-2</v>
      </c>
      <c r="H25" s="135"/>
    </row>
    <row r="26" spans="2:16" ht="18" x14ac:dyDescent="0.35">
      <c r="B26" s="171" t="s">
        <v>90</v>
      </c>
      <c r="C26" s="172">
        <v>3731200</v>
      </c>
      <c r="D26" s="172">
        <v>3783400</v>
      </c>
      <c r="E26" s="172">
        <f t="shared" si="0"/>
        <v>52200</v>
      </c>
      <c r="F26" s="123">
        <f t="shared" si="1"/>
        <v>1.3990137221269296E-2</v>
      </c>
      <c r="H26" s="135"/>
    </row>
    <row r="27" spans="2:16" ht="18" x14ac:dyDescent="0.35">
      <c r="B27" s="157" t="s">
        <v>32</v>
      </c>
      <c r="C27" s="158">
        <f>SUM(C15:C22,C25:C26)</f>
        <v>102786400</v>
      </c>
      <c r="D27" s="158">
        <f>SUM(D15:D22,D25:D26)</f>
        <v>104329500</v>
      </c>
      <c r="E27" s="158">
        <f>SUM(E15:E22,E25:E26)</f>
        <v>1543100</v>
      </c>
      <c r="F27" s="159">
        <f t="shared" si="1"/>
        <v>1.5012686503272806E-2</v>
      </c>
      <c r="H27" s="135"/>
    </row>
    <row r="28" spans="2:16" ht="18" x14ac:dyDescent="0.35">
      <c r="B28" s="157"/>
      <c r="C28" s="158"/>
      <c r="D28" s="158"/>
      <c r="E28" s="158"/>
      <c r="F28" s="159"/>
    </row>
    <row r="29" spans="2:16" ht="18" x14ac:dyDescent="0.35">
      <c r="B29" s="128" t="s">
        <v>91</v>
      </c>
      <c r="C29" s="141"/>
      <c r="D29" s="141"/>
      <c r="E29" s="141"/>
      <c r="F29" s="134"/>
      <c r="L29" s="130"/>
    </row>
    <row r="30" spans="2:16" ht="18" x14ac:dyDescent="0.35">
      <c r="B30" s="131" t="s">
        <v>92</v>
      </c>
      <c r="C30" s="132">
        <v>6064200</v>
      </c>
      <c r="D30" s="132">
        <v>6064200</v>
      </c>
      <c r="E30" s="132">
        <f>D30-C30</f>
        <v>0</v>
      </c>
      <c r="F30" s="133">
        <f t="shared" ref="F30:F37" si="2">E30/C30</f>
        <v>0</v>
      </c>
      <c r="L30" s="130"/>
    </row>
    <row r="31" spans="2:16" ht="18" x14ac:dyDescent="0.35">
      <c r="B31" s="131" t="s">
        <v>93</v>
      </c>
      <c r="C31" s="140">
        <v>12775800</v>
      </c>
      <c r="D31" s="140">
        <v>12775800</v>
      </c>
      <c r="E31" s="140">
        <f>D31-C31</f>
        <v>0</v>
      </c>
      <c r="F31" s="133">
        <f t="shared" si="2"/>
        <v>0</v>
      </c>
    </row>
    <row r="32" spans="2:16" ht="18" x14ac:dyDescent="0.35">
      <c r="B32" s="131" t="s">
        <v>94</v>
      </c>
      <c r="C32" s="140">
        <f>SUM(C33:C35)</f>
        <v>116195200</v>
      </c>
      <c r="D32" s="140">
        <f>SUM(D33:D35)</f>
        <v>116195200</v>
      </c>
      <c r="E32" s="140">
        <f>SUM(E33:E35)</f>
        <v>0</v>
      </c>
      <c r="F32" s="134">
        <f t="shared" si="2"/>
        <v>0</v>
      </c>
      <c r="L32" s="163"/>
    </row>
    <row r="33" spans="2:12" ht="18" x14ac:dyDescent="0.35">
      <c r="B33" s="145" t="s">
        <v>96</v>
      </c>
      <c r="C33" s="146">
        <v>113262500</v>
      </c>
      <c r="D33" s="146">
        <v>113262500</v>
      </c>
      <c r="E33" s="146">
        <f>D33-C33</f>
        <v>0</v>
      </c>
      <c r="F33" s="147">
        <f t="shared" si="2"/>
        <v>0</v>
      </c>
      <c r="L33" s="163"/>
    </row>
    <row r="34" spans="2:12" ht="18" x14ac:dyDescent="0.35">
      <c r="B34" s="148" t="s">
        <v>97</v>
      </c>
      <c r="C34" s="149">
        <v>2154500</v>
      </c>
      <c r="D34" s="149">
        <v>2154500</v>
      </c>
      <c r="E34" s="149">
        <f>D34-C34</f>
        <v>0</v>
      </c>
      <c r="F34" s="150">
        <f t="shared" si="2"/>
        <v>0</v>
      </c>
    </row>
    <row r="35" spans="2:12" ht="18" x14ac:dyDescent="0.35">
      <c r="B35" s="151" t="s">
        <v>98</v>
      </c>
      <c r="C35" s="152">
        <v>778200</v>
      </c>
      <c r="D35" s="152">
        <v>778200</v>
      </c>
      <c r="E35" s="152">
        <f>D35-C35</f>
        <v>0</v>
      </c>
      <c r="F35" s="153">
        <f t="shared" si="2"/>
        <v>0</v>
      </c>
    </row>
    <row r="36" spans="2:12" ht="18" x14ac:dyDescent="0.35">
      <c r="B36" s="141" t="s">
        <v>99</v>
      </c>
      <c r="C36" s="140">
        <v>2249900</v>
      </c>
      <c r="D36" s="140">
        <v>2249900</v>
      </c>
      <c r="E36" s="140">
        <f>D36-C36</f>
        <v>0</v>
      </c>
      <c r="F36" s="133">
        <f t="shared" si="2"/>
        <v>0</v>
      </c>
    </row>
    <row r="37" spans="2:12" ht="18" x14ac:dyDescent="0.35">
      <c r="B37" s="121" t="s">
        <v>100</v>
      </c>
      <c r="C37" s="172">
        <v>5588500</v>
      </c>
      <c r="D37" s="172">
        <v>5588500</v>
      </c>
      <c r="E37" s="172">
        <f>SUM(E38:E38)</f>
        <v>0</v>
      </c>
      <c r="F37" s="173">
        <f t="shared" si="2"/>
        <v>0</v>
      </c>
      <c r="G37" s="180"/>
      <c r="H37" s="181"/>
    </row>
    <row r="38" spans="2:12" ht="18" hidden="1" x14ac:dyDescent="0.35">
      <c r="B38" s="177" t="s">
        <v>101</v>
      </c>
      <c r="C38" s="178"/>
      <c r="D38" s="178"/>
      <c r="E38" s="178"/>
      <c r="F38" s="179"/>
    </row>
    <row r="39" spans="2:12" ht="18" x14ac:dyDescent="0.35">
      <c r="B39" s="157" t="s">
        <v>32</v>
      </c>
      <c r="C39" s="158">
        <f>SUM(C30:C32,C36:C37)</f>
        <v>142873600</v>
      </c>
      <c r="D39" s="158">
        <f>SUM(D30:D32,D36:D37)</f>
        <v>142873600</v>
      </c>
      <c r="E39" s="158">
        <f>SUM(E30:E32,E36:E37)</f>
        <v>0</v>
      </c>
      <c r="F39" s="159">
        <f>E39/C39</f>
        <v>0</v>
      </c>
    </row>
    <row r="40" spans="2:12" ht="18" x14ac:dyDescent="0.35">
      <c r="B40" s="131"/>
      <c r="C40" s="141"/>
      <c r="D40" s="141"/>
      <c r="E40" s="141"/>
      <c r="F40" s="134"/>
    </row>
    <row r="41" spans="2:12" ht="18" x14ac:dyDescent="0.35">
      <c r="B41" s="157" t="s">
        <v>102</v>
      </c>
      <c r="C41" s="158">
        <f>C12+C27+C39</f>
        <v>475241300</v>
      </c>
      <c r="D41" s="158">
        <f>D12+D27+D39</f>
        <v>484107200</v>
      </c>
      <c r="E41" s="158">
        <f>E12+E27+E39</f>
        <v>8865900</v>
      </c>
      <c r="F41" s="159">
        <f>E41/C41</f>
        <v>1.8655575599174568E-2</v>
      </c>
      <c r="I41" s="135"/>
      <c r="J41" s="135"/>
      <c r="K41" s="135"/>
    </row>
    <row r="42" spans="2:12" ht="18" x14ac:dyDescent="0.35">
      <c r="B42" s="131"/>
      <c r="C42" s="141"/>
      <c r="D42" s="141"/>
      <c r="E42" s="141"/>
      <c r="F42" s="134"/>
      <c r="I42" s="135"/>
      <c r="J42" s="135"/>
      <c r="K42" s="135"/>
    </row>
    <row r="43" spans="2:12" ht="18" hidden="1" x14ac:dyDescent="0.35">
      <c r="B43" s="157" t="s">
        <v>103</v>
      </c>
      <c r="C43" s="158">
        <v>1635297500</v>
      </c>
      <c r="D43" s="158">
        <v>1680163400</v>
      </c>
      <c r="E43" s="158">
        <v>44865900</v>
      </c>
      <c r="F43" s="159">
        <f>E43/C43</f>
        <v>2.7435925267420759E-2</v>
      </c>
    </row>
    <row r="44" spans="2:12" ht="18" hidden="1" x14ac:dyDescent="0.35">
      <c r="B44" s="131"/>
      <c r="C44" s="132"/>
      <c r="D44" s="132"/>
      <c r="E44" s="141"/>
      <c r="F44" s="134"/>
      <c r="I44" s="135"/>
      <c r="J44" s="135"/>
      <c r="K44" s="135"/>
    </row>
    <row r="45" spans="2:12" ht="18" x14ac:dyDescent="0.35">
      <c r="B45" s="128" t="s">
        <v>104</v>
      </c>
      <c r="C45" s="158"/>
      <c r="D45" s="158"/>
      <c r="E45" s="158"/>
      <c r="F45" s="159"/>
      <c r="I45" s="135"/>
      <c r="J45" s="135"/>
      <c r="K45" s="135"/>
    </row>
    <row r="46" spans="2:12" ht="18" x14ac:dyDescent="0.35">
      <c r="B46" s="131" t="s">
        <v>105</v>
      </c>
      <c r="C46" s="132">
        <v>18379300</v>
      </c>
      <c r="D46" s="132">
        <v>18379300</v>
      </c>
      <c r="E46" s="132">
        <f t="shared" ref="E46:E51" si="3">D46-C46</f>
        <v>0</v>
      </c>
      <c r="F46" s="134">
        <f t="shared" ref="F46:F52" si="4">E46/C46</f>
        <v>0</v>
      </c>
    </row>
    <row r="47" spans="2:12" ht="18" x14ac:dyDescent="0.35">
      <c r="B47" s="131" t="s">
        <v>106</v>
      </c>
      <c r="C47" s="140">
        <v>1340000</v>
      </c>
      <c r="D47" s="140">
        <v>1340000</v>
      </c>
      <c r="E47" s="140">
        <f t="shared" si="3"/>
        <v>0</v>
      </c>
      <c r="F47" s="134">
        <f t="shared" si="4"/>
        <v>0</v>
      </c>
    </row>
    <row r="48" spans="2:12" ht="18" x14ac:dyDescent="0.35">
      <c r="B48" s="131" t="s">
        <v>107</v>
      </c>
      <c r="C48" s="140">
        <v>1211800</v>
      </c>
      <c r="D48" s="140">
        <v>1211800</v>
      </c>
      <c r="E48" s="140">
        <f t="shared" si="3"/>
        <v>0</v>
      </c>
      <c r="F48" s="134">
        <f t="shared" si="4"/>
        <v>0</v>
      </c>
    </row>
    <row r="49" spans="2:21" ht="18" x14ac:dyDescent="0.35">
      <c r="B49" s="131" t="s">
        <v>108</v>
      </c>
      <c r="C49" s="140">
        <v>5806700</v>
      </c>
      <c r="D49" s="140">
        <v>5806700</v>
      </c>
      <c r="E49" s="140">
        <f t="shared" si="3"/>
        <v>0</v>
      </c>
      <c r="F49" s="134">
        <f t="shared" si="4"/>
        <v>0</v>
      </c>
    </row>
    <row r="50" spans="2:21" ht="18" x14ac:dyDescent="0.35">
      <c r="B50" s="131" t="s">
        <v>109</v>
      </c>
      <c r="C50" s="140">
        <v>10256900</v>
      </c>
      <c r="D50" s="140">
        <v>10256900</v>
      </c>
      <c r="E50" s="140">
        <f t="shared" si="3"/>
        <v>0</v>
      </c>
      <c r="F50" s="134">
        <f t="shared" si="4"/>
        <v>0</v>
      </c>
    </row>
    <row r="51" spans="2:21" ht="18" x14ac:dyDescent="0.35">
      <c r="B51" s="141" t="s">
        <v>110</v>
      </c>
      <c r="C51" s="140">
        <v>5852900</v>
      </c>
      <c r="D51" s="140">
        <v>5852900</v>
      </c>
      <c r="E51" s="140">
        <f t="shared" si="3"/>
        <v>0</v>
      </c>
      <c r="F51" s="134">
        <f t="shared" si="4"/>
        <v>0</v>
      </c>
    </row>
    <row r="52" spans="2:21" ht="18" x14ac:dyDescent="0.35">
      <c r="B52" s="131" t="s">
        <v>111</v>
      </c>
      <c r="C52" s="140">
        <v>11089000</v>
      </c>
      <c r="D52" s="140">
        <v>11089000</v>
      </c>
      <c r="E52" s="140">
        <v>0</v>
      </c>
      <c r="F52" s="133">
        <f t="shared" si="4"/>
        <v>0</v>
      </c>
    </row>
    <row r="53" spans="2:21" ht="20.25" x14ac:dyDescent="0.35">
      <c r="B53" s="131" t="s">
        <v>112</v>
      </c>
      <c r="C53" s="140">
        <v>0</v>
      </c>
      <c r="D53" s="140">
        <v>8595000</v>
      </c>
      <c r="E53" s="140">
        <f t="shared" ref="E53:E60" si="5">D53-C53</f>
        <v>8595000</v>
      </c>
      <c r="F53" s="133" t="s">
        <v>95</v>
      </c>
      <c r="G53" s="162"/>
      <c r="H53" s="162"/>
      <c r="I53" s="162"/>
      <c r="J53" s="162"/>
      <c r="K53" s="162"/>
      <c r="M53" s="162"/>
      <c r="N53" s="162"/>
      <c r="O53" s="162"/>
      <c r="P53" s="162"/>
      <c r="Q53" s="162"/>
      <c r="S53" s="162"/>
      <c r="T53" s="162"/>
      <c r="U53" s="162"/>
    </row>
    <row r="54" spans="2:21" ht="20.25" x14ac:dyDescent="0.35">
      <c r="B54" s="131" t="s">
        <v>113</v>
      </c>
      <c r="C54" s="140">
        <v>0</v>
      </c>
      <c r="D54" s="140">
        <v>9350000</v>
      </c>
      <c r="E54" s="140">
        <f t="shared" si="5"/>
        <v>9350000</v>
      </c>
      <c r="F54" s="133" t="s">
        <v>95</v>
      </c>
      <c r="G54" s="162"/>
      <c r="H54" s="162"/>
      <c r="I54" s="162"/>
      <c r="J54" s="162"/>
      <c r="K54" s="162"/>
      <c r="M54" s="162"/>
      <c r="N54" s="162"/>
      <c r="O54" s="162"/>
      <c r="P54" s="162"/>
      <c r="Q54" s="162"/>
      <c r="S54" s="162"/>
      <c r="T54" s="162"/>
      <c r="U54" s="162"/>
    </row>
    <row r="55" spans="2:21" ht="20.25" x14ac:dyDescent="0.35">
      <c r="B55" s="131" t="s">
        <v>114</v>
      </c>
      <c r="C55" s="140">
        <v>750000</v>
      </c>
      <c r="D55" s="140">
        <v>750000</v>
      </c>
      <c r="E55" s="140">
        <f t="shared" si="5"/>
        <v>0</v>
      </c>
      <c r="F55" s="133">
        <f t="shared" ref="F55:F61" si="6">E55/C55</f>
        <v>0</v>
      </c>
      <c r="G55" s="162"/>
      <c r="H55" s="162"/>
      <c r="I55" s="162"/>
      <c r="J55" s="162"/>
      <c r="K55" s="162"/>
      <c r="M55" s="162"/>
      <c r="N55" s="162"/>
      <c r="O55" s="162"/>
      <c r="P55" s="162"/>
      <c r="Q55" s="162"/>
      <c r="S55" s="162"/>
      <c r="T55" s="162"/>
      <c r="U55" s="162"/>
    </row>
    <row r="56" spans="2:21" ht="20.25" x14ac:dyDescent="0.35">
      <c r="B56" s="141" t="s">
        <v>115</v>
      </c>
      <c r="C56" s="140">
        <v>350000</v>
      </c>
      <c r="D56" s="140">
        <v>350000</v>
      </c>
      <c r="E56" s="140">
        <f t="shared" si="5"/>
        <v>0</v>
      </c>
      <c r="F56" s="134">
        <f t="shared" si="6"/>
        <v>0</v>
      </c>
    </row>
    <row r="57" spans="2:21" ht="20.25" x14ac:dyDescent="0.35">
      <c r="B57" s="131" t="s">
        <v>116</v>
      </c>
      <c r="C57" s="140">
        <v>3000000</v>
      </c>
      <c r="D57" s="140">
        <v>3000000</v>
      </c>
      <c r="E57" s="140">
        <f t="shared" si="5"/>
        <v>0</v>
      </c>
      <c r="F57" s="134">
        <f t="shared" si="6"/>
        <v>0</v>
      </c>
    </row>
    <row r="58" spans="2:21" ht="20.25" x14ac:dyDescent="0.35">
      <c r="B58" s="141" t="s">
        <v>117</v>
      </c>
      <c r="C58" s="140">
        <v>3000000</v>
      </c>
      <c r="D58" s="140">
        <v>3000000</v>
      </c>
      <c r="E58" s="140">
        <f t="shared" si="5"/>
        <v>0</v>
      </c>
      <c r="F58" s="134">
        <f t="shared" si="6"/>
        <v>0</v>
      </c>
    </row>
    <row r="59" spans="2:21" ht="20.25" x14ac:dyDescent="0.35">
      <c r="B59" s="141" t="s">
        <v>118</v>
      </c>
      <c r="C59" s="140">
        <f>200000+250000+190000</f>
        <v>640000</v>
      </c>
      <c r="D59" s="140">
        <v>640000</v>
      </c>
      <c r="E59" s="140">
        <f t="shared" si="5"/>
        <v>0</v>
      </c>
      <c r="F59" s="134">
        <f t="shared" si="6"/>
        <v>0</v>
      </c>
    </row>
    <row r="60" spans="2:21" ht="20.25" x14ac:dyDescent="0.35">
      <c r="B60" s="131" t="s">
        <v>119</v>
      </c>
      <c r="C60" s="140">
        <v>426000</v>
      </c>
      <c r="D60" s="140">
        <v>426000</v>
      </c>
      <c r="E60" s="140">
        <f t="shared" si="5"/>
        <v>0</v>
      </c>
      <c r="F60" s="134">
        <f t="shared" si="6"/>
        <v>0</v>
      </c>
    </row>
    <row r="61" spans="2:21" ht="18" x14ac:dyDescent="0.35">
      <c r="B61" s="154" t="s">
        <v>120</v>
      </c>
      <c r="C61" s="155">
        <f>SUM(C46:C52,C53:C60)</f>
        <v>62102600</v>
      </c>
      <c r="D61" s="155">
        <f>SUM(D46:D52,D53:D60)</f>
        <v>80047600</v>
      </c>
      <c r="E61" s="155">
        <f>SUM(E46:E52,E53:E60)</f>
        <v>17945000</v>
      </c>
      <c r="F61" s="156">
        <f t="shared" si="6"/>
        <v>0.28895730613533088</v>
      </c>
    </row>
    <row r="62" spans="2:21" ht="18" x14ac:dyDescent="0.35">
      <c r="B62" s="131"/>
      <c r="C62" s="141"/>
      <c r="D62" s="141"/>
      <c r="E62" s="141"/>
      <c r="F62" s="134"/>
    </row>
    <row r="63" spans="2:21" ht="18" x14ac:dyDescent="0.35">
      <c r="B63" s="174" t="s">
        <v>63</v>
      </c>
      <c r="C63" s="175">
        <f>C43+C61</f>
        <v>1697400100</v>
      </c>
      <c r="D63" s="175">
        <f>D43+D61</f>
        <v>1760211000</v>
      </c>
      <c r="E63" s="175">
        <f>E43+E61</f>
        <v>62810900</v>
      </c>
      <c r="F63" s="176">
        <f>E63/C63</f>
        <v>3.7004180687864929E-2</v>
      </c>
    </row>
    <row r="64" spans="2:21" x14ac:dyDescent="0.3">
      <c r="B64" s="194" t="s">
        <v>121</v>
      </c>
      <c r="C64" s="194"/>
      <c r="D64" s="194"/>
      <c r="E64" s="194"/>
      <c r="F64" s="194"/>
    </row>
    <row r="65" spans="2:6" ht="15.75" customHeight="1" x14ac:dyDescent="0.3">
      <c r="B65" s="190" t="s">
        <v>122</v>
      </c>
      <c r="C65" s="190"/>
      <c r="D65" s="190"/>
      <c r="E65" s="190"/>
      <c r="F65" s="190"/>
    </row>
    <row r="66" spans="2:6" ht="15.75" customHeight="1" x14ac:dyDescent="0.3">
      <c r="B66" s="191" t="s">
        <v>123</v>
      </c>
      <c r="C66" s="191"/>
      <c r="D66" s="191"/>
      <c r="E66" s="191"/>
      <c r="F66" s="191"/>
    </row>
    <row r="67" spans="2:6" ht="17.25" customHeight="1" x14ac:dyDescent="0.3">
      <c r="B67" s="191"/>
      <c r="C67" s="191"/>
      <c r="D67" s="191"/>
      <c r="E67" s="191"/>
      <c r="F67" s="191"/>
    </row>
    <row r="69" spans="2:6" x14ac:dyDescent="0.3">
      <c r="C69" s="135"/>
    </row>
  </sheetData>
  <mergeCells count="6">
    <mergeCell ref="B65:F65"/>
    <mergeCell ref="B66:F66"/>
    <mergeCell ref="B67:F67"/>
    <mergeCell ref="B1:F1"/>
    <mergeCell ref="L5:N5"/>
    <mergeCell ref="B64:F64"/>
  </mergeCells>
  <printOptions horizontalCentered="1" verticalCentered="1"/>
  <pageMargins left="0.2" right="0.2" top="0" bottom="0" header="0" footer="0"/>
  <pageSetup scale="66" orientation="portrait" r:id="rId1"/>
  <ignoredErrors>
    <ignoredError sqref="C22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FY22 Formula Distribution</vt:lpstr>
      <vt:lpstr>FY22 Specialized Unit Distr</vt:lpstr>
      <vt:lpstr>'FY22 Formula Distribution'!Print_Area</vt:lpstr>
      <vt:lpstr>'FY22 Specialized Unit Distr'!Print_Area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Collins</dc:creator>
  <cp:lastModifiedBy>Crystal Collins</cp:lastModifiedBy>
  <dcterms:created xsi:type="dcterms:W3CDTF">2021-02-05T20:59:57Z</dcterms:created>
  <dcterms:modified xsi:type="dcterms:W3CDTF">2021-02-23T00:56:54Z</dcterms:modified>
</cp:coreProperties>
</file>