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LM Projects\THEC 2023\"/>
    </mc:Choice>
  </mc:AlternateContent>
  <xr:revisionPtr revIDLastSave="0" documentId="8_{22C50647-85C6-46AC-9B1D-2907BD1AE170}" xr6:coauthVersionLast="47" xr6:coauthVersionMax="47" xr10:uidLastSave="{00000000-0000-0000-0000-000000000000}"/>
  <bookViews>
    <workbookView xWindow="-120" yWindow="-120" windowWidth="25440" windowHeight="15540" tabRatio="866" xr2:uid="{00000000-000D-0000-FFFF-FFFF00000000}"/>
  </bookViews>
  <sheets>
    <sheet name="Universities" sheetId="13" r:id="rId1"/>
    <sheet name="CCs" sheetId="11" r:id="rId2"/>
    <sheet name="TCATs" sheetId="15" r:id="rId3"/>
  </sheets>
  <definedNames>
    <definedName name="_Hlk224121177" localSheetId="1">CCs!$A$21</definedName>
    <definedName name="_Hlk224121177" localSheetId="2">TCATs!#REF!</definedName>
    <definedName name="_Hlk224121177" localSheetId="0">Universities!$A$22</definedName>
    <definedName name="_xlnm.Print_Area" localSheetId="1">CCs!$A$1:$R$124</definedName>
    <definedName name="_xlnm.Print_Area" localSheetId="2">TCATs!$A$1:$O$86</definedName>
    <definedName name="_xlnm.Print_Area" localSheetId="0">Universities!$A$1:$R$147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11" l="1"/>
  <c r="I104" i="11" s="1"/>
  <c r="D97" i="13"/>
  <c r="J126" i="13" s="1"/>
  <c r="D96" i="13"/>
  <c r="D98" i="13"/>
  <c r="H109" i="13" s="1"/>
  <c r="H108" i="13" l="1"/>
  <c r="D43" i="13"/>
  <c r="D42" i="13"/>
  <c r="D116" i="11"/>
  <c r="C116" i="11"/>
  <c r="E115" i="11"/>
  <c r="E114" i="11"/>
  <c r="E113" i="11"/>
  <c r="E112" i="11"/>
  <c r="E111" i="11"/>
  <c r="E138" i="13"/>
  <c r="E137" i="13"/>
  <c r="E136" i="13"/>
  <c r="E135" i="13"/>
  <c r="E134" i="13"/>
  <c r="E133" i="13"/>
  <c r="D139" i="13"/>
  <c r="E66" i="15"/>
  <c r="E65" i="15"/>
  <c r="E64" i="15"/>
  <c r="E63" i="15"/>
  <c r="E58" i="15"/>
  <c r="D76" i="15" s="1"/>
  <c r="D57" i="15"/>
  <c r="D55" i="15"/>
  <c r="N46" i="15"/>
  <c r="D75" i="15" s="1"/>
  <c r="H46" i="15"/>
  <c r="D74" i="15" s="1"/>
  <c r="D45" i="15"/>
  <c r="G45" i="15" s="1"/>
  <c r="D44" i="15"/>
  <c r="G44" i="15" s="1"/>
  <c r="D43" i="15"/>
  <c r="L43" i="15" s="1"/>
  <c r="D42" i="15"/>
  <c r="G42" i="15" s="1"/>
  <c r="D41" i="15"/>
  <c r="L41" i="15" s="1"/>
  <c r="D40" i="15"/>
  <c r="G40" i="15" s="1"/>
  <c r="D39" i="15"/>
  <c r="G39" i="15" s="1"/>
  <c r="D38" i="15"/>
  <c r="M38" i="15" s="1"/>
  <c r="D37" i="15"/>
  <c r="G37" i="15" s="1"/>
  <c r="D36" i="15"/>
  <c r="L36" i="15" s="1"/>
  <c r="D35" i="15"/>
  <c r="M35" i="15" s="1"/>
  <c r="D34" i="15"/>
  <c r="M34" i="15" s="1"/>
  <c r="D33" i="15"/>
  <c r="L33" i="15" s="1"/>
  <c r="D32" i="15"/>
  <c r="L32" i="15" s="1"/>
  <c r="D31" i="15"/>
  <c r="M31" i="15" s="1"/>
  <c r="D30" i="15"/>
  <c r="L30" i="15" s="1"/>
  <c r="D29" i="15"/>
  <c r="M29" i="15" s="1"/>
  <c r="D28" i="15"/>
  <c r="L28" i="15" s="1"/>
  <c r="D27" i="15"/>
  <c r="G27" i="15" s="1"/>
  <c r="D26" i="15"/>
  <c r="M26" i="15" s="1"/>
  <c r="D25" i="15"/>
  <c r="L25" i="15" s="1"/>
  <c r="D24" i="15"/>
  <c r="G24" i="15" s="1"/>
  <c r="D23" i="15"/>
  <c r="M23" i="15" s="1"/>
  <c r="D22" i="15"/>
  <c r="L22" i="15" s="1"/>
  <c r="D21" i="15"/>
  <c r="L21" i="15" s="1"/>
  <c r="D20" i="15"/>
  <c r="M20" i="15" s="1"/>
  <c r="D19" i="15"/>
  <c r="M19" i="15" s="1"/>
  <c r="D18" i="15"/>
  <c r="D17" i="15"/>
  <c r="G17" i="15" s="1"/>
  <c r="D16" i="15"/>
  <c r="M16" i="15" s="1"/>
  <c r="D15" i="15"/>
  <c r="L15" i="15" s="1"/>
  <c r="L44" i="15" l="1"/>
  <c r="M45" i="15"/>
  <c r="M44" i="15"/>
  <c r="G38" i="15"/>
  <c r="M36" i="15"/>
  <c r="L35" i="15"/>
  <c r="M33" i="15"/>
  <c r="M32" i="15"/>
  <c r="M27" i="15"/>
  <c r="M17" i="15"/>
  <c r="L17" i="15"/>
  <c r="D78" i="15"/>
  <c r="B51" i="15"/>
  <c r="D51" i="15" s="1"/>
  <c r="G20" i="15"/>
  <c r="M30" i="15"/>
  <c r="L20" i="15"/>
  <c r="G23" i="15"/>
  <c r="G26" i="15"/>
  <c r="M15" i="15"/>
  <c r="B53" i="15"/>
  <c r="D53" i="15" s="1"/>
  <c r="L23" i="15"/>
  <c r="L26" i="15"/>
  <c r="G29" i="15"/>
  <c r="M41" i="15"/>
  <c r="M18" i="15"/>
  <c r="L29" i="15"/>
  <c r="G32" i="15"/>
  <c r="M39" i="15"/>
  <c r="M21" i="15"/>
  <c r="G35" i="15"/>
  <c r="M42" i="15"/>
  <c r="L38" i="15"/>
  <c r="G41" i="15"/>
  <c r="E67" i="15"/>
  <c r="E68" i="15" s="1"/>
  <c r="E69" i="15" s="1"/>
  <c r="B77" i="15" s="1"/>
  <c r="E77" i="15" s="1"/>
  <c r="E116" i="11"/>
  <c r="E139" i="13"/>
  <c r="M24" i="15"/>
  <c r="G28" i="15"/>
  <c r="L37" i="15"/>
  <c r="L40" i="15"/>
  <c r="G15" i="15"/>
  <c r="G18" i="15"/>
  <c r="G21" i="15"/>
  <c r="M22" i="15"/>
  <c r="M25" i="15"/>
  <c r="M28" i="15"/>
  <c r="G30" i="15"/>
  <c r="G33" i="15"/>
  <c r="G36" i="15"/>
  <c r="M37" i="15"/>
  <c r="M40" i="15"/>
  <c r="M43" i="15"/>
  <c r="L18" i="15"/>
  <c r="L24" i="15"/>
  <c r="L27" i="15"/>
  <c r="L39" i="15"/>
  <c r="L42" i="15"/>
  <c r="L45" i="15"/>
  <c r="G16" i="15"/>
  <c r="G19" i="15"/>
  <c r="G22" i="15"/>
  <c r="G31" i="15"/>
  <c r="G34" i="15"/>
  <c r="G43" i="15"/>
  <c r="B52" i="15"/>
  <c r="D52" i="15" s="1"/>
  <c r="G25" i="15"/>
  <c r="L34" i="15"/>
  <c r="L16" i="15"/>
  <c r="L19" i="15"/>
  <c r="L31" i="15"/>
  <c r="D58" i="15" l="1"/>
  <c r="B76" i="15" s="1"/>
  <c r="E76" i="15" s="1"/>
  <c r="L46" i="15"/>
  <c r="B75" i="15" s="1"/>
  <c r="E75" i="15" s="1"/>
  <c r="M46" i="15"/>
  <c r="C75" i="15" s="1"/>
  <c r="F75" i="15" s="1"/>
  <c r="G46" i="15"/>
  <c r="B74" i="15" s="1"/>
  <c r="B78" i="15" l="1"/>
  <c r="C78" i="15"/>
  <c r="E74" i="15"/>
  <c r="F78" i="15" l="1"/>
  <c r="E78" i="15"/>
  <c r="C139" i="13"/>
  <c r="H101" i="13"/>
  <c r="J101" i="13" s="1"/>
  <c r="H100" i="13"/>
  <c r="J100" i="13" s="1"/>
  <c r="H99" i="13"/>
  <c r="J99" i="13" s="1"/>
  <c r="H98" i="13"/>
  <c r="J98" i="13" s="1"/>
  <c r="H107" i="13"/>
  <c r="H97" i="13"/>
  <c r="J97" i="13" s="1"/>
  <c r="H96" i="13"/>
  <c r="J96" i="13" s="1"/>
  <c r="H95" i="13"/>
  <c r="J95" i="13" s="1"/>
  <c r="H94" i="13"/>
  <c r="J94" i="13" s="1"/>
  <c r="H93" i="13"/>
  <c r="J93" i="13" s="1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P67" i="13"/>
  <c r="O67" i="13"/>
  <c r="K67" i="13"/>
  <c r="J67" i="13"/>
  <c r="P66" i="13"/>
  <c r="O66" i="13"/>
  <c r="K66" i="13"/>
  <c r="J66" i="13"/>
  <c r="P65" i="13"/>
  <c r="O65" i="13"/>
  <c r="K65" i="13"/>
  <c r="J65" i="13"/>
  <c r="P64" i="13"/>
  <c r="O64" i="13"/>
  <c r="K64" i="13"/>
  <c r="J64" i="13"/>
  <c r="P63" i="13"/>
  <c r="O63" i="13"/>
  <c r="K63" i="13"/>
  <c r="J63" i="13"/>
  <c r="P62" i="13"/>
  <c r="O62" i="13"/>
  <c r="K62" i="13"/>
  <c r="J62" i="13"/>
  <c r="H55" i="13"/>
  <c r="J55" i="13" s="1"/>
  <c r="H52" i="13"/>
  <c r="J52" i="13" s="1"/>
  <c r="H51" i="13"/>
  <c r="I51" i="13" s="1"/>
  <c r="H50" i="13"/>
  <c r="J50" i="13" s="1"/>
  <c r="G43" i="13"/>
  <c r="J36" i="13"/>
  <c r="F36" i="13"/>
  <c r="G36" i="13" s="1"/>
  <c r="I36" i="13" s="1"/>
  <c r="J35" i="13"/>
  <c r="F35" i="13"/>
  <c r="G35" i="13" s="1"/>
  <c r="I35" i="13" s="1"/>
  <c r="J34" i="13"/>
  <c r="F34" i="13"/>
  <c r="G34" i="13" s="1"/>
  <c r="I34" i="13" s="1"/>
  <c r="J33" i="13"/>
  <c r="F33" i="13"/>
  <c r="G33" i="13" s="1"/>
  <c r="I33" i="13" s="1"/>
  <c r="J32" i="13"/>
  <c r="F32" i="13"/>
  <c r="G32" i="13" s="1"/>
  <c r="I32" i="13" s="1"/>
  <c r="G26" i="13"/>
  <c r="F26" i="13"/>
  <c r="G25" i="13"/>
  <c r="F25" i="13"/>
  <c r="G24" i="13"/>
  <c r="F24" i="13"/>
  <c r="G23" i="13"/>
  <c r="F23" i="13"/>
  <c r="G22" i="13"/>
  <c r="F22" i="13"/>
  <c r="K35" i="13" l="1"/>
  <c r="M35" i="13" s="1"/>
  <c r="N35" i="13" s="1"/>
  <c r="H26" i="13"/>
  <c r="K34" i="13"/>
  <c r="L62" i="13"/>
  <c r="Q66" i="13"/>
  <c r="Q64" i="13"/>
  <c r="L66" i="13"/>
  <c r="Q63" i="13"/>
  <c r="Q62" i="13"/>
  <c r="G42" i="13"/>
  <c r="G44" i="13" s="1"/>
  <c r="B135" i="13" s="1"/>
  <c r="F135" i="13" s="1"/>
  <c r="Q67" i="13"/>
  <c r="H22" i="13"/>
  <c r="H25" i="13"/>
  <c r="H24" i="13"/>
  <c r="K33" i="13"/>
  <c r="M33" i="13" s="1"/>
  <c r="N33" i="13" s="1"/>
  <c r="F87" i="13"/>
  <c r="F88" i="13" s="1"/>
  <c r="F89" i="13" s="1"/>
  <c r="J51" i="13"/>
  <c r="K51" i="13" s="1"/>
  <c r="L65" i="13"/>
  <c r="K36" i="13"/>
  <c r="M36" i="13" s="1"/>
  <c r="N36" i="13" s="1"/>
  <c r="L64" i="13"/>
  <c r="Q65" i="13"/>
  <c r="H23" i="13"/>
  <c r="K32" i="13"/>
  <c r="M32" i="13" s="1"/>
  <c r="N32" i="13" s="1"/>
  <c r="L63" i="13"/>
  <c r="L67" i="13"/>
  <c r="M34" i="13"/>
  <c r="N34" i="13" s="1"/>
  <c r="J102" i="13"/>
  <c r="I55" i="13"/>
  <c r="K55" i="13" s="1"/>
  <c r="K56" i="13" s="1"/>
  <c r="I50" i="13"/>
  <c r="K50" i="13" s="1"/>
  <c r="I52" i="13"/>
  <c r="K52" i="13" s="1"/>
  <c r="J35" i="11"/>
  <c r="J34" i="11"/>
  <c r="J33" i="11"/>
  <c r="J32" i="11"/>
  <c r="J31" i="11"/>
  <c r="F35" i="11"/>
  <c r="G35" i="11" s="1"/>
  <c r="I35" i="11" s="1"/>
  <c r="F34" i="11"/>
  <c r="G34" i="11" s="1"/>
  <c r="I34" i="11" s="1"/>
  <c r="F33" i="11"/>
  <c r="G33" i="11" s="1"/>
  <c r="I33" i="11" s="1"/>
  <c r="F32" i="11"/>
  <c r="G32" i="11" s="1"/>
  <c r="I32" i="11" s="1"/>
  <c r="F31" i="11"/>
  <c r="G31" i="11" s="1"/>
  <c r="I31" i="11" s="1"/>
  <c r="C76" i="11"/>
  <c r="G87" i="11" s="1"/>
  <c r="G86" i="11"/>
  <c r="D42" i="11"/>
  <c r="G42" i="11" s="1"/>
  <c r="D41" i="11"/>
  <c r="G41" i="11" s="1"/>
  <c r="G72" i="11"/>
  <c r="I72" i="11" s="1"/>
  <c r="G78" i="11"/>
  <c r="I78" i="11" s="1"/>
  <c r="G77" i="11"/>
  <c r="I77" i="11" s="1"/>
  <c r="G76" i="11"/>
  <c r="I76" i="11" s="1"/>
  <c r="G75" i="11"/>
  <c r="I75" i="11" s="1"/>
  <c r="G74" i="11"/>
  <c r="I74" i="11" s="1"/>
  <c r="G73" i="11"/>
  <c r="I73" i="11" s="1"/>
  <c r="G80" i="11"/>
  <c r="I80" i="11" s="1"/>
  <c r="G79" i="11"/>
  <c r="I79" i="11" s="1"/>
  <c r="F65" i="11"/>
  <c r="F64" i="11"/>
  <c r="F61" i="11"/>
  <c r="F60" i="11"/>
  <c r="F59" i="11"/>
  <c r="F53" i="11"/>
  <c r="F54" i="11"/>
  <c r="F55" i="11"/>
  <c r="F56" i="11"/>
  <c r="F57" i="11"/>
  <c r="F58" i="11"/>
  <c r="G25" i="11"/>
  <c r="F25" i="11"/>
  <c r="G24" i="11"/>
  <c r="F24" i="11"/>
  <c r="G23" i="11"/>
  <c r="F23" i="11"/>
  <c r="G22" i="11"/>
  <c r="F22" i="11"/>
  <c r="G21" i="11"/>
  <c r="F21" i="11"/>
  <c r="N38" i="13" l="1"/>
  <c r="K32" i="11"/>
  <c r="M32" i="11" s="1"/>
  <c r="N32" i="11" s="1"/>
  <c r="K35" i="11"/>
  <c r="M35" i="11" s="1"/>
  <c r="N35" i="11" s="1"/>
  <c r="H21" i="11"/>
  <c r="H24" i="11"/>
  <c r="K34" i="11"/>
  <c r="Q69" i="13"/>
  <c r="B137" i="13" s="1"/>
  <c r="F137" i="13" s="1"/>
  <c r="H110" i="13"/>
  <c r="H118" i="13" s="1"/>
  <c r="J118" i="13" s="1"/>
  <c r="K31" i="11"/>
  <c r="M31" i="11" s="1"/>
  <c r="K33" i="11"/>
  <c r="H22" i="11"/>
  <c r="H25" i="11"/>
  <c r="G43" i="11"/>
  <c r="B113" i="11" s="1"/>
  <c r="F113" i="11" s="1"/>
  <c r="K37" i="13"/>
  <c r="H23" i="11"/>
  <c r="H27" i="13"/>
  <c r="B133" i="13" s="1"/>
  <c r="F133" i="13" s="1"/>
  <c r="G88" i="11"/>
  <c r="G96" i="11" s="1"/>
  <c r="I96" i="11" s="1"/>
  <c r="I81" i="11"/>
  <c r="L69" i="13"/>
  <c r="K53" i="13"/>
  <c r="M37" i="13"/>
  <c r="F66" i="11"/>
  <c r="M34" i="11" l="1"/>
  <c r="N34" i="11" s="1"/>
  <c r="K36" i="11"/>
  <c r="G94" i="11"/>
  <c r="I94" i="11" s="1"/>
  <c r="H115" i="13"/>
  <c r="J115" i="13" s="1"/>
  <c r="H116" i="13"/>
  <c r="J116" i="13" s="1"/>
  <c r="H117" i="13"/>
  <c r="J117" i="13" s="1"/>
  <c r="H26" i="11"/>
  <c r="B111" i="11" s="1"/>
  <c r="F111" i="11" s="1"/>
  <c r="B136" i="13"/>
  <c r="F136" i="13" s="1"/>
  <c r="M33" i="11"/>
  <c r="N33" i="11" s="1"/>
  <c r="G93" i="11"/>
  <c r="I93" i="11" s="1"/>
  <c r="G95" i="11"/>
  <c r="I95" i="11" s="1"/>
  <c r="B134" i="13"/>
  <c r="F134" i="13" s="1"/>
  <c r="F67" i="11"/>
  <c r="F68" i="11" s="1"/>
  <c r="B114" i="11" s="1"/>
  <c r="F114" i="11" s="1"/>
  <c r="N31" i="11"/>
  <c r="N37" i="11" l="1"/>
  <c r="B112" i="11" s="1"/>
  <c r="I97" i="11"/>
  <c r="M36" i="11"/>
  <c r="J119" i="13"/>
  <c r="J122" i="13" s="1"/>
  <c r="I100" i="11" l="1"/>
  <c r="I101" i="11" s="1"/>
  <c r="F112" i="11"/>
  <c r="J123" i="13"/>
  <c r="J128" i="13" s="1"/>
  <c r="I106" i="11" l="1"/>
  <c r="B115" i="11" s="1"/>
  <c r="F115" i="11" s="1"/>
  <c r="F116" i="11" s="1"/>
  <c r="B138" i="13"/>
  <c r="F138" i="13" s="1"/>
  <c r="B116" i="11" l="1"/>
  <c r="B139" i="13"/>
  <c r="F139" i="13"/>
</calcChain>
</file>

<file path=xl/sharedStrings.xml><?xml version="1.0" encoding="utf-8"?>
<sst xmlns="http://schemas.openxmlformats.org/spreadsheetml/2006/main" count="452" uniqueCount="247">
  <si>
    <t>Part I – Classrooms</t>
  </si>
  <si>
    <t># of sections</t>
  </si>
  <si>
    <t>Part II - Scheduled Labs and Studios</t>
  </si>
  <si>
    <t>Discipline</t>
  </si>
  <si>
    <t>Weekly Lab Hours</t>
  </si>
  <si>
    <t>Total Enrollment</t>
  </si>
  <si>
    <t>A</t>
  </si>
  <si>
    <t>B</t>
  </si>
  <si>
    <t>C</t>
  </si>
  <si>
    <t>D</t>
  </si>
  <si>
    <t>E</t>
  </si>
  <si>
    <t>Personnel Category</t>
  </si>
  <si>
    <t>Faculty</t>
  </si>
  <si>
    <t>PhD, Post Doc</t>
  </si>
  <si>
    <t>Non-Faculty</t>
  </si>
  <si>
    <t>Total FTE</t>
  </si>
  <si>
    <t>Professional Staff</t>
  </si>
  <si>
    <t>Staff, Technician</t>
  </si>
  <si>
    <t>Hrs per week:</t>
  </si>
  <si>
    <t>Classroom Stations</t>
  </si>
  <si>
    <t>NASF / Sta</t>
  </si>
  <si>
    <t>Total NASF</t>
  </si>
  <si>
    <t>Mean Section Size</t>
  </si>
  <si>
    <t>NASF per Lab</t>
  </si>
  <si>
    <t>Stations per Lab</t>
  </si>
  <si>
    <t>Number of Labs</t>
  </si>
  <si>
    <t>NASF / $1M</t>
  </si>
  <si>
    <t>NASF</t>
  </si>
  <si>
    <t>Lab Support NASF</t>
  </si>
  <si>
    <t>Research Lab NASF</t>
  </si>
  <si>
    <t>NASF / FTE</t>
  </si>
  <si>
    <t>Subtotal NASF:</t>
  </si>
  <si>
    <t>Support Allocation:</t>
  </si>
  <si>
    <t>Volumes</t>
  </si>
  <si>
    <t>Total vol and vol-equivalents</t>
  </si>
  <si>
    <t>NASF per Volume</t>
  </si>
  <si>
    <t>NASF for Volumes:</t>
  </si>
  <si>
    <t>NASF per Station</t>
  </si>
  <si>
    <t>NASF for Readers:</t>
  </si>
  <si>
    <t>% Standard:</t>
  </si>
  <si>
    <t>Undergrad</t>
  </si>
  <si>
    <t>% Reserved / Assignable:</t>
  </si>
  <si>
    <t>Total T, C, &amp; Gs:</t>
  </si>
  <si>
    <t>Add'l NASF, % of Sub-total for Technical Services:</t>
  </si>
  <si>
    <t>Number of T, C, &amp; Gs</t>
  </si>
  <si>
    <t>% of T, C, &amp; Gs</t>
  </si>
  <si>
    <t>First 150,000 Volumes:</t>
  </si>
  <si>
    <t>Next 150,000 Volumes:</t>
  </si>
  <si>
    <t>Next 300,000 Volumes:</t>
  </si>
  <si>
    <t>Next 600,000 Volumes:</t>
  </si>
  <si>
    <t>Next 1,200,000 Volumes:</t>
  </si>
  <si>
    <t>Next 2,400,000 Volumes:</t>
  </si>
  <si>
    <t>Above 4,800,000 Volumes:</t>
  </si>
  <si>
    <t>blue</t>
  </si>
  <si>
    <t>Professor, Assoc, Asst</t>
  </si>
  <si>
    <t>Provosts, Vice President</t>
  </si>
  <si>
    <t>Dean</t>
  </si>
  <si>
    <t>Assoc. Dean, Dept. Chair</t>
  </si>
  <si>
    <t>Clerical</t>
  </si>
  <si>
    <t>Other: Auditor, etc.</t>
  </si>
  <si>
    <t>Tot vols in compact shelving</t>
  </si>
  <si>
    <t>3-year Average Research Expenditure $</t>
  </si>
  <si>
    <t>On-campus</t>
  </si>
  <si>
    <t>Off-campus</t>
  </si>
  <si>
    <t>Support Allocations:</t>
  </si>
  <si>
    <t>On-campus Factor</t>
  </si>
  <si>
    <t>Off-campus Factor</t>
  </si>
  <si>
    <t>Inflation-Adjusted NASF / $1M</t>
  </si>
  <si>
    <t>President, Chancellor</t>
  </si>
  <si>
    <t>Other Faculty</t>
  </si>
  <si>
    <t>Total Office NASF by FTE:</t>
  </si>
  <si>
    <t>Cartographic Collection</t>
  </si>
  <si>
    <t>Data Input and Calculation Spreadsheet - Community Colleges</t>
  </si>
  <si>
    <t>Part IVa Research – by Res Expenditure</t>
  </si>
  <si>
    <t>Data inputs (institutions)</t>
  </si>
  <si>
    <t>Guidelines / planning inputs (THEC)</t>
  </si>
  <si>
    <t>% Enhanced / Group:</t>
  </si>
  <si>
    <t>Compact Shelving</t>
  </si>
  <si>
    <t>Cartographic collection</t>
  </si>
  <si>
    <t>NASF totals rounded up to next whole square foot.</t>
  </si>
  <si>
    <t>THEC - Space Allocation Guidelines</t>
  </si>
  <si>
    <r>
      <t>GTA</t>
    </r>
    <r>
      <rPr>
        <sz val="9"/>
        <color indexed="8"/>
        <rFont val="Times New Roman"/>
        <family val="1"/>
      </rPr>
      <t xml:space="preserve"> (Headcount)</t>
    </r>
  </si>
  <si>
    <r>
      <t>GRA</t>
    </r>
    <r>
      <rPr>
        <sz val="9"/>
        <color indexed="8"/>
        <rFont val="Times New Roman"/>
        <family val="1"/>
      </rPr>
      <t xml:space="preserve"> (Headcount)</t>
    </r>
  </si>
  <si>
    <t>Summary NASF</t>
  </si>
  <si>
    <t>Part</t>
  </si>
  <si>
    <t>Modeled</t>
  </si>
  <si>
    <t>Exist E&amp;G</t>
  </si>
  <si>
    <t>Difference</t>
  </si>
  <si>
    <t xml:space="preserve">Equiv FICM </t>
  </si>
  <si>
    <t>I - Classrooms</t>
  </si>
  <si>
    <t>II - Lab / Studio</t>
  </si>
  <si>
    <t>210, 215</t>
  </si>
  <si>
    <t>III - Open Lab</t>
  </si>
  <si>
    <t>IV - Research</t>
  </si>
  <si>
    <t>250, 255</t>
  </si>
  <si>
    <t>V - Office</t>
  </si>
  <si>
    <t>Totals:</t>
  </si>
  <si>
    <t>%  Group Study:</t>
  </si>
  <si>
    <t>Total Research Lab NASF by Res$:</t>
  </si>
  <si>
    <t>Total Research Office NASF by Res$:</t>
  </si>
  <si>
    <t>Research Lab</t>
  </si>
  <si>
    <t>Research Office</t>
  </si>
  <si>
    <t>Research Office NASF</t>
  </si>
  <si>
    <t>Office Support NASF</t>
  </si>
  <si>
    <t>Total Research Lab NASF by Research Personnel FTE:</t>
  </si>
  <si>
    <t>1xx</t>
  </si>
  <si>
    <t>220, 225</t>
  </si>
  <si>
    <t>3xx</t>
  </si>
  <si>
    <t>4xx</t>
  </si>
  <si>
    <t>Tot Research Office NASF by Res Personnel FTE:</t>
  </si>
  <si>
    <t>Student enrollment, on-ground (FTE)</t>
  </si>
  <si>
    <t>Student enrollment, online (FTE)</t>
  </si>
  <si>
    <r>
      <t xml:space="preserve">Other Students  </t>
    </r>
    <r>
      <rPr>
        <sz val="9"/>
        <color indexed="8"/>
        <rFont val="Times New Roman"/>
        <family val="1"/>
      </rPr>
      <t>(Headcount)</t>
    </r>
  </si>
  <si>
    <t>Online:</t>
  </si>
  <si>
    <t>Part V - Personnel Requiring Office Space</t>
  </si>
  <si>
    <t>Part VI - Library and Study</t>
  </si>
  <si>
    <t>On ground:</t>
  </si>
  <si>
    <t>Total Library and Study NASF:</t>
  </si>
  <si>
    <t>Enrollment Data</t>
  </si>
  <si>
    <t>On-ground</t>
  </si>
  <si>
    <t>Online</t>
  </si>
  <si>
    <t>FTE</t>
  </si>
  <si>
    <t>Students</t>
  </si>
  <si>
    <t>Support Allocation</t>
  </si>
  <si>
    <t>Lab+Studio NASF</t>
  </si>
  <si>
    <t>Support NASF</t>
  </si>
  <si>
    <t>Headcount</t>
  </si>
  <si>
    <t>Living on campus</t>
  </si>
  <si>
    <t>Total volumes and volume-equivalents</t>
  </si>
  <si>
    <t>Students living on campus (HC)</t>
  </si>
  <si>
    <t>Living on-campus:</t>
  </si>
  <si>
    <t>On ground, off-campus:</t>
  </si>
  <si>
    <t>Tot volumes in compact shelving</t>
  </si>
  <si>
    <t>1-14</t>
  </si>
  <si>
    <t>15-29</t>
  </si>
  <si>
    <t>30-49</t>
  </si>
  <si>
    <t>50-129</t>
  </si>
  <si>
    <t>130+</t>
  </si>
  <si>
    <t>Total Scheduled Lab and Studio NASF:</t>
  </si>
  <si>
    <t>Total NASF:</t>
  </si>
  <si>
    <t>Inflation since 2024:</t>
  </si>
  <si>
    <t>Number of Library Tables, Carrels, and Groups</t>
  </si>
  <si>
    <t>Space for Library Technical Services</t>
  </si>
  <si>
    <t>NASF for Library Tables, Carrels, Groups</t>
  </si>
  <si>
    <t>Part III - Open Labs and Studios</t>
  </si>
  <si>
    <t>Data Input and Calculation Spreadsheet - Universities</t>
  </si>
  <si>
    <t>Change blue shaded cells only:</t>
  </si>
  <si>
    <t>pink</t>
  </si>
  <si>
    <t>Weekly Classroom Hours</t>
  </si>
  <si>
    <t>Course Section Size</t>
  </si>
  <si>
    <t>NASF per Classroom</t>
  </si>
  <si>
    <t>Number of Classrooms</t>
  </si>
  <si>
    <t>Total Classroom NASF:</t>
  </si>
  <si>
    <t>ver 0123</t>
  </si>
  <si>
    <t>Data Input and Calculation Spreadsheet - TCAT Institutions</t>
  </si>
  <si>
    <t>Change shaded cells only:</t>
  </si>
  <si>
    <t>Enrollment</t>
  </si>
  <si>
    <t>Classrooms</t>
  </si>
  <si>
    <t>Program</t>
  </si>
  <si>
    <t>Annual Student Contact Hours</t>
  </si>
  <si>
    <t>Calculated FTE Enrollment</t>
  </si>
  <si>
    <t>NASF / 
Student</t>
  </si>
  <si>
    <t>Existing NASF</t>
  </si>
  <si>
    <t>Min. NASF / Student</t>
  </si>
  <si>
    <t>Max. NASF / Student</t>
  </si>
  <si>
    <t>Min. NASF per Lab/Shop</t>
  </si>
  <si>
    <t>Max. NASF per Lab/Shop</t>
  </si>
  <si>
    <t>Administrative Office Technology</t>
  </si>
  <si>
    <t>Automotive Technology</t>
  </si>
  <si>
    <t>Building Construction Technology</t>
  </si>
  <si>
    <t>CAD Technology</t>
  </si>
  <si>
    <t>Computer Information Technology</t>
  </si>
  <si>
    <t>Cosmetology</t>
  </si>
  <si>
    <t>Dental Assistant</t>
  </si>
  <si>
    <t>Early Childhood Education</t>
  </si>
  <si>
    <t>Graphic Design</t>
  </si>
  <si>
    <t>HVACR</t>
  </si>
  <si>
    <t>Industrial Electricity</t>
  </si>
  <si>
    <t>Industrial Maintenance</t>
  </si>
  <si>
    <t>Machine Tool Technology</t>
  </si>
  <si>
    <t>Nursing Assistant (CNA)</t>
  </si>
  <si>
    <t>Pharmacy Technician</t>
  </si>
  <si>
    <t>Power Sports</t>
  </si>
  <si>
    <t>Practical Nursing (LPN)</t>
  </si>
  <si>
    <t>Surgical Technology</t>
  </si>
  <si>
    <t>Truck Driving</t>
  </si>
  <si>
    <t>Welding Technology</t>
  </si>
  <si>
    <t>[other program]</t>
  </si>
  <si>
    <t>Total Lab/Shop NASF:</t>
  </si>
  <si>
    <t>Part III - Support Space</t>
  </si>
  <si>
    <t>Total
NASF</t>
  </si>
  <si>
    <t>Open Computer Lab (Tech. Foundations)</t>
  </si>
  <si>
    <t>Student Commons</t>
  </si>
  <si>
    <t>Multipurpose Meeting Space</t>
  </si>
  <si>
    <t>Total Annual Training Hours</t>
  </si>
  <si>
    <t>Space Factor</t>
  </si>
  <si>
    <t>Industry Training Space</t>
  </si>
  <si>
    <t>Central Service/Storage</t>
  </si>
  <si>
    <t>Total Other NASF:</t>
  </si>
  <si>
    <t>President</t>
  </si>
  <si>
    <t>Vice President</t>
  </si>
  <si>
    <t>Instructor</t>
  </si>
  <si>
    <t>Staff</t>
  </si>
  <si>
    <t>Modeled (min.)</t>
  </si>
  <si>
    <t>Modeled (max.)</t>
  </si>
  <si>
    <t>Difference (min.)</t>
  </si>
  <si>
    <t>Difference (max.)</t>
  </si>
  <si>
    <t>II - Labs / Shops</t>
  </si>
  <si>
    <t>III - Support</t>
  </si>
  <si>
    <t>220, 650, 680, 7xx</t>
  </si>
  <si>
    <t>Approved &amp; Funded E&amp;G</t>
  </si>
  <si>
    <t>Existing + Approved</t>
  </si>
  <si>
    <t>VI - Library / Study</t>
  </si>
  <si>
    <t>Part IV Research – Not Applicable</t>
  </si>
  <si>
    <t>Part IVb Research – by Lab Based Researcher</t>
  </si>
  <si>
    <t xml:space="preserve">Campus Location: </t>
  </si>
  <si>
    <t>Auto Body / Collision Repair</t>
  </si>
  <si>
    <t>Electronics Technology / Mechatronics</t>
  </si>
  <si>
    <t>Health IT / Medical Office Assistant</t>
  </si>
  <si>
    <t>Station utilization = 60%</t>
  </si>
  <si>
    <t>Station utilization:</t>
  </si>
  <si>
    <t xml:space="preserve">Equivalent FICM </t>
  </si>
  <si>
    <t>HC Tenure / Tenure Track Faculty</t>
  </si>
  <si>
    <t>Discipline Group – HC</t>
  </si>
  <si>
    <t>Research Lab NASF / HC</t>
  </si>
  <si>
    <t>Res Office NASF / HC</t>
  </si>
  <si>
    <t>Total Office + Support NASF</t>
  </si>
  <si>
    <t>Total Lab    + Support NASF</t>
  </si>
  <si>
    <t>Sub-total Volumes and Reader NASF:</t>
  </si>
  <si>
    <t>Institution-wide Informal, Small Group, Collaboration, Study Space</t>
  </si>
  <si>
    <t xml:space="preserve"> Institutions enter 30 hrs for Day session or 17 hrs for Evening.</t>
  </si>
  <si>
    <t>Grand Total Open Lab and Studio NASF:</t>
  </si>
  <si>
    <t>Parts I and II - Classrooms and Labs / Shops</t>
  </si>
  <si>
    <t>Labs / Shops</t>
  </si>
  <si>
    <t>Total Existing Gross Sq. Ft. Except Central Service /
Storage</t>
  </si>
  <si>
    <t>ver 1024</t>
  </si>
  <si>
    <t xml:space="preserve">Name of Institution: </t>
  </si>
  <si>
    <t xml:space="preserve">Date of Data: </t>
  </si>
  <si>
    <t>GRA</t>
  </si>
  <si>
    <t>% Reserved/Assignable:</t>
  </si>
  <si>
    <t>Visitor / Adjunct</t>
  </si>
  <si>
    <t>% of Enrollment</t>
  </si>
  <si>
    <t>Student enrollment, on-ground (HC)</t>
  </si>
  <si>
    <t>NASF per Student on ground HC:</t>
  </si>
  <si>
    <t>NASF per Student On-ground HC:</t>
  </si>
  <si>
    <r>
      <t>GTA</t>
    </r>
    <r>
      <rPr>
        <sz val="9"/>
        <color indexed="8"/>
        <rFont val="Times New Roman"/>
        <family val="1"/>
      </rPr>
      <t xml:space="preserve"> (Headcount)</t>
    </r>
    <r>
      <rPr>
        <b/>
        <sz val="9"/>
        <color indexed="8"/>
        <rFont val="Times New Roman"/>
        <family val="1"/>
      </rPr>
      <t xml:space="preserve"> N/A</t>
    </r>
  </si>
  <si>
    <r>
      <t>GRA</t>
    </r>
    <r>
      <rPr>
        <sz val="9"/>
        <color indexed="8"/>
        <rFont val="Times New Roman"/>
        <family val="1"/>
      </rPr>
      <t xml:space="preserve"> (Headcount)</t>
    </r>
    <r>
      <rPr>
        <b/>
        <sz val="9"/>
        <color indexed="8"/>
        <rFont val="Times New Roman"/>
        <family val="1"/>
      </rPr>
      <t xml:space="preserve"> N/A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</si>
</sst>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"/>
    <numFmt numFmtId="165" formatCode="&quot;$&quot;#,##0"/>
    <numFmt numFmtId="166" formatCode="0.0%"/>
    <numFmt numFmtId="167" formatCode="0.0"/>
  </numFmts>
  <fonts count="23" x14ac:knownFonts="1">
    <font>
      <sz val="9"/>
      <color theme="1"/>
      <name val="Times New Roman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9"/>
      <color indexed="55"/>
      <name val="Times New Roman"/>
      <family val="1"/>
    </font>
    <font>
      <sz val="9"/>
      <color indexed="10"/>
      <name val="Times New Roman"/>
      <family val="1"/>
    </font>
    <font>
      <sz val="10"/>
      <color indexed="8"/>
      <name val="Arial"/>
      <family val="2"/>
    </font>
    <font>
      <sz val="9"/>
      <name val="Times New Roman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9"/>
      <name val="Times New Roman"/>
      <family val="1"/>
    </font>
    <font>
      <b/>
      <sz val="9"/>
      <color indexed="9"/>
      <name val="Times New Roman"/>
      <family val="1"/>
    </font>
    <font>
      <sz val="8"/>
      <name val="Times New Roman"/>
      <family val="2"/>
    </font>
    <font>
      <sz val="8"/>
      <color indexed="8"/>
      <name val="Times New Roman"/>
      <family val="1"/>
    </font>
    <font>
      <b/>
      <sz val="9"/>
      <color indexed="10"/>
      <name val="Times New Roman"/>
      <family val="1"/>
    </font>
    <font>
      <b/>
      <sz val="9"/>
      <color theme="1"/>
      <name val="Times New Roman"/>
      <family val="1"/>
    </font>
    <font>
      <b/>
      <sz val="9"/>
      <color theme="0"/>
      <name val="Times New Roman"/>
      <family val="1"/>
    </font>
    <font>
      <sz val="9"/>
      <color indexed="8"/>
      <name val="Times New Roman"/>
      <family val="2"/>
    </font>
    <font>
      <b/>
      <sz val="8"/>
      <color indexed="8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0" borderId="0"/>
    <xf numFmtId="0" fontId="6" fillId="0" borderId="0"/>
    <xf numFmtId="0" fontId="6" fillId="0" borderId="0"/>
    <xf numFmtId="0" fontId="10" fillId="0" borderId="0"/>
    <xf numFmtId="43" fontId="21" fillId="0" borderId="0" applyFont="0" applyFill="0" applyBorder="0" applyAlignment="0" applyProtection="0"/>
  </cellStyleXfs>
  <cellXfs count="631">
    <xf numFmtId="0" fontId="0" fillId="0" borderId="0" xfId="0"/>
    <xf numFmtId="3" fontId="2" fillId="4" borderId="42" xfId="0" applyNumberFormat="1" applyFont="1" applyFill="1" applyBorder="1" applyAlignment="1" applyProtection="1">
      <alignment horizontal="right"/>
      <protection locked="0"/>
    </xf>
    <xf numFmtId="3" fontId="2" fillId="4" borderId="43" xfId="0" applyNumberFormat="1" applyFont="1" applyFill="1" applyBorder="1" applyAlignment="1" applyProtection="1">
      <alignment horizontal="right"/>
      <protection locked="0"/>
    </xf>
    <xf numFmtId="3" fontId="2" fillId="4" borderId="6" xfId="0" applyNumberFormat="1" applyFont="1" applyFill="1" applyBorder="1" applyAlignment="1" applyProtection="1">
      <alignment horizontal="right"/>
      <protection locked="0"/>
    </xf>
    <xf numFmtId="3" fontId="2" fillId="4" borderId="32" xfId="0" applyNumberFormat="1" applyFont="1" applyFill="1" applyBorder="1" applyAlignment="1" applyProtection="1">
      <alignment horizontal="right"/>
      <protection locked="0"/>
    </xf>
    <xf numFmtId="3" fontId="2" fillId="4" borderId="7" xfId="0" applyNumberFormat="1" applyFont="1" applyFill="1" applyBorder="1" applyAlignment="1" applyProtection="1">
      <alignment horizontal="right"/>
      <protection locked="0"/>
    </xf>
    <xf numFmtId="3" fontId="2" fillId="4" borderId="31" xfId="0" applyNumberFormat="1" applyFont="1" applyFill="1" applyBorder="1" applyAlignment="1" applyProtection="1">
      <alignment horizontal="right"/>
      <protection locked="0"/>
    </xf>
    <xf numFmtId="3" fontId="2" fillId="4" borderId="35" xfId="0" applyNumberFormat="1" applyFont="1" applyFill="1" applyBorder="1" applyAlignment="1" applyProtection="1">
      <alignment horizontal="center"/>
      <protection locked="0"/>
    </xf>
    <xf numFmtId="164" fontId="2" fillId="4" borderId="32" xfId="0" applyNumberFormat="1" applyFont="1" applyFill="1" applyBorder="1" applyAlignment="1" applyProtection="1">
      <alignment horizontal="right" vertical="top" wrapText="1"/>
      <protection locked="0"/>
    </xf>
    <xf numFmtId="3" fontId="2" fillId="4" borderId="46" xfId="0" applyNumberFormat="1" applyFont="1" applyFill="1" applyBorder="1" applyAlignment="1" applyProtection="1">
      <alignment horizontal="right" vertical="top" wrapText="1"/>
      <protection locked="0"/>
    </xf>
    <xf numFmtId="3" fontId="2" fillId="4" borderId="39" xfId="0" applyNumberFormat="1" applyFont="1" applyFill="1" applyBorder="1" applyAlignment="1" applyProtection="1">
      <alignment horizontal="right" vertical="top" wrapText="1"/>
      <protection locked="0"/>
    </xf>
    <xf numFmtId="0" fontId="5" fillId="2" borderId="6" xfId="3" applyFont="1" applyFill="1" applyBorder="1" applyAlignment="1" applyProtection="1">
      <alignment horizontal="center"/>
      <protection locked="0"/>
    </xf>
    <xf numFmtId="3" fontId="2" fillId="0" borderId="10" xfId="0" applyNumberFormat="1" applyFont="1" applyBorder="1" applyAlignment="1" applyProtection="1">
      <alignment horizontal="right"/>
      <protection hidden="1"/>
    </xf>
    <xf numFmtId="1" fontId="2" fillId="0" borderId="42" xfId="0" applyNumberFormat="1" applyFont="1" applyBorder="1" applyAlignment="1" applyProtection="1">
      <alignment horizontal="right"/>
      <protection hidden="1"/>
    </xf>
    <xf numFmtId="3" fontId="2" fillId="0" borderId="44" xfId="0" applyNumberFormat="1" applyFont="1" applyBorder="1" applyAlignment="1" applyProtection="1">
      <alignment horizontal="right"/>
      <protection hidden="1"/>
    </xf>
    <xf numFmtId="3" fontId="2" fillId="0" borderId="6" xfId="0" applyNumberFormat="1" applyFont="1" applyBorder="1" applyProtection="1">
      <protection hidden="1"/>
    </xf>
    <xf numFmtId="1" fontId="2" fillId="0" borderId="6" xfId="0" applyNumberFormat="1" applyFont="1" applyBorder="1" applyAlignment="1" applyProtection="1">
      <alignment horizontal="right"/>
      <protection hidden="1"/>
    </xf>
    <xf numFmtId="3" fontId="2" fillId="0" borderId="32" xfId="0" applyNumberFormat="1" applyFont="1" applyBorder="1" applyProtection="1">
      <protection hidden="1"/>
    </xf>
    <xf numFmtId="3" fontId="2" fillId="0" borderId="7" xfId="0" applyNumberFormat="1" applyFont="1" applyBorder="1" applyProtection="1">
      <protection hidden="1"/>
    </xf>
    <xf numFmtId="1" fontId="2" fillId="0" borderId="7" xfId="0" applyNumberFormat="1" applyFont="1" applyBorder="1" applyAlignment="1" applyProtection="1">
      <alignment horizontal="right"/>
      <protection hidden="1"/>
    </xf>
    <xf numFmtId="3" fontId="2" fillId="0" borderId="31" xfId="0" applyNumberFormat="1" applyFont="1" applyBorder="1" applyProtection="1">
      <protection hidden="1"/>
    </xf>
    <xf numFmtId="3" fontId="1" fillId="0" borderId="35" xfId="0" applyNumberFormat="1" applyFont="1" applyBorder="1" applyProtection="1">
      <protection hidden="1"/>
    </xf>
    <xf numFmtId="167" fontId="2" fillId="0" borderId="1" xfId="0" applyNumberFormat="1" applyFont="1" applyBorder="1" applyAlignment="1" applyProtection="1">
      <alignment horizontal="center"/>
      <protection hidden="1"/>
    </xf>
    <xf numFmtId="1" fontId="2" fillId="0" borderId="6" xfId="0" applyNumberFormat="1" applyFont="1" applyBorder="1" applyAlignment="1" applyProtection="1">
      <alignment horizontal="center"/>
      <protection hidden="1"/>
    </xf>
    <xf numFmtId="167" fontId="2" fillId="0" borderId="2" xfId="0" applyNumberFormat="1" applyFont="1" applyBorder="1" applyAlignment="1" applyProtection="1">
      <alignment horizontal="center"/>
      <protection hidden="1"/>
    </xf>
    <xf numFmtId="1" fontId="2" fillId="0" borderId="7" xfId="0" applyNumberFormat="1" applyFont="1" applyBorder="1" applyAlignment="1" applyProtection="1">
      <alignment horizontal="center"/>
      <protection hidden="1"/>
    </xf>
    <xf numFmtId="3" fontId="2" fillId="0" borderId="6" xfId="0" applyNumberFormat="1" applyFont="1" applyBorder="1" applyAlignment="1" applyProtection="1">
      <alignment horizontal="right" wrapText="1"/>
      <protection hidden="1"/>
    </xf>
    <xf numFmtId="1" fontId="2" fillId="0" borderId="6" xfId="0" applyNumberFormat="1" applyFont="1" applyBorder="1" applyAlignment="1" applyProtection="1">
      <alignment horizontal="right" wrapText="1"/>
      <protection hidden="1"/>
    </xf>
    <xf numFmtId="3" fontId="2" fillId="0" borderId="7" xfId="0" applyNumberFormat="1" applyFont="1" applyBorder="1" applyAlignment="1" applyProtection="1">
      <alignment horizontal="right" wrapText="1"/>
      <protection hidden="1"/>
    </xf>
    <xf numFmtId="1" fontId="2" fillId="0" borderId="7" xfId="0" applyNumberFormat="1" applyFont="1" applyBorder="1" applyAlignment="1" applyProtection="1">
      <alignment horizontal="right" wrapText="1"/>
      <protection hidden="1"/>
    </xf>
    <xf numFmtId="0" fontId="2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horizontal="right"/>
      <protection hidden="1"/>
    </xf>
    <xf numFmtId="3" fontId="2" fillId="0" borderId="41" xfId="0" applyNumberFormat="1" applyFont="1" applyBorder="1" applyProtection="1">
      <protection hidden="1"/>
    </xf>
    <xf numFmtId="3" fontId="2" fillId="0" borderId="5" xfId="0" applyNumberFormat="1" applyFont="1" applyBorder="1" applyAlignment="1" applyProtection="1">
      <alignment horizontal="right" wrapText="1"/>
      <protection hidden="1"/>
    </xf>
    <xf numFmtId="1" fontId="2" fillId="0" borderId="10" xfId="0" applyNumberFormat="1" applyFont="1" applyBorder="1" applyAlignment="1" applyProtection="1">
      <alignment horizontal="right" wrapText="1"/>
      <protection hidden="1"/>
    </xf>
    <xf numFmtId="3" fontId="2" fillId="0" borderId="44" xfId="0" applyNumberFormat="1" applyFont="1" applyBorder="1" applyProtection="1">
      <protection hidden="1"/>
    </xf>
    <xf numFmtId="3" fontId="2" fillId="0" borderId="5" xfId="0" applyNumberFormat="1" applyFont="1" applyBorder="1" applyAlignment="1" applyProtection="1">
      <alignment horizontal="right"/>
      <protection hidden="1"/>
    </xf>
    <xf numFmtId="38" fontId="2" fillId="0" borderId="5" xfId="0" applyNumberFormat="1" applyFont="1" applyBorder="1" applyAlignment="1" applyProtection="1">
      <alignment horizontal="right"/>
      <protection hidden="1"/>
    </xf>
    <xf numFmtId="38" fontId="2" fillId="0" borderId="44" xfId="0" applyNumberFormat="1" applyFont="1" applyBorder="1" applyProtection="1">
      <protection hidden="1"/>
    </xf>
    <xf numFmtId="3" fontId="2" fillId="0" borderId="6" xfId="0" applyNumberFormat="1" applyFont="1" applyBorder="1" applyAlignment="1" applyProtection="1">
      <alignment horizontal="right"/>
      <protection hidden="1"/>
    </xf>
    <xf numFmtId="38" fontId="2" fillId="0" borderId="6" xfId="0" applyNumberFormat="1" applyFont="1" applyBorder="1" applyAlignment="1" applyProtection="1">
      <alignment horizontal="right"/>
      <protection hidden="1"/>
    </xf>
    <xf numFmtId="38" fontId="2" fillId="0" borderId="32" xfId="0" applyNumberFormat="1" applyFont="1" applyBorder="1" applyProtection="1">
      <protection hidden="1"/>
    </xf>
    <xf numFmtId="3" fontId="2" fillId="0" borderId="7" xfId="0" applyNumberFormat="1" applyFont="1" applyBorder="1" applyAlignment="1" applyProtection="1">
      <alignment horizontal="right"/>
      <protection hidden="1"/>
    </xf>
    <xf numFmtId="38" fontId="2" fillId="0" borderId="7" xfId="0" applyNumberFormat="1" applyFont="1" applyBorder="1" applyAlignment="1" applyProtection="1">
      <alignment horizontal="right"/>
      <protection hidden="1"/>
    </xf>
    <xf numFmtId="38" fontId="2" fillId="0" borderId="31" xfId="0" applyNumberFormat="1" applyFont="1" applyBorder="1" applyProtection="1">
      <protection hidden="1"/>
    </xf>
    <xf numFmtId="38" fontId="1" fillId="0" borderId="41" xfId="0" applyNumberFormat="1" applyFont="1" applyBorder="1" applyProtection="1">
      <protection hidden="1"/>
    </xf>
    <xf numFmtId="3" fontId="2" fillId="0" borderId="20" xfId="0" applyNumberFormat="1" applyFont="1" applyBorder="1" applyAlignment="1" applyProtection="1">
      <alignment horizontal="right"/>
      <protection hidden="1"/>
    </xf>
    <xf numFmtId="38" fontId="2" fillId="0" borderId="20" xfId="0" applyNumberFormat="1" applyFont="1" applyBorder="1" applyAlignment="1" applyProtection="1">
      <alignment horizontal="right"/>
      <protection hidden="1"/>
    </xf>
    <xf numFmtId="1" fontId="2" fillId="0" borderId="20" xfId="0" applyNumberFormat="1" applyFont="1" applyBorder="1" applyAlignment="1" applyProtection="1">
      <alignment horizontal="right"/>
      <protection hidden="1"/>
    </xf>
    <xf numFmtId="38" fontId="2" fillId="0" borderId="14" xfId="0" applyNumberFormat="1" applyFont="1" applyBorder="1" applyProtection="1">
      <protection hidden="1"/>
    </xf>
    <xf numFmtId="3" fontId="2" fillId="0" borderId="5" xfId="0" applyNumberFormat="1" applyFont="1" applyBorder="1" applyProtection="1">
      <protection hidden="1"/>
    </xf>
    <xf numFmtId="3" fontId="2" fillId="0" borderId="32" xfId="0" applyNumberFormat="1" applyFont="1" applyBorder="1" applyAlignment="1" applyProtection="1">
      <alignment horizontal="right"/>
      <protection hidden="1"/>
    </xf>
    <xf numFmtId="3" fontId="2" fillId="0" borderId="31" xfId="0" applyNumberFormat="1" applyFont="1" applyBorder="1" applyAlignment="1" applyProtection="1">
      <alignment horizontal="right"/>
      <protection hidden="1"/>
    </xf>
    <xf numFmtId="38" fontId="1" fillId="0" borderId="35" xfId="0" applyNumberFormat="1" applyFont="1" applyBorder="1" applyAlignment="1" applyProtection="1">
      <alignment horizontal="right"/>
      <protection hidden="1"/>
    </xf>
    <xf numFmtId="3" fontId="2" fillId="0" borderId="4" xfId="0" applyNumberFormat="1" applyFont="1" applyBorder="1" applyProtection="1">
      <protection hidden="1"/>
    </xf>
    <xf numFmtId="3" fontId="2" fillId="0" borderId="1" xfId="0" applyNumberFormat="1" applyFont="1" applyBorder="1" applyProtection="1">
      <protection hidden="1"/>
    </xf>
    <xf numFmtId="3" fontId="2" fillId="0" borderId="2" xfId="0" applyNumberFormat="1" applyFont="1" applyBorder="1" applyProtection="1">
      <protection hidden="1"/>
    </xf>
    <xf numFmtId="3" fontId="2" fillId="0" borderId="11" xfId="0" applyNumberFormat="1" applyFont="1" applyBorder="1" applyProtection="1">
      <protection hidden="1"/>
    </xf>
    <xf numFmtId="3" fontId="2" fillId="0" borderId="47" xfId="0" applyNumberFormat="1" applyFont="1" applyBorder="1" applyProtection="1">
      <protection hidden="1"/>
    </xf>
    <xf numFmtId="3" fontId="2" fillId="0" borderId="37" xfId="0" applyNumberFormat="1" applyFont="1" applyBorder="1" applyProtection="1">
      <protection hidden="1"/>
    </xf>
    <xf numFmtId="3" fontId="2" fillId="0" borderId="48" xfId="0" applyNumberFormat="1" applyFont="1" applyBorder="1" applyProtection="1">
      <protection hidden="1"/>
    </xf>
    <xf numFmtId="3" fontId="2" fillId="0" borderId="49" xfId="0" applyNumberFormat="1" applyFont="1" applyBorder="1" applyProtection="1">
      <protection hidden="1"/>
    </xf>
    <xf numFmtId="3" fontId="2" fillId="0" borderId="50" xfId="0" applyNumberFormat="1" applyFont="1" applyBorder="1" applyProtection="1">
      <protection hidden="1"/>
    </xf>
    <xf numFmtId="3" fontId="2" fillId="0" borderId="51" xfId="0" applyNumberFormat="1" applyFont="1" applyBorder="1" applyProtection="1">
      <protection hidden="1"/>
    </xf>
    <xf numFmtId="3" fontId="2" fillId="0" borderId="22" xfId="0" applyNumberFormat="1" applyFont="1" applyBorder="1" applyAlignment="1" applyProtection="1">
      <alignment horizontal="right"/>
      <protection hidden="1"/>
    </xf>
    <xf numFmtId="3" fontId="2" fillId="0" borderId="41" xfId="0" applyNumberFormat="1" applyFont="1" applyBorder="1" applyAlignment="1" applyProtection="1">
      <alignment horizontal="right"/>
      <protection hidden="1"/>
    </xf>
    <xf numFmtId="3" fontId="7" fillId="0" borderId="5" xfId="0" applyNumberFormat="1" applyFont="1" applyBorder="1" applyAlignment="1" applyProtection="1">
      <alignment horizontal="right"/>
      <protection hidden="1"/>
    </xf>
    <xf numFmtId="3" fontId="7" fillId="0" borderId="6" xfId="0" applyNumberFormat="1" applyFont="1" applyBorder="1" applyAlignment="1" applyProtection="1">
      <alignment horizontal="right"/>
      <protection hidden="1"/>
    </xf>
    <xf numFmtId="3" fontId="7" fillId="0" borderId="7" xfId="0" applyNumberFormat="1" applyFont="1" applyBorder="1" applyAlignment="1" applyProtection="1">
      <alignment horizontal="right"/>
      <protection hidden="1"/>
    </xf>
    <xf numFmtId="3" fontId="7" fillId="0" borderId="44" xfId="0" applyNumberFormat="1" applyFont="1" applyBorder="1" applyAlignment="1" applyProtection="1">
      <alignment horizontal="right"/>
      <protection hidden="1"/>
    </xf>
    <xf numFmtId="3" fontId="7" fillId="0" borderId="32" xfId="0" applyNumberFormat="1" applyFont="1" applyBorder="1" applyAlignment="1" applyProtection="1">
      <alignment horizontal="right"/>
      <protection hidden="1"/>
    </xf>
    <xf numFmtId="3" fontId="7" fillId="0" borderId="31" xfId="0" applyNumberFormat="1" applyFont="1" applyBorder="1" applyAlignment="1" applyProtection="1">
      <alignment horizontal="right"/>
      <protection hidden="1"/>
    </xf>
    <xf numFmtId="3" fontId="7" fillId="0" borderId="41" xfId="0" applyNumberFormat="1" applyFont="1" applyBorder="1" applyAlignment="1" applyProtection="1">
      <alignment horizontal="right"/>
      <protection hidden="1"/>
    </xf>
    <xf numFmtId="3" fontId="7" fillId="0" borderId="52" xfId="0" applyNumberFormat="1" applyFont="1" applyBorder="1" applyAlignment="1" applyProtection="1">
      <alignment horizontal="right"/>
      <protection hidden="1"/>
    </xf>
    <xf numFmtId="3" fontId="7" fillId="0" borderId="37" xfId="0" applyNumberFormat="1" applyFont="1" applyBorder="1" applyAlignment="1" applyProtection="1">
      <alignment horizontal="right"/>
      <protection hidden="1"/>
    </xf>
    <xf numFmtId="3" fontId="5" fillId="0" borderId="35" xfId="0" applyNumberFormat="1" applyFont="1" applyBorder="1" applyAlignment="1" applyProtection="1">
      <alignment horizontal="right"/>
      <protection hidden="1"/>
    </xf>
    <xf numFmtId="3" fontId="2" fillId="0" borderId="46" xfId="0" applyNumberFormat="1" applyFont="1" applyBorder="1" applyAlignment="1" applyProtection="1">
      <alignment horizontal="right" vertical="top" wrapText="1"/>
      <protection hidden="1"/>
    </xf>
    <xf numFmtId="3" fontId="2" fillId="0" borderId="39" xfId="0" applyNumberFormat="1" applyFont="1" applyBorder="1" applyAlignment="1" applyProtection="1">
      <alignment horizontal="right" vertical="top" wrapText="1"/>
      <protection hidden="1"/>
    </xf>
    <xf numFmtId="3" fontId="2" fillId="0" borderId="32" xfId="0" applyNumberFormat="1" applyFont="1" applyBorder="1" applyAlignment="1" applyProtection="1">
      <alignment horizontal="right" vertical="top" wrapText="1"/>
      <protection hidden="1"/>
    </xf>
    <xf numFmtId="3" fontId="2" fillId="0" borderId="53" xfId="0" applyNumberFormat="1" applyFont="1" applyBorder="1" applyProtection="1">
      <protection hidden="1"/>
    </xf>
    <xf numFmtId="3" fontId="1" fillId="0" borderId="17" xfId="0" applyNumberFormat="1" applyFont="1" applyBorder="1" applyProtection="1">
      <protection hidden="1"/>
    </xf>
    <xf numFmtId="3" fontId="1" fillId="0" borderId="44" xfId="0" applyNumberFormat="1" applyFont="1" applyBorder="1" applyProtection="1">
      <protection hidden="1"/>
    </xf>
    <xf numFmtId="3" fontId="1" fillId="0" borderId="31" xfId="0" applyNumberFormat="1" applyFont="1" applyBorder="1" applyProtection="1">
      <protection hidden="1"/>
    </xf>
    <xf numFmtId="3" fontId="7" fillId="0" borderId="0" xfId="0" applyNumberFormat="1" applyFont="1" applyAlignment="1" applyProtection="1">
      <alignment horizontal="right"/>
      <protection hidden="1"/>
    </xf>
    <xf numFmtId="3" fontId="7" fillId="0" borderId="45" xfId="0" applyNumberFormat="1" applyFont="1" applyBorder="1" applyAlignment="1" applyProtection="1">
      <alignment horizontal="right"/>
      <protection hidden="1"/>
    </xf>
    <xf numFmtId="3" fontId="2" fillId="0" borderId="39" xfId="0" applyNumberFormat="1" applyFont="1" applyBorder="1" applyProtection="1">
      <protection hidden="1"/>
    </xf>
    <xf numFmtId="3" fontId="2" fillId="0" borderId="12" xfId="0" applyNumberFormat="1" applyFont="1" applyBorder="1" applyProtection="1">
      <protection hidden="1"/>
    </xf>
    <xf numFmtId="3" fontId="2" fillId="0" borderId="46" xfId="0" applyNumberFormat="1" applyFont="1" applyBorder="1" applyProtection="1">
      <protection hidden="1"/>
    </xf>
    <xf numFmtId="167" fontId="2" fillId="0" borderId="4" xfId="0" applyNumberFormat="1" applyFont="1" applyBorder="1" applyAlignment="1" applyProtection="1">
      <alignment horizontal="center"/>
      <protection hidden="1"/>
    </xf>
    <xf numFmtId="1" fontId="2" fillId="0" borderId="5" xfId="0" applyNumberFormat="1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right"/>
      <protection hidden="1"/>
    </xf>
    <xf numFmtId="3" fontId="2" fillId="0" borderId="0" xfId="0" applyNumberFormat="1" applyFont="1" applyProtection="1">
      <protection hidden="1"/>
    </xf>
    <xf numFmtId="3" fontId="2" fillId="0" borderId="44" xfId="0" applyNumberFormat="1" applyFont="1" applyBorder="1" applyAlignment="1" applyProtection="1">
      <alignment horizontal="right" vertical="top" wrapText="1"/>
      <protection hidden="1"/>
    </xf>
    <xf numFmtId="3" fontId="2" fillId="0" borderId="31" xfId="0" applyNumberFormat="1" applyFont="1" applyBorder="1" applyAlignment="1" applyProtection="1">
      <alignment horizontal="right" vertical="top" wrapText="1"/>
      <protection hidden="1"/>
    </xf>
    <xf numFmtId="3" fontId="2" fillId="0" borderId="45" xfId="0" applyNumberFormat="1" applyFont="1" applyBorder="1" applyAlignment="1" applyProtection="1">
      <alignment horizontal="right" vertical="top" wrapText="1"/>
      <protection hidden="1"/>
    </xf>
    <xf numFmtId="3" fontId="2" fillId="7" borderId="44" xfId="0" applyNumberFormat="1" applyFont="1" applyFill="1" applyBorder="1" applyAlignment="1" applyProtection="1">
      <alignment horizontal="right"/>
      <protection locked="0"/>
    </xf>
    <xf numFmtId="164" fontId="2" fillId="7" borderId="44" xfId="0" applyNumberFormat="1" applyFont="1" applyFill="1" applyBorder="1" applyAlignment="1" applyProtection="1">
      <alignment horizontal="right" vertical="top" wrapText="1"/>
      <protection locked="0"/>
    </xf>
    <xf numFmtId="164" fontId="2" fillId="7" borderId="32" xfId="0" applyNumberFormat="1" applyFont="1" applyFill="1" applyBorder="1" applyAlignment="1" applyProtection="1">
      <alignment horizontal="right" vertical="top" wrapText="1"/>
      <protection locked="0"/>
    </xf>
    <xf numFmtId="164" fontId="2" fillId="7" borderId="45" xfId="0" applyNumberFormat="1" applyFont="1" applyFill="1" applyBorder="1" applyAlignment="1" applyProtection="1">
      <alignment horizontal="right" vertical="top" wrapText="1"/>
      <protection locked="0"/>
    </xf>
    <xf numFmtId="3" fontId="2" fillId="7" borderId="44" xfId="0" applyNumberFormat="1" applyFont="1" applyFill="1" applyBorder="1" applyAlignment="1" applyProtection="1">
      <alignment horizontal="right" vertical="top" wrapText="1"/>
      <protection locked="0"/>
    </xf>
    <xf numFmtId="3" fontId="2" fillId="7" borderId="32" xfId="0" applyNumberFormat="1" applyFont="1" applyFill="1" applyBorder="1" applyAlignment="1" applyProtection="1">
      <alignment horizontal="right" vertical="top" wrapText="1"/>
      <protection locked="0"/>
    </xf>
    <xf numFmtId="0" fontId="5" fillId="0" borderId="4" xfId="0" applyFont="1" applyBorder="1" applyAlignment="1" applyProtection="1">
      <alignment horizontal="left"/>
      <protection hidden="1"/>
    </xf>
    <xf numFmtId="3" fontId="2" fillId="4" borderId="5" xfId="0" applyNumberFormat="1" applyFont="1" applyFill="1" applyBorder="1" applyAlignment="1" applyProtection="1">
      <alignment horizontal="right"/>
      <protection locked="0"/>
    </xf>
    <xf numFmtId="3" fontId="2" fillId="4" borderId="44" xfId="0" applyNumberFormat="1" applyFont="1" applyFill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3" fontId="2" fillId="0" borderId="44" xfId="0" applyNumberFormat="1" applyFont="1" applyBorder="1" applyAlignment="1" applyProtection="1">
      <alignment horizontal="right" vertical="top"/>
      <protection hidden="1"/>
    </xf>
    <xf numFmtId="3" fontId="2" fillId="0" borderId="31" xfId="0" applyNumberFormat="1" applyFont="1" applyBorder="1" applyAlignment="1" applyProtection="1">
      <alignment horizontal="right" vertical="top"/>
      <protection hidden="1"/>
    </xf>
    <xf numFmtId="165" fontId="2" fillId="4" borderId="5" xfId="0" applyNumberFormat="1" applyFont="1" applyFill="1" applyBorder="1" applyAlignment="1" applyProtection="1">
      <alignment horizontal="right" vertical="top" wrapText="1"/>
      <protection locked="0"/>
    </xf>
    <xf numFmtId="165" fontId="2" fillId="4" borderId="44" xfId="0" applyNumberFormat="1" applyFont="1" applyFill="1" applyBorder="1" applyAlignment="1" applyProtection="1">
      <alignment horizontal="right" vertical="top" wrapText="1"/>
      <protection locked="0"/>
    </xf>
    <xf numFmtId="165" fontId="2" fillId="4" borderId="6" xfId="0" applyNumberFormat="1" applyFont="1" applyFill="1" applyBorder="1" applyAlignment="1" applyProtection="1">
      <alignment horizontal="right" vertical="top" wrapText="1"/>
      <protection locked="0"/>
    </xf>
    <xf numFmtId="165" fontId="2" fillId="4" borderId="32" xfId="0" applyNumberFormat="1" applyFont="1" applyFill="1" applyBorder="1" applyAlignment="1" applyProtection="1">
      <alignment horizontal="right" vertical="top" wrapText="1"/>
      <protection locked="0"/>
    </xf>
    <xf numFmtId="165" fontId="2" fillId="4" borderId="7" xfId="0" applyNumberFormat="1" applyFont="1" applyFill="1" applyBorder="1" applyAlignment="1" applyProtection="1">
      <alignment horizontal="right" vertical="top" wrapText="1"/>
      <protection locked="0"/>
    </xf>
    <xf numFmtId="165" fontId="2" fillId="4" borderId="31" xfId="0" applyNumberFormat="1" applyFont="1" applyFill="1" applyBorder="1" applyAlignment="1" applyProtection="1">
      <alignment horizontal="right" vertical="top" wrapText="1"/>
      <protection locked="0"/>
    </xf>
    <xf numFmtId="165" fontId="2" fillId="4" borderId="20" xfId="0" applyNumberFormat="1" applyFont="1" applyFill="1" applyBorder="1" applyAlignment="1" applyProtection="1">
      <alignment horizontal="right" vertical="top" wrapText="1"/>
      <protection locked="0"/>
    </xf>
    <xf numFmtId="165" fontId="2" fillId="4" borderId="14" xfId="0" applyNumberFormat="1" applyFont="1" applyFill="1" applyBorder="1" applyAlignment="1" applyProtection="1">
      <alignment horizontal="right" vertical="top" wrapText="1"/>
      <protection locked="0"/>
    </xf>
    <xf numFmtId="164" fontId="2" fillId="4" borderId="44" xfId="0" applyNumberFormat="1" applyFont="1" applyFill="1" applyBorder="1" applyAlignment="1" applyProtection="1">
      <alignment horizontal="right" vertical="top" wrapText="1"/>
      <protection locked="0"/>
    </xf>
    <xf numFmtId="164" fontId="2" fillId="4" borderId="45" xfId="0" applyNumberFormat="1" applyFont="1" applyFill="1" applyBorder="1" applyAlignment="1" applyProtection="1">
      <alignment horizontal="right" vertical="top" wrapText="1"/>
      <protection locked="0"/>
    </xf>
    <xf numFmtId="3" fontId="2" fillId="4" borderId="44" xfId="0" applyNumberFormat="1" applyFont="1" applyFill="1" applyBorder="1" applyAlignment="1" applyProtection="1">
      <alignment horizontal="right" vertical="top" wrapText="1"/>
      <protection locked="0"/>
    </xf>
    <xf numFmtId="3" fontId="2" fillId="4" borderId="32" xfId="0" applyNumberFormat="1" applyFont="1" applyFill="1" applyBorder="1" applyAlignment="1" applyProtection="1">
      <alignment horizontal="right" vertical="top" wrapText="1"/>
      <protection locked="0"/>
    </xf>
    <xf numFmtId="3" fontId="2" fillId="0" borderId="0" xfId="0" applyNumberFormat="1" applyFont="1" applyAlignment="1" applyProtection="1">
      <alignment horizontal="right" vertical="top" wrapText="1"/>
      <protection hidden="1"/>
    </xf>
    <xf numFmtId="3" fontId="7" fillId="0" borderId="35" xfId="0" applyNumberFormat="1" applyFont="1" applyBorder="1" applyAlignment="1" applyProtection="1">
      <alignment horizontal="right"/>
      <protection hidden="1"/>
    </xf>
    <xf numFmtId="3" fontId="2" fillId="0" borderId="24" xfId="0" applyNumberFormat="1" applyFont="1" applyBorder="1" applyAlignment="1" applyProtection="1">
      <alignment horizontal="right" vertical="top" wrapText="1"/>
      <protection hidden="1"/>
    </xf>
    <xf numFmtId="0" fontId="2" fillId="7" borderId="6" xfId="0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19" xfId="0" applyFont="1" applyBorder="1" applyProtection="1">
      <protection hidden="1"/>
    </xf>
    <xf numFmtId="0" fontId="12" fillId="0" borderId="0" xfId="0" applyFont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left"/>
      <protection hidden="1"/>
    </xf>
    <xf numFmtId="0" fontId="7" fillId="4" borderId="6" xfId="3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7" fillId="2" borderId="6" xfId="3" applyFont="1" applyFill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7" fillId="0" borderId="18" xfId="0" applyFont="1" applyBorder="1" applyAlignment="1" applyProtection="1">
      <alignment horizontal="left"/>
      <protection hidden="1"/>
    </xf>
    <xf numFmtId="0" fontId="2" fillId="0" borderId="18" xfId="0" applyFont="1" applyBorder="1" applyProtection="1">
      <protection hidden="1"/>
    </xf>
    <xf numFmtId="0" fontId="8" fillId="0" borderId="18" xfId="0" applyFont="1" applyBorder="1" applyAlignment="1" applyProtection="1">
      <alignment horizontal="center"/>
      <protection hidden="1"/>
    </xf>
    <xf numFmtId="0" fontId="2" fillId="0" borderId="18" xfId="0" applyFont="1" applyBorder="1" applyAlignment="1" applyProtection="1">
      <alignment horizontal="left"/>
      <protection hidden="1"/>
    </xf>
    <xf numFmtId="0" fontId="3" fillId="5" borderId="28" xfId="0" applyFont="1" applyFill="1" applyBorder="1" applyProtection="1">
      <protection hidden="1"/>
    </xf>
    <xf numFmtId="0" fontId="3" fillId="5" borderId="29" xfId="0" applyFont="1" applyFill="1" applyBorder="1" applyProtection="1">
      <protection hidden="1"/>
    </xf>
    <xf numFmtId="0" fontId="4" fillId="5" borderId="30" xfId="0" applyFont="1" applyFill="1" applyBorder="1" applyProtection="1">
      <protection hidden="1"/>
    </xf>
    <xf numFmtId="0" fontId="5" fillId="8" borderId="8" xfId="0" applyFont="1" applyFill="1" applyBorder="1" applyProtection="1">
      <protection hidden="1"/>
    </xf>
    <xf numFmtId="0" fontId="5" fillId="8" borderId="20" xfId="0" applyFont="1" applyFill="1" applyBorder="1" applyAlignment="1" applyProtection="1">
      <alignment horizontal="center"/>
      <protection hidden="1"/>
    </xf>
    <xf numFmtId="0" fontId="5" fillId="8" borderId="14" xfId="0" applyFont="1" applyFill="1" applyBorder="1" applyAlignment="1" applyProtection="1">
      <alignment horizontal="center"/>
      <protection hidden="1"/>
    </xf>
    <xf numFmtId="0" fontId="3" fillId="5" borderId="23" xfId="0" applyFont="1" applyFill="1" applyBorder="1" applyProtection="1">
      <protection hidden="1"/>
    </xf>
    <xf numFmtId="0" fontId="3" fillId="5" borderId="25" xfId="0" applyFont="1" applyFill="1" applyBorder="1" applyProtection="1">
      <protection hidden="1"/>
    </xf>
    <xf numFmtId="0" fontId="4" fillId="0" borderId="0" xfId="0" applyFont="1" applyProtection="1">
      <protection hidden="1"/>
    </xf>
    <xf numFmtId="0" fontId="1" fillId="3" borderId="8" xfId="0" applyFont="1" applyFill="1" applyBorder="1" applyAlignment="1" applyProtection="1">
      <alignment horizontal="center" wrapText="1"/>
      <protection hidden="1"/>
    </xf>
    <xf numFmtId="0" fontId="1" fillId="3" borderId="14" xfId="0" applyFont="1" applyFill="1" applyBorder="1" applyAlignment="1" applyProtection="1">
      <alignment horizontal="center" wrapText="1"/>
      <protection hidden="1"/>
    </xf>
    <xf numFmtId="0" fontId="1" fillId="3" borderId="9" xfId="0" applyFont="1" applyFill="1" applyBorder="1" applyAlignment="1" applyProtection="1">
      <alignment horizontal="center" wrapText="1"/>
      <protection hidden="1"/>
    </xf>
    <xf numFmtId="0" fontId="1" fillId="3" borderId="10" xfId="0" applyFont="1" applyFill="1" applyBorder="1" applyAlignment="1" applyProtection="1">
      <alignment horizontal="center" wrapText="1"/>
      <protection hidden="1"/>
    </xf>
    <xf numFmtId="0" fontId="1" fillId="3" borderId="20" xfId="0" applyFont="1" applyFill="1" applyBorder="1" applyAlignment="1" applyProtection="1">
      <alignment horizontal="center" wrapText="1"/>
      <protection hidden="1"/>
    </xf>
    <xf numFmtId="0" fontId="1" fillId="3" borderId="11" xfId="0" applyFont="1" applyFill="1" applyBorder="1" applyAlignment="1" applyProtection="1">
      <alignment horizontal="center" wrapText="1"/>
      <protection hidden="1"/>
    </xf>
    <xf numFmtId="16" fontId="1" fillId="0" borderId="3" xfId="0" quotePrefix="1" applyNumberFormat="1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7" fillId="2" borderId="5" xfId="3" applyFont="1" applyFill="1" applyBorder="1" applyAlignment="1" applyProtection="1">
      <alignment horizontal="center"/>
      <protection hidden="1"/>
    </xf>
    <xf numFmtId="0" fontId="5" fillId="0" borderId="0" xfId="4" applyFont="1" applyAlignment="1" applyProtection="1">
      <alignment horizontal="center" wrapText="1"/>
      <protection hidden="1"/>
    </xf>
    <xf numFmtId="0" fontId="2" fillId="0" borderId="0" xfId="4" applyFont="1" applyAlignment="1" applyProtection="1">
      <alignment horizontal="center" wrapText="1"/>
      <protection hidden="1"/>
    </xf>
    <xf numFmtId="16" fontId="1" fillId="0" borderId="1" xfId="0" quotePrefix="1" applyNumberFormat="1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0" xfId="4" applyFont="1" applyAlignment="1" applyProtection="1">
      <alignment horizontal="left" wrapText="1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7" fillId="2" borderId="7" xfId="3" applyFont="1" applyFill="1" applyBorder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3" fontId="2" fillId="0" borderId="0" xfId="4" applyNumberFormat="1" applyFont="1" applyAlignment="1" applyProtection="1">
      <alignment horizontal="center" wrapText="1"/>
      <protection hidden="1"/>
    </xf>
    <xf numFmtId="0" fontId="1" fillId="0" borderId="18" xfId="0" applyFont="1" applyBorder="1" applyAlignment="1" applyProtection="1">
      <alignment horizontal="right"/>
      <protection hidden="1"/>
    </xf>
    <xf numFmtId="3" fontId="1" fillId="0" borderId="18" xfId="0" applyNumberFormat="1" applyFont="1" applyBorder="1" applyProtection="1">
      <protection hidden="1"/>
    </xf>
    <xf numFmtId="0" fontId="5" fillId="0" borderId="18" xfId="3" applyFont="1" applyBorder="1" applyAlignment="1" applyProtection="1">
      <alignment horizontal="left"/>
      <protection hidden="1"/>
    </xf>
    <xf numFmtId="0" fontId="5" fillId="0" borderId="18" xfId="4" applyFont="1" applyBorder="1" applyAlignment="1" applyProtection="1">
      <alignment horizontal="center" wrapText="1"/>
      <protection hidden="1"/>
    </xf>
    <xf numFmtId="0" fontId="2" fillId="0" borderId="18" xfId="4" applyFont="1" applyBorder="1" applyAlignment="1" applyProtection="1">
      <alignment horizontal="center" wrapText="1"/>
      <protection hidden="1"/>
    </xf>
    <xf numFmtId="3" fontId="2" fillId="0" borderId="18" xfId="4" applyNumberFormat="1" applyFont="1" applyBorder="1" applyAlignment="1" applyProtection="1">
      <alignment horizontal="center" wrapText="1"/>
      <protection hidden="1"/>
    </xf>
    <xf numFmtId="0" fontId="1" fillId="5" borderId="30" xfId="0" applyFont="1" applyFill="1" applyBorder="1" applyProtection="1">
      <protection hidden="1"/>
    </xf>
    <xf numFmtId="0" fontId="5" fillId="0" borderId="0" xfId="3" applyFont="1" applyAlignment="1" applyProtection="1">
      <alignment horizontal="center"/>
      <protection hidden="1"/>
    </xf>
    <xf numFmtId="0" fontId="1" fillId="0" borderId="0" xfId="4" applyFont="1" applyAlignment="1" applyProtection="1">
      <alignment horizontal="center" wrapText="1"/>
      <protection hidden="1"/>
    </xf>
    <xf numFmtId="0" fontId="3" fillId="5" borderId="33" xfId="0" applyFont="1" applyFill="1" applyBorder="1" applyProtection="1">
      <protection hidden="1"/>
    </xf>
    <xf numFmtId="0" fontId="3" fillId="5" borderId="18" xfId="0" applyFont="1" applyFill="1" applyBorder="1" applyProtection="1">
      <protection hidden="1"/>
    </xf>
    <xf numFmtId="9" fontId="7" fillId="2" borderId="34" xfId="3" applyNumberFormat="1" applyFont="1" applyFill="1" applyBorder="1" applyAlignment="1" applyProtection="1">
      <alignment horizontal="center"/>
      <protection hidden="1"/>
    </xf>
    <xf numFmtId="0" fontId="7" fillId="2" borderId="34" xfId="3" applyFont="1" applyFill="1" applyBorder="1" applyAlignment="1" applyProtection="1">
      <alignment horizontal="center"/>
      <protection hidden="1"/>
    </xf>
    <xf numFmtId="0" fontId="1" fillId="3" borderId="8" xfId="0" applyFont="1" applyFill="1" applyBorder="1" applyAlignment="1" applyProtection="1">
      <alignment horizontal="center"/>
      <protection hidden="1"/>
    </xf>
    <xf numFmtId="0" fontId="1" fillId="3" borderId="23" xfId="0" applyFont="1" applyFill="1" applyBorder="1" applyAlignment="1" applyProtection="1">
      <alignment horizontal="center" wrapText="1"/>
      <protection hidden="1"/>
    </xf>
    <xf numFmtId="0" fontId="1" fillId="3" borderId="26" xfId="0" applyFont="1" applyFill="1" applyBorder="1" applyAlignment="1" applyProtection="1">
      <alignment horizontal="center" wrapText="1"/>
      <protection hidden="1"/>
    </xf>
    <xf numFmtId="0" fontId="1" fillId="0" borderId="3" xfId="0" applyFont="1" applyBorder="1" applyAlignment="1" applyProtection="1">
      <alignment horizontal="center"/>
      <protection hidden="1"/>
    </xf>
    <xf numFmtId="9" fontId="7" fillId="2" borderId="5" xfId="3" applyNumberFormat="1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center"/>
      <protection hidden="1"/>
    </xf>
    <xf numFmtId="9" fontId="7" fillId="2" borderId="6" xfId="3" applyNumberFormat="1" applyFont="1" applyFill="1" applyBorder="1" applyAlignment="1" applyProtection="1">
      <alignment horizontal="center"/>
      <protection hidden="1"/>
    </xf>
    <xf numFmtId="0" fontId="5" fillId="0" borderId="0" xfId="3" applyFont="1" applyAlignment="1" applyProtection="1">
      <alignment horizontal="right"/>
      <protection hidden="1"/>
    </xf>
    <xf numFmtId="9" fontId="7" fillId="2" borderId="7" xfId="3" applyNumberFormat="1" applyFon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3" fontId="2" fillId="0" borderId="0" xfId="0" applyNumberFormat="1" applyFont="1" applyAlignment="1" applyProtection="1">
      <alignment horizontal="right"/>
      <protection hidden="1"/>
    </xf>
    <xf numFmtId="0" fontId="1" fillId="0" borderId="18" xfId="0" applyFont="1" applyBorder="1" applyAlignment="1" applyProtection="1">
      <alignment horizontal="center"/>
      <protection hidden="1"/>
    </xf>
    <xf numFmtId="0" fontId="2" fillId="0" borderId="18" xfId="0" applyFont="1" applyBorder="1" applyAlignment="1" applyProtection="1">
      <alignment horizontal="right"/>
      <protection hidden="1"/>
    </xf>
    <xf numFmtId="0" fontId="2" fillId="0" borderId="18" xfId="0" applyFont="1" applyBorder="1" applyAlignment="1" applyProtection="1">
      <alignment wrapText="1"/>
      <protection hidden="1"/>
    </xf>
    <xf numFmtId="0" fontId="1" fillId="0" borderId="29" xfId="0" applyFont="1" applyBorder="1" applyAlignment="1" applyProtection="1">
      <alignment horizontal="center"/>
      <protection hidden="1"/>
    </xf>
    <xf numFmtId="0" fontId="2" fillId="0" borderId="29" xfId="0" applyFont="1" applyBorder="1" applyAlignment="1" applyProtection="1">
      <alignment horizontal="right"/>
      <protection hidden="1"/>
    </xf>
    <xf numFmtId="0" fontId="2" fillId="0" borderId="29" xfId="0" applyFont="1" applyBorder="1" applyProtection="1">
      <protection hidden="1"/>
    </xf>
    <xf numFmtId="0" fontId="2" fillId="0" borderId="29" xfId="0" applyFont="1" applyBorder="1" applyAlignment="1" applyProtection="1">
      <alignment wrapText="1"/>
      <protection hidden="1"/>
    </xf>
    <xf numFmtId="0" fontId="1" fillId="0" borderId="29" xfId="0" applyFont="1" applyBorder="1" applyAlignment="1" applyProtection="1">
      <alignment horizontal="right"/>
      <protection hidden="1"/>
    </xf>
    <xf numFmtId="3" fontId="1" fillId="0" borderId="29" xfId="0" applyNumberFormat="1" applyFont="1" applyBorder="1" applyProtection="1">
      <protection hidden="1"/>
    </xf>
    <xf numFmtId="0" fontId="2" fillId="0" borderId="29" xfId="0" applyFont="1" applyBorder="1" applyAlignment="1" applyProtection="1">
      <alignment horizontal="left"/>
      <protection hidden="1"/>
    </xf>
    <xf numFmtId="3" fontId="1" fillId="0" borderId="0" xfId="0" applyNumberFormat="1" applyFont="1" applyProtection="1">
      <protection hidden="1"/>
    </xf>
    <xf numFmtId="0" fontId="7" fillId="2" borderId="4" xfId="3" applyFont="1" applyFill="1" applyBorder="1" applyAlignment="1" applyProtection="1">
      <alignment horizontal="center"/>
      <protection hidden="1"/>
    </xf>
    <xf numFmtId="0" fontId="7" fillId="2" borderId="2" xfId="3" applyFont="1" applyFill="1" applyBorder="1" applyAlignment="1" applyProtection="1">
      <alignment horizontal="center"/>
      <protection hidden="1"/>
    </xf>
    <xf numFmtId="0" fontId="3" fillId="5" borderId="24" xfId="0" applyFont="1" applyFill="1" applyBorder="1" applyProtection="1">
      <protection hidden="1"/>
    </xf>
    <xf numFmtId="10" fontId="7" fillId="2" borderId="34" xfId="3" applyNumberFormat="1" applyFont="1" applyFill="1" applyBorder="1" applyAlignment="1" applyProtection="1">
      <alignment horizontal="center"/>
      <protection hidden="1"/>
    </xf>
    <xf numFmtId="0" fontId="2" fillId="0" borderId="0" xfId="0" quotePrefix="1" applyFont="1" applyProtection="1">
      <protection hidden="1"/>
    </xf>
    <xf numFmtId="0" fontId="5" fillId="3" borderId="21" xfId="0" applyFont="1" applyFill="1" applyBorder="1" applyAlignment="1" applyProtection="1">
      <alignment horizontal="center" wrapText="1"/>
      <protection hidden="1"/>
    </xf>
    <xf numFmtId="0" fontId="1" fillId="3" borderId="21" xfId="0" applyFont="1" applyFill="1" applyBorder="1" applyAlignment="1" applyProtection="1">
      <alignment horizontal="center" vertical="top" wrapText="1"/>
      <protection hidden="1"/>
    </xf>
    <xf numFmtId="0" fontId="1" fillId="3" borderId="22" xfId="0" applyFont="1" applyFill="1" applyBorder="1" applyAlignment="1" applyProtection="1">
      <alignment horizontal="center" vertical="top" wrapText="1"/>
      <protection hidden="1"/>
    </xf>
    <xf numFmtId="9" fontId="7" fillId="2" borderId="35" xfId="3" applyNumberFormat="1" applyFont="1" applyFill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 vertical="top" wrapText="1"/>
      <protection hidden="1"/>
    </xf>
    <xf numFmtId="3" fontId="7" fillId="2" borderId="4" xfId="3" applyNumberFormat="1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top" wrapText="1"/>
      <protection hidden="1"/>
    </xf>
    <xf numFmtId="3" fontId="7" fillId="2" borderId="1" xfId="3" applyNumberFormat="1" applyFont="1" applyFill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 vertical="top" wrapText="1"/>
      <protection hidden="1"/>
    </xf>
    <xf numFmtId="3" fontId="7" fillId="2" borderId="2" xfId="3" applyNumberFormat="1" applyFon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top" wrapText="1"/>
      <protection hidden="1"/>
    </xf>
    <xf numFmtId="165" fontId="2" fillId="0" borderId="0" xfId="0" applyNumberFormat="1" applyFont="1" applyAlignment="1" applyProtection="1">
      <alignment horizontal="right" vertical="top" wrapText="1"/>
      <protection hidden="1"/>
    </xf>
    <xf numFmtId="3" fontId="7" fillId="0" borderId="0" xfId="3" applyNumberFormat="1" applyFont="1" applyAlignment="1" applyProtection="1">
      <alignment horizontal="center"/>
      <protection hidden="1"/>
    </xf>
    <xf numFmtId="38" fontId="2" fillId="0" borderId="0" xfId="0" applyNumberFormat="1" applyFont="1" applyAlignment="1" applyProtection="1">
      <alignment horizontal="right"/>
      <protection hidden="1"/>
    </xf>
    <xf numFmtId="38" fontId="2" fillId="0" borderId="0" xfId="0" applyNumberFormat="1" applyFont="1" applyProtection="1">
      <protection hidden="1"/>
    </xf>
    <xf numFmtId="0" fontId="1" fillId="0" borderId="8" xfId="0" applyFont="1" applyBorder="1" applyAlignment="1" applyProtection="1">
      <alignment horizontal="center" vertical="top" wrapText="1"/>
      <protection hidden="1"/>
    </xf>
    <xf numFmtId="3" fontId="7" fillId="2" borderId="8" xfId="3" applyNumberFormat="1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vertical="top" wrapText="1"/>
      <protection hidden="1"/>
    </xf>
    <xf numFmtId="0" fontId="2" fillId="0" borderId="0" xfId="0" applyFont="1" applyAlignment="1" applyProtection="1">
      <alignment horizontal="right" vertical="top" wrapText="1"/>
      <protection hidden="1"/>
    </xf>
    <xf numFmtId="0" fontId="2" fillId="5" borderId="29" xfId="0" applyFont="1" applyFill="1" applyBorder="1" applyProtection="1">
      <protection hidden="1"/>
    </xf>
    <xf numFmtId="0" fontId="2" fillId="5" borderId="30" xfId="0" applyFont="1" applyFill="1" applyBorder="1" applyProtection="1">
      <protection hidden="1"/>
    </xf>
    <xf numFmtId="0" fontId="1" fillId="3" borderId="17" xfId="0" applyFont="1" applyFill="1" applyBorder="1" applyAlignment="1" applyProtection="1">
      <alignment horizontal="center" vertical="top" wrapText="1"/>
      <protection hidden="1"/>
    </xf>
    <xf numFmtId="0" fontId="1" fillId="3" borderId="12" xfId="0" applyFont="1" applyFill="1" applyBorder="1" applyAlignment="1" applyProtection="1">
      <alignment horizontal="center" vertical="top" wrapText="1"/>
      <protection hidden="1"/>
    </xf>
    <xf numFmtId="0" fontId="1" fillId="3" borderId="13" xfId="0" applyFont="1" applyFill="1" applyBorder="1" applyAlignment="1" applyProtection="1">
      <alignment horizontal="center" vertical="top" wrapText="1"/>
      <protection hidden="1"/>
    </xf>
    <xf numFmtId="0" fontId="5" fillId="3" borderId="2" xfId="0" applyFont="1" applyFill="1" applyBorder="1" applyAlignment="1" applyProtection="1">
      <alignment horizontal="center" wrapText="1"/>
      <protection hidden="1"/>
    </xf>
    <xf numFmtId="0" fontId="5" fillId="3" borderId="7" xfId="0" applyFont="1" applyFill="1" applyBorder="1" applyAlignment="1" applyProtection="1">
      <alignment horizontal="center" vertical="top" wrapText="1"/>
      <protection hidden="1"/>
    </xf>
    <xf numFmtId="0" fontId="5" fillId="3" borderId="12" xfId="0" applyFont="1" applyFill="1" applyBorder="1" applyAlignment="1" applyProtection="1">
      <alignment horizontal="center" vertical="top" wrapText="1"/>
      <protection hidden="1"/>
    </xf>
    <xf numFmtId="0" fontId="5" fillId="3" borderId="37" xfId="0" applyFont="1" applyFill="1" applyBorder="1" applyAlignment="1" applyProtection="1">
      <alignment horizontal="center" vertical="top" wrapText="1"/>
      <protection hidden="1"/>
    </xf>
    <xf numFmtId="0" fontId="1" fillId="0" borderId="4" xfId="0" applyFont="1" applyBorder="1" applyAlignment="1" applyProtection="1">
      <alignment vertical="top" wrapText="1"/>
      <protection hidden="1"/>
    </xf>
    <xf numFmtId="3" fontId="7" fillId="2" borderId="10" xfId="3" applyNumberFormat="1" applyFont="1" applyFill="1" applyBorder="1" applyAlignment="1" applyProtection="1">
      <alignment horizontal="center"/>
      <protection hidden="1"/>
    </xf>
    <xf numFmtId="3" fontId="7" fillId="2" borderId="38" xfId="3" applyNumberFormat="1" applyFont="1" applyFill="1" applyBorder="1" applyAlignment="1" applyProtection="1">
      <alignment horizontal="center"/>
      <protection hidden="1"/>
    </xf>
    <xf numFmtId="3" fontId="7" fillId="2" borderId="34" xfId="3" applyNumberFormat="1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vertical="top" wrapText="1"/>
      <protection hidden="1"/>
    </xf>
    <xf numFmtId="3" fontId="7" fillId="2" borderId="6" xfId="3" applyNumberFormat="1" applyFont="1" applyFill="1" applyBorder="1" applyAlignment="1" applyProtection="1">
      <alignment horizontal="center"/>
      <protection hidden="1"/>
    </xf>
    <xf numFmtId="3" fontId="7" fillId="2" borderId="39" xfId="3" applyNumberFormat="1" applyFont="1" applyFill="1" applyBorder="1" applyAlignment="1" applyProtection="1">
      <alignment horizontal="center"/>
      <protection hidden="1"/>
    </xf>
    <xf numFmtId="3" fontId="7" fillId="2" borderId="40" xfId="3" applyNumberFormat="1" applyFont="1" applyFill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vertical="top" wrapText="1"/>
      <protection hidden="1"/>
    </xf>
    <xf numFmtId="3" fontId="7" fillId="2" borderId="16" xfId="3" applyNumberFormat="1" applyFont="1" applyFill="1" applyBorder="1" applyAlignment="1" applyProtection="1">
      <alignment horizontal="center"/>
      <protection hidden="1"/>
    </xf>
    <xf numFmtId="3" fontId="7" fillId="2" borderId="17" xfId="3" applyNumberFormat="1" applyFont="1" applyFill="1" applyBorder="1" applyAlignment="1" applyProtection="1">
      <alignment horizontal="center"/>
      <protection hidden="1"/>
    </xf>
    <xf numFmtId="3" fontId="7" fillId="2" borderId="41" xfId="3" applyNumberFormat="1" applyFont="1" applyFill="1" applyBorder="1" applyAlignment="1" applyProtection="1">
      <alignment horizontal="center"/>
      <protection hidden="1"/>
    </xf>
    <xf numFmtId="0" fontId="9" fillId="0" borderId="0" xfId="0" applyFont="1" applyAlignment="1" applyProtection="1">
      <alignment vertical="top" wrapText="1"/>
      <protection hidden="1"/>
    </xf>
    <xf numFmtId="164" fontId="2" fillId="0" borderId="0" xfId="0" applyNumberFormat="1" applyFont="1" applyAlignment="1" applyProtection="1">
      <alignment horizontal="center" vertical="top" wrapText="1"/>
      <protection hidden="1"/>
    </xf>
    <xf numFmtId="9" fontId="7" fillId="2" borderId="23" xfId="3" applyNumberFormat="1" applyFont="1" applyFill="1" applyBorder="1" applyAlignment="1" applyProtection="1">
      <alignment horizontal="center"/>
      <protection hidden="1"/>
    </xf>
    <xf numFmtId="9" fontId="7" fillId="2" borderId="26" xfId="3" applyNumberFormat="1" applyFont="1" applyFill="1" applyBorder="1" applyAlignment="1" applyProtection="1">
      <alignment horizontal="center"/>
      <protection hidden="1"/>
    </xf>
    <xf numFmtId="9" fontId="7" fillId="2" borderId="14" xfId="3" applyNumberFormat="1" applyFont="1" applyFill="1" applyBorder="1" applyAlignment="1" applyProtection="1">
      <alignment horizontal="center"/>
      <protection hidden="1"/>
    </xf>
    <xf numFmtId="0" fontId="1" fillId="0" borderId="18" xfId="0" applyFont="1" applyBorder="1" applyAlignment="1" applyProtection="1">
      <alignment vertical="top" wrapText="1"/>
      <protection hidden="1"/>
    </xf>
    <xf numFmtId="0" fontId="1" fillId="0" borderId="18" xfId="0" applyFont="1" applyBorder="1" applyAlignment="1" applyProtection="1">
      <alignment horizontal="center" vertical="top" wrapText="1"/>
      <protection hidden="1"/>
    </xf>
    <xf numFmtId="38" fontId="1" fillId="0" borderId="18" xfId="0" applyNumberFormat="1" applyFont="1" applyBorder="1" applyAlignment="1" applyProtection="1">
      <alignment horizontal="right"/>
      <protection hidden="1"/>
    </xf>
    <xf numFmtId="0" fontId="11" fillId="0" borderId="18" xfId="0" applyFont="1" applyBorder="1" applyProtection="1">
      <protection hidden="1"/>
    </xf>
    <xf numFmtId="0" fontId="11" fillId="0" borderId="19" xfId="0" applyFont="1" applyBorder="1" applyProtection="1">
      <protection hidden="1"/>
    </xf>
    <xf numFmtId="0" fontId="11" fillId="0" borderId="0" xfId="0" applyFont="1" applyProtection="1">
      <protection hidden="1"/>
    </xf>
    <xf numFmtId="0" fontId="1" fillId="3" borderId="14" xfId="0" applyFont="1" applyFill="1" applyBorder="1" applyAlignment="1" applyProtection="1">
      <alignment horizontal="center"/>
      <protection hidden="1"/>
    </xf>
    <xf numFmtId="0" fontId="7" fillId="2" borderId="1" xfId="3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vertical="top"/>
      <protection hidden="1"/>
    </xf>
    <xf numFmtId="0" fontId="7" fillId="2" borderId="3" xfId="3" applyFont="1" applyFill="1" applyBorder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right" vertical="top" wrapText="1"/>
      <protection hidden="1"/>
    </xf>
    <xf numFmtId="0" fontId="7" fillId="0" borderId="0" xfId="3" applyFont="1" applyAlignment="1" applyProtection="1">
      <alignment horizontal="right"/>
      <protection hidden="1"/>
    </xf>
    <xf numFmtId="9" fontId="5" fillId="0" borderId="0" xfId="3" applyNumberFormat="1" applyFont="1" applyAlignment="1" applyProtection="1">
      <alignment horizontal="right"/>
      <protection hidden="1"/>
    </xf>
    <xf numFmtId="0" fontId="9" fillId="0" borderId="18" xfId="0" applyFont="1" applyBorder="1" applyAlignment="1" applyProtection="1">
      <alignment vertical="top" wrapText="1"/>
      <protection hidden="1"/>
    </xf>
    <xf numFmtId="164" fontId="2" fillId="0" borderId="18" xfId="0" applyNumberFormat="1" applyFont="1" applyBorder="1" applyAlignment="1" applyProtection="1">
      <alignment horizontal="right" vertical="top" wrapText="1"/>
      <protection hidden="1"/>
    </xf>
    <xf numFmtId="9" fontId="5" fillId="0" borderId="18" xfId="3" applyNumberFormat="1" applyFont="1" applyBorder="1" applyAlignment="1" applyProtection="1">
      <alignment horizontal="right"/>
      <protection hidden="1"/>
    </xf>
    <xf numFmtId="0" fontId="3" fillId="5" borderId="30" xfId="0" applyFont="1" applyFill="1" applyBorder="1" applyProtection="1">
      <protection hidden="1"/>
    </xf>
    <xf numFmtId="3" fontId="4" fillId="0" borderId="0" xfId="0" applyNumberFormat="1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3" borderId="9" xfId="0" applyFont="1" applyFill="1" applyBorder="1" applyAlignment="1" applyProtection="1">
      <alignment horizontal="center"/>
      <protection hidden="1"/>
    </xf>
    <xf numFmtId="0" fontId="5" fillId="3" borderId="10" xfId="0" applyFont="1" applyFill="1" applyBorder="1" applyAlignment="1" applyProtection="1">
      <alignment horizontal="center" wrapText="1"/>
      <protection hidden="1"/>
    </xf>
    <xf numFmtId="2" fontId="7" fillId="2" borderId="5" xfId="3" applyNumberFormat="1" applyFont="1" applyFill="1" applyBorder="1" applyAlignment="1" applyProtection="1">
      <alignment horizontal="center"/>
      <protection hidden="1"/>
    </xf>
    <xf numFmtId="2" fontId="7" fillId="2" borderId="6" xfId="3" applyNumberFormat="1" applyFont="1" applyFill="1" applyBorder="1" applyAlignment="1" applyProtection="1">
      <alignment horizontal="center"/>
      <protection hidden="1"/>
    </xf>
    <xf numFmtId="2" fontId="7" fillId="2" borderId="15" xfId="3" applyNumberFormat="1" applyFont="1" applyFill="1" applyBorder="1" applyAlignment="1" applyProtection="1">
      <alignment horizontal="center"/>
      <protection hidden="1"/>
    </xf>
    <xf numFmtId="2" fontId="7" fillId="2" borderId="21" xfId="3" applyNumberFormat="1" applyFont="1" applyFill="1" applyBorder="1" applyAlignment="1" applyProtection="1">
      <alignment horizontal="center"/>
      <protection hidden="1"/>
    </xf>
    <xf numFmtId="2" fontId="7" fillId="2" borderId="7" xfId="3" applyNumberFormat="1" applyFont="1" applyFill="1" applyBorder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5" fillId="0" borderId="0" xfId="0" applyFont="1" applyAlignment="1" applyProtection="1">
      <alignment wrapText="1"/>
      <protection hidden="1"/>
    </xf>
    <xf numFmtId="166" fontId="7" fillId="2" borderId="5" xfId="3" applyNumberFormat="1" applyFont="1" applyFill="1" applyBorder="1" applyAlignment="1" applyProtection="1">
      <alignment horizontal="center"/>
      <protection hidden="1"/>
    </xf>
    <xf numFmtId="166" fontId="7" fillId="2" borderId="6" xfId="3" applyNumberFormat="1" applyFont="1" applyFill="1" applyBorder="1" applyAlignment="1" applyProtection="1">
      <alignment horizontal="center"/>
      <protection hidden="1"/>
    </xf>
    <xf numFmtId="166" fontId="7" fillId="2" borderId="7" xfId="3" applyNumberFormat="1" applyFont="1" applyFill="1" applyBorder="1" applyAlignment="1" applyProtection="1">
      <alignment horizontal="center"/>
      <protection hidden="1"/>
    </xf>
    <xf numFmtId="3" fontId="5" fillId="0" borderId="0" xfId="0" applyNumberFormat="1" applyFont="1" applyAlignment="1" applyProtection="1">
      <alignment horizontal="left"/>
      <protection hidden="1"/>
    </xf>
    <xf numFmtId="9" fontId="18" fillId="0" borderId="0" xfId="3" applyNumberFormat="1" applyFont="1" applyAlignment="1" applyProtection="1">
      <alignment horizontal="center"/>
      <protection hidden="1"/>
    </xf>
    <xf numFmtId="3" fontId="7" fillId="0" borderId="0" xfId="0" applyNumberFormat="1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right" wrapText="1"/>
      <protection hidden="1"/>
    </xf>
    <xf numFmtId="166" fontId="7" fillId="2" borderId="35" xfId="3" applyNumberFormat="1" applyFont="1" applyFill="1" applyBorder="1" applyAlignment="1" applyProtection="1">
      <alignment horizontal="center"/>
      <protection hidden="1"/>
    </xf>
    <xf numFmtId="166" fontId="7" fillId="0" borderId="0" xfId="3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2" fillId="0" borderId="23" xfId="0" applyFont="1" applyBorder="1" applyAlignment="1" applyProtection="1">
      <alignment horizontal="left" vertical="top" wrapText="1"/>
      <protection hidden="1"/>
    </xf>
    <xf numFmtId="0" fontId="1" fillId="0" borderId="25" xfId="0" applyFont="1" applyBorder="1" applyAlignment="1" applyProtection="1">
      <alignment horizontal="right"/>
      <protection hidden="1"/>
    </xf>
    <xf numFmtId="167" fontId="7" fillId="2" borderId="35" xfId="3" applyNumberFormat="1" applyFont="1" applyFill="1" applyBorder="1" applyAlignment="1" applyProtection="1">
      <alignment horizontal="center"/>
      <protection hidden="1"/>
    </xf>
    <xf numFmtId="0" fontId="13" fillId="0" borderId="18" xfId="0" applyFont="1" applyBorder="1" applyProtection="1">
      <protection hidden="1"/>
    </xf>
    <xf numFmtId="0" fontId="13" fillId="0" borderId="29" xfId="0" applyFont="1" applyBorder="1" applyProtection="1">
      <protection hidden="1"/>
    </xf>
    <xf numFmtId="0" fontId="5" fillId="6" borderId="23" xfId="0" applyFont="1" applyFill="1" applyBorder="1" applyProtection="1">
      <protection hidden="1"/>
    </xf>
    <xf numFmtId="0" fontId="1" fillId="6" borderId="20" xfId="0" applyFont="1" applyFill="1" applyBorder="1" applyAlignment="1" applyProtection="1">
      <alignment horizontal="right"/>
      <protection hidden="1"/>
    </xf>
    <xf numFmtId="0" fontId="1" fillId="6" borderId="14" xfId="0" applyFont="1" applyFill="1" applyBorder="1" applyAlignment="1" applyProtection="1">
      <alignment horizontal="center"/>
      <protection hidden="1"/>
    </xf>
    <xf numFmtId="0" fontId="1" fillId="0" borderId="4" xfId="0" applyFont="1" applyBorder="1" applyProtection="1">
      <protection hidden="1"/>
    </xf>
    <xf numFmtId="0" fontId="17" fillId="0" borderId="44" xfId="0" applyFont="1" applyBorder="1" applyAlignment="1" applyProtection="1">
      <alignment horizontal="center"/>
      <protection hidden="1"/>
    </xf>
    <xf numFmtId="0" fontId="1" fillId="0" borderId="1" xfId="0" applyFont="1" applyBorder="1" applyProtection="1">
      <protection hidden="1"/>
    </xf>
    <xf numFmtId="0" fontId="17" fillId="0" borderId="32" xfId="0" applyFont="1" applyBorder="1" applyAlignment="1" applyProtection="1">
      <alignment horizontal="center"/>
      <protection hidden="1"/>
    </xf>
    <xf numFmtId="0" fontId="1" fillId="0" borderId="2" xfId="0" applyFont="1" applyBorder="1" applyProtection="1">
      <protection hidden="1"/>
    </xf>
    <xf numFmtId="0" fontId="17" fillId="0" borderId="31" xfId="0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2" fillId="0" borderId="27" xfId="0" applyFont="1" applyBorder="1" applyProtection="1">
      <protection hidden="1"/>
    </xf>
    <xf numFmtId="0" fontId="5" fillId="0" borderId="2" xfId="0" applyFont="1" applyBorder="1" applyAlignment="1" applyProtection="1">
      <alignment horizontal="left"/>
      <protection hidden="1"/>
    </xf>
    <xf numFmtId="0" fontId="5" fillId="0" borderId="29" xfId="3" applyFont="1" applyBorder="1" applyAlignment="1" applyProtection="1">
      <alignment horizontal="left"/>
      <protection hidden="1"/>
    </xf>
    <xf numFmtId="0" fontId="5" fillId="0" borderId="29" xfId="4" applyFont="1" applyBorder="1" applyAlignment="1" applyProtection="1">
      <alignment horizontal="center" wrapText="1"/>
      <protection hidden="1"/>
    </xf>
    <xf numFmtId="0" fontId="11" fillId="0" borderId="27" xfId="0" applyFont="1" applyBorder="1" applyProtection="1">
      <protection hidden="1"/>
    </xf>
    <xf numFmtId="3" fontId="5" fillId="0" borderId="58" xfId="0" applyNumberFormat="1" applyFont="1" applyBorder="1" applyAlignment="1" applyProtection="1">
      <alignment horizontal="right"/>
      <protection hidden="1"/>
    </xf>
    <xf numFmtId="3" fontId="5" fillId="0" borderId="33" xfId="0" applyNumberFormat="1" applyFont="1" applyBorder="1" applyAlignment="1" applyProtection="1">
      <alignment horizontal="right"/>
      <protection hidden="1"/>
    </xf>
    <xf numFmtId="166" fontId="7" fillId="2" borderId="16" xfId="3" applyNumberFormat="1" applyFont="1" applyFill="1" applyBorder="1" applyAlignment="1" applyProtection="1">
      <alignment horizontal="center"/>
      <protection hidden="1"/>
    </xf>
    <xf numFmtId="166" fontId="7" fillId="2" borderId="23" xfId="3" applyNumberFormat="1" applyFont="1" applyFill="1" applyBorder="1" applyAlignment="1" applyProtection="1">
      <alignment horizontal="center"/>
      <protection hidden="1"/>
    </xf>
    <xf numFmtId="0" fontId="7" fillId="0" borderId="23" xfId="0" applyFont="1" applyBorder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3" fillId="0" borderId="0" xfId="0" applyFont="1" applyProtection="1">
      <protection hidden="1"/>
    </xf>
    <xf numFmtId="38" fontId="2" fillId="0" borderId="18" xfId="0" applyNumberFormat="1" applyFont="1" applyBorder="1" applyProtection="1">
      <protection hidden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7" fillId="0" borderId="19" xfId="0" applyFont="1" applyBorder="1"/>
    <xf numFmtId="0" fontId="12" fillId="0" borderId="0" xfId="0" applyFont="1"/>
    <xf numFmtId="0" fontId="5" fillId="2" borderId="6" xfId="3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5" fillId="0" borderId="0" xfId="3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3" applyFont="1" applyAlignment="1">
      <alignment horizontal="center"/>
    </xf>
    <xf numFmtId="0" fontId="7" fillId="0" borderId="0" xfId="0" applyFont="1" applyAlignment="1">
      <alignment horizontal="center"/>
    </xf>
    <xf numFmtId="0" fontId="7" fillId="4" borderId="6" xfId="3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9" borderId="6" xfId="3" applyFont="1" applyFill="1" applyBorder="1" applyAlignment="1">
      <alignment horizontal="center"/>
    </xf>
    <xf numFmtId="0" fontId="2" fillId="0" borderId="18" xfId="0" applyFont="1" applyBorder="1"/>
    <xf numFmtId="0" fontId="7" fillId="0" borderId="18" xfId="0" applyFont="1" applyBorder="1" applyAlignment="1">
      <alignment horizontal="left"/>
    </xf>
    <xf numFmtId="0" fontId="8" fillId="0" borderId="18" xfId="0" applyFont="1" applyBorder="1" applyAlignment="1">
      <alignment horizontal="center"/>
    </xf>
    <xf numFmtId="0" fontId="20" fillId="0" borderId="0" xfId="0" applyFont="1"/>
    <xf numFmtId="0" fontId="1" fillId="11" borderId="14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11" borderId="8" xfId="0" applyFont="1" applyFill="1" applyBorder="1" applyAlignment="1">
      <alignment horizontal="center" wrapText="1"/>
    </xf>
    <xf numFmtId="0" fontId="1" fillId="11" borderId="20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26" xfId="0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0" borderId="58" xfId="0" applyFont="1" applyBorder="1"/>
    <xf numFmtId="3" fontId="2" fillId="9" borderId="43" xfId="0" applyNumberFormat="1" applyFont="1" applyFill="1" applyBorder="1" applyAlignment="1">
      <alignment horizontal="right"/>
    </xf>
    <xf numFmtId="3" fontId="2" fillId="0" borderId="0" xfId="0" applyNumberFormat="1" applyFont="1"/>
    <xf numFmtId="3" fontId="2" fillId="9" borderId="4" xfId="0" applyNumberFormat="1" applyFont="1" applyFill="1" applyBorder="1" applyAlignment="1">
      <alignment horizontal="right"/>
    </xf>
    <xf numFmtId="3" fontId="2" fillId="9" borderId="5" xfId="0" applyNumberFormat="1" applyFont="1" applyFill="1" applyBorder="1" applyAlignment="1">
      <alignment horizontal="right"/>
    </xf>
    <xf numFmtId="3" fontId="2" fillId="9" borderId="4" xfId="0" applyNumberFormat="1" applyFont="1" applyFill="1" applyBorder="1"/>
    <xf numFmtId="3" fontId="2" fillId="9" borderId="46" xfId="0" applyNumberFormat="1" applyFont="1" applyFill="1" applyBorder="1"/>
    <xf numFmtId="3" fontId="7" fillId="9" borderId="5" xfId="3" applyNumberFormat="1" applyFont="1" applyFill="1" applyBorder="1" applyAlignment="1">
      <alignment horizontal="right"/>
    </xf>
    <xf numFmtId="0" fontId="1" fillId="0" borderId="59" xfId="0" applyFont="1" applyBorder="1"/>
    <xf numFmtId="3" fontId="2" fillId="9" borderId="32" xfId="0" applyNumberFormat="1" applyFont="1" applyFill="1" applyBorder="1" applyAlignment="1">
      <alignment horizontal="right"/>
    </xf>
    <xf numFmtId="3" fontId="1" fillId="0" borderId="0" xfId="0" applyNumberFormat="1" applyFont="1"/>
    <xf numFmtId="0" fontId="2" fillId="9" borderId="1" xfId="0" applyFont="1" applyFill="1" applyBorder="1" applyAlignment="1">
      <alignment horizontal="right"/>
    </xf>
    <xf numFmtId="3" fontId="2" fillId="9" borderId="6" xfId="0" applyNumberFormat="1" applyFont="1" applyFill="1" applyBorder="1" applyAlignment="1">
      <alignment horizontal="right"/>
    </xf>
    <xf numFmtId="3" fontId="2" fillId="9" borderId="1" xfId="0" applyNumberFormat="1" applyFont="1" applyFill="1" applyBorder="1"/>
    <xf numFmtId="3" fontId="2" fillId="9" borderId="39" xfId="0" applyNumberFormat="1" applyFont="1" applyFill="1" applyBorder="1"/>
    <xf numFmtId="3" fontId="7" fillId="9" borderId="6" xfId="3" applyNumberFormat="1" applyFont="1" applyFill="1" applyBorder="1" applyAlignment="1">
      <alignment horizontal="right"/>
    </xf>
    <xf numFmtId="3" fontId="2" fillId="9" borderId="6" xfId="0" applyNumberFormat="1" applyFont="1" applyFill="1" applyBorder="1" applyAlignment="1" applyProtection="1">
      <alignment horizontal="right" wrapText="1"/>
      <protection hidden="1"/>
    </xf>
    <xf numFmtId="3" fontId="7" fillId="9" borderId="15" xfId="3" applyNumberFormat="1" applyFont="1" applyFill="1" applyBorder="1" applyAlignment="1">
      <alignment horizontal="right"/>
    </xf>
    <xf numFmtId="0" fontId="5" fillId="0" borderId="59" xfId="0" applyFont="1" applyBorder="1"/>
    <xf numFmtId="3" fontId="2" fillId="9" borderId="56" xfId="0" applyNumberFormat="1" applyFont="1" applyFill="1" applyBorder="1"/>
    <xf numFmtId="3" fontId="2" fillId="9" borderId="57" xfId="0" applyNumberFormat="1" applyFont="1" applyFill="1" applyBorder="1"/>
    <xf numFmtId="0" fontId="1" fillId="0" borderId="59" xfId="0" applyFont="1" applyBorder="1" applyAlignment="1">
      <alignment horizontal="left"/>
    </xf>
    <xf numFmtId="0" fontId="2" fillId="9" borderId="2" xfId="0" applyFont="1" applyFill="1" applyBorder="1" applyAlignment="1">
      <alignment horizontal="right"/>
    </xf>
    <xf numFmtId="3" fontId="2" fillId="9" borderId="7" xfId="0" applyNumberFormat="1" applyFont="1" applyFill="1" applyBorder="1" applyAlignment="1">
      <alignment horizontal="right"/>
    </xf>
    <xf numFmtId="3" fontId="7" fillId="9" borderId="7" xfId="3" applyNumberFormat="1" applyFont="1" applyFill="1" applyBorder="1" applyAlignment="1">
      <alignment horizontal="right"/>
    </xf>
    <xf numFmtId="3" fontId="2" fillId="9" borderId="7" xfId="0" applyNumberFormat="1" applyFont="1" applyFill="1" applyBorder="1" applyAlignment="1" applyProtection="1">
      <alignment horizontal="right" wrapText="1"/>
      <protection hidden="1"/>
    </xf>
    <xf numFmtId="3" fontId="2" fillId="0" borderId="29" xfId="5" applyNumberFormat="1" applyFont="1" applyBorder="1" applyProtection="1">
      <protection hidden="1"/>
    </xf>
    <xf numFmtId="0" fontId="1" fillId="0" borderId="0" xfId="0" applyFont="1" applyAlignment="1">
      <alignment horizontal="right"/>
    </xf>
    <xf numFmtId="3" fontId="1" fillId="0" borderId="8" xfId="5" applyNumberFormat="1" applyFont="1" applyBorder="1" applyProtection="1">
      <protection hidden="1"/>
    </xf>
    <xf numFmtId="3" fontId="1" fillId="0" borderId="14" xfId="5" applyNumberFormat="1" applyFont="1" applyBorder="1" applyProtection="1">
      <protection hidden="1"/>
    </xf>
    <xf numFmtId="3" fontId="1" fillId="0" borderId="8" xfId="0" applyNumberFormat="1" applyFont="1" applyBorder="1" applyAlignment="1">
      <alignment wrapText="1"/>
    </xf>
    <xf numFmtId="3" fontId="1" fillId="0" borderId="20" xfId="0" applyNumberFormat="1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1" fillId="0" borderId="18" xfId="0" applyFont="1" applyBorder="1" applyAlignment="1">
      <alignment horizontal="right"/>
    </xf>
    <xf numFmtId="0" fontId="3" fillId="0" borderId="33" xfId="0" applyFont="1" applyBorder="1" applyAlignment="1">
      <alignment wrapText="1"/>
    </xf>
    <xf numFmtId="0" fontId="2" fillId="9" borderId="42" xfId="0" applyFont="1" applyFill="1" applyBorder="1"/>
    <xf numFmtId="3" fontId="2" fillId="0" borderId="42" xfId="0" applyNumberFormat="1" applyFont="1" applyBorder="1"/>
    <xf numFmtId="0" fontId="2" fillId="9" borderId="6" xfId="0" applyFont="1" applyFill="1" applyBorder="1"/>
    <xf numFmtId="3" fontId="2" fillId="0" borderId="6" xfId="0" applyNumberFormat="1" applyFont="1" applyBorder="1"/>
    <xf numFmtId="0" fontId="2" fillId="9" borderId="7" xfId="0" applyFont="1" applyFill="1" applyBorder="1"/>
    <xf numFmtId="3" fontId="2" fillId="0" borderId="7" xfId="0" applyNumberFormat="1" applyFont="1" applyBorder="1"/>
    <xf numFmtId="3" fontId="1" fillId="0" borderId="8" xfId="0" applyNumberFormat="1" applyFont="1" applyBorder="1" applyProtection="1">
      <protection hidden="1"/>
    </xf>
    <xf numFmtId="3" fontId="1" fillId="0" borderId="14" xfId="0" applyNumberFormat="1" applyFont="1" applyBorder="1" applyProtection="1">
      <protection hidden="1"/>
    </xf>
    <xf numFmtId="0" fontId="2" fillId="0" borderId="66" xfId="0" applyFont="1" applyBorder="1"/>
    <xf numFmtId="0" fontId="2" fillId="0" borderId="69" xfId="0" applyFont="1" applyBorder="1"/>
    <xf numFmtId="0" fontId="1" fillId="0" borderId="0" xfId="0" applyFont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0" borderId="0" xfId="0" applyFont="1"/>
    <xf numFmtId="0" fontId="7" fillId="2" borderId="1" xfId="3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/>
    </xf>
    <xf numFmtId="0" fontId="9" fillId="0" borderId="0" xfId="0" applyFont="1" applyAlignment="1">
      <alignment vertical="top" wrapText="1"/>
    </xf>
    <xf numFmtId="164" fontId="2" fillId="0" borderId="0" xfId="0" applyNumberFormat="1" applyFont="1" applyAlignment="1">
      <alignment horizontal="right" vertical="top" wrapText="1"/>
    </xf>
    <xf numFmtId="0" fontId="7" fillId="0" borderId="0" xfId="3" applyFont="1" applyAlignment="1">
      <alignment horizontal="right"/>
    </xf>
    <xf numFmtId="9" fontId="7" fillId="2" borderId="35" xfId="3" applyNumberFormat="1" applyFont="1" applyFill="1" applyBorder="1" applyAlignment="1">
      <alignment horizontal="center"/>
    </xf>
    <xf numFmtId="9" fontId="5" fillId="0" borderId="0" xfId="3" applyNumberFormat="1" applyFont="1" applyAlignment="1">
      <alignment horizontal="right"/>
    </xf>
    <xf numFmtId="0" fontId="9" fillId="0" borderId="18" xfId="0" applyFont="1" applyBorder="1" applyAlignment="1">
      <alignment vertical="top" wrapText="1"/>
    </xf>
    <xf numFmtId="164" fontId="2" fillId="0" borderId="18" xfId="0" applyNumberFormat="1" applyFont="1" applyBorder="1" applyAlignment="1">
      <alignment horizontal="right" vertical="top" wrapText="1"/>
    </xf>
    <xf numFmtId="9" fontId="5" fillId="0" borderId="18" xfId="3" applyNumberFormat="1" applyFont="1" applyBorder="1" applyAlignment="1">
      <alignment horizontal="right"/>
    </xf>
    <xf numFmtId="3" fontId="1" fillId="0" borderId="18" xfId="0" applyNumberFormat="1" applyFont="1" applyBorder="1"/>
    <xf numFmtId="0" fontId="13" fillId="0" borderId="29" xfId="0" applyFont="1" applyBorder="1"/>
    <xf numFmtId="0" fontId="5" fillId="6" borderId="23" xfId="0" applyFont="1" applyFill="1" applyBorder="1"/>
    <xf numFmtId="0" fontId="1" fillId="6" borderId="20" xfId="0" applyFont="1" applyFill="1" applyBorder="1" applyAlignment="1">
      <alignment horizontal="right" wrapText="1"/>
    </xf>
    <xf numFmtId="0" fontId="1" fillId="6" borderId="26" xfId="0" applyFont="1" applyFill="1" applyBorder="1" applyAlignment="1">
      <alignment horizontal="right" wrapText="1"/>
    </xf>
    <xf numFmtId="0" fontId="1" fillId="0" borderId="4" xfId="0" applyFont="1" applyBorder="1"/>
    <xf numFmtId="3" fontId="2" fillId="0" borderId="46" xfId="0" applyNumberFormat="1" applyFont="1" applyBorder="1" applyAlignment="1">
      <alignment horizontal="right" vertical="top" wrapText="1"/>
    </xf>
    <xf numFmtId="0" fontId="1" fillId="0" borderId="1" xfId="0" applyFont="1" applyBorder="1"/>
    <xf numFmtId="3" fontId="2" fillId="0" borderId="39" xfId="0" applyNumberFormat="1" applyFont="1" applyBorder="1" applyAlignment="1">
      <alignment horizontal="right" vertical="top" wrapText="1"/>
    </xf>
    <xf numFmtId="0" fontId="1" fillId="0" borderId="56" xfId="0" applyFont="1" applyBorder="1"/>
    <xf numFmtId="3" fontId="2" fillId="0" borderId="57" xfId="0" applyNumberFormat="1" applyFont="1" applyBorder="1" applyAlignment="1">
      <alignment horizontal="right" vertical="top" wrapText="1"/>
    </xf>
    <xf numFmtId="0" fontId="1" fillId="0" borderId="2" xfId="0" applyFont="1" applyBorder="1"/>
    <xf numFmtId="3" fontId="2" fillId="0" borderId="15" xfId="0" applyNumberFormat="1" applyFont="1" applyBorder="1" applyAlignment="1" applyProtection="1">
      <alignment horizontal="right"/>
      <protection hidden="1"/>
    </xf>
    <xf numFmtId="3" fontId="2" fillId="4" borderId="57" xfId="0" applyNumberFormat="1" applyFont="1" applyFill="1" applyBorder="1" applyAlignment="1" applyProtection="1">
      <alignment horizontal="right" vertical="top" wrapText="1"/>
      <protection locked="0"/>
    </xf>
    <xf numFmtId="3" fontId="2" fillId="0" borderId="57" xfId="0" applyNumberFormat="1" applyFont="1" applyBorder="1" applyAlignment="1" applyProtection="1">
      <alignment horizontal="right" vertical="top" wrapText="1"/>
      <protection hidden="1"/>
    </xf>
    <xf numFmtId="3" fontId="1" fillId="0" borderId="26" xfId="0" applyNumberFormat="1" applyFont="1" applyBorder="1" applyProtection="1">
      <protection hidden="1"/>
    </xf>
    <xf numFmtId="10" fontId="7" fillId="0" borderId="0" xfId="3" applyNumberFormat="1" applyFont="1" applyAlignment="1" applyProtection="1">
      <alignment horizontal="center"/>
      <protection hidden="1"/>
    </xf>
    <xf numFmtId="0" fontId="7" fillId="0" borderId="50" xfId="0" applyFont="1" applyBorder="1" applyAlignment="1" applyProtection="1">
      <alignment horizontal="right"/>
      <protection hidden="1"/>
    </xf>
    <xf numFmtId="0" fontId="2" fillId="7" borderId="42" xfId="0" applyFont="1" applyFill="1" applyBorder="1" applyAlignment="1" applyProtection="1">
      <alignment horizontal="center"/>
      <protection locked="0"/>
    </xf>
    <xf numFmtId="0" fontId="5" fillId="7" borderId="6" xfId="3" applyFont="1" applyFill="1" applyBorder="1" applyAlignment="1" applyProtection="1">
      <alignment horizontal="center"/>
      <protection locked="0"/>
    </xf>
    <xf numFmtId="0" fontId="2" fillId="7" borderId="32" xfId="0" applyFont="1" applyFill="1" applyBorder="1" applyAlignment="1" applyProtection="1">
      <alignment horizontal="right"/>
      <protection locked="0"/>
    </xf>
    <xf numFmtId="0" fontId="2" fillId="7" borderId="31" xfId="0" applyFont="1" applyFill="1" applyBorder="1" applyAlignment="1" applyProtection="1">
      <alignment horizontal="right"/>
      <protection locked="0"/>
    </xf>
    <xf numFmtId="3" fontId="2" fillId="7" borderId="56" xfId="0" applyNumberFormat="1" applyFont="1" applyFill="1" applyBorder="1" applyProtection="1">
      <protection locked="0"/>
    </xf>
    <xf numFmtId="3" fontId="2" fillId="7" borderId="57" xfId="0" applyNumberFormat="1" applyFont="1" applyFill="1" applyBorder="1" applyProtection="1">
      <protection locked="0"/>
    </xf>
    <xf numFmtId="3" fontId="2" fillId="7" borderId="2" xfId="0" applyNumberFormat="1" applyFont="1" applyFill="1" applyBorder="1" applyProtection="1">
      <protection locked="0"/>
    </xf>
    <xf numFmtId="3" fontId="2" fillId="7" borderId="12" xfId="0" applyNumberFormat="1" applyFont="1" applyFill="1" applyBorder="1" applyProtection="1">
      <protection locked="0"/>
    </xf>
    <xf numFmtId="3" fontId="2" fillId="7" borderId="44" xfId="0" applyNumberFormat="1" applyFont="1" applyFill="1" applyBorder="1" applyProtection="1">
      <protection locked="0"/>
    </xf>
    <xf numFmtId="3" fontId="2" fillId="7" borderId="32" xfId="0" applyNumberFormat="1" applyFont="1" applyFill="1" applyBorder="1" applyProtection="1">
      <protection locked="0"/>
    </xf>
    <xf numFmtId="3" fontId="2" fillId="7" borderId="31" xfId="0" applyNumberFormat="1" applyFont="1" applyFill="1" applyBorder="1" applyProtection="1">
      <protection locked="0"/>
    </xf>
    <xf numFmtId="3" fontId="2" fillId="7" borderId="43" xfId="0" applyNumberFormat="1" applyFont="1" applyFill="1" applyBorder="1" applyProtection="1">
      <protection locked="0"/>
    </xf>
    <xf numFmtId="164" fontId="2" fillId="4" borderId="31" xfId="0" applyNumberFormat="1" applyFont="1" applyFill="1" applyBorder="1" applyAlignment="1" applyProtection="1">
      <alignment horizontal="right" vertical="top" wrapText="1"/>
      <protection locked="0"/>
    </xf>
    <xf numFmtId="3" fontId="2" fillId="4" borderId="12" xfId="0" applyNumberFormat="1" applyFont="1" applyFill="1" applyBorder="1" applyAlignment="1" applyProtection="1">
      <alignment horizontal="right" vertical="top" wrapText="1"/>
      <protection locked="0"/>
    </xf>
    <xf numFmtId="0" fontId="2" fillId="0" borderId="19" xfId="0" applyFont="1" applyBorder="1"/>
    <xf numFmtId="0" fontId="22" fillId="6" borderId="20" xfId="0" applyFont="1" applyFill="1" applyBorder="1" applyAlignment="1">
      <alignment horizontal="right" wrapText="1"/>
    </xf>
    <xf numFmtId="0" fontId="1" fillId="6" borderId="26" xfId="0" applyFont="1" applyFill="1" applyBorder="1" applyAlignment="1">
      <alignment horizontal="right"/>
    </xf>
    <xf numFmtId="3" fontId="1" fillId="0" borderId="33" xfId="0" applyNumberFormat="1" applyFont="1" applyBorder="1" applyProtection="1">
      <protection hidden="1"/>
    </xf>
    <xf numFmtId="3" fontId="1" fillId="0" borderId="20" xfId="0" applyNumberFormat="1" applyFont="1" applyBorder="1" applyProtection="1">
      <protection hidden="1"/>
    </xf>
    <xf numFmtId="3" fontId="2" fillId="7" borderId="6" xfId="0" applyNumberFormat="1" applyFont="1" applyFill="1" applyBorder="1" applyProtection="1">
      <protection locked="0"/>
    </xf>
    <xf numFmtId="3" fontId="7" fillId="7" borderId="7" xfId="3" applyNumberFormat="1" applyFont="1" applyFill="1" applyBorder="1" applyAlignment="1" applyProtection="1">
      <alignment horizontal="center"/>
      <protection locked="0"/>
    </xf>
    <xf numFmtId="0" fontId="1" fillId="0" borderId="62" xfId="0" applyFont="1" applyBorder="1"/>
    <xf numFmtId="0" fontId="1" fillId="0" borderId="61" xfId="0" applyFont="1" applyBorder="1"/>
    <xf numFmtId="0" fontId="5" fillId="0" borderId="61" xfId="0" applyFont="1" applyBorder="1"/>
    <xf numFmtId="0" fontId="0" fillId="0" borderId="61" xfId="0" applyBorder="1"/>
    <xf numFmtId="0" fontId="1" fillId="0" borderId="61" xfId="0" applyFont="1" applyBorder="1" applyAlignment="1">
      <alignment horizontal="left"/>
    </xf>
    <xf numFmtId="0" fontId="1" fillId="11" borderId="26" xfId="0" applyFont="1" applyFill="1" applyBorder="1" applyAlignment="1">
      <alignment horizontal="center" wrapText="1"/>
    </xf>
    <xf numFmtId="0" fontId="7" fillId="7" borderId="42" xfId="3" applyFont="1" applyFill="1" applyBorder="1" applyAlignment="1" applyProtection="1">
      <alignment horizontal="right"/>
      <protection locked="0"/>
    </xf>
    <xf numFmtId="0" fontId="2" fillId="7" borderId="6" xfId="0" applyFont="1" applyFill="1" applyBorder="1" applyAlignment="1" applyProtection="1">
      <alignment horizontal="right"/>
      <protection locked="0"/>
    </xf>
    <xf numFmtId="0" fontId="2" fillId="7" borderId="7" xfId="0" applyFont="1" applyFill="1" applyBorder="1" applyAlignment="1" applyProtection="1">
      <alignment horizontal="right"/>
      <protection locked="0"/>
    </xf>
    <xf numFmtId="3" fontId="2" fillId="9" borderId="31" xfId="0" applyNumberFormat="1" applyFont="1" applyFill="1" applyBorder="1" applyAlignment="1">
      <alignment horizontal="right"/>
    </xf>
    <xf numFmtId="0" fontId="1" fillId="0" borderId="60" xfId="0" applyFont="1" applyBorder="1"/>
    <xf numFmtId="0" fontId="1" fillId="0" borderId="59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0" fontId="1" fillId="0" borderId="58" xfId="0" applyFont="1" applyBorder="1" applyAlignment="1">
      <alignment vertical="top" wrapText="1"/>
    </xf>
    <xf numFmtId="0" fontId="1" fillId="3" borderId="8" xfId="0" applyFont="1" applyFill="1" applyBorder="1"/>
    <xf numFmtId="3" fontId="2" fillId="4" borderId="5" xfId="0" applyNumberFormat="1" applyFont="1" applyFill="1" applyBorder="1" applyAlignment="1" applyProtection="1">
      <alignment horizontal="center" vertical="top" wrapText="1"/>
      <protection locked="0"/>
    </xf>
    <xf numFmtId="3" fontId="2" fillId="4" borderId="44" xfId="0" applyNumberFormat="1" applyFont="1" applyFill="1" applyBorder="1" applyAlignment="1" applyProtection="1">
      <alignment horizontal="center" vertical="top" wrapText="1"/>
      <protection locked="0"/>
    </xf>
    <xf numFmtId="3" fontId="2" fillId="4" borderId="6" xfId="0" applyNumberFormat="1" applyFont="1" applyFill="1" applyBorder="1" applyAlignment="1" applyProtection="1">
      <alignment horizontal="center" vertical="top" wrapText="1"/>
      <protection locked="0"/>
    </xf>
    <xf numFmtId="3" fontId="2" fillId="4" borderId="32" xfId="0" applyNumberFormat="1" applyFont="1" applyFill="1" applyBorder="1" applyAlignment="1" applyProtection="1">
      <alignment horizontal="center" vertical="top" wrapText="1"/>
      <protection locked="0"/>
    </xf>
    <xf numFmtId="3" fontId="2" fillId="4" borderId="7" xfId="0" applyNumberFormat="1" applyFont="1" applyFill="1" applyBorder="1" applyAlignment="1" applyProtection="1">
      <alignment horizontal="center" vertical="top" wrapText="1"/>
      <protection locked="0"/>
    </xf>
    <xf numFmtId="3" fontId="2" fillId="4" borderId="31" xfId="0" applyNumberFormat="1" applyFont="1" applyFill="1" applyBorder="1" applyAlignment="1" applyProtection="1">
      <alignment horizontal="center" vertical="top" wrapText="1"/>
      <protection locked="0"/>
    </xf>
    <xf numFmtId="0" fontId="3" fillId="5" borderId="0" xfId="0" applyFont="1" applyFill="1" applyProtection="1">
      <protection hidden="1"/>
    </xf>
    <xf numFmtId="0" fontId="5" fillId="0" borderId="59" xfId="0" applyFont="1" applyBorder="1" applyProtection="1">
      <protection hidden="1"/>
    </xf>
    <xf numFmtId="0" fontId="5" fillId="0" borderId="49" xfId="0" applyFont="1" applyBorder="1" applyProtection="1">
      <protection hidden="1"/>
    </xf>
    <xf numFmtId="2" fontId="2" fillId="0" borderId="0" xfId="0" applyNumberFormat="1" applyFont="1" applyProtection="1">
      <protection hidden="1"/>
    </xf>
    <xf numFmtId="0" fontId="5" fillId="8" borderId="26" xfId="0" applyFont="1" applyFill="1" applyBorder="1" applyAlignment="1" applyProtection="1">
      <alignment horizontal="center"/>
      <protection hidden="1"/>
    </xf>
    <xf numFmtId="3" fontId="2" fillId="7" borderId="46" xfId="0" applyNumberFormat="1" applyFont="1" applyFill="1" applyBorder="1" applyAlignment="1" applyProtection="1">
      <alignment horizontal="right"/>
      <protection locked="0"/>
    </xf>
    <xf numFmtId="3" fontId="2" fillId="7" borderId="12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left" vertical="top" wrapText="1"/>
      <protection hidden="1"/>
    </xf>
    <xf numFmtId="0" fontId="1" fillId="0" borderId="5" xfId="0" applyFont="1" applyBorder="1" applyAlignment="1" applyProtection="1">
      <alignment horizontal="left" vertical="top" wrapText="1"/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0" borderId="50" xfId="0" applyFont="1" applyBorder="1" applyAlignment="1" applyProtection="1">
      <alignment horizontal="right"/>
      <protection hidden="1"/>
    </xf>
    <xf numFmtId="0" fontId="5" fillId="7" borderId="39" xfId="3" applyFont="1" applyFill="1" applyBorder="1" applyAlignment="1" applyProtection="1">
      <alignment horizontal="left"/>
      <protection locked="0"/>
    </xf>
    <xf numFmtId="0" fontId="5" fillId="7" borderId="61" xfId="3" applyFont="1" applyFill="1" applyBorder="1" applyAlignment="1" applyProtection="1">
      <alignment horizontal="left"/>
      <protection locked="0"/>
    </xf>
    <xf numFmtId="0" fontId="5" fillId="7" borderId="49" xfId="3" applyFont="1" applyFill="1" applyBorder="1" applyAlignment="1" applyProtection="1">
      <alignment horizontal="left"/>
      <protection locked="0"/>
    </xf>
    <xf numFmtId="0" fontId="5" fillId="0" borderId="60" xfId="0" applyFont="1" applyBorder="1" applyAlignment="1" applyProtection="1">
      <alignment horizontal="left"/>
      <protection hidden="1"/>
    </xf>
    <xf numFmtId="0" fontId="5" fillId="0" borderId="51" xfId="0" applyFont="1" applyBorder="1" applyAlignment="1" applyProtection="1">
      <alignment horizontal="left"/>
      <protection hidden="1"/>
    </xf>
    <xf numFmtId="0" fontId="3" fillId="5" borderId="36" xfId="0" applyFont="1" applyFill="1" applyBorder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left"/>
      <protection hidden="1"/>
    </xf>
    <xf numFmtId="0" fontId="5" fillId="7" borderId="6" xfId="3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 vertical="top" wrapText="1"/>
      <protection hidden="1"/>
    </xf>
    <xf numFmtId="0" fontId="1" fillId="0" borderId="7" xfId="0" applyFont="1" applyBorder="1" applyAlignment="1" applyProtection="1">
      <alignment horizontal="left" vertical="top" wrapText="1"/>
      <protection hidden="1"/>
    </xf>
    <xf numFmtId="0" fontId="1" fillId="3" borderId="58" xfId="0" applyFont="1" applyFill="1" applyBorder="1" applyAlignment="1" applyProtection="1">
      <alignment horizontal="center"/>
      <protection hidden="1"/>
    </xf>
    <xf numFmtId="0" fontId="1" fillId="3" borderId="62" xfId="0" applyFont="1" applyFill="1" applyBorder="1" applyAlignment="1" applyProtection="1">
      <alignment horizontal="center"/>
      <protection hidden="1"/>
    </xf>
    <xf numFmtId="0" fontId="1" fillId="3" borderId="54" xfId="0" applyFont="1" applyFill="1" applyBorder="1" applyAlignment="1" applyProtection="1">
      <alignment horizontal="center"/>
      <protection hidden="1"/>
    </xf>
    <xf numFmtId="0" fontId="1" fillId="3" borderId="9" xfId="0" applyFont="1" applyFill="1" applyBorder="1" applyAlignment="1" applyProtection="1">
      <alignment horizontal="center"/>
      <protection hidden="1"/>
    </xf>
    <xf numFmtId="0" fontId="1" fillId="3" borderId="55" xfId="0" applyFont="1" applyFill="1" applyBorder="1" applyAlignment="1" applyProtection="1">
      <alignment horizontal="center"/>
      <protection hidden="1"/>
    </xf>
    <xf numFmtId="0" fontId="1" fillId="3" borderId="46" xfId="0" applyFont="1" applyFill="1" applyBorder="1" applyAlignment="1" applyProtection="1">
      <alignment horizontal="center" vertical="top" wrapText="1"/>
      <protection hidden="1"/>
    </xf>
    <xf numFmtId="0" fontId="1" fillId="3" borderId="54" xfId="0" applyFont="1" applyFill="1" applyBorder="1" applyAlignment="1" applyProtection="1">
      <alignment horizontal="center" vertical="top" wrapText="1"/>
      <protection hidden="1"/>
    </xf>
    <xf numFmtId="0" fontId="1" fillId="3" borderId="9" xfId="0" applyFont="1" applyFill="1" applyBorder="1" applyAlignment="1" applyProtection="1">
      <alignment horizontal="center" wrapText="1"/>
      <protection hidden="1"/>
    </xf>
    <xf numFmtId="0" fontId="1" fillId="3" borderId="55" xfId="0" applyFont="1" applyFill="1" applyBorder="1" applyAlignment="1" applyProtection="1">
      <alignment horizontal="center" wrapText="1"/>
      <protection hidden="1"/>
    </xf>
    <xf numFmtId="0" fontId="1" fillId="3" borderId="10" xfId="0" applyFont="1" applyFill="1" applyBorder="1" applyAlignment="1" applyProtection="1">
      <alignment horizontal="center" wrapText="1"/>
      <protection hidden="1"/>
    </xf>
    <xf numFmtId="0" fontId="1" fillId="3" borderId="16" xfId="0" applyFont="1" applyFill="1" applyBorder="1" applyAlignment="1" applyProtection="1">
      <alignment horizontal="center" wrapText="1"/>
      <protection hidden="1"/>
    </xf>
    <xf numFmtId="0" fontId="1" fillId="3" borderId="22" xfId="0" applyFont="1" applyFill="1" applyBorder="1" applyAlignment="1" applyProtection="1">
      <alignment horizontal="center" wrapText="1"/>
      <protection hidden="1"/>
    </xf>
    <xf numFmtId="0" fontId="1" fillId="3" borderId="45" xfId="0" applyFont="1" applyFill="1" applyBorder="1" applyAlignment="1" applyProtection="1">
      <alignment horizontal="center" wrapText="1"/>
      <protection hidden="1"/>
    </xf>
    <xf numFmtId="0" fontId="3" fillId="5" borderId="23" xfId="0" applyFont="1" applyFill="1" applyBorder="1" applyAlignment="1" applyProtection="1">
      <alignment horizontal="left" wrapText="1"/>
      <protection hidden="1"/>
    </xf>
    <xf numFmtId="0" fontId="3" fillId="5" borderId="24" xfId="0" applyFont="1" applyFill="1" applyBorder="1" applyAlignment="1" applyProtection="1">
      <alignment horizontal="left" wrapText="1"/>
      <protection hidden="1"/>
    </xf>
    <xf numFmtId="0" fontId="3" fillId="5" borderId="25" xfId="0" applyFont="1" applyFill="1" applyBorder="1" applyAlignment="1" applyProtection="1">
      <alignment horizontal="left" wrapText="1"/>
      <protection hidden="1"/>
    </xf>
    <xf numFmtId="165" fontId="2" fillId="10" borderId="7" xfId="0" applyNumberFormat="1" applyFont="1" applyFill="1" applyBorder="1" applyAlignment="1" applyProtection="1">
      <alignment horizontal="center" vertical="top" wrapText="1"/>
      <protection locked="0"/>
    </xf>
    <xf numFmtId="165" fontId="2" fillId="10" borderId="31" xfId="0" applyNumberFormat="1" applyFont="1" applyFill="1" applyBorder="1" applyAlignment="1" applyProtection="1">
      <alignment horizontal="center" vertical="top" wrapText="1"/>
      <protection locked="0"/>
    </xf>
    <xf numFmtId="0" fontId="5" fillId="3" borderId="28" xfId="0" applyFont="1" applyFill="1" applyBorder="1" applyAlignment="1" applyProtection="1">
      <alignment horizontal="center" wrapText="1"/>
      <protection hidden="1"/>
    </xf>
    <xf numFmtId="0" fontId="5" fillId="3" borderId="29" xfId="0" applyFont="1" applyFill="1" applyBorder="1" applyAlignment="1" applyProtection="1">
      <alignment horizontal="center" wrapText="1"/>
      <protection hidden="1"/>
    </xf>
    <xf numFmtId="0" fontId="5" fillId="3" borderId="68" xfId="0" applyFont="1" applyFill="1" applyBorder="1" applyAlignment="1" applyProtection="1">
      <alignment horizontal="center" wrapText="1"/>
      <protection hidden="1"/>
    </xf>
    <xf numFmtId="0" fontId="5" fillId="3" borderId="66" xfId="0" applyFont="1" applyFill="1" applyBorder="1" applyAlignment="1" applyProtection="1">
      <alignment horizontal="center" wrapText="1"/>
      <protection hidden="1"/>
    </xf>
    <xf numFmtId="0" fontId="1" fillId="3" borderId="21" xfId="0" applyFont="1" applyFill="1" applyBorder="1" applyAlignment="1" applyProtection="1">
      <alignment horizontal="center" wrapText="1"/>
      <protection hidden="1"/>
    </xf>
    <xf numFmtId="0" fontId="1" fillId="3" borderId="70" xfId="0" applyFont="1" applyFill="1" applyBorder="1" applyAlignment="1" applyProtection="1">
      <alignment horizontal="center" wrapText="1"/>
      <protection hidden="1"/>
    </xf>
    <xf numFmtId="0" fontId="1" fillId="3" borderId="11" xfId="0" applyFont="1" applyFill="1" applyBorder="1" applyAlignment="1" applyProtection="1">
      <alignment horizontal="center" wrapText="1"/>
      <protection hidden="1"/>
    </xf>
    <xf numFmtId="0" fontId="1" fillId="3" borderId="63" xfId="0" applyFont="1" applyFill="1" applyBorder="1" applyAlignment="1" applyProtection="1">
      <alignment horizontal="left" vertical="top" wrapText="1"/>
      <protection hidden="1"/>
    </xf>
    <xf numFmtId="0" fontId="1" fillId="3" borderId="64" xfId="0" applyFont="1" applyFill="1" applyBorder="1" applyAlignment="1" applyProtection="1">
      <alignment horizontal="left" vertical="top" wrapText="1"/>
      <protection hidden="1"/>
    </xf>
    <xf numFmtId="0" fontId="1" fillId="3" borderId="65" xfId="0" applyFont="1" applyFill="1" applyBorder="1" applyAlignment="1" applyProtection="1">
      <alignment horizontal="center" vertical="top" wrapText="1"/>
      <protection hidden="1"/>
    </xf>
    <xf numFmtId="0" fontId="1" fillId="3" borderId="66" xfId="0" applyFont="1" applyFill="1" applyBorder="1" applyAlignment="1" applyProtection="1">
      <alignment horizontal="center" vertical="top" wrapText="1"/>
      <protection hidden="1"/>
    </xf>
    <xf numFmtId="0" fontId="1" fillId="3" borderId="67" xfId="0" applyFont="1" applyFill="1" applyBorder="1" applyAlignment="1" applyProtection="1">
      <alignment horizontal="center" vertical="top" wrapText="1"/>
      <protection hidden="1"/>
    </xf>
    <xf numFmtId="0" fontId="5" fillId="3" borderId="34" xfId="0" applyFont="1" applyFill="1" applyBorder="1" applyAlignment="1" applyProtection="1">
      <alignment horizontal="center" wrapText="1"/>
      <protection hidden="1"/>
    </xf>
    <xf numFmtId="0" fontId="5" fillId="3" borderId="47" xfId="0" applyFont="1" applyFill="1" applyBorder="1" applyAlignment="1" applyProtection="1">
      <alignment horizontal="center" wrapText="1"/>
      <protection hidden="1"/>
    </xf>
    <xf numFmtId="0" fontId="1" fillId="0" borderId="59" xfId="0" applyFont="1" applyBorder="1" applyAlignment="1" applyProtection="1">
      <alignment horizontal="left" vertical="top" wrapText="1"/>
      <protection hidden="1"/>
    </xf>
    <xf numFmtId="0" fontId="1" fillId="0" borderId="49" xfId="0" applyFont="1" applyBorder="1" applyAlignment="1" applyProtection="1">
      <alignment horizontal="left" vertical="top" wrapText="1"/>
      <protection hidden="1"/>
    </xf>
    <xf numFmtId="0" fontId="1" fillId="3" borderId="8" xfId="0" applyFont="1" applyFill="1" applyBorder="1" applyAlignment="1" applyProtection="1">
      <alignment horizontal="left"/>
      <protection hidden="1"/>
    </xf>
    <xf numFmtId="0" fontId="1" fillId="3" borderId="20" xfId="0" applyFont="1" applyFill="1" applyBorder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left" vertical="top" wrapText="1"/>
      <protection hidden="1"/>
    </xf>
    <xf numFmtId="0" fontId="1" fillId="0" borderId="6" xfId="0" applyFont="1" applyBorder="1" applyAlignment="1" applyProtection="1">
      <alignment horizontal="left" vertical="top" wrapText="1"/>
      <protection hidden="1"/>
    </xf>
    <xf numFmtId="0" fontId="1" fillId="0" borderId="3" xfId="0" applyFont="1" applyBorder="1" applyAlignment="1" applyProtection="1">
      <alignment horizontal="left" vertical="top" wrapText="1"/>
      <protection hidden="1"/>
    </xf>
    <xf numFmtId="0" fontId="1" fillId="0" borderId="42" xfId="0" applyFont="1" applyBorder="1" applyAlignment="1" applyProtection="1">
      <alignment horizontal="left" vertical="top" wrapText="1"/>
      <protection hidden="1"/>
    </xf>
    <xf numFmtId="0" fontId="5" fillId="0" borderId="2" xfId="0" applyFont="1" applyBorder="1" applyAlignment="1" applyProtection="1">
      <alignment horizontal="left" vertical="top" wrapText="1"/>
      <protection hidden="1"/>
    </xf>
    <xf numFmtId="0" fontId="5" fillId="0" borderId="7" xfId="0" applyFont="1" applyBorder="1" applyAlignment="1" applyProtection="1">
      <alignment horizontal="left" vertical="top" wrapText="1"/>
      <protection hidden="1"/>
    </xf>
    <xf numFmtId="0" fontId="5" fillId="0" borderId="58" xfId="0" applyFont="1" applyBorder="1" applyAlignment="1" applyProtection="1">
      <alignment horizontal="right"/>
      <protection hidden="1"/>
    </xf>
    <xf numFmtId="0" fontId="5" fillId="0" borderId="48" xfId="0" applyFont="1" applyBorder="1" applyAlignment="1" applyProtection="1">
      <alignment horizontal="right"/>
      <protection hidden="1"/>
    </xf>
    <xf numFmtId="0" fontId="5" fillId="0" borderId="59" xfId="0" applyFont="1" applyBorder="1" applyAlignment="1" applyProtection="1">
      <alignment horizontal="right"/>
      <protection hidden="1"/>
    </xf>
    <xf numFmtId="0" fontId="5" fillId="0" borderId="49" xfId="0" applyFont="1" applyBorder="1" applyAlignment="1" applyProtection="1">
      <alignment horizontal="right"/>
      <protection hidden="1"/>
    </xf>
    <xf numFmtId="0" fontId="2" fillId="0" borderId="2" xfId="0" applyFont="1" applyBorder="1" applyAlignment="1" applyProtection="1">
      <alignment horizontal="left" vertical="top" wrapText="1"/>
      <protection hidden="1"/>
    </xf>
    <xf numFmtId="0" fontId="2" fillId="0" borderId="7" xfId="0" applyFont="1" applyBorder="1" applyAlignment="1" applyProtection="1">
      <alignment horizontal="left" vertical="top" wrapText="1"/>
      <protection hidden="1"/>
    </xf>
    <xf numFmtId="0" fontId="2" fillId="0" borderId="59" xfId="0" applyFont="1" applyBorder="1" applyAlignment="1" applyProtection="1">
      <alignment horizontal="left" vertical="top" wrapText="1"/>
      <protection hidden="1"/>
    </xf>
    <xf numFmtId="0" fontId="2" fillId="0" borderId="61" xfId="0" applyFont="1" applyBorder="1" applyAlignment="1" applyProtection="1">
      <alignment horizontal="left" vertical="top" wrapText="1"/>
      <protection hidden="1"/>
    </xf>
    <xf numFmtId="0" fontId="2" fillId="0" borderId="49" xfId="0" applyFont="1" applyBorder="1" applyAlignment="1" applyProtection="1">
      <alignment horizontal="left" vertical="top" wrapText="1"/>
      <protection hidden="1"/>
    </xf>
    <xf numFmtId="0" fontId="2" fillId="0" borderId="0" xfId="0" applyFont="1" applyAlignment="1" applyProtection="1">
      <alignment horizontal="left"/>
      <protection hidden="1"/>
    </xf>
    <xf numFmtId="0" fontId="5" fillId="0" borderId="60" xfId="0" applyFont="1" applyBorder="1" applyAlignment="1" applyProtection="1">
      <alignment horizontal="right"/>
      <protection hidden="1"/>
    </xf>
    <xf numFmtId="0" fontId="5" fillId="0" borderId="51" xfId="0" applyFont="1" applyBorder="1" applyAlignment="1" applyProtection="1">
      <alignment horizontal="right"/>
      <protection hidden="1"/>
    </xf>
    <xf numFmtId="0" fontId="5" fillId="3" borderId="9" xfId="0" applyFont="1" applyFill="1" applyBorder="1" applyAlignment="1" applyProtection="1">
      <alignment horizontal="center" wrapText="1"/>
      <protection hidden="1"/>
    </xf>
    <xf numFmtId="0" fontId="5" fillId="3" borderId="55" xfId="0" applyFont="1" applyFill="1" applyBorder="1" applyAlignment="1" applyProtection="1">
      <alignment horizontal="center" wrapText="1"/>
      <protection hidden="1"/>
    </xf>
    <xf numFmtId="3" fontId="5" fillId="0" borderId="1" xfId="0" applyNumberFormat="1" applyFont="1" applyBorder="1" applyAlignment="1" applyProtection="1">
      <alignment horizontal="right"/>
      <protection hidden="1"/>
    </xf>
    <xf numFmtId="3" fontId="5" fillId="0" borderId="39" xfId="0" applyNumberFormat="1" applyFont="1" applyBorder="1" applyAlignment="1" applyProtection="1">
      <alignment horizontal="right"/>
      <protection hidden="1"/>
    </xf>
    <xf numFmtId="3" fontId="5" fillId="0" borderId="2" xfId="0" applyNumberFormat="1" applyFont="1" applyBorder="1" applyAlignment="1" applyProtection="1">
      <alignment horizontal="right"/>
      <protection hidden="1"/>
    </xf>
    <xf numFmtId="3" fontId="5" fillId="0" borderId="12" xfId="0" applyNumberFormat="1" applyFont="1" applyBorder="1" applyAlignment="1" applyProtection="1">
      <alignment horizontal="right"/>
      <protection hidden="1"/>
    </xf>
    <xf numFmtId="0" fontId="5" fillId="3" borderId="10" xfId="0" applyFont="1" applyFill="1" applyBorder="1" applyAlignment="1" applyProtection="1">
      <alignment horizontal="center" wrapText="1"/>
      <protection hidden="1"/>
    </xf>
    <xf numFmtId="0" fontId="5" fillId="3" borderId="16" xfId="0" applyFont="1" applyFill="1" applyBorder="1" applyAlignment="1" applyProtection="1">
      <alignment horizontal="center" wrapText="1"/>
      <protection hidden="1"/>
    </xf>
    <xf numFmtId="0" fontId="5" fillId="3" borderId="11" xfId="0" applyFont="1" applyFill="1" applyBorder="1" applyAlignment="1" applyProtection="1">
      <alignment horizontal="center" wrapText="1"/>
      <protection hidden="1"/>
    </xf>
    <xf numFmtId="0" fontId="5" fillId="3" borderId="45" xfId="0" applyFont="1" applyFill="1" applyBorder="1" applyAlignment="1" applyProtection="1">
      <alignment horizontal="center" wrapText="1"/>
      <protection hidden="1"/>
    </xf>
    <xf numFmtId="3" fontId="5" fillId="0" borderId="4" xfId="0" applyNumberFormat="1" applyFont="1" applyBorder="1" applyAlignment="1" applyProtection="1">
      <alignment horizontal="right"/>
      <protection hidden="1"/>
    </xf>
    <xf numFmtId="3" fontId="5" fillId="0" borderId="46" xfId="0" applyNumberFormat="1" applyFont="1" applyBorder="1" applyAlignment="1" applyProtection="1">
      <alignment horizontal="right"/>
      <protection hidden="1"/>
    </xf>
    <xf numFmtId="0" fontId="3" fillId="5" borderId="33" xfId="0" applyFont="1" applyFill="1" applyBorder="1" applyAlignment="1" applyProtection="1">
      <alignment horizontal="center"/>
      <protection hidden="1"/>
    </xf>
    <xf numFmtId="0" fontId="3" fillId="5" borderId="18" xfId="0" applyFont="1" applyFill="1" applyBorder="1" applyAlignment="1" applyProtection="1">
      <alignment horizontal="center"/>
      <protection hidden="1"/>
    </xf>
    <xf numFmtId="0" fontId="15" fillId="5" borderId="24" xfId="0" applyFont="1" applyFill="1" applyBorder="1" applyAlignment="1" applyProtection="1">
      <alignment horizontal="left" wrapText="1"/>
      <protection hidden="1"/>
    </xf>
    <xf numFmtId="0" fontId="15" fillId="5" borderId="25" xfId="0" applyFont="1" applyFill="1" applyBorder="1" applyAlignment="1" applyProtection="1">
      <alignment horizontal="left" wrapText="1"/>
      <protection hidden="1"/>
    </xf>
    <xf numFmtId="0" fontId="5" fillId="0" borderId="1" xfId="0" applyFont="1" applyBorder="1" applyAlignment="1" applyProtection="1">
      <alignment horizontal="right"/>
      <protection hidden="1"/>
    </xf>
    <xf numFmtId="0" fontId="5" fillId="0" borderId="6" xfId="0" applyFont="1" applyBorder="1" applyAlignment="1" applyProtection="1">
      <alignment horizontal="right"/>
      <protection hidden="1"/>
    </xf>
    <xf numFmtId="0" fontId="2" fillId="0" borderId="55" xfId="0" applyFont="1" applyBorder="1" applyAlignment="1" applyProtection="1">
      <alignment horizontal="left" vertical="top" wrapText="1"/>
      <protection hidden="1"/>
    </xf>
    <xf numFmtId="0" fontId="2" fillId="0" borderId="16" xfId="0" applyFont="1" applyBorder="1" applyAlignment="1" applyProtection="1">
      <alignment horizontal="left" vertical="top" wrapText="1"/>
      <protection hidden="1"/>
    </xf>
    <xf numFmtId="0" fontId="3" fillId="5" borderId="23" xfId="0" applyFont="1" applyFill="1" applyBorder="1" applyAlignment="1" applyProtection="1">
      <alignment horizontal="left"/>
      <protection hidden="1"/>
    </xf>
    <xf numFmtId="0" fontId="3" fillId="5" borderId="24" xfId="0" applyFont="1" applyFill="1" applyBorder="1" applyAlignment="1" applyProtection="1">
      <alignment horizontal="left"/>
      <protection hidden="1"/>
    </xf>
    <xf numFmtId="0" fontId="3" fillId="5" borderId="25" xfId="0" applyFont="1" applyFill="1" applyBorder="1" applyAlignment="1" applyProtection="1">
      <alignment horizontal="left"/>
      <protection hidden="1"/>
    </xf>
    <xf numFmtId="0" fontId="1" fillId="0" borderId="0" xfId="0" applyFont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0" fontId="2" fillId="0" borderId="6" xfId="0" applyFont="1" applyBorder="1" applyAlignment="1" applyProtection="1">
      <alignment horizontal="left" vertical="top" wrapText="1"/>
      <protection hidden="1"/>
    </xf>
    <xf numFmtId="0" fontId="5" fillId="0" borderId="4" xfId="0" applyFont="1" applyBorder="1" applyAlignment="1" applyProtection="1">
      <alignment horizontal="right"/>
      <protection hidden="1"/>
    </xf>
    <xf numFmtId="0" fontId="5" fillId="0" borderId="5" xfId="0" applyFont="1" applyBorder="1" applyAlignment="1" applyProtection="1">
      <alignment horizontal="right"/>
      <protection hidden="1"/>
    </xf>
    <xf numFmtId="0" fontId="5" fillId="3" borderId="22" xfId="0" applyFont="1" applyFill="1" applyBorder="1" applyAlignment="1" applyProtection="1">
      <alignment horizontal="center" wrapText="1"/>
      <protection hidden="1"/>
    </xf>
    <xf numFmtId="0" fontId="5" fillId="3" borderId="46" xfId="0" applyFont="1" applyFill="1" applyBorder="1" applyAlignment="1" applyProtection="1">
      <alignment horizontal="center" wrapText="1"/>
      <protection hidden="1"/>
    </xf>
    <xf numFmtId="0" fontId="5" fillId="3" borderId="57" xfId="0" applyFont="1" applyFill="1" applyBorder="1" applyAlignment="1" applyProtection="1">
      <alignment horizontal="center" wrapText="1"/>
      <protection hidden="1"/>
    </xf>
    <xf numFmtId="0" fontId="5" fillId="0" borderId="68" xfId="0" applyFont="1" applyBorder="1" applyAlignment="1" applyProtection="1">
      <alignment horizontal="right"/>
      <protection hidden="1"/>
    </xf>
    <xf numFmtId="0" fontId="0" fillId="0" borderId="69" xfId="0" applyBorder="1" applyAlignment="1" applyProtection="1">
      <alignment horizontal="right"/>
      <protection hidden="1"/>
    </xf>
    <xf numFmtId="0" fontId="5" fillId="0" borderId="2" xfId="0" applyFont="1" applyBorder="1" applyAlignment="1" applyProtection="1">
      <alignment horizontal="right"/>
      <protection hidden="1"/>
    </xf>
    <xf numFmtId="0" fontId="5" fillId="0" borderId="7" xfId="0" applyFont="1" applyBorder="1" applyAlignment="1" applyProtection="1">
      <alignment horizontal="right"/>
      <protection hidden="1"/>
    </xf>
    <xf numFmtId="0" fontId="19" fillId="0" borderId="51" xfId="0" applyFont="1" applyBorder="1" applyAlignment="1" applyProtection="1">
      <alignment horizontal="right"/>
      <protection hidden="1"/>
    </xf>
    <xf numFmtId="0" fontId="5" fillId="3" borderId="44" xfId="0" applyFont="1" applyFill="1" applyBorder="1" applyAlignment="1" applyProtection="1">
      <alignment horizontal="center" wrapText="1"/>
      <protection hidden="1"/>
    </xf>
    <xf numFmtId="0" fontId="5" fillId="3" borderId="53" xfId="0" applyFont="1" applyFill="1" applyBorder="1" applyAlignment="1" applyProtection="1">
      <alignment horizontal="center" wrapText="1"/>
      <protection hidden="1"/>
    </xf>
    <xf numFmtId="0" fontId="5" fillId="3" borderId="70" xfId="0" applyFont="1" applyFill="1" applyBorder="1" applyAlignment="1" applyProtection="1">
      <alignment horizontal="center" wrapText="1"/>
      <protection hidden="1"/>
    </xf>
    <xf numFmtId="0" fontId="5" fillId="3" borderId="21" xfId="0" applyFont="1" applyFill="1" applyBorder="1" applyAlignment="1" applyProtection="1">
      <alignment horizontal="center" wrapText="1"/>
      <protection hidden="1"/>
    </xf>
    <xf numFmtId="0" fontId="5" fillId="3" borderId="4" xfId="0" applyFont="1" applyFill="1" applyBorder="1" applyAlignment="1" applyProtection="1">
      <alignment horizontal="center" wrapText="1"/>
      <protection hidden="1"/>
    </xf>
    <xf numFmtId="0" fontId="5" fillId="3" borderId="56" xfId="0" applyFont="1" applyFill="1" applyBorder="1" applyAlignment="1" applyProtection="1">
      <alignment horizontal="center" wrapText="1"/>
      <protection hidden="1"/>
    </xf>
    <xf numFmtId="0" fontId="1" fillId="6" borderId="7" xfId="0" applyFont="1" applyFill="1" applyBorder="1" applyAlignment="1">
      <alignment horizontal="center" wrapText="1"/>
    </xf>
    <xf numFmtId="0" fontId="1" fillId="6" borderId="31" xfId="0" applyFont="1" applyFill="1" applyBorder="1" applyAlignment="1">
      <alignment horizontal="center" wrapText="1"/>
    </xf>
    <xf numFmtId="0" fontId="17" fillId="0" borderId="42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3" fontId="2" fillId="0" borderId="39" xfId="0" applyNumberFormat="1" applyFont="1" applyBorder="1" applyAlignment="1" applyProtection="1">
      <alignment horizontal="center"/>
      <protection hidden="1"/>
    </xf>
    <xf numFmtId="3" fontId="2" fillId="0" borderId="49" xfId="0" applyNumberFormat="1" applyFont="1" applyBorder="1" applyAlignment="1" applyProtection="1">
      <alignment horizontal="center"/>
      <protection hidden="1"/>
    </xf>
    <xf numFmtId="3" fontId="2" fillId="0" borderId="39" xfId="0" applyNumberFormat="1" applyFont="1" applyBorder="1" applyAlignment="1" applyProtection="1">
      <alignment horizontal="center" vertical="top" wrapText="1"/>
      <protection hidden="1"/>
    </xf>
    <xf numFmtId="3" fontId="2" fillId="0" borderId="49" xfId="0" applyNumberFormat="1" applyFont="1" applyBorder="1" applyAlignment="1" applyProtection="1">
      <alignment horizontal="center" vertical="top" wrapText="1"/>
      <protection hidden="1"/>
    </xf>
    <xf numFmtId="3" fontId="2" fillId="0" borderId="12" xfId="0" applyNumberFormat="1" applyFont="1" applyBorder="1" applyAlignment="1" applyProtection="1">
      <alignment horizontal="center"/>
      <protection hidden="1"/>
    </xf>
    <xf numFmtId="3" fontId="2" fillId="0" borderId="51" xfId="0" applyNumberFormat="1" applyFont="1" applyBorder="1" applyAlignment="1" applyProtection="1">
      <alignment horizontal="center"/>
      <protection hidden="1"/>
    </xf>
    <xf numFmtId="3" fontId="2" fillId="0" borderId="12" xfId="0" applyNumberFormat="1" applyFont="1" applyBorder="1" applyAlignment="1" applyProtection="1">
      <alignment horizontal="center" vertical="top" wrapText="1"/>
      <protection hidden="1"/>
    </xf>
    <xf numFmtId="3" fontId="2" fillId="0" borderId="51" xfId="0" applyNumberFormat="1" applyFont="1" applyBorder="1" applyAlignment="1" applyProtection="1">
      <alignment horizontal="center" vertical="top" wrapText="1"/>
      <protection hidden="1"/>
    </xf>
    <xf numFmtId="3" fontId="2" fillId="0" borderId="46" xfId="0" applyNumberFormat="1" applyFont="1" applyBorder="1" applyAlignment="1" applyProtection="1">
      <alignment horizontal="center"/>
      <protection hidden="1"/>
    </xf>
    <xf numFmtId="3" fontId="2" fillId="0" borderId="48" xfId="0" applyNumberFormat="1" applyFont="1" applyBorder="1" applyAlignment="1" applyProtection="1">
      <alignment horizontal="center"/>
      <protection hidden="1"/>
    </xf>
    <xf numFmtId="3" fontId="2" fillId="0" borderId="46" xfId="0" applyNumberFormat="1" applyFont="1" applyBorder="1" applyAlignment="1" applyProtection="1">
      <alignment horizontal="center" vertical="top" wrapText="1"/>
      <protection hidden="1"/>
    </xf>
    <xf numFmtId="3" fontId="2" fillId="0" borderId="48" xfId="0" applyNumberFormat="1" applyFont="1" applyBorder="1" applyAlignment="1" applyProtection="1">
      <alignment horizontal="center" vertical="top" wrapText="1"/>
      <protection hidden="1"/>
    </xf>
    <xf numFmtId="0" fontId="3" fillId="5" borderId="28" xfId="0" applyFont="1" applyFill="1" applyBorder="1" applyAlignment="1">
      <alignment horizontal="left"/>
    </xf>
    <xf numFmtId="0" fontId="3" fillId="5" borderId="29" xfId="0" applyFont="1" applyFill="1" applyBorder="1" applyAlignment="1">
      <alignment horizontal="left"/>
    </xf>
    <xf numFmtId="0" fontId="3" fillId="5" borderId="30" xfId="0" applyFont="1" applyFill="1" applyBorder="1" applyAlignment="1">
      <alignment horizontal="left"/>
    </xf>
    <xf numFmtId="0" fontId="1" fillId="7" borderId="59" xfId="0" applyFont="1" applyFill="1" applyBorder="1" applyAlignment="1" applyProtection="1">
      <alignment horizontal="left"/>
      <protection locked="0"/>
    </xf>
    <xf numFmtId="0" fontId="1" fillId="7" borderId="61" xfId="0" applyFont="1" applyFill="1" applyBorder="1" applyAlignment="1" applyProtection="1">
      <alignment horizontal="left"/>
      <protection locked="0"/>
    </xf>
    <xf numFmtId="0" fontId="1" fillId="7" borderId="2" xfId="0" applyFont="1" applyFill="1" applyBorder="1" applyAlignment="1" applyProtection="1">
      <alignment horizontal="left"/>
      <protection locked="0"/>
    </xf>
    <xf numFmtId="0" fontId="1" fillId="7" borderId="12" xfId="0" applyFont="1" applyFill="1" applyBorder="1" applyAlignment="1" applyProtection="1">
      <alignment horizontal="left"/>
      <protection locked="0"/>
    </xf>
    <xf numFmtId="0" fontId="3" fillId="5" borderId="36" xfId="0" applyFont="1" applyFill="1" applyBorder="1" applyAlignment="1">
      <alignment horizontal="left" wrapText="1"/>
    </xf>
    <xf numFmtId="0" fontId="3" fillId="5" borderId="0" xfId="0" applyFont="1" applyFill="1" applyAlignment="1">
      <alignment horizontal="left" wrapText="1"/>
    </xf>
    <xf numFmtId="0" fontId="3" fillId="5" borderId="23" xfId="0" applyFont="1" applyFill="1" applyBorder="1" applyAlignment="1">
      <alignment horizontal="left" wrapText="1"/>
    </xf>
    <xf numFmtId="0" fontId="3" fillId="5" borderId="25" xfId="0" applyFont="1" applyFill="1" applyBorder="1" applyAlignment="1">
      <alignment horizontal="left" wrapText="1"/>
    </xf>
    <xf numFmtId="0" fontId="1" fillId="11" borderId="23" xfId="0" applyFont="1" applyFill="1" applyBorder="1" applyAlignment="1">
      <alignment horizontal="left"/>
    </xf>
    <xf numFmtId="0" fontId="1" fillId="11" borderId="24" xfId="0" applyFont="1" applyFill="1" applyBorder="1" applyAlignment="1">
      <alignment horizontal="left"/>
    </xf>
    <xf numFmtId="0" fontId="5" fillId="7" borderId="39" xfId="3" applyFont="1" applyFill="1" applyBorder="1" applyAlignment="1" applyProtection="1">
      <alignment horizontal="center"/>
      <protection locked="0"/>
    </xf>
    <xf numFmtId="0" fontId="5" fillId="7" borderId="61" xfId="3" applyFont="1" applyFill="1" applyBorder="1" applyAlignment="1" applyProtection="1">
      <alignment horizontal="center"/>
      <protection locked="0"/>
    </xf>
    <xf numFmtId="0" fontId="5" fillId="7" borderId="49" xfId="3" applyFont="1" applyFill="1" applyBorder="1" applyAlignment="1" applyProtection="1">
      <alignment horizontal="center"/>
      <protection locked="0"/>
    </xf>
    <xf numFmtId="0" fontId="20" fillId="10" borderId="0" xfId="0" applyFont="1" applyFill="1" applyAlignment="1">
      <alignment horizontal="center"/>
    </xf>
    <xf numFmtId="0" fontId="5" fillId="11" borderId="23" xfId="0" applyFont="1" applyFill="1" applyBorder="1" applyAlignment="1">
      <alignment horizontal="center"/>
    </xf>
    <xf numFmtId="0" fontId="5" fillId="11" borderId="25" xfId="0" applyFont="1" applyFill="1" applyBorder="1" applyAlignment="1">
      <alignment horizontal="center"/>
    </xf>
    <xf numFmtId="0" fontId="5" fillId="11" borderId="24" xfId="0" applyFont="1" applyFill="1" applyBorder="1" applyAlignment="1">
      <alignment horizontal="center"/>
    </xf>
    <xf numFmtId="0" fontId="5" fillId="11" borderId="58" xfId="0" applyFont="1" applyFill="1" applyBorder="1" applyAlignment="1">
      <alignment horizontal="center"/>
    </xf>
    <xf numFmtId="0" fontId="5" fillId="11" borderId="62" xfId="0" applyFont="1" applyFill="1" applyBorder="1" applyAlignment="1">
      <alignment horizontal="center"/>
    </xf>
    <xf numFmtId="0" fontId="5" fillId="11" borderId="29" xfId="0" applyFont="1" applyFill="1" applyBorder="1" applyAlignment="1">
      <alignment horizontal="center"/>
    </xf>
    <xf numFmtId="0" fontId="5" fillId="11" borderId="54" xfId="0" applyFont="1" applyFill="1" applyBorder="1" applyAlignment="1">
      <alignment horizontal="center"/>
    </xf>
    <xf numFmtId="0" fontId="1" fillId="12" borderId="59" xfId="0" applyFont="1" applyFill="1" applyBorder="1" applyAlignment="1" applyProtection="1">
      <alignment horizontal="left" vertical="top" wrapText="1"/>
      <protection hidden="1"/>
    </xf>
    <xf numFmtId="0" fontId="1" fillId="12" borderId="49" xfId="0" applyFont="1" applyFill="1" applyBorder="1" applyAlignment="1" applyProtection="1">
      <alignment horizontal="left" vertical="top" wrapText="1"/>
      <protection hidden="1"/>
    </xf>
    <xf numFmtId="0" fontId="7" fillId="12" borderId="3" xfId="3" applyFont="1" applyFill="1" applyBorder="1" applyAlignment="1" applyProtection="1">
      <alignment horizontal="center"/>
      <protection hidden="1"/>
    </xf>
    <xf numFmtId="3" fontId="2" fillId="12" borderId="53" xfId="0" applyNumberFormat="1" applyFont="1" applyFill="1" applyBorder="1" applyProtection="1">
      <protection hidden="1"/>
    </xf>
    <xf numFmtId="164" fontId="2" fillId="12" borderId="32" xfId="0" applyNumberFormat="1" applyFont="1" applyFill="1" applyBorder="1" applyAlignment="1" applyProtection="1">
      <alignment horizontal="right" vertical="top" wrapText="1"/>
      <protection hidden="1"/>
    </xf>
  </cellXfs>
  <cellStyles count="6">
    <cellStyle name="Comma 2" xfId="5" xr:uid="{A3C1D8C0-7652-47DC-BA03-8EBCFD399CFE}"/>
    <cellStyle name="Normal" xfId="0" builtinId="0"/>
    <cellStyle name="Normal 2" xfId="1" xr:uid="{00000000-0005-0000-0000-000002000000}"/>
    <cellStyle name="Normal 3" xfId="2" xr:uid="{00000000-0005-0000-0000-000003000000}"/>
    <cellStyle name="Normal_BCU Classroom Model 2005 rev reformat" xfId="3" xr:uid="{00000000-0005-0000-0000-000004000000}"/>
    <cellStyle name="Normal_Sheet1 2" xfId="4" xr:uid="{00000000-0005-0000-0000-000005000000}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140</xdr:row>
      <xdr:rowOff>114300</xdr:rowOff>
    </xdr:from>
    <xdr:to>
      <xdr:col>7</xdr:col>
      <xdr:colOff>352425</xdr:colOff>
      <xdr:row>146</xdr:row>
      <xdr:rowOff>57150</xdr:rowOff>
    </xdr:to>
    <xdr:pic>
      <xdr:nvPicPr>
        <xdr:cNvPr id="2" name="Picture 1" descr="DL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23155275"/>
          <a:ext cx="16478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141</xdr:row>
      <xdr:rowOff>66675</xdr:rowOff>
    </xdr:from>
    <xdr:to>
      <xdr:col>4</xdr:col>
      <xdr:colOff>336423</xdr:colOff>
      <xdr:row>144</xdr:row>
      <xdr:rowOff>17907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FEAD1D-79CD-DD49-1C91-B372F8A7A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3260050"/>
          <a:ext cx="3012948" cy="4084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117</xdr:row>
      <xdr:rowOff>114300</xdr:rowOff>
    </xdr:from>
    <xdr:to>
      <xdr:col>7</xdr:col>
      <xdr:colOff>352425</xdr:colOff>
      <xdr:row>123</xdr:row>
      <xdr:rowOff>57150</xdr:rowOff>
    </xdr:to>
    <xdr:pic>
      <xdr:nvPicPr>
        <xdr:cNvPr id="2223" name="Picture 1" descr="DLM Logo.jpg">
          <a:extLst>
            <a:ext uri="{FF2B5EF4-FFF2-40B4-BE49-F238E27FC236}">
              <a16:creationId xmlns:a16="http://schemas.microsoft.com/office/drawing/2014/main" id="{00000000-0008-0000-0100-0000A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19364325"/>
          <a:ext cx="16478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118</xdr:row>
      <xdr:rowOff>66675</xdr:rowOff>
    </xdr:from>
    <xdr:to>
      <xdr:col>4</xdr:col>
      <xdr:colOff>336423</xdr:colOff>
      <xdr:row>121</xdr:row>
      <xdr:rowOff>17907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2EDCBD-D676-422B-8174-76378E68A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19469100"/>
          <a:ext cx="3012948" cy="4084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294640</xdr:colOff>
      <xdr:row>85</xdr:row>
      <xdr:rowOff>68580</xdr:rowOff>
    </xdr:from>
    <xdr:to>
      <xdr:col>0</xdr:col>
      <xdr:colOff>1819275</xdr:colOff>
      <xdr:row>90</xdr:row>
      <xdr:rowOff>88596</xdr:rowOff>
    </xdr:to>
    <xdr:pic>
      <xdr:nvPicPr>
        <xdr:cNvPr id="2" name="Picture 1" descr="DLM Logo.jpg">
          <a:extLst>
            <a:ext uri="{FF2B5EF4-FFF2-40B4-BE49-F238E27FC236}">
              <a16:creationId xmlns:a16="http://schemas.microsoft.com/office/drawing/2014/main" id="{CAFEF82B-0D52-47E5-ACE4-698E595BE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" y="15946755"/>
          <a:ext cx="1524635" cy="782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457200</xdr:colOff>
      <xdr:row>79</xdr:row>
      <xdr:rowOff>12700</xdr:rowOff>
    </xdr:from>
    <xdr:to>
      <xdr:col>10</xdr:col>
      <xdr:colOff>402241</xdr:colOff>
      <xdr:row>84</xdr:row>
      <xdr:rowOff>20320</xdr:rowOff>
    </xdr:to>
    <xdr:pic>
      <xdr:nvPicPr>
        <xdr:cNvPr id="4" name="Picture 3" descr="C:\Users\mgreppin\Dropbox\TBR Logos\TCAT\TCAT System Color\TCAT Central Office logo.png">
          <a:extLst>
            <a:ext uri="{FF2B5EF4-FFF2-40B4-BE49-F238E27FC236}">
              <a16:creationId xmlns:a16="http://schemas.microsoft.com/office/drawing/2014/main" id="{98FFCF05-7C78-40FD-A72A-E08DE49BC10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4976475"/>
          <a:ext cx="4678966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568325</xdr:colOff>
      <xdr:row>85</xdr:row>
      <xdr:rowOff>86236</xdr:rowOff>
    </xdr:from>
    <xdr:to>
      <xdr:col>4</xdr:col>
      <xdr:colOff>549275</xdr:colOff>
      <xdr:row>89</xdr:row>
      <xdr:rowOff>15955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B59FE4-315F-469C-9DB1-58E62791E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6675" y="15964411"/>
          <a:ext cx="2009775" cy="539319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80</xdr:row>
      <xdr:rowOff>57150</xdr:rowOff>
    </xdr:from>
    <xdr:to>
      <xdr:col>2</xdr:col>
      <xdr:colOff>641223</xdr:colOff>
      <xdr:row>83</xdr:row>
      <xdr:rowOff>8382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B91C8E5-9E51-4141-82D2-3DDA62C90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15173325"/>
          <a:ext cx="3012948" cy="408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5"/>
  <sheetViews>
    <sheetView showGridLines="0" tabSelected="1" zoomScaleNormal="100" zoomScaleSheetLayoutView="100" workbookViewId="0"/>
  </sheetViews>
  <sheetFormatPr defaultColWidth="9.33203125" defaultRowHeight="12" x14ac:dyDescent="0.2"/>
  <cols>
    <col min="1" max="1" width="18.1640625" style="105" customWidth="1"/>
    <col min="2" max="4" width="11.83203125" style="105" customWidth="1"/>
    <col min="5" max="5" width="11.5" style="105" customWidth="1"/>
    <col min="6" max="12" width="11.83203125" style="105" customWidth="1"/>
    <col min="13" max="13" width="11.83203125" style="125" customWidth="1"/>
    <col min="14" max="17" width="11.83203125" style="105" customWidth="1"/>
    <col min="18" max="18" width="4.33203125" style="105" customWidth="1"/>
    <col min="19" max="16384" width="9.33203125" style="105"/>
  </cols>
  <sheetData>
    <row r="1" spans="1:19" x14ac:dyDescent="0.2">
      <c r="A1" s="124" t="s">
        <v>80</v>
      </c>
      <c r="Q1" s="31" t="s">
        <v>235</v>
      </c>
      <c r="S1" s="126"/>
    </row>
    <row r="2" spans="1:19" ht="14.25" x14ac:dyDescent="0.2">
      <c r="A2" s="127" t="s">
        <v>145</v>
      </c>
      <c r="S2" s="126"/>
    </row>
    <row r="3" spans="1:19" x14ac:dyDescent="0.2">
      <c r="C3" s="11">
        <v>2024</v>
      </c>
      <c r="S3" s="126"/>
    </row>
    <row r="4" spans="1:19" x14ac:dyDescent="0.2">
      <c r="A4" s="474" t="s">
        <v>236</v>
      </c>
      <c r="B4" s="475"/>
      <c r="C4" s="476"/>
      <c r="D4" s="477"/>
      <c r="E4" s="478"/>
      <c r="S4" s="126"/>
    </row>
    <row r="5" spans="1:19" x14ac:dyDescent="0.2">
      <c r="A5" s="128"/>
      <c r="B5" s="422" t="s">
        <v>215</v>
      </c>
      <c r="C5" s="483"/>
      <c r="D5" s="483"/>
      <c r="E5" s="483"/>
      <c r="S5" s="126"/>
    </row>
    <row r="6" spans="1:19" x14ac:dyDescent="0.2">
      <c r="A6" s="474" t="s">
        <v>237</v>
      </c>
      <c r="B6" s="475"/>
      <c r="C6" s="423"/>
      <c r="S6" s="126"/>
    </row>
    <row r="7" spans="1:19" x14ac:dyDescent="0.2">
      <c r="A7" s="129"/>
      <c r="S7" s="126"/>
    </row>
    <row r="8" spans="1:19" x14ac:dyDescent="0.2">
      <c r="A8" s="105" t="s">
        <v>146</v>
      </c>
      <c r="S8" s="126"/>
    </row>
    <row r="9" spans="1:19" x14ac:dyDescent="0.2">
      <c r="A9" s="130" t="s">
        <v>53</v>
      </c>
      <c r="B9" s="105" t="s">
        <v>74</v>
      </c>
      <c r="C9" s="131"/>
      <c r="D9" s="131"/>
      <c r="E9" s="131"/>
      <c r="O9" s="132"/>
      <c r="S9" s="126"/>
    </row>
    <row r="10" spans="1:19" x14ac:dyDescent="0.2">
      <c r="A10" s="133" t="s">
        <v>147</v>
      </c>
      <c r="B10" s="105" t="s">
        <v>75</v>
      </c>
      <c r="C10" s="134"/>
      <c r="D10" s="134"/>
      <c r="E10" s="134"/>
      <c r="O10" s="132"/>
      <c r="S10" s="126"/>
    </row>
    <row r="11" spans="1:19" ht="12.75" thickBot="1" x14ac:dyDescent="0.25">
      <c r="A11" s="135" t="s">
        <v>79</v>
      </c>
      <c r="B11" s="136"/>
      <c r="C11" s="137"/>
      <c r="D11" s="137"/>
      <c r="E11" s="137"/>
      <c r="F11" s="136"/>
      <c r="G11" s="135"/>
      <c r="H11" s="136"/>
      <c r="I11" s="136"/>
      <c r="J11" s="136"/>
      <c r="K11" s="136"/>
      <c r="L11" s="136"/>
      <c r="M11" s="138"/>
      <c r="N11" s="136"/>
      <c r="O11" s="136"/>
      <c r="P11" s="136"/>
      <c r="Q11" s="136"/>
      <c r="R11" s="136"/>
      <c r="S11" s="126"/>
    </row>
    <row r="12" spans="1:19" ht="12.75" thickBot="1" x14ac:dyDescent="0.25">
      <c r="A12" s="129"/>
      <c r="C12" s="134"/>
      <c r="D12" s="134"/>
      <c r="E12" s="134"/>
      <c r="G12" s="129"/>
      <c r="S12" s="126"/>
    </row>
    <row r="13" spans="1:19" ht="12.75" thickBot="1" x14ac:dyDescent="0.25">
      <c r="A13" s="139" t="s">
        <v>118</v>
      </c>
      <c r="B13" s="140"/>
      <c r="C13" s="141"/>
      <c r="D13" s="134"/>
      <c r="E13" s="134"/>
      <c r="G13" s="129"/>
      <c r="S13" s="126"/>
    </row>
    <row r="14" spans="1:19" ht="12.75" thickBot="1" x14ac:dyDescent="0.25">
      <c r="A14" s="142" t="s">
        <v>122</v>
      </c>
      <c r="B14" s="143" t="s">
        <v>121</v>
      </c>
      <c r="C14" s="144" t="s">
        <v>126</v>
      </c>
      <c r="D14" s="134"/>
      <c r="E14" s="134"/>
      <c r="G14" s="129"/>
      <c r="S14" s="126"/>
    </row>
    <row r="15" spans="1:19" x14ac:dyDescent="0.2">
      <c r="A15" s="101" t="s">
        <v>119</v>
      </c>
      <c r="B15" s="102"/>
      <c r="C15" s="103"/>
      <c r="D15" s="134"/>
      <c r="E15" s="134"/>
      <c r="G15" s="129"/>
      <c r="S15" s="126"/>
    </row>
    <row r="16" spans="1:19" x14ac:dyDescent="0.2">
      <c r="A16" s="104" t="s">
        <v>120</v>
      </c>
      <c r="B16" s="3"/>
      <c r="C16" s="51"/>
      <c r="D16" s="134"/>
      <c r="E16" s="134"/>
      <c r="G16" s="129"/>
      <c r="S16" s="126"/>
    </row>
    <row r="17" spans="1:19" ht="12.75" thickBot="1" x14ac:dyDescent="0.25">
      <c r="A17" s="479" t="s">
        <v>127</v>
      </c>
      <c r="B17" s="480"/>
      <c r="C17" s="6"/>
      <c r="D17" s="134"/>
      <c r="E17" s="134"/>
      <c r="G17" s="129"/>
      <c r="S17" s="126"/>
    </row>
    <row r="18" spans="1:19" ht="12.75" thickBot="1" x14ac:dyDescent="0.25">
      <c r="A18" s="135"/>
      <c r="B18" s="136"/>
      <c r="C18" s="137"/>
      <c r="D18" s="137"/>
      <c r="E18" s="137"/>
      <c r="F18" s="136"/>
      <c r="G18" s="135"/>
      <c r="H18" s="136"/>
      <c r="I18" s="136"/>
      <c r="J18" s="136"/>
      <c r="K18" s="136"/>
      <c r="L18" s="136"/>
      <c r="M18" s="138"/>
      <c r="N18" s="136"/>
      <c r="O18" s="136"/>
      <c r="P18" s="136"/>
      <c r="Q18" s="136"/>
      <c r="R18" s="136"/>
      <c r="S18" s="126"/>
    </row>
    <row r="19" spans="1:19" ht="12.75" thickBot="1" x14ac:dyDescent="0.25">
      <c r="C19" s="134"/>
      <c r="D19" s="134"/>
      <c r="E19" s="134"/>
      <c r="G19" s="129"/>
      <c r="S19" s="126"/>
    </row>
    <row r="20" spans="1:19" ht="12.75" thickBot="1" x14ac:dyDescent="0.25">
      <c r="A20" s="145" t="s">
        <v>0</v>
      </c>
      <c r="B20" s="146"/>
      <c r="C20" s="147"/>
      <c r="D20" s="105" t="s">
        <v>219</v>
      </c>
      <c r="F20" s="90" t="s">
        <v>18</v>
      </c>
      <c r="G20" s="7">
        <v>30</v>
      </c>
      <c r="H20" s="105" t="s">
        <v>230</v>
      </c>
      <c r="S20" s="126"/>
    </row>
    <row r="21" spans="1:19" ht="37.5" customHeight="1" thickBot="1" x14ac:dyDescent="0.25">
      <c r="A21" s="148" t="s">
        <v>149</v>
      </c>
      <c r="B21" s="149" t="s">
        <v>148</v>
      </c>
      <c r="D21" s="150" t="s">
        <v>19</v>
      </c>
      <c r="E21" s="151" t="s">
        <v>20</v>
      </c>
      <c r="F21" s="151" t="s">
        <v>150</v>
      </c>
      <c r="G21" s="152" t="s">
        <v>151</v>
      </c>
      <c r="H21" s="153" t="s">
        <v>21</v>
      </c>
      <c r="S21" s="126"/>
    </row>
    <row r="22" spans="1:19" x14ac:dyDescent="0.2">
      <c r="A22" s="154" t="s">
        <v>133</v>
      </c>
      <c r="B22" s="2"/>
      <c r="D22" s="155">
        <v>16</v>
      </c>
      <c r="E22" s="156">
        <v>31</v>
      </c>
      <c r="F22" s="12">
        <f>ROUND(D22*E22,0)</f>
        <v>496</v>
      </c>
      <c r="G22" s="13">
        <f>ROUNDUP(B22/$G$20,0)</f>
        <v>0</v>
      </c>
      <c r="H22" s="14">
        <f>ROUNDUP(F22*G22,0)</f>
        <v>0</v>
      </c>
      <c r="N22" s="157"/>
      <c r="O22" s="125"/>
      <c r="P22" s="158"/>
      <c r="Q22" s="158"/>
      <c r="S22" s="126"/>
    </row>
    <row r="23" spans="1:19" x14ac:dyDescent="0.2">
      <c r="A23" s="159" t="s">
        <v>134</v>
      </c>
      <c r="B23" s="4"/>
      <c r="D23" s="160">
        <v>35</v>
      </c>
      <c r="E23" s="133">
        <v>25</v>
      </c>
      <c r="F23" s="15">
        <f>ROUND(D23*E23,0)</f>
        <v>875</v>
      </c>
      <c r="G23" s="16">
        <f>ROUNDUP(B23/$G$20, 0)</f>
        <v>0</v>
      </c>
      <c r="H23" s="17">
        <f>ROUNDUP(F23*G23,0)</f>
        <v>0</v>
      </c>
      <c r="M23" s="161"/>
      <c r="N23" s="157"/>
      <c r="O23" s="158"/>
      <c r="P23" s="158"/>
      <c r="Q23" s="158"/>
      <c r="S23" s="126"/>
    </row>
    <row r="24" spans="1:19" x14ac:dyDescent="0.2">
      <c r="A24" s="160" t="s">
        <v>135</v>
      </c>
      <c r="B24" s="4"/>
      <c r="D24" s="160">
        <v>65</v>
      </c>
      <c r="E24" s="133">
        <v>21</v>
      </c>
      <c r="F24" s="15">
        <f>ROUND(D24*E24,0)</f>
        <v>1365</v>
      </c>
      <c r="G24" s="16">
        <f>ROUNDUP(B24/$G$20, 0)</f>
        <v>0</v>
      </c>
      <c r="H24" s="17">
        <f>ROUNDUP(F24*G24,0)</f>
        <v>0</v>
      </c>
      <c r="M24" s="161"/>
      <c r="N24" s="157"/>
      <c r="O24" s="158"/>
      <c r="P24" s="158"/>
      <c r="Q24" s="158"/>
      <c r="S24" s="126"/>
    </row>
    <row r="25" spans="1:19" x14ac:dyDescent="0.2">
      <c r="A25" s="160" t="s">
        <v>136</v>
      </c>
      <c r="B25" s="4"/>
      <c r="D25" s="160">
        <v>125</v>
      </c>
      <c r="E25" s="133">
        <v>17</v>
      </c>
      <c r="F25" s="15">
        <f>ROUND(D25*E25,0)</f>
        <v>2125</v>
      </c>
      <c r="G25" s="16">
        <f>ROUNDUP(B25/$G$20, 0)</f>
        <v>0</v>
      </c>
      <c r="H25" s="17">
        <f>ROUNDUP(F25*G25,0)</f>
        <v>0</v>
      </c>
      <c r="M25" s="161"/>
      <c r="N25" s="157"/>
      <c r="O25" s="158"/>
      <c r="P25" s="158"/>
      <c r="Q25" s="158"/>
      <c r="S25" s="126"/>
    </row>
    <row r="26" spans="1:19" ht="12.75" thickBot="1" x14ac:dyDescent="0.25">
      <c r="A26" s="162" t="s">
        <v>137</v>
      </c>
      <c r="B26" s="6"/>
      <c r="D26" s="162">
        <v>275</v>
      </c>
      <c r="E26" s="163">
        <v>15</v>
      </c>
      <c r="F26" s="18">
        <f>ROUND(D26*E26,0)</f>
        <v>4125</v>
      </c>
      <c r="G26" s="19">
        <f>ROUNDUP(B26/$G$20, 0)</f>
        <v>0</v>
      </c>
      <c r="H26" s="20">
        <f>ROUNDUP(F26*G26,0)</f>
        <v>0</v>
      </c>
      <c r="M26" s="164"/>
      <c r="N26" s="157"/>
      <c r="O26" s="158"/>
      <c r="P26" s="158"/>
      <c r="Q26" s="158"/>
      <c r="S26" s="126"/>
    </row>
    <row r="27" spans="1:19" ht="12.75" thickBot="1" x14ac:dyDescent="0.25">
      <c r="G27" s="90" t="s">
        <v>152</v>
      </c>
      <c r="H27" s="21">
        <f>SUM(H22:H26)</f>
        <v>0</v>
      </c>
      <c r="M27" s="164"/>
      <c r="N27" s="157"/>
      <c r="O27" s="158"/>
      <c r="P27" s="158"/>
      <c r="Q27" s="165"/>
      <c r="S27" s="126"/>
    </row>
    <row r="28" spans="1:19" ht="12.75" thickBot="1" x14ac:dyDescent="0.25">
      <c r="A28" s="136"/>
      <c r="B28" s="136"/>
      <c r="C28" s="136"/>
      <c r="D28" s="136"/>
      <c r="E28" s="136"/>
      <c r="F28" s="136"/>
      <c r="G28" s="136"/>
      <c r="H28" s="136"/>
      <c r="I28" s="166"/>
      <c r="J28" s="167"/>
      <c r="K28" s="136"/>
      <c r="L28" s="136"/>
      <c r="M28" s="168"/>
      <c r="N28" s="169"/>
      <c r="O28" s="170"/>
      <c r="P28" s="170"/>
      <c r="Q28" s="171"/>
      <c r="R28" s="136"/>
      <c r="S28" s="126"/>
    </row>
    <row r="29" spans="1:19" ht="12.75" thickBot="1" x14ac:dyDescent="0.25">
      <c r="M29" s="164"/>
      <c r="N29" s="157"/>
      <c r="O29" s="158"/>
      <c r="P29" s="158"/>
      <c r="Q29" s="165"/>
      <c r="S29" s="126"/>
    </row>
    <row r="30" spans="1:19" ht="12.75" customHeight="1" thickBot="1" x14ac:dyDescent="0.25">
      <c r="A30" s="139" t="s">
        <v>2</v>
      </c>
      <c r="B30" s="140"/>
      <c r="C30" s="140"/>
      <c r="D30" s="172"/>
      <c r="F30" s="269" t="s">
        <v>220</v>
      </c>
      <c r="G30" s="177">
        <v>0.8</v>
      </c>
      <c r="I30" s="90" t="s">
        <v>18</v>
      </c>
      <c r="J30" s="178">
        <v>20</v>
      </c>
      <c r="M30" s="164"/>
      <c r="N30" s="173"/>
      <c r="O30" s="174"/>
      <c r="P30" s="174"/>
      <c r="Q30" s="174"/>
      <c r="S30" s="126"/>
    </row>
    <row r="31" spans="1:19" ht="25.5" customHeight="1" thickBot="1" x14ac:dyDescent="0.25">
      <c r="A31" s="179" t="s">
        <v>3</v>
      </c>
      <c r="B31" s="152" t="s">
        <v>1</v>
      </c>
      <c r="C31" s="152" t="s">
        <v>4</v>
      </c>
      <c r="D31" s="149" t="s">
        <v>5</v>
      </c>
      <c r="F31" s="180" t="s">
        <v>22</v>
      </c>
      <c r="G31" s="152" t="s">
        <v>24</v>
      </c>
      <c r="H31" s="152" t="s">
        <v>20</v>
      </c>
      <c r="I31" s="152" t="s">
        <v>23</v>
      </c>
      <c r="J31" s="152" t="s">
        <v>25</v>
      </c>
      <c r="K31" s="181" t="s">
        <v>124</v>
      </c>
      <c r="L31" s="152" t="s">
        <v>123</v>
      </c>
      <c r="M31" s="181" t="s">
        <v>125</v>
      </c>
      <c r="N31" s="149" t="s">
        <v>21</v>
      </c>
      <c r="O31" s="158"/>
      <c r="P31" s="158"/>
      <c r="Q31" s="158"/>
      <c r="S31" s="126"/>
    </row>
    <row r="32" spans="1:19" x14ac:dyDescent="0.2">
      <c r="A32" s="182" t="s">
        <v>6</v>
      </c>
      <c r="B32" s="1"/>
      <c r="C32" s="1"/>
      <c r="D32" s="2"/>
      <c r="F32" s="88">
        <f>ROUND((IF(B32=0,0,D32/B32)),0)</f>
        <v>0</v>
      </c>
      <c r="G32" s="89">
        <f>ROUNDUP(F32/$G$30,0)</f>
        <v>0</v>
      </c>
      <c r="H32" s="156">
        <v>150</v>
      </c>
      <c r="I32" s="33">
        <f>ROUND(G32*H32,0)</f>
        <v>0</v>
      </c>
      <c r="J32" s="34">
        <f>ROUNDUP(C32/$J$30,0)</f>
        <v>0</v>
      </c>
      <c r="K32" s="87">
        <f>ROUNDUP(I32*J32,0)</f>
        <v>0</v>
      </c>
      <c r="L32" s="183">
        <v>0.4</v>
      </c>
      <c r="M32" s="87">
        <f>ROUNDUP(K32*L32,0)</f>
        <v>0</v>
      </c>
      <c r="N32" s="35">
        <f>K32+M32</f>
        <v>0</v>
      </c>
      <c r="O32" s="184"/>
      <c r="P32" s="184"/>
      <c r="Q32" s="184"/>
      <c r="S32" s="126"/>
    </row>
    <row r="33" spans="1:19" x14ac:dyDescent="0.2">
      <c r="A33" s="160" t="s">
        <v>7</v>
      </c>
      <c r="B33" s="3"/>
      <c r="C33" s="3"/>
      <c r="D33" s="4"/>
      <c r="F33" s="22">
        <f>ROUND((IF(B33=0,0,D33/B33)),0)</f>
        <v>0</v>
      </c>
      <c r="G33" s="23">
        <f>ROUNDUP(F33/$G$30,0)</f>
        <v>0</v>
      </c>
      <c r="H33" s="133">
        <v>100</v>
      </c>
      <c r="I33" s="26">
        <f>ROUND(G33*H33,0)</f>
        <v>0</v>
      </c>
      <c r="J33" s="27">
        <f>ROUNDUP(C33/$J$30,0)</f>
        <v>0</v>
      </c>
      <c r="K33" s="85">
        <f>ROUNDUP(I33*J33,0)</f>
        <v>0</v>
      </c>
      <c r="L33" s="185">
        <v>0.35</v>
      </c>
      <c r="M33" s="85">
        <f>ROUNDUP(K33*L33,0)</f>
        <v>0</v>
      </c>
      <c r="N33" s="17">
        <f>K33+M33</f>
        <v>0</v>
      </c>
      <c r="O33" s="184"/>
      <c r="P33" s="186"/>
      <c r="Q33" s="184"/>
      <c r="S33" s="126"/>
    </row>
    <row r="34" spans="1:19" x14ac:dyDescent="0.2">
      <c r="A34" s="160" t="s">
        <v>8</v>
      </c>
      <c r="B34" s="3"/>
      <c r="C34" s="3"/>
      <c r="D34" s="4"/>
      <c r="F34" s="22">
        <f>ROUND((IF(B34=0,0,D34/B34)),0)</f>
        <v>0</v>
      </c>
      <c r="G34" s="23">
        <f>ROUNDUP(F34/$G$30,0)</f>
        <v>0</v>
      </c>
      <c r="H34" s="133">
        <v>75</v>
      </c>
      <c r="I34" s="26">
        <f>ROUND(G34*H34,0)</f>
        <v>0</v>
      </c>
      <c r="J34" s="27">
        <f>ROUNDUP(C34/$J$30,0)</f>
        <v>0</v>
      </c>
      <c r="K34" s="85">
        <f>ROUNDUP(I34*J34,0)</f>
        <v>0</v>
      </c>
      <c r="L34" s="185">
        <v>0.3</v>
      </c>
      <c r="M34" s="85">
        <f>ROUNDUP(K34*L34,0)</f>
        <v>0</v>
      </c>
      <c r="N34" s="17">
        <f>K34+M34</f>
        <v>0</v>
      </c>
      <c r="S34" s="126"/>
    </row>
    <row r="35" spans="1:19" x14ac:dyDescent="0.2">
      <c r="A35" s="160" t="s">
        <v>9</v>
      </c>
      <c r="B35" s="3"/>
      <c r="C35" s="3"/>
      <c r="D35" s="4"/>
      <c r="F35" s="22">
        <f>ROUND((IF(B35=0,0,D35/B35)),0)</f>
        <v>0</v>
      </c>
      <c r="G35" s="23">
        <f>ROUNDUP(F35/$G$30,0)</f>
        <v>0</v>
      </c>
      <c r="H35" s="133">
        <v>60</v>
      </c>
      <c r="I35" s="26">
        <f>ROUND(G35*H35,0)</f>
        <v>0</v>
      </c>
      <c r="J35" s="27">
        <f>ROUNDUP(C35/$J$30,0)</f>
        <v>0</v>
      </c>
      <c r="K35" s="85">
        <f>ROUNDUP(I35*J35,0)</f>
        <v>0</v>
      </c>
      <c r="L35" s="185">
        <v>0.25</v>
      </c>
      <c r="M35" s="85">
        <f>ROUNDUP(K35*L35,0)</f>
        <v>0</v>
      </c>
      <c r="N35" s="17">
        <f>K35+M35</f>
        <v>0</v>
      </c>
      <c r="S35" s="126"/>
    </row>
    <row r="36" spans="1:19" ht="12.75" thickBot="1" x14ac:dyDescent="0.25">
      <c r="A36" s="162" t="s">
        <v>10</v>
      </c>
      <c r="B36" s="5"/>
      <c r="C36" s="5"/>
      <c r="D36" s="6"/>
      <c r="F36" s="24">
        <f>ROUND((IF(B36=0,0,D36/B36)),0)</f>
        <v>0</v>
      </c>
      <c r="G36" s="25">
        <f>ROUNDUP(F36/$G$30,0)</f>
        <v>0</v>
      </c>
      <c r="H36" s="163">
        <v>40</v>
      </c>
      <c r="I36" s="28">
        <f>ROUND(G36*H36,0)</f>
        <v>0</v>
      </c>
      <c r="J36" s="29">
        <f>ROUNDUP(C36/$J$30,0)</f>
        <v>0</v>
      </c>
      <c r="K36" s="86">
        <f>ROUNDUP(I36*J36,0)</f>
        <v>0</v>
      </c>
      <c r="L36" s="187">
        <v>0.2</v>
      </c>
      <c r="M36" s="86">
        <f>ROUNDUP(K36*L36,0)</f>
        <v>0</v>
      </c>
      <c r="N36" s="20">
        <f>K36+M36</f>
        <v>0</v>
      </c>
      <c r="O36" s="125"/>
      <c r="S36" s="126"/>
    </row>
    <row r="37" spans="1:19" ht="12.75" thickBot="1" x14ac:dyDescent="0.25">
      <c r="A37" s="188"/>
      <c r="B37" s="189"/>
      <c r="C37" s="189"/>
      <c r="D37" s="189"/>
      <c r="H37" s="30"/>
      <c r="I37" s="30"/>
      <c r="J37" s="31" t="s">
        <v>139</v>
      </c>
      <c r="K37" s="32">
        <f>SUM(K32:K36)</f>
        <v>0</v>
      </c>
      <c r="L37" s="31" t="s">
        <v>139</v>
      </c>
      <c r="M37" s="32">
        <f>SUM(M32:M36)</f>
        <v>0</v>
      </c>
      <c r="N37" s="91"/>
      <c r="S37" s="126"/>
    </row>
    <row r="38" spans="1:19" ht="12.75" thickBot="1" x14ac:dyDescent="0.25">
      <c r="A38" s="188"/>
      <c r="B38" s="31"/>
      <c r="C38" s="31"/>
      <c r="D38" s="31"/>
      <c r="E38" s="31"/>
      <c r="H38" s="30"/>
      <c r="I38" s="30"/>
      <c r="K38" s="91"/>
      <c r="M38" s="90" t="s">
        <v>138</v>
      </c>
      <c r="N38" s="21">
        <f>SUM(N32:N36)</f>
        <v>0</v>
      </c>
      <c r="S38" s="126"/>
    </row>
    <row r="39" spans="1:19" ht="12.75" thickBot="1" x14ac:dyDescent="0.25">
      <c r="A39" s="190"/>
      <c r="B39" s="191"/>
      <c r="C39" s="191"/>
      <c r="D39" s="191"/>
      <c r="E39" s="191"/>
      <c r="F39" s="136"/>
      <c r="G39" s="136"/>
      <c r="H39" s="192"/>
      <c r="I39" s="192"/>
      <c r="J39" s="166"/>
      <c r="K39" s="167"/>
      <c r="L39" s="136"/>
      <c r="M39" s="138"/>
      <c r="N39" s="136"/>
      <c r="O39" s="136"/>
      <c r="P39" s="136"/>
      <c r="Q39" s="136"/>
      <c r="R39" s="136"/>
      <c r="S39" s="126"/>
    </row>
    <row r="40" spans="1:19" ht="12.75" thickBot="1" x14ac:dyDescent="0.25">
      <c r="A40" s="193"/>
      <c r="B40" s="194"/>
      <c r="C40" s="194"/>
      <c r="D40" s="194"/>
      <c r="E40" s="194"/>
      <c r="F40" s="195"/>
      <c r="G40" s="195"/>
      <c r="H40" s="196"/>
      <c r="I40" s="196"/>
      <c r="J40" s="197"/>
      <c r="K40" s="198"/>
      <c r="L40" s="195"/>
      <c r="M40" s="199"/>
      <c r="N40" s="195"/>
      <c r="S40" s="126"/>
    </row>
    <row r="41" spans="1:19" ht="12.75" thickBot="1" x14ac:dyDescent="0.25">
      <c r="A41" s="481" t="s">
        <v>144</v>
      </c>
      <c r="B41" s="482"/>
      <c r="C41" s="482"/>
      <c r="D41" s="482"/>
      <c r="E41" s="31"/>
      <c r="F41" s="150" t="s">
        <v>30</v>
      </c>
      <c r="G41" s="153" t="s">
        <v>21</v>
      </c>
      <c r="H41" s="30"/>
      <c r="I41" s="30"/>
      <c r="J41" s="90"/>
      <c r="K41" s="200"/>
      <c r="S41" s="126"/>
    </row>
    <row r="42" spans="1:19" ht="12.75" customHeight="1" x14ac:dyDescent="0.2">
      <c r="A42" s="472" t="s">
        <v>110</v>
      </c>
      <c r="B42" s="473"/>
      <c r="C42" s="473"/>
      <c r="D42" s="106">
        <f>B15</f>
        <v>0</v>
      </c>
      <c r="E42" s="31"/>
      <c r="F42" s="201">
        <v>5</v>
      </c>
      <c r="G42" s="81">
        <f>ROUNDUP(D42*F42,0)</f>
        <v>0</v>
      </c>
      <c r="H42" s="30"/>
      <c r="I42" s="30"/>
      <c r="J42" s="90"/>
      <c r="K42" s="200"/>
      <c r="L42" s="91"/>
      <c r="S42" s="126"/>
    </row>
    <row r="43" spans="1:19" ht="12.75" customHeight="1" thickBot="1" x14ac:dyDescent="0.25">
      <c r="A43" s="484" t="s">
        <v>111</v>
      </c>
      <c r="B43" s="485"/>
      <c r="C43" s="485"/>
      <c r="D43" s="107">
        <f>B16</f>
        <v>0</v>
      </c>
      <c r="E43" s="31"/>
      <c r="F43" s="202">
        <v>0</v>
      </c>
      <c r="G43" s="82">
        <f>ROUNDUP(D43*F43,0)</f>
        <v>0</v>
      </c>
      <c r="H43" s="30"/>
      <c r="I43" s="30"/>
      <c r="J43" s="90"/>
      <c r="K43" s="200"/>
      <c r="S43" s="126"/>
    </row>
    <row r="44" spans="1:19" ht="12.75" customHeight="1" thickBot="1" x14ac:dyDescent="0.25">
      <c r="E44" s="31"/>
      <c r="F44" s="90" t="s">
        <v>231</v>
      </c>
      <c r="G44" s="21">
        <f>G42+G43</f>
        <v>0</v>
      </c>
      <c r="H44" s="30"/>
      <c r="I44" s="30"/>
      <c r="J44" s="90"/>
      <c r="K44" s="200"/>
      <c r="S44" s="126"/>
    </row>
    <row r="45" spans="1:19" ht="12.75" thickBot="1" x14ac:dyDescent="0.25">
      <c r="A45" s="190"/>
      <c r="B45" s="191"/>
      <c r="C45" s="191"/>
      <c r="D45" s="191"/>
      <c r="E45" s="191"/>
      <c r="F45" s="136"/>
      <c r="G45" s="136"/>
      <c r="H45" s="192"/>
      <c r="I45" s="192"/>
      <c r="J45" s="166"/>
      <c r="K45" s="167"/>
      <c r="L45" s="136"/>
      <c r="M45" s="138"/>
      <c r="N45" s="136"/>
      <c r="O45" s="136"/>
      <c r="P45" s="136"/>
      <c r="Q45" s="136"/>
      <c r="R45" s="136"/>
      <c r="S45" s="126"/>
    </row>
    <row r="46" spans="1:19" ht="12.75" thickBot="1" x14ac:dyDescent="0.25">
      <c r="H46" s="30"/>
      <c r="I46" s="30"/>
      <c r="J46" s="30"/>
      <c r="S46" s="126"/>
    </row>
    <row r="47" spans="1:19" ht="12.75" thickBot="1" x14ac:dyDescent="0.25">
      <c r="A47" s="145" t="s">
        <v>73</v>
      </c>
      <c r="B47" s="203"/>
      <c r="C47" s="146"/>
      <c r="G47" s="90" t="s">
        <v>140</v>
      </c>
      <c r="H47" s="204">
        <v>0</v>
      </c>
      <c r="I47" s="486" t="s">
        <v>27</v>
      </c>
      <c r="J47" s="487"/>
      <c r="K47" s="488"/>
      <c r="O47" s="205"/>
      <c r="S47" s="126"/>
    </row>
    <row r="48" spans="1:19" ht="24" customHeight="1" thickBot="1" x14ac:dyDescent="0.25">
      <c r="A48" s="489" t="s">
        <v>3</v>
      </c>
      <c r="B48" s="491" t="s">
        <v>61</v>
      </c>
      <c r="C48" s="492"/>
      <c r="G48" s="493" t="s">
        <v>26</v>
      </c>
      <c r="H48" s="495" t="s">
        <v>67</v>
      </c>
      <c r="I48" s="206" t="s">
        <v>65</v>
      </c>
      <c r="J48" s="206" t="s">
        <v>66</v>
      </c>
      <c r="K48" s="497" t="s">
        <v>21</v>
      </c>
      <c r="S48" s="126"/>
    </row>
    <row r="49" spans="1:19" ht="12.75" customHeight="1" thickBot="1" x14ac:dyDescent="0.25">
      <c r="A49" s="490"/>
      <c r="B49" s="207" t="s">
        <v>62</v>
      </c>
      <c r="C49" s="208" t="s">
        <v>63</v>
      </c>
      <c r="G49" s="494"/>
      <c r="H49" s="496"/>
      <c r="I49" s="209">
        <v>1</v>
      </c>
      <c r="J49" s="209">
        <v>0.25</v>
      </c>
      <c r="K49" s="498"/>
      <c r="S49" s="126"/>
    </row>
    <row r="50" spans="1:19" x14ac:dyDescent="0.2">
      <c r="A50" s="210" t="s">
        <v>6</v>
      </c>
      <c r="B50" s="108"/>
      <c r="C50" s="109"/>
      <c r="G50" s="211">
        <v>4190</v>
      </c>
      <c r="H50" s="36">
        <f>ROUND(G50*(1-$H$47),1)</f>
        <v>4190</v>
      </c>
      <c r="I50" s="37">
        <f>ROUNDUP((B50*H50*I$49)/1000000,0)</f>
        <v>0</v>
      </c>
      <c r="J50" s="16">
        <f>ROUNDUP((C50*H50*J$49)/1000000,0)</f>
        <v>0</v>
      </c>
      <c r="K50" s="38">
        <f>I50+J50</f>
        <v>0</v>
      </c>
      <c r="S50" s="126"/>
    </row>
    <row r="51" spans="1:19" x14ac:dyDescent="0.2">
      <c r="A51" s="212" t="s">
        <v>7</v>
      </c>
      <c r="B51" s="110"/>
      <c r="C51" s="111"/>
      <c r="G51" s="213">
        <v>3465</v>
      </c>
      <c r="H51" s="39">
        <f>ROUND(G51*(1-$H$47),1)</f>
        <v>3465</v>
      </c>
      <c r="I51" s="40">
        <f>ROUNDUP((B51*H51*I$49)/1000000,0)</f>
        <v>0</v>
      </c>
      <c r="J51" s="16">
        <f>ROUNDUP((C51*H51*J$49)/1000000,0)</f>
        <v>0</v>
      </c>
      <c r="K51" s="41">
        <f>I51+J51</f>
        <v>0</v>
      </c>
      <c r="S51" s="126"/>
    </row>
    <row r="52" spans="1:19" ht="12.75" thickBot="1" x14ac:dyDescent="0.25">
      <c r="A52" s="214" t="s">
        <v>8</v>
      </c>
      <c r="B52" s="112"/>
      <c r="C52" s="113"/>
      <c r="G52" s="215">
        <v>2275</v>
      </c>
      <c r="H52" s="42">
        <f>ROUND(G52*(1-$H$47),1)</f>
        <v>2275</v>
      </c>
      <c r="I52" s="43">
        <f>ROUNDUP((B52*H52*I$49)/1000000,0)</f>
        <v>0</v>
      </c>
      <c r="J52" s="19">
        <f>ROUNDUP((C52*H52*J$49)/1000000,0)</f>
        <v>0</v>
      </c>
      <c r="K52" s="44">
        <f>I52+J52</f>
        <v>0</v>
      </c>
      <c r="S52" s="126"/>
    </row>
    <row r="53" spans="1:19" ht="12.75" thickBot="1" x14ac:dyDescent="0.25">
      <c r="A53" s="216"/>
      <c r="B53" s="217"/>
      <c r="C53" s="217"/>
      <c r="G53" s="218"/>
      <c r="H53" s="189"/>
      <c r="I53" s="219"/>
      <c r="J53" s="90" t="s">
        <v>98</v>
      </c>
      <c r="K53" s="45">
        <f>SUM(K50:K52)</f>
        <v>0</v>
      </c>
      <c r="M53" s="105"/>
      <c r="S53" s="126"/>
    </row>
    <row r="54" spans="1:19" ht="12.75" thickBot="1" x14ac:dyDescent="0.25">
      <c r="A54" s="216"/>
      <c r="B54" s="217"/>
      <c r="C54" s="217"/>
      <c r="G54" s="218"/>
      <c r="H54" s="189"/>
      <c r="I54" s="219"/>
      <c r="J54" s="31"/>
      <c r="K54" s="220"/>
      <c r="S54" s="126"/>
    </row>
    <row r="55" spans="1:19" ht="12.75" thickBot="1" x14ac:dyDescent="0.25">
      <c r="A55" s="221" t="s">
        <v>9</v>
      </c>
      <c r="B55" s="114"/>
      <c r="C55" s="115"/>
      <c r="G55" s="222">
        <v>1715</v>
      </c>
      <c r="H55" s="46">
        <f>ROUND(G55*(1-$H$47),1)</f>
        <v>1715</v>
      </c>
      <c r="I55" s="47">
        <f>ROUNDUP((B55*H55*I$49)/1000000,0)</f>
        <v>0</v>
      </c>
      <c r="J55" s="48">
        <f>ROUNDUP((C55*H55*J$49)/1000000,0)</f>
        <v>0</v>
      </c>
      <c r="K55" s="49">
        <f>I55+J55</f>
        <v>0</v>
      </c>
      <c r="S55" s="126"/>
    </row>
    <row r="56" spans="1:19" ht="12.75" thickBot="1" x14ac:dyDescent="0.25">
      <c r="A56" s="223"/>
      <c r="B56" s="224"/>
      <c r="C56" s="224"/>
      <c r="J56" s="90" t="s">
        <v>99</v>
      </c>
      <c r="K56" s="45">
        <f>SUM(K55:K55)</f>
        <v>0</v>
      </c>
      <c r="S56" s="126"/>
    </row>
    <row r="57" spans="1:19" ht="12.75" thickBot="1" x14ac:dyDescent="0.25">
      <c r="A57" s="223"/>
      <c r="B57" s="224"/>
      <c r="C57" s="224"/>
      <c r="S57" s="126"/>
    </row>
    <row r="58" spans="1:19" ht="12" customHeight="1" thickBot="1" x14ac:dyDescent="0.25">
      <c r="A58" s="139" t="s">
        <v>214</v>
      </c>
      <c r="B58" s="140"/>
      <c r="C58" s="140"/>
      <c r="D58" s="225"/>
      <c r="E58" s="226"/>
      <c r="G58" s="124" t="s">
        <v>100</v>
      </c>
      <c r="N58" s="124" t="s">
        <v>101</v>
      </c>
      <c r="S58" s="126"/>
    </row>
    <row r="59" spans="1:19" ht="12.75" customHeight="1" thickBot="1" x14ac:dyDescent="0.25">
      <c r="A59" s="175" t="s">
        <v>222</v>
      </c>
      <c r="B59" s="176"/>
      <c r="C59" s="176"/>
      <c r="D59" s="502"/>
      <c r="E59" s="503"/>
      <c r="G59" s="504" t="s">
        <v>224</v>
      </c>
      <c r="H59" s="505"/>
      <c r="I59" s="505"/>
      <c r="J59" s="495" t="s">
        <v>29</v>
      </c>
      <c r="K59" s="495" t="s">
        <v>28</v>
      </c>
      <c r="L59" s="510" t="s">
        <v>227</v>
      </c>
      <c r="M59" s="105"/>
      <c r="N59" s="516" t="s">
        <v>225</v>
      </c>
      <c r="O59" s="493" t="s">
        <v>102</v>
      </c>
      <c r="P59" s="495" t="s">
        <v>103</v>
      </c>
      <c r="Q59" s="510" t="s">
        <v>226</v>
      </c>
      <c r="S59" s="126"/>
    </row>
    <row r="60" spans="1:19" ht="12" customHeight="1" x14ac:dyDescent="0.2">
      <c r="A60" s="511" t="s">
        <v>11</v>
      </c>
      <c r="B60" s="513" t="s">
        <v>223</v>
      </c>
      <c r="C60" s="514"/>
      <c r="D60" s="514"/>
      <c r="E60" s="515"/>
      <c r="G60" s="506"/>
      <c r="H60" s="507"/>
      <c r="I60" s="507"/>
      <c r="J60" s="508"/>
      <c r="K60" s="508"/>
      <c r="L60" s="497"/>
      <c r="M60" s="105"/>
      <c r="N60" s="517"/>
      <c r="O60" s="509"/>
      <c r="P60" s="508"/>
      <c r="Q60" s="497"/>
      <c r="S60" s="126"/>
    </row>
    <row r="61" spans="1:19" ht="12.75" thickBot="1" x14ac:dyDescent="0.25">
      <c r="A61" s="512"/>
      <c r="B61" s="227" t="s">
        <v>6</v>
      </c>
      <c r="C61" s="228" t="s">
        <v>7</v>
      </c>
      <c r="D61" s="228" t="s">
        <v>8</v>
      </c>
      <c r="E61" s="229" t="s">
        <v>9</v>
      </c>
      <c r="G61" s="230" t="s">
        <v>6</v>
      </c>
      <c r="H61" s="231" t="s">
        <v>7</v>
      </c>
      <c r="I61" s="232" t="s">
        <v>8</v>
      </c>
      <c r="J61" s="496"/>
      <c r="K61" s="496"/>
      <c r="L61" s="498"/>
      <c r="M61" s="105"/>
      <c r="N61" s="233" t="s">
        <v>9</v>
      </c>
      <c r="O61" s="494"/>
      <c r="P61" s="496"/>
      <c r="Q61" s="498"/>
      <c r="S61" s="126"/>
    </row>
    <row r="62" spans="1:19" x14ac:dyDescent="0.2">
      <c r="A62" s="234" t="s">
        <v>12</v>
      </c>
      <c r="B62" s="459"/>
      <c r="C62" s="459"/>
      <c r="D62" s="459"/>
      <c r="E62" s="460"/>
      <c r="G62" s="211">
        <v>600</v>
      </c>
      <c r="H62" s="235">
        <v>450</v>
      </c>
      <c r="I62" s="236">
        <v>300</v>
      </c>
      <c r="J62" s="50">
        <f t="shared" ref="J62:J67" si="0">(B62*G62)+(C62*H62)+(D62*I62)</f>
        <v>0</v>
      </c>
      <c r="K62" s="50">
        <f t="shared" ref="K62:K67" si="1">(B62*G62*G$68)+(C62*H62*H$68)+(D62*I62*I$68)</f>
        <v>0</v>
      </c>
      <c r="L62" s="14">
        <f t="shared" ref="L62:L67" si="2">ROUNDUP(J62+K62,0)</f>
        <v>0</v>
      </c>
      <c r="M62" s="105"/>
      <c r="N62" s="237">
        <v>50</v>
      </c>
      <c r="O62" s="54">
        <f t="shared" ref="O62:O67" si="3">(E62*N62)</f>
        <v>0</v>
      </c>
      <c r="P62" s="50">
        <f t="shared" ref="P62:P67" si="4">E62*N62*N$68</f>
        <v>0</v>
      </c>
      <c r="Q62" s="14">
        <f t="shared" ref="Q62:Q67" si="5">ROUNDUP(O62+P62,0)</f>
        <v>0</v>
      </c>
      <c r="S62" s="126"/>
    </row>
    <row r="63" spans="1:19" ht="12.75" customHeight="1" x14ac:dyDescent="0.2">
      <c r="A63" s="238" t="s">
        <v>13</v>
      </c>
      <c r="B63" s="461"/>
      <c r="C63" s="461"/>
      <c r="D63" s="461"/>
      <c r="E63" s="462"/>
      <c r="G63" s="213">
        <v>300</v>
      </c>
      <c r="H63" s="239">
        <v>225</v>
      </c>
      <c r="I63" s="240">
        <v>150</v>
      </c>
      <c r="J63" s="15">
        <f t="shared" si="0"/>
        <v>0</v>
      </c>
      <c r="K63" s="15">
        <f t="shared" si="1"/>
        <v>0</v>
      </c>
      <c r="L63" s="51">
        <f t="shared" si="2"/>
        <v>0</v>
      </c>
      <c r="M63" s="105"/>
      <c r="N63" s="241">
        <v>50</v>
      </c>
      <c r="O63" s="55">
        <f t="shared" si="3"/>
        <v>0</v>
      </c>
      <c r="P63" s="15">
        <f t="shared" si="4"/>
        <v>0</v>
      </c>
      <c r="Q63" s="51">
        <f t="shared" si="5"/>
        <v>0</v>
      </c>
      <c r="S63" s="126"/>
    </row>
    <row r="64" spans="1:19" x14ac:dyDescent="0.2">
      <c r="A64" s="238" t="s">
        <v>14</v>
      </c>
      <c r="B64" s="461"/>
      <c r="C64" s="461"/>
      <c r="D64" s="461"/>
      <c r="E64" s="462"/>
      <c r="G64" s="213">
        <v>300</v>
      </c>
      <c r="H64" s="239">
        <v>225</v>
      </c>
      <c r="I64" s="240">
        <v>150</v>
      </c>
      <c r="J64" s="15">
        <f t="shared" si="0"/>
        <v>0</v>
      </c>
      <c r="K64" s="15">
        <f t="shared" si="1"/>
        <v>0</v>
      </c>
      <c r="L64" s="51">
        <f t="shared" si="2"/>
        <v>0</v>
      </c>
      <c r="M64" s="105"/>
      <c r="N64" s="241">
        <v>50</v>
      </c>
      <c r="O64" s="55">
        <f t="shared" si="3"/>
        <v>0</v>
      </c>
      <c r="P64" s="15">
        <f t="shared" si="4"/>
        <v>0</v>
      </c>
      <c r="Q64" s="51">
        <f t="shared" si="5"/>
        <v>0</v>
      </c>
      <c r="S64" s="126"/>
    </row>
    <row r="65" spans="1:20" x14ac:dyDescent="0.2">
      <c r="A65" s="238" t="s">
        <v>238</v>
      </c>
      <c r="B65" s="461"/>
      <c r="C65" s="461"/>
      <c r="D65" s="461"/>
      <c r="E65" s="462"/>
      <c r="G65" s="213">
        <v>100</v>
      </c>
      <c r="H65" s="239">
        <v>75</v>
      </c>
      <c r="I65" s="240">
        <v>75</v>
      </c>
      <c r="J65" s="15">
        <f t="shared" si="0"/>
        <v>0</v>
      </c>
      <c r="K65" s="15">
        <f t="shared" si="1"/>
        <v>0</v>
      </c>
      <c r="L65" s="51">
        <f t="shared" si="2"/>
        <v>0</v>
      </c>
      <c r="M65" s="105"/>
      <c r="N65" s="241">
        <v>50</v>
      </c>
      <c r="O65" s="55">
        <f t="shared" si="3"/>
        <v>0</v>
      </c>
      <c r="P65" s="15">
        <f t="shared" si="4"/>
        <v>0</v>
      </c>
      <c r="Q65" s="51">
        <f t="shared" si="5"/>
        <v>0</v>
      </c>
      <c r="S65" s="126"/>
    </row>
    <row r="66" spans="1:20" x14ac:dyDescent="0.2">
      <c r="A66" s="238" t="s">
        <v>40</v>
      </c>
      <c r="B66" s="461"/>
      <c r="C66" s="461"/>
      <c r="D66" s="461"/>
      <c r="E66" s="462"/>
      <c r="G66" s="213">
        <v>50</v>
      </c>
      <c r="H66" s="239">
        <v>50</v>
      </c>
      <c r="I66" s="240">
        <v>50</v>
      </c>
      <c r="J66" s="15">
        <f t="shared" si="0"/>
        <v>0</v>
      </c>
      <c r="K66" s="15">
        <f t="shared" si="1"/>
        <v>0</v>
      </c>
      <c r="L66" s="51">
        <f t="shared" si="2"/>
        <v>0</v>
      </c>
      <c r="M66" s="105"/>
      <c r="N66" s="241">
        <v>50</v>
      </c>
      <c r="O66" s="55">
        <f t="shared" si="3"/>
        <v>0</v>
      </c>
      <c r="P66" s="15">
        <f t="shared" si="4"/>
        <v>0</v>
      </c>
      <c r="Q66" s="51">
        <f t="shared" si="5"/>
        <v>0</v>
      </c>
      <c r="S66" s="126"/>
    </row>
    <row r="67" spans="1:20" ht="12.75" customHeight="1" thickBot="1" x14ac:dyDescent="0.25">
      <c r="A67" s="242" t="s">
        <v>240</v>
      </c>
      <c r="B67" s="463"/>
      <c r="C67" s="463"/>
      <c r="D67" s="463"/>
      <c r="E67" s="464"/>
      <c r="G67" s="215">
        <v>300</v>
      </c>
      <c r="H67" s="243">
        <v>225</v>
      </c>
      <c r="I67" s="244">
        <v>150</v>
      </c>
      <c r="J67" s="18">
        <f t="shared" si="0"/>
        <v>0</v>
      </c>
      <c r="K67" s="18">
        <f t="shared" si="1"/>
        <v>0</v>
      </c>
      <c r="L67" s="52">
        <f t="shared" si="2"/>
        <v>0</v>
      </c>
      <c r="M67" s="105"/>
      <c r="N67" s="245">
        <v>50</v>
      </c>
      <c r="O67" s="56">
        <f t="shared" si="3"/>
        <v>0</v>
      </c>
      <c r="P67" s="18">
        <f t="shared" si="4"/>
        <v>0</v>
      </c>
      <c r="Q67" s="52">
        <f t="shared" si="5"/>
        <v>0</v>
      </c>
      <c r="S67" s="126"/>
    </row>
    <row r="68" spans="1:20" ht="12.75" customHeight="1" thickBot="1" x14ac:dyDescent="0.25">
      <c r="A68" s="246"/>
      <c r="B68" s="247"/>
      <c r="C68" s="247"/>
      <c r="D68" s="247"/>
      <c r="E68" s="247"/>
      <c r="F68" s="31" t="s">
        <v>64</v>
      </c>
      <c r="G68" s="248">
        <v>0.4</v>
      </c>
      <c r="H68" s="249">
        <v>0.35</v>
      </c>
      <c r="I68" s="250">
        <v>0.3</v>
      </c>
      <c r="L68" s="191"/>
      <c r="M68" s="105"/>
      <c r="N68" s="209">
        <v>0.2</v>
      </c>
      <c r="Q68" s="191"/>
      <c r="S68" s="126"/>
    </row>
    <row r="69" spans="1:20" ht="12.75" thickBot="1" x14ac:dyDescent="0.25">
      <c r="A69" s="223"/>
      <c r="B69" s="247"/>
      <c r="C69" s="247"/>
      <c r="D69" s="247"/>
      <c r="E69" s="247"/>
      <c r="K69" s="90" t="s">
        <v>104</v>
      </c>
      <c r="L69" s="53">
        <f>SUM(L62:L67)</f>
        <v>0</v>
      </c>
      <c r="M69" s="105"/>
      <c r="P69" s="90" t="s">
        <v>109</v>
      </c>
      <c r="Q69" s="53">
        <f>SUM(Q62:Q67)</f>
        <v>0</v>
      </c>
      <c r="S69" s="126"/>
    </row>
    <row r="70" spans="1:20" ht="12.75" thickBot="1" x14ac:dyDescent="0.25">
      <c r="A70" s="251"/>
      <c r="B70" s="252"/>
      <c r="C70" s="252"/>
      <c r="D70" s="252"/>
      <c r="E70" s="252"/>
      <c r="F70" s="136"/>
      <c r="G70" s="136"/>
      <c r="H70" s="136"/>
      <c r="I70" s="136"/>
      <c r="J70" s="136"/>
      <c r="K70" s="136"/>
      <c r="L70" s="166"/>
      <c r="M70" s="253"/>
      <c r="N70" s="136"/>
      <c r="O70" s="136"/>
      <c r="P70" s="136"/>
      <c r="Q70" s="254"/>
      <c r="R70" s="254"/>
      <c r="S70" s="255"/>
      <c r="T70" s="256"/>
    </row>
    <row r="71" spans="1:20" ht="12.75" thickBot="1" x14ac:dyDescent="0.25">
      <c r="Q71" s="256"/>
      <c r="R71" s="256"/>
      <c r="S71" s="255"/>
      <c r="T71" s="256"/>
    </row>
    <row r="72" spans="1:20" ht="12.75" customHeight="1" thickBot="1" x14ac:dyDescent="0.25">
      <c r="A72" s="499" t="s">
        <v>114</v>
      </c>
      <c r="B72" s="500"/>
      <c r="C72" s="501"/>
      <c r="E72" s="216"/>
      <c r="F72" s="216"/>
      <c r="S72" s="126"/>
    </row>
    <row r="73" spans="1:20" ht="12.75" customHeight="1" thickBot="1" x14ac:dyDescent="0.25">
      <c r="A73" s="520" t="s">
        <v>11</v>
      </c>
      <c r="B73" s="521"/>
      <c r="C73" s="257" t="s">
        <v>15</v>
      </c>
      <c r="E73" s="179" t="s">
        <v>30</v>
      </c>
      <c r="F73" s="257" t="s">
        <v>21</v>
      </c>
      <c r="S73" s="126"/>
    </row>
    <row r="74" spans="1:20" ht="12" customHeight="1" x14ac:dyDescent="0.2">
      <c r="A74" s="472" t="s">
        <v>68</v>
      </c>
      <c r="B74" s="473"/>
      <c r="C74" s="116"/>
      <c r="E74" s="201">
        <v>350</v>
      </c>
      <c r="F74" s="57">
        <f>ROUNDUP(C74*E74,0)</f>
        <v>0</v>
      </c>
      <c r="Q74" s="184"/>
      <c r="S74" s="126"/>
    </row>
    <row r="75" spans="1:20" ht="12" customHeight="1" x14ac:dyDescent="0.2">
      <c r="A75" s="522" t="s">
        <v>55</v>
      </c>
      <c r="B75" s="523"/>
      <c r="C75" s="8"/>
      <c r="E75" s="258">
        <v>240</v>
      </c>
      <c r="F75" s="17">
        <f t="shared" ref="F75:F86" si="6">ROUNDUP(C75*E75,0)</f>
        <v>0</v>
      </c>
      <c r="Q75" s="184"/>
      <c r="S75" s="126"/>
    </row>
    <row r="76" spans="1:20" ht="12" customHeight="1" x14ac:dyDescent="0.2">
      <c r="A76" s="522" t="s">
        <v>56</v>
      </c>
      <c r="B76" s="523"/>
      <c r="C76" s="8"/>
      <c r="E76" s="258">
        <v>180</v>
      </c>
      <c r="F76" s="17">
        <f t="shared" si="6"/>
        <v>0</v>
      </c>
      <c r="Q76" s="184"/>
      <c r="S76" s="126"/>
    </row>
    <row r="77" spans="1:20" ht="12" customHeight="1" x14ac:dyDescent="0.2">
      <c r="A77" s="522" t="s">
        <v>57</v>
      </c>
      <c r="B77" s="523"/>
      <c r="C77" s="8"/>
      <c r="E77" s="258">
        <v>150</v>
      </c>
      <c r="F77" s="17">
        <f t="shared" si="6"/>
        <v>0</v>
      </c>
      <c r="Q77" s="184"/>
      <c r="S77" s="126"/>
    </row>
    <row r="78" spans="1:20" ht="12" customHeight="1" x14ac:dyDescent="0.2">
      <c r="A78" s="524" t="s">
        <v>54</v>
      </c>
      <c r="B78" s="525"/>
      <c r="C78" s="8"/>
      <c r="E78" s="258">
        <v>150</v>
      </c>
      <c r="F78" s="17">
        <f t="shared" si="6"/>
        <v>0</v>
      </c>
      <c r="Q78" s="184"/>
      <c r="S78" s="126"/>
    </row>
    <row r="79" spans="1:20" ht="12" customHeight="1" x14ac:dyDescent="0.2">
      <c r="A79" s="518" t="s">
        <v>69</v>
      </c>
      <c r="B79" s="519"/>
      <c r="C79" s="8"/>
      <c r="E79" s="258">
        <v>100</v>
      </c>
      <c r="F79" s="17">
        <f t="shared" si="6"/>
        <v>0</v>
      </c>
      <c r="O79" s="259"/>
      <c r="P79" s="259"/>
      <c r="Q79" s="184"/>
      <c r="S79" s="126"/>
    </row>
    <row r="80" spans="1:20" ht="12" customHeight="1" x14ac:dyDescent="0.2">
      <c r="A80" s="522" t="s">
        <v>16</v>
      </c>
      <c r="B80" s="523"/>
      <c r="C80" s="8"/>
      <c r="E80" s="258">
        <v>130</v>
      </c>
      <c r="F80" s="17">
        <f t="shared" si="6"/>
        <v>0</v>
      </c>
      <c r="Q80" s="184"/>
      <c r="S80" s="126"/>
    </row>
    <row r="81" spans="1:19" ht="12" customHeight="1" x14ac:dyDescent="0.2">
      <c r="A81" s="522" t="s">
        <v>58</v>
      </c>
      <c r="B81" s="523"/>
      <c r="C81" s="8"/>
      <c r="E81" s="258">
        <v>120</v>
      </c>
      <c r="F81" s="17">
        <f t="shared" si="6"/>
        <v>0</v>
      </c>
      <c r="Q81" s="184"/>
      <c r="S81" s="126"/>
    </row>
    <row r="82" spans="1:19" ht="12" customHeight="1" x14ac:dyDescent="0.2">
      <c r="A82" s="522" t="s">
        <v>17</v>
      </c>
      <c r="B82" s="523"/>
      <c r="C82" s="8"/>
      <c r="E82" s="258">
        <v>100</v>
      </c>
      <c r="F82" s="17">
        <f t="shared" si="6"/>
        <v>0</v>
      </c>
      <c r="Q82" s="184"/>
      <c r="S82" s="126"/>
    </row>
    <row r="83" spans="1:19" ht="12" customHeight="1" x14ac:dyDescent="0.2">
      <c r="A83" s="518" t="s">
        <v>81</v>
      </c>
      <c r="B83" s="519"/>
      <c r="C83" s="8"/>
      <c r="E83" s="260">
        <v>60</v>
      </c>
      <c r="F83" s="17">
        <f t="shared" si="6"/>
        <v>0</v>
      </c>
      <c r="Q83" s="184"/>
      <c r="S83" s="126"/>
    </row>
    <row r="84" spans="1:19" ht="12" customHeight="1" x14ac:dyDescent="0.2">
      <c r="A84" s="518" t="s">
        <v>82</v>
      </c>
      <c r="B84" s="519"/>
      <c r="C84" s="8"/>
      <c r="E84" s="260">
        <v>40</v>
      </c>
      <c r="F84" s="17">
        <f t="shared" si="6"/>
        <v>0</v>
      </c>
      <c r="Q84" s="184"/>
      <c r="S84" s="126"/>
    </row>
    <row r="85" spans="1:19" ht="12" customHeight="1" x14ac:dyDescent="0.2">
      <c r="A85" s="522" t="s">
        <v>112</v>
      </c>
      <c r="B85" s="523"/>
      <c r="C85" s="8"/>
      <c r="E85" s="260">
        <v>10</v>
      </c>
      <c r="F85" s="17">
        <f t="shared" si="6"/>
        <v>0</v>
      </c>
      <c r="Q85" s="184"/>
      <c r="S85" s="126"/>
    </row>
    <row r="86" spans="1:19" ht="12" customHeight="1" thickBot="1" x14ac:dyDescent="0.25">
      <c r="A86" s="526" t="s">
        <v>59</v>
      </c>
      <c r="B86" s="527"/>
      <c r="C86" s="117"/>
      <c r="E86" s="202">
        <v>100</v>
      </c>
      <c r="F86" s="20">
        <f t="shared" si="6"/>
        <v>0</v>
      </c>
      <c r="Q86" s="184"/>
      <c r="S86" s="126"/>
    </row>
    <row r="87" spans="1:19" ht="12.75" thickBot="1" x14ac:dyDescent="0.25">
      <c r="A87" s="246"/>
      <c r="C87" s="261"/>
      <c r="E87" s="262" t="s">
        <v>31</v>
      </c>
      <c r="F87" s="58">
        <f>SUM(F74:F86)</f>
        <v>0</v>
      </c>
      <c r="S87" s="126"/>
    </row>
    <row r="88" spans="1:19" ht="12.75" thickBot="1" x14ac:dyDescent="0.25">
      <c r="A88" s="246"/>
      <c r="C88" s="261"/>
      <c r="D88" s="31" t="s">
        <v>32</v>
      </c>
      <c r="E88" s="209">
        <v>0.3</v>
      </c>
      <c r="F88" s="59">
        <f>ROUNDUP((F87)*E88,0)</f>
        <v>0</v>
      </c>
      <c r="S88" s="126"/>
    </row>
    <row r="89" spans="1:19" ht="12.75" thickBot="1" x14ac:dyDescent="0.25">
      <c r="A89" s="246"/>
      <c r="C89" s="261"/>
      <c r="E89" s="263" t="s">
        <v>70</v>
      </c>
      <c r="F89" s="21">
        <f>SUM(F87:F88)</f>
        <v>0</v>
      </c>
      <c r="S89" s="126"/>
    </row>
    <row r="90" spans="1:19" ht="12.75" thickBot="1" x14ac:dyDescent="0.25">
      <c r="A90" s="264"/>
      <c r="B90" s="265"/>
      <c r="C90" s="136"/>
      <c r="D90" s="136"/>
      <c r="E90" s="266"/>
      <c r="F90" s="167"/>
      <c r="G90" s="136"/>
      <c r="H90" s="136"/>
      <c r="I90" s="136"/>
      <c r="J90" s="136"/>
      <c r="K90" s="136"/>
      <c r="L90" s="136"/>
      <c r="M90" s="138"/>
      <c r="N90" s="136"/>
      <c r="O90" s="136"/>
      <c r="P90" s="136"/>
      <c r="Q90" s="136"/>
      <c r="R90" s="136"/>
      <c r="S90" s="126"/>
    </row>
    <row r="91" spans="1:19" ht="12.75" thickBot="1" x14ac:dyDescent="0.25">
      <c r="A91" s="246"/>
      <c r="B91" s="261"/>
      <c r="F91" s="263"/>
      <c r="G91" s="200"/>
      <c r="S91" s="126"/>
    </row>
    <row r="92" spans="1:19" ht="24.75" thickBot="1" x14ac:dyDescent="0.25">
      <c r="A92" s="139" t="s">
        <v>115</v>
      </c>
      <c r="B92" s="140"/>
      <c r="C92" s="267"/>
      <c r="D92" s="267"/>
      <c r="F92" s="268"/>
      <c r="G92" s="269"/>
      <c r="H92" s="270" t="s">
        <v>33</v>
      </c>
      <c r="I92" s="271" t="s">
        <v>35</v>
      </c>
      <c r="J92" s="149" t="s">
        <v>21</v>
      </c>
      <c r="M92" s="105"/>
      <c r="S92" s="126"/>
    </row>
    <row r="93" spans="1:19" ht="12" customHeight="1" x14ac:dyDescent="0.2">
      <c r="A93" s="472" t="s">
        <v>128</v>
      </c>
      <c r="B93" s="473"/>
      <c r="C93" s="473"/>
      <c r="D93" s="118"/>
      <c r="F93" s="528" t="s">
        <v>46</v>
      </c>
      <c r="G93" s="529"/>
      <c r="H93" s="60">
        <f>IF((D93-D94)&lt;=150000,(D93-D94),150000)</f>
        <v>0</v>
      </c>
      <c r="I93" s="272">
        <v>0.1</v>
      </c>
      <c r="J93" s="14">
        <f>ROUNDUP(H93*I93,0)</f>
        <v>0</v>
      </c>
      <c r="M93" s="105"/>
      <c r="S93" s="126"/>
    </row>
    <row r="94" spans="1:19" ht="12" customHeight="1" x14ac:dyDescent="0.2">
      <c r="A94" s="522" t="s">
        <v>132</v>
      </c>
      <c r="B94" s="523"/>
      <c r="C94" s="523"/>
      <c r="D94" s="119"/>
      <c r="F94" s="530" t="s">
        <v>47</v>
      </c>
      <c r="G94" s="531"/>
      <c r="H94" s="61">
        <f>IF((D93-D94)&lt;=150001,0,(IF((D93-D94)&lt;=300000,(D93-D94)-150000,150000)))</f>
        <v>0</v>
      </c>
      <c r="I94" s="273">
        <v>0.09</v>
      </c>
      <c r="J94" s="51">
        <f t="shared" ref="J94:J101" si="7">ROUNDUP(H94*I94,0)</f>
        <v>0</v>
      </c>
      <c r="M94" s="105"/>
      <c r="S94" s="126"/>
    </row>
    <row r="95" spans="1:19" ht="12" customHeight="1" x14ac:dyDescent="0.2">
      <c r="A95" s="522" t="s">
        <v>78</v>
      </c>
      <c r="B95" s="523"/>
      <c r="C95" s="523"/>
      <c r="D95" s="119"/>
      <c r="F95" s="530" t="s">
        <v>48</v>
      </c>
      <c r="G95" s="531"/>
      <c r="H95" s="61">
        <f>IF((D93-D94)&lt;=300000,0,(IF((D93-D94)&lt;=600000,(D93-D94)-300000,300000)))</f>
        <v>0</v>
      </c>
      <c r="I95" s="273">
        <v>0.08</v>
      </c>
      <c r="J95" s="51">
        <f t="shared" si="7"/>
        <v>0</v>
      </c>
      <c r="M95" s="105"/>
      <c r="S95" s="126"/>
    </row>
    <row r="96" spans="1:19" ht="12" customHeight="1" x14ac:dyDescent="0.2">
      <c r="A96" s="534" t="s">
        <v>129</v>
      </c>
      <c r="B96" s="535"/>
      <c r="C96" s="536"/>
      <c r="D96" s="78">
        <f>$C$17</f>
        <v>0</v>
      </c>
      <c r="E96" s="125"/>
      <c r="F96" s="530" t="s">
        <v>49</v>
      </c>
      <c r="G96" s="531"/>
      <c r="H96" s="61">
        <f>IF((D93-D94)&lt;=600000,0,(IF((D93-D94)&lt;=1200000,(D93-D94)-600000,600000)))</f>
        <v>0</v>
      </c>
      <c r="I96" s="273">
        <v>7.0000000000000007E-2</v>
      </c>
      <c r="J96" s="51">
        <f t="shared" si="7"/>
        <v>0</v>
      </c>
      <c r="M96" s="105"/>
      <c r="S96" s="126"/>
    </row>
    <row r="97" spans="1:19" ht="12" customHeight="1" x14ac:dyDescent="0.2">
      <c r="A97" s="534" t="s">
        <v>242</v>
      </c>
      <c r="B97" s="535"/>
      <c r="C97" s="536"/>
      <c r="D97" s="78">
        <f>$C$15</f>
        <v>0</v>
      </c>
      <c r="E97" s="125"/>
      <c r="F97" s="530" t="s">
        <v>50</v>
      </c>
      <c r="G97" s="531"/>
      <c r="H97" s="61">
        <f>IF((D93-D94)&lt;=1200000,0,(IF((D93-D94)&lt;=2400000,(D93-D94)-1200000,1200000)))</f>
        <v>0</v>
      </c>
      <c r="I97" s="274">
        <v>0.06</v>
      </c>
      <c r="J97" s="51">
        <f t="shared" si="7"/>
        <v>0</v>
      </c>
      <c r="M97" s="105"/>
      <c r="S97" s="126"/>
    </row>
    <row r="98" spans="1:19" ht="12.75" customHeight="1" thickBot="1" x14ac:dyDescent="0.25">
      <c r="A98" s="532" t="s">
        <v>111</v>
      </c>
      <c r="B98" s="533"/>
      <c r="C98" s="533"/>
      <c r="D98" s="20">
        <f>$B$16</f>
        <v>0</v>
      </c>
      <c r="E98" s="125"/>
      <c r="F98" s="530" t="s">
        <v>51</v>
      </c>
      <c r="G98" s="531"/>
      <c r="H98" s="61">
        <f>IF((D93-D94)&lt;=2400000,0,(IF((D93-D94)&lt;=4800000,(D93-D94)-2400000,2400000)))</f>
        <v>0</v>
      </c>
      <c r="I98" s="274">
        <v>0.05</v>
      </c>
      <c r="J98" s="51">
        <f t="shared" si="7"/>
        <v>0</v>
      </c>
      <c r="M98" s="105"/>
      <c r="S98" s="126"/>
    </row>
    <row r="99" spans="1:19" ht="12.75" customHeight="1" x14ac:dyDescent="0.2">
      <c r="F99" s="530" t="s">
        <v>52</v>
      </c>
      <c r="G99" s="531"/>
      <c r="H99" s="61">
        <f>IF((D93-D94)&lt;=4800000,0,(IF((D93-D94)&gt;4800000,(D93-D94)-4800000,0)))</f>
        <v>0</v>
      </c>
      <c r="I99" s="273">
        <v>0.04</v>
      </c>
      <c r="J99" s="51">
        <f t="shared" si="7"/>
        <v>0</v>
      </c>
      <c r="M99" s="105"/>
      <c r="S99" s="126"/>
    </row>
    <row r="100" spans="1:19" x14ac:dyDescent="0.2">
      <c r="A100" s="537"/>
      <c r="B100" s="537"/>
      <c r="C100" s="537"/>
      <c r="D100" s="468"/>
      <c r="E100" s="125"/>
      <c r="F100" s="530" t="s">
        <v>77</v>
      </c>
      <c r="G100" s="531"/>
      <c r="H100" s="62">
        <f>D94</f>
        <v>0</v>
      </c>
      <c r="I100" s="275">
        <v>0.03</v>
      </c>
      <c r="J100" s="64">
        <f t="shared" si="7"/>
        <v>0</v>
      </c>
      <c r="M100" s="105"/>
      <c r="S100" s="126"/>
    </row>
    <row r="101" spans="1:19" ht="12.75" thickBot="1" x14ac:dyDescent="0.25">
      <c r="A101" s="537"/>
      <c r="B101" s="537"/>
      <c r="C101" s="537"/>
      <c r="E101" s="125"/>
      <c r="F101" s="538" t="s">
        <v>71</v>
      </c>
      <c r="G101" s="539"/>
      <c r="H101" s="63">
        <f>D95</f>
        <v>0</v>
      </c>
      <c r="I101" s="276">
        <v>0.02</v>
      </c>
      <c r="J101" s="52">
        <f t="shared" si="7"/>
        <v>0</v>
      </c>
      <c r="M101" s="105"/>
      <c r="S101" s="126"/>
    </row>
    <row r="102" spans="1:19" ht="12.75" thickBot="1" x14ac:dyDescent="0.25">
      <c r="F102" s="129"/>
      <c r="G102" s="128"/>
      <c r="H102" s="91"/>
      <c r="I102" s="128" t="s">
        <v>36</v>
      </c>
      <c r="J102" s="65">
        <f>SUM(J93:J101)</f>
        <v>0</v>
      </c>
      <c r="L102" s="277"/>
      <c r="M102" s="105"/>
      <c r="S102" s="126"/>
    </row>
    <row r="103" spans="1:19" x14ac:dyDescent="0.2">
      <c r="F103" s="129"/>
      <c r="G103" s="128"/>
      <c r="H103" s="91"/>
      <c r="I103" s="128"/>
      <c r="J103" s="189"/>
      <c r="M103" s="105"/>
      <c r="S103" s="126"/>
    </row>
    <row r="104" spans="1:19" ht="12.75" thickBot="1" x14ac:dyDescent="0.25">
      <c r="G104" s="124" t="s">
        <v>141</v>
      </c>
      <c r="H104" s="277"/>
      <c r="I104" s="128"/>
      <c r="J104" s="277"/>
      <c r="M104" s="105"/>
      <c r="S104" s="126"/>
    </row>
    <row r="105" spans="1:19" ht="12" customHeight="1" x14ac:dyDescent="0.2">
      <c r="F105" s="278"/>
      <c r="G105" s="540" t="s">
        <v>241</v>
      </c>
      <c r="H105" s="548" t="s">
        <v>44</v>
      </c>
      <c r="M105" s="105"/>
      <c r="S105" s="126"/>
    </row>
    <row r="106" spans="1:19" ht="12.75" thickBot="1" x14ac:dyDescent="0.25">
      <c r="F106" s="278"/>
      <c r="G106" s="541"/>
      <c r="H106" s="549"/>
      <c r="I106" s="278"/>
      <c r="J106" s="278"/>
      <c r="M106" s="105"/>
      <c r="S106" s="126"/>
    </row>
    <row r="107" spans="1:19" x14ac:dyDescent="0.2">
      <c r="E107" s="550" t="s">
        <v>130</v>
      </c>
      <c r="F107" s="551"/>
      <c r="G107" s="279">
        <v>0.25</v>
      </c>
      <c r="H107" s="69">
        <f>ROUNDUP(D96*G107,0)</f>
        <v>0</v>
      </c>
      <c r="I107" s="278"/>
      <c r="J107" s="278"/>
      <c r="M107" s="105"/>
      <c r="S107" s="126"/>
    </row>
    <row r="108" spans="1:19" x14ac:dyDescent="0.2">
      <c r="E108" s="542" t="s">
        <v>131</v>
      </c>
      <c r="F108" s="543"/>
      <c r="G108" s="280">
        <v>0.05</v>
      </c>
      <c r="H108" s="70">
        <f>ROUNDUP((D97-D96)*G108,0)</f>
        <v>0</v>
      </c>
      <c r="I108" s="278"/>
      <c r="J108" s="278"/>
      <c r="M108" s="105"/>
      <c r="S108" s="126"/>
    </row>
    <row r="109" spans="1:19" ht="12.75" thickBot="1" x14ac:dyDescent="0.25">
      <c r="E109" s="544" t="s">
        <v>113</v>
      </c>
      <c r="F109" s="545"/>
      <c r="G109" s="281">
        <v>0.05</v>
      </c>
      <c r="H109" s="71">
        <f>ROUNDUP(D98*G109,0)</f>
        <v>0</v>
      </c>
      <c r="I109" s="278"/>
      <c r="J109" s="278"/>
      <c r="M109" s="105"/>
      <c r="S109" s="126"/>
    </row>
    <row r="110" spans="1:19" ht="12.75" thickBot="1" x14ac:dyDescent="0.25">
      <c r="F110" s="282"/>
      <c r="G110" s="128" t="s">
        <v>42</v>
      </c>
      <c r="H110" s="72">
        <f>SUM(H107:H109)</f>
        <v>0</v>
      </c>
      <c r="I110" s="278"/>
      <c r="J110" s="278"/>
      <c r="M110" s="105"/>
      <c r="S110" s="126"/>
    </row>
    <row r="111" spans="1:19" x14ac:dyDescent="0.2">
      <c r="F111" s="282"/>
      <c r="G111" s="283"/>
      <c r="H111" s="83"/>
      <c r="I111" s="278"/>
      <c r="J111" s="278"/>
      <c r="M111" s="105"/>
      <c r="S111" s="126"/>
    </row>
    <row r="112" spans="1:19" ht="12.75" thickBot="1" x14ac:dyDescent="0.25">
      <c r="F112" s="284"/>
      <c r="G112" s="285" t="s">
        <v>143</v>
      </c>
      <c r="H112" s="83"/>
      <c r="I112" s="286"/>
      <c r="J112" s="286"/>
      <c r="M112" s="105"/>
      <c r="S112" s="126"/>
    </row>
    <row r="113" spans="4:19" ht="12.75" customHeight="1" x14ac:dyDescent="0.2">
      <c r="F113" s="284"/>
      <c r="G113" s="540" t="s">
        <v>45</v>
      </c>
      <c r="H113" s="546" t="s">
        <v>44</v>
      </c>
      <c r="I113" s="546" t="s">
        <v>37</v>
      </c>
      <c r="J113" s="548" t="s">
        <v>21</v>
      </c>
      <c r="M113" s="105"/>
      <c r="S113" s="126"/>
    </row>
    <row r="114" spans="4:19" ht="12.75" customHeight="1" thickBot="1" x14ac:dyDescent="0.25">
      <c r="F114" s="284"/>
      <c r="G114" s="541"/>
      <c r="H114" s="547"/>
      <c r="I114" s="547"/>
      <c r="J114" s="549"/>
      <c r="M114" s="105"/>
      <c r="S114" s="126"/>
    </row>
    <row r="115" spans="4:19" x14ac:dyDescent="0.2">
      <c r="E115" s="528" t="s">
        <v>39</v>
      </c>
      <c r="F115" s="529"/>
      <c r="G115" s="183">
        <v>0.45</v>
      </c>
      <c r="H115" s="66">
        <f>$H$110*G115</f>
        <v>0</v>
      </c>
      <c r="I115" s="156">
        <v>25</v>
      </c>
      <c r="J115" s="69">
        <f>ROUNDUP(I115*H115,0)</f>
        <v>0</v>
      </c>
      <c r="M115" s="105"/>
      <c r="S115" s="126"/>
    </row>
    <row r="116" spans="4:19" x14ac:dyDescent="0.2">
      <c r="E116" s="530" t="s">
        <v>76</v>
      </c>
      <c r="F116" s="531"/>
      <c r="G116" s="185">
        <v>0.25</v>
      </c>
      <c r="H116" s="67">
        <f>$H$110*G116</f>
        <v>0</v>
      </c>
      <c r="I116" s="133">
        <v>35</v>
      </c>
      <c r="J116" s="70">
        <f>ROUNDUP(I116*H116,0)</f>
        <v>0</v>
      </c>
      <c r="M116" s="105"/>
      <c r="S116" s="126"/>
    </row>
    <row r="117" spans="4:19" x14ac:dyDescent="0.2">
      <c r="E117" s="466" t="s">
        <v>239</v>
      </c>
      <c r="F117" s="467"/>
      <c r="G117" s="185">
        <v>0.2</v>
      </c>
      <c r="H117" s="67">
        <f>$H$110*G117</f>
        <v>0</v>
      </c>
      <c r="I117" s="133">
        <v>35</v>
      </c>
      <c r="J117" s="70">
        <f>ROUNDUP(I117*H117,0)</f>
        <v>0</v>
      </c>
      <c r="M117" s="105"/>
      <c r="S117" s="126"/>
    </row>
    <row r="118" spans="4:19" ht="12.75" thickBot="1" x14ac:dyDescent="0.25">
      <c r="E118" s="538" t="s">
        <v>97</v>
      </c>
      <c r="F118" s="539"/>
      <c r="G118" s="187">
        <v>0.1</v>
      </c>
      <c r="H118" s="68">
        <f>$H$110*G118</f>
        <v>0</v>
      </c>
      <c r="I118" s="163">
        <v>35</v>
      </c>
      <c r="J118" s="71">
        <f>ROUNDUP(I118*H118,0)</f>
        <v>0</v>
      </c>
      <c r="M118" s="105"/>
      <c r="S118" s="126"/>
    </row>
    <row r="119" spans="4:19" ht="12.75" thickBot="1" x14ac:dyDescent="0.25">
      <c r="F119" s="129"/>
      <c r="G119" s="128"/>
      <c r="H119" s="83"/>
      <c r="I119" s="128" t="s">
        <v>38</v>
      </c>
      <c r="J119" s="72">
        <f>SUM(J115:J118)</f>
        <v>0</v>
      </c>
      <c r="M119" s="105"/>
      <c r="S119" s="126"/>
    </row>
    <row r="120" spans="4:19" x14ac:dyDescent="0.2">
      <c r="F120" s="129"/>
      <c r="G120" s="128"/>
      <c r="H120" s="83"/>
      <c r="I120" s="128"/>
      <c r="J120" s="83"/>
      <c r="M120" s="105"/>
      <c r="S120" s="126"/>
    </row>
    <row r="121" spans="4:19" ht="12.75" thickBot="1" x14ac:dyDescent="0.25">
      <c r="G121" s="128"/>
      <c r="H121" s="285" t="s">
        <v>142</v>
      </c>
      <c r="I121" s="128"/>
      <c r="J121" s="128"/>
      <c r="M121" s="105"/>
      <c r="S121" s="126"/>
    </row>
    <row r="122" spans="4:19" ht="12.75" thickBot="1" x14ac:dyDescent="0.25">
      <c r="G122" s="128"/>
      <c r="H122" s="128"/>
      <c r="I122" s="128" t="s">
        <v>228</v>
      </c>
      <c r="J122" s="73">
        <f>J119+J102</f>
        <v>0</v>
      </c>
      <c r="M122" s="105"/>
      <c r="S122" s="126"/>
    </row>
    <row r="123" spans="4:19" ht="12.75" thickBot="1" x14ac:dyDescent="0.25">
      <c r="F123" s="129"/>
      <c r="G123" s="128"/>
      <c r="H123" s="128" t="s">
        <v>43</v>
      </c>
      <c r="I123" s="287">
        <v>0.125</v>
      </c>
      <c r="J123" s="74">
        <f>ROUNDUP(J122*I123,0)</f>
        <v>0</v>
      </c>
      <c r="M123" s="105"/>
      <c r="O123" s="125"/>
      <c r="S123" s="126"/>
    </row>
    <row r="124" spans="4:19" x14ac:dyDescent="0.2">
      <c r="F124" s="129"/>
      <c r="G124" s="128"/>
      <c r="H124" s="269"/>
      <c r="I124" s="288"/>
      <c r="J124" s="83"/>
      <c r="M124" s="105"/>
      <c r="O124" s="125"/>
      <c r="S124" s="126"/>
    </row>
    <row r="125" spans="4:19" ht="12.75" thickBot="1" x14ac:dyDescent="0.25">
      <c r="F125" s="285" t="s">
        <v>229</v>
      </c>
      <c r="H125" s="269"/>
      <c r="I125" s="288"/>
      <c r="J125" s="83"/>
      <c r="M125" s="105"/>
      <c r="O125" s="125"/>
      <c r="S125" s="126"/>
    </row>
    <row r="126" spans="4:19" ht="12.75" customHeight="1" thickBot="1" x14ac:dyDescent="0.25">
      <c r="D126" s="289"/>
      <c r="E126" s="289"/>
      <c r="F126" s="290"/>
      <c r="G126" s="122"/>
      <c r="H126" s="291" t="s">
        <v>244</v>
      </c>
      <c r="I126" s="292">
        <v>2.5</v>
      </c>
      <c r="J126" s="121">
        <f>ROUNDUP(D97*I126,0)</f>
        <v>0</v>
      </c>
      <c r="M126" s="105"/>
      <c r="O126" s="125"/>
      <c r="S126" s="126"/>
    </row>
    <row r="127" spans="4:19" ht="12.75" customHeight="1" thickBot="1" x14ac:dyDescent="0.25">
      <c r="E127" s="289"/>
      <c r="F127" s="289"/>
      <c r="G127" s="289"/>
      <c r="H127" s="120"/>
      <c r="I127" s="288"/>
      <c r="J127" s="83"/>
      <c r="M127" s="105"/>
      <c r="O127" s="125"/>
      <c r="S127" s="126"/>
    </row>
    <row r="128" spans="4:19" ht="12.75" thickBot="1" x14ac:dyDescent="0.25">
      <c r="F128" s="129"/>
      <c r="G128" s="128"/>
      <c r="H128" s="128"/>
      <c r="I128" s="269" t="s">
        <v>117</v>
      </c>
      <c r="J128" s="75">
        <f>J122+J123+J126</f>
        <v>0</v>
      </c>
      <c r="M128" s="105"/>
      <c r="S128" s="126"/>
    </row>
    <row r="129" spans="1:19" ht="12.75" customHeight="1" thickBot="1" x14ac:dyDescent="0.3">
      <c r="A129" s="293"/>
      <c r="B129" s="293"/>
      <c r="C129" s="293"/>
      <c r="D129" s="293"/>
      <c r="E129" s="293"/>
      <c r="F129" s="293"/>
      <c r="G129" s="293"/>
      <c r="H129" s="293"/>
      <c r="I129" s="293"/>
      <c r="J129" s="293"/>
      <c r="K129" s="293"/>
      <c r="L129" s="293"/>
      <c r="M129" s="138"/>
      <c r="N129" s="136"/>
      <c r="O129" s="136"/>
      <c r="P129" s="136"/>
      <c r="Q129" s="136"/>
      <c r="R129" s="136"/>
      <c r="S129" s="126"/>
    </row>
    <row r="130" spans="1:19" ht="12.75" customHeight="1" x14ac:dyDescent="0.25">
      <c r="A130" s="294"/>
      <c r="B130" s="294"/>
      <c r="C130" s="294"/>
      <c r="D130" s="294"/>
      <c r="E130" s="294"/>
      <c r="F130" s="294"/>
      <c r="G130" s="294"/>
      <c r="H130" s="294"/>
      <c r="I130" s="294"/>
      <c r="J130" s="294"/>
      <c r="K130" s="294"/>
      <c r="L130" s="294"/>
      <c r="M130" s="199"/>
      <c r="N130" s="195"/>
      <c r="S130" s="126"/>
    </row>
    <row r="131" spans="1:19" ht="12.75" thickBot="1" x14ac:dyDescent="0.25">
      <c r="A131" s="552" t="s">
        <v>83</v>
      </c>
      <c r="B131" s="553"/>
      <c r="C131" s="553"/>
      <c r="D131" s="553"/>
      <c r="E131" s="553"/>
      <c r="F131" s="553"/>
      <c r="G131" s="553"/>
      <c r="H131" s="315"/>
      <c r="S131" s="126"/>
    </row>
    <row r="132" spans="1:19" ht="25.5" customHeight="1" thickBot="1" x14ac:dyDescent="0.25">
      <c r="A132" s="295" t="s">
        <v>84</v>
      </c>
      <c r="B132" s="296" t="s">
        <v>85</v>
      </c>
      <c r="C132" s="296" t="s">
        <v>86</v>
      </c>
      <c r="D132" s="438" t="s">
        <v>210</v>
      </c>
      <c r="E132" s="409" t="s">
        <v>211</v>
      </c>
      <c r="F132" s="439" t="s">
        <v>87</v>
      </c>
      <c r="G132" s="297" t="s">
        <v>88</v>
      </c>
      <c r="M132" s="105"/>
      <c r="N132" s="125"/>
      <c r="S132" s="126"/>
    </row>
    <row r="133" spans="1:19" x14ac:dyDescent="0.2">
      <c r="A133" s="298" t="s">
        <v>89</v>
      </c>
      <c r="B133" s="36">
        <f>H27</f>
        <v>0</v>
      </c>
      <c r="C133" s="9"/>
      <c r="D133" s="9"/>
      <c r="E133" s="76">
        <f>C133+D133</f>
        <v>0</v>
      </c>
      <c r="F133" s="76">
        <f>E133-B133</f>
        <v>0</v>
      </c>
      <c r="G133" s="299" t="s">
        <v>105</v>
      </c>
      <c r="M133" s="105"/>
      <c r="N133" s="125"/>
      <c r="S133" s="126"/>
    </row>
    <row r="134" spans="1:19" x14ac:dyDescent="0.2">
      <c r="A134" s="300" t="s">
        <v>90</v>
      </c>
      <c r="B134" s="39">
        <f>N38</f>
        <v>0</v>
      </c>
      <c r="C134" s="10"/>
      <c r="D134" s="10"/>
      <c r="E134" s="77">
        <f t="shared" ref="E134:E138" si="8">C134+D134</f>
        <v>0</v>
      </c>
      <c r="F134" s="77">
        <f t="shared" ref="F134:F138" si="9">E134-B134</f>
        <v>0</v>
      </c>
      <c r="G134" s="301" t="s">
        <v>91</v>
      </c>
      <c r="M134" s="105"/>
      <c r="N134" s="125"/>
      <c r="S134" s="126"/>
    </row>
    <row r="135" spans="1:19" x14ac:dyDescent="0.2">
      <c r="A135" s="300" t="s">
        <v>92</v>
      </c>
      <c r="B135" s="39">
        <f>G44</f>
        <v>0</v>
      </c>
      <c r="C135" s="10"/>
      <c r="D135" s="10"/>
      <c r="E135" s="77">
        <f t="shared" si="8"/>
        <v>0</v>
      </c>
      <c r="F135" s="77">
        <f t="shared" si="9"/>
        <v>0</v>
      </c>
      <c r="G135" s="301" t="s">
        <v>106</v>
      </c>
      <c r="M135" s="105"/>
      <c r="N135" s="125"/>
      <c r="S135" s="126"/>
    </row>
    <row r="136" spans="1:19" x14ac:dyDescent="0.2">
      <c r="A136" s="300" t="s">
        <v>93</v>
      </c>
      <c r="B136" s="39">
        <f>MAX(K53,L69)</f>
        <v>0</v>
      </c>
      <c r="C136" s="10"/>
      <c r="D136" s="10"/>
      <c r="E136" s="77">
        <f t="shared" si="8"/>
        <v>0</v>
      </c>
      <c r="F136" s="77">
        <f t="shared" si="9"/>
        <v>0</v>
      </c>
      <c r="G136" s="301" t="s">
        <v>94</v>
      </c>
      <c r="M136" s="105"/>
      <c r="N136" s="125"/>
      <c r="S136" s="126"/>
    </row>
    <row r="137" spans="1:19" x14ac:dyDescent="0.2">
      <c r="A137" s="300" t="s">
        <v>95</v>
      </c>
      <c r="B137" s="39">
        <f>F89+MAX(K56,Q69)</f>
        <v>0</v>
      </c>
      <c r="C137" s="10"/>
      <c r="D137" s="10"/>
      <c r="E137" s="77">
        <f t="shared" si="8"/>
        <v>0</v>
      </c>
      <c r="F137" s="77">
        <f t="shared" si="9"/>
        <v>0</v>
      </c>
      <c r="G137" s="301" t="s">
        <v>107</v>
      </c>
      <c r="M137" s="105"/>
      <c r="N137" s="125"/>
      <c r="S137" s="126"/>
    </row>
    <row r="138" spans="1:19" ht="12.75" thickBot="1" x14ac:dyDescent="0.25">
      <c r="A138" s="302" t="s">
        <v>212</v>
      </c>
      <c r="B138" s="417">
        <f>J128</f>
        <v>0</v>
      </c>
      <c r="C138" s="418"/>
      <c r="D138" s="418"/>
      <c r="E138" s="419">
        <f t="shared" si="8"/>
        <v>0</v>
      </c>
      <c r="F138" s="419">
        <f t="shared" si="9"/>
        <v>0</v>
      </c>
      <c r="G138" s="303" t="s">
        <v>108</v>
      </c>
      <c r="M138" s="105"/>
      <c r="N138" s="125"/>
      <c r="S138" s="126"/>
    </row>
    <row r="139" spans="1:19" ht="12.75" thickBot="1" x14ac:dyDescent="0.25">
      <c r="A139" s="90" t="s">
        <v>96</v>
      </c>
      <c r="B139" s="387">
        <f>SUM(B133:B138)</f>
        <v>0</v>
      </c>
      <c r="C139" s="420">
        <f>SUM(C133:C138)</f>
        <v>0</v>
      </c>
      <c r="D139" s="420">
        <f>SUM(D133:D138)</f>
        <v>0</v>
      </c>
      <c r="E139" s="420">
        <f>SUM(E133:E138)</f>
        <v>0</v>
      </c>
      <c r="F139" s="388">
        <f>SUM(F133:F138)</f>
        <v>0</v>
      </c>
      <c r="S139" s="126"/>
    </row>
    <row r="140" spans="1:19" ht="12.75" thickBot="1" x14ac:dyDescent="0.25">
      <c r="A140" s="136"/>
      <c r="B140" s="136"/>
      <c r="C140" s="136"/>
      <c r="D140" s="136"/>
      <c r="E140" s="136"/>
      <c r="F140" s="136"/>
      <c r="G140" s="136"/>
      <c r="H140" s="136"/>
      <c r="I140" s="136"/>
      <c r="J140" s="136"/>
      <c r="K140" s="136"/>
      <c r="L140" s="136"/>
      <c r="M140" s="138"/>
      <c r="N140" s="136"/>
      <c r="O140" s="136"/>
      <c r="P140" s="136"/>
      <c r="Q140" s="136"/>
      <c r="R140" s="136"/>
      <c r="S140" s="126"/>
    </row>
    <row r="145" spans="9:9" x14ac:dyDescent="0.2">
      <c r="I145" s="304"/>
    </row>
  </sheetData>
  <sheetProtection algorithmName="SHA-512" hashValue="i86TOb9/dHd7YXXUCK1Wf2B0ldSwCquER27GTO/SbFwWJ+BCi0EwB818UlMkDoZWQhy0xqK+ob3Q5ULaJ/ufxQ==" saltValue="MuWn1YnFbOzP5Tk+yb1u6A==" spinCount="100000" sheet="1" objects="1" scenarios="1"/>
  <mergeCells count="70">
    <mergeCell ref="A131:G131"/>
    <mergeCell ref="I113:I114"/>
    <mergeCell ref="J113:J114"/>
    <mergeCell ref="E116:F116"/>
    <mergeCell ref="E118:F118"/>
    <mergeCell ref="E115:F115"/>
    <mergeCell ref="E108:F108"/>
    <mergeCell ref="E109:F109"/>
    <mergeCell ref="G113:G114"/>
    <mergeCell ref="H113:H114"/>
    <mergeCell ref="F98:G98"/>
    <mergeCell ref="F99:G99"/>
    <mergeCell ref="H105:H106"/>
    <mergeCell ref="E107:F107"/>
    <mergeCell ref="A100:C100"/>
    <mergeCell ref="F100:G100"/>
    <mergeCell ref="A101:C101"/>
    <mergeCell ref="F101:G101"/>
    <mergeCell ref="G105:G106"/>
    <mergeCell ref="A95:C95"/>
    <mergeCell ref="F95:G95"/>
    <mergeCell ref="A98:C98"/>
    <mergeCell ref="F96:G96"/>
    <mergeCell ref="A97:C97"/>
    <mergeCell ref="F97:G97"/>
    <mergeCell ref="A96:C96"/>
    <mergeCell ref="A85:B85"/>
    <mergeCell ref="A86:B86"/>
    <mergeCell ref="A93:C93"/>
    <mergeCell ref="F93:G93"/>
    <mergeCell ref="A94:C94"/>
    <mergeCell ref="F94:G94"/>
    <mergeCell ref="A84:B84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O59:O61"/>
    <mergeCell ref="P59:P61"/>
    <mergeCell ref="Q59:Q61"/>
    <mergeCell ref="A60:A61"/>
    <mergeCell ref="B60:E60"/>
    <mergeCell ref="L59:L61"/>
    <mergeCell ref="N59:N60"/>
    <mergeCell ref="A72:C72"/>
    <mergeCell ref="D59:E59"/>
    <mergeCell ref="G59:I60"/>
    <mergeCell ref="J59:J61"/>
    <mergeCell ref="K59:K61"/>
    <mergeCell ref="A43:C43"/>
    <mergeCell ref="I47:K47"/>
    <mergeCell ref="A48:A49"/>
    <mergeCell ref="B48:C48"/>
    <mergeCell ref="G48:G49"/>
    <mergeCell ref="H48:H49"/>
    <mergeCell ref="K48:K49"/>
    <mergeCell ref="A42:C42"/>
    <mergeCell ref="A4:B4"/>
    <mergeCell ref="C4:E4"/>
    <mergeCell ref="A6:B6"/>
    <mergeCell ref="A17:B17"/>
    <mergeCell ref="A41:D41"/>
    <mergeCell ref="C5:E5"/>
  </mergeCells>
  <pageMargins left="0.7" right="0.7" top="0.7" bottom="0.45" header="0.3" footer="0.3"/>
  <pageSetup scale="70" orientation="landscape" horizontalDpi="300" verticalDpi="300" r:id="rId1"/>
  <headerFooter>
    <oddFooter>&amp;L&amp;F&amp;CPage &amp;P of &amp;N&amp;R&amp;D</oddFooter>
  </headerFooter>
  <rowBreaks count="1" manualBreakCount="1">
    <brk id="45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8"/>
  <sheetViews>
    <sheetView showGridLines="0" zoomScaleNormal="100" zoomScaleSheetLayoutView="100" workbookViewId="0"/>
  </sheetViews>
  <sheetFormatPr defaultColWidth="9.33203125" defaultRowHeight="12" x14ac:dyDescent="0.2"/>
  <cols>
    <col min="1" max="1" width="18.1640625" style="105" customWidth="1"/>
    <col min="2" max="4" width="11.83203125" style="105" customWidth="1"/>
    <col min="5" max="5" width="11.5" style="105" customWidth="1"/>
    <col min="6" max="12" width="11.83203125" style="105" customWidth="1"/>
    <col min="13" max="13" width="11.83203125" style="125" customWidth="1"/>
    <col min="14" max="17" width="11.83203125" style="105" customWidth="1"/>
    <col min="18" max="18" width="4.33203125" style="105" customWidth="1"/>
    <col min="19" max="16384" width="9.33203125" style="105"/>
  </cols>
  <sheetData>
    <row r="1" spans="1:19" x14ac:dyDescent="0.2">
      <c r="A1" s="124" t="s">
        <v>80</v>
      </c>
      <c r="Q1" s="31" t="s">
        <v>235</v>
      </c>
      <c r="S1" s="126"/>
    </row>
    <row r="2" spans="1:19" ht="14.25" x14ac:dyDescent="0.2">
      <c r="A2" s="127" t="s">
        <v>72</v>
      </c>
      <c r="S2" s="126"/>
    </row>
    <row r="3" spans="1:19" x14ac:dyDescent="0.2">
      <c r="C3" s="11">
        <v>2024</v>
      </c>
      <c r="S3" s="126"/>
    </row>
    <row r="4" spans="1:19" x14ac:dyDescent="0.2">
      <c r="A4" s="474" t="s">
        <v>236</v>
      </c>
      <c r="B4" s="475"/>
      <c r="C4" s="476"/>
      <c r="D4" s="477"/>
      <c r="E4" s="478"/>
      <c r="S4" s="126"/>
    </row>
    <row r="5" spans="1:19" x14ac:dyDescent="0.2">
      <c r="A5" s="128"/>
      <c r="B5" s="422" t="s">
        <v>215</v>
      </c>
      <c r="C5" s="483"/>
      <c r="D5" s="483"/>
      <c r="E5" s="483"/>
      <c r="S5" s="126"/>
    </row>
    <row r="6" spans="1:19" x14ac:dyDescent="0.2">
      <c r="A6" s="474" t="s">
        <v>237</v>
      </c>
      <c r="B6" s="475"/>
      <c r="C6" s="123"/>
      <c r="S6" s="126"/>
    </row>
    <row r="7" spans="1:19" x14ac:dyDescent="0.2">
      <c r="A7" s="129"/>
      <c r="S7" s="126"/>
    </row>
    <row r="8" spans="1:19" x14ac:dyDescent="0.2">
      <c r="A8" s="105" t="s">
        <v>146</v>
      </c>
      <c r="S8" s="126"/>
    </row>
    <row r="9" spans="1:19" x14ac:dyDescent="0.2">
      <c r="A9" s="130" t="s">
        <v>53</v>
      </c>
      <c r="B9" s="105" t="s">
        <v>74</v>
      </c>
      <c r="C9" s="131"/>
      <c r="D9" s="131"/>
      <c r="E9" s="131"/>
      <c r="O9" s="132"/>
      <c r="S9" s="126"/>
    </row>
    <row r="10" spans="1:19" x14ac:dyDescent="0.2">
      <c r="A10" s="133" t="s">
        <v>147</v>
      </c>
      <c r="B10" s="105" t="s">
        <v>75</v>
      </c>
      <c r="C10" s="134"/>
      <c r="D10" s="134"/>
      <c r="E10" s="134"/>
      <c r="O10" s="132"/>
      <c r="S10" s="126"/>
    </row>
    <row r="11" spans="1:19" ht="12.75" thickBot="1" x14ac:dyDescent="0.25">
      <c r="A11" s="135" t="s">
        <v>79</v>
      </c>
      <c r="B11" s="136"/>
      <c r="C11" s="137"/>
      <c r="D11" s="137"/>
      <c r="E11" s="137"/>
      <c r="F11" s="136"/>
      <c r="G11" s="135"/>
      <c r="H11" s="136"/>
      <c r="I11" s="136"/>
      <c r="J11" s="136"/>
      <c r="K11" s="136"/>
      <c r="L11" s="136"/>
      <c r="M11" s="138"/>
      <c r="N11" s="136"/>
      <c r="O11" s="136"/>
      <c r="P11" s="136"/>
      <c r="Q11" s="136"/>
      <c r="R11" s="305"/>
      <c r="S11" s="126"/>
    </row>
    <row r="12" spans="1:19" ht="12.75" customHeight="1" thickBot="1" x14ac:dyDescent="0.25">
      <c r="A12" s="129"/>
      <c r="C12" s="134"/>
      <c r="D12" s="134"/>
      <c r="E12" s="134"/>
      <c r="G12" s="129"/>
      <c r="S12" s="126"/>
    </row>
    <row r="13" spans="1:19" ht="12.75" thickBot="1" x14ac:dyDescent="0.25">
      <c r="A13" s="560" t="s">
        <v>118</v>
      </c>
      <c r="B13" s="561"/>
      <c r="C13" s="562"/>
      <c r="D13" s="134"/>
      <c r="E13" s="134"/>
      <c r="G13" s="129"/>
      <c r="S13" s="126"/>
    </row>
    <row r="14" spans="1:19" ht="12.75" thickBot="1" x14ac:dyDescent="0.25">
      <c r="A14" s="142" t="s">
        <v>122</v>
      </c>
      <c r="B14" s="469" t="s">
        <v>121</v>
      </c>
      <c r="C14" s="144" t="s">
        <v>126</v>
      </c>
      <c r="D14" s="134"/>
      <c r="E14" s="134"/>
      <c r="G14" s="129"/>
      <c r="S14" s="126"/>
    </row>
    <row r="15" spans="1:19" x14ac:dyDescent="0.2">
      <c r="A15" s="101" t="s">
        <v>119</v>
      </c>
      <c r="B15" s="470"/>
      <c r="C15" s="95"/>
      <c r="D15" s="134"/>
      <c r="E15" s="134"/>
      <c r="G15" s="129"/>
      <c r="S15" s="126"/>
    </row>
    <row r="16" spans="1:19" ht="12.75" thickBot="1" x14ac:dyDescent="0.25">
      <c r="A16" s="306" t="s">
        <v>120</v>
      </c>
      <c r="B16" s="471"/>
      <c r="C16" s="52"/>
      <c r="D16" s="134"/>
      <c r="E16" s="134"/>
      <c r="G16" s="129"/>
      <c r="S16" s="126"/>
    </row>
    <row r="17" spans="1:19" ht="12.75" thickBot="1" x14ac:dyDescent="0.25">
      <c r="A17" s="135"/>
      <c r="B17" s="136"/>
      <c r="C17" s="137"/>
      <c r="D17" s="137"/>
      <c r="E17" s="137"/>
      <c r="F17" s="136"/>
      <c r="G17" s="135"/>
      <c r="H17" s="136"/>
      <c r="I17" s="136"/>
      <c r="J17" s="136"/>
      <c r="K17" s="136"/>
      <c r="L17" s="136"/>
      <c r="M17" s="138"/>
      <c r="N17" s="136"/>
      <c r="O17" s="136"/>
      <c r="P17" s="136"/>
      <c r="Q17" s="136"/>
      <c r="R17" s="136"/>
      <c r="S17" s="126"/>
    </row>
    <row r="18" spans="1:19" ht="12.75" thickBot="1" x14ac:dyDescent="0.25">
      <c r="C18" s="134"/>
      <c r="D18" s="134"/>
      <c r="E18" s="134"/>
      <c r="G18" s="129"/>
      <c r="S18" s="126"/>
    </row>
    <row r="19" spans="1:19" ht="12.75" thickBot="1" x14ac:dyDescent="0.25">
      <c r="A19" s="145" t="s">
        <v>0</v>
      </c>
      <c r="B19" s="146"/>
      <c r="C19" s="147"/>
      <c r="D19" s="105" t="s">
        <v>219</v>
      </c>
      <c r="F19" s="90" t="s">
        <v>18</v>
      </c>
      <c r="G19" s="7">
        <v>30</v>
      </c>
      <c r="H19" s="105" t="s">
        <v>230</v>
      </c>
      <c r="S19" s="126"/>
    </row>
    <row r="20" spans="1:19" ht="37.5" customHeight="1" thickBot="1" x14ac:dyDescent="0.25">
      <c r="A20" s="148" t="s">
        <v>149</v>
      </c>
      <c r="B20" s="149" t="s">
        <v>148</v>
      </c>
      <c r="D20" s="150" t="s">
        <v>19</v>
      </c>
      <c r="E20" s="151" t="s">
        <v>20</v>
      </c>
      <c r="F20" s="151" t="s">
        <v>150</v>
      </c>
      <c r="G20" s="152" t="s">
        <v>151</v>
      </c>
      <c r="H20" s="153" t="s">
        <v>21</v>
      </c>
      <c r="S20" s="126"/>
    </row>
    <row r="21" spans="1:19" x14ac:dyDescent="0.2">
      <c r="A21" s="154" t="s">
        <v>133</v>
      </c>
      <c r="B21" s="2"/>
      <c r="D21" s="155">
        <v>16</v>
      </c>
      <c r="E21" s="156">
        <v>31</v>
      </c>
      <c r="F21" s="12">
        <f>ROUND(D21*E21,0)</f>
        <v>496</v>
      </c>
      <c r="G21" s="13">
        <f>ROUNDUP(B21/$G$19,0)</f>
        <v>0</v>
      </c>
      <c r="H21" s="14">
        <f>ROUNDUP(F21*G21,0)</f>
        <v>0</v>
      </c>
      <c r="N21" s="157"/>
      <c r="O21" s="125"/>
      <c r="P21" s="158"/>
      <c r="Q21" s="158"/>
      <c r="S21" s="126"/>
    </row>
    <row r="22" spans="1:19" x14ac:dyDescent="0.2">
      <c r="A22" s="159" t="s">
        <v>134</v>
      </c>
      <c r="B22" s="4"/>
      <c r="D22" s="160">
        <v>35</v>
      </c>
      <c r="E22" s="133">
        <v>25</v>
      </c>
      <c r="F22" s="15">
        <f t="shared" ref="F22:F25" si="0">ROUND(D22*E22,0)</f>
        <v>875</v>
      </c>
      <c r="G22" s="16">
        <f>ROUNDUP(B22/$G$19, 0)</f>
        <v>0</v>
      </c>
      <c r="H22" s="17">
        <f t="shared" ref="H22:H25" si="1">ROUNDUP(F22*G22,0)</f>
        <v>0</v>
      </c>
      <c r="M22" s="161"/>
      <c r="N22" s="157"/>
      <c r="O22" s="158"/>
      <c r="P22" s="158"/>
      <c r="Q22" s="158"/>
      <c r="S22" s="126"/>
    </row>
    <row r="23" spans="1:19" x14ac:dyDescent="0.2">
      <c r="A23" s="160" t="s">
        <v>135</v>
      </c>
      <c r="B23" s="4"/>
      <c r="D23" s="160">
        <v>65</v>
      </c>
      <c r="E23" s="133">
        <v>21</v>
      </c>
      <c r="F23" s="15">
        <f t="shared" si="0"/>
        <v>1365</v>
      </c>
      <c r="G23" s="16">
        <f>ROUNDUP(B23/$G$19, 0)</f>
        <v>0</v>
      </c>
      <c r="H23" s="17">
        <f t="shared" si="1"/>
        <v>0</v>
      </c>
      <c r="M23" s="161"/>
      <c r="N23" s="157"/>
      <c r="O23" s="158"/>
      <c r="P23" s="158"/>
      <c r="Q23" s="158"/>
      <c r="S23" s="126"/>
    </row>
    <row r="24" spans="1:19" x14ac:dyDescent="0.2">
      <c r="A24" s="160" t="s">
        <v>136</v>
      </c>
      <c r="B24" s="4"/>
      <c r="D24" s="160">
        <v>125</v>
      </c>
      <c r="E24" s="133">
        <v>17</v>
      </c>
      <c r="F24" s="15">
        <f t="shared" si="0"/>
        <v>2125</v>
      </c>
      <c r="G24" s="16">
        <f>ROUNDUP(B24/$G$19, 0)</f>
        <v>0</v>
      </c>
      <c r="H24" s="17">
        <f t="shared" si="1"/>
        <v>0</v>
      </c>
      <c r="M24" s="161"/>
      <c r="N24" s="157"/>
      <c r="O24" s="158"/>
      <c r="P24" s="158"/>
      <c r="Q24" s="158"/>
      <c r="S24" s="126"/>
    </row>
    <row r="25" spans="1:19" ht="12.75" thickBot="1" x14ac:dyDescent="0.25">
      <c r="A25" s="162" t="s">
        <v>137</v>
      </c>
      <c r="B25" s="6"/>
      <c r="D25" s="162">
        <v>275</v>
      </c>
      <c r="E25" s="163">
        <v>15</v>
      </c>
      <c r="F25" s="18">
        <f t="shared" si="0"/>
        <v>4125</v>
      </c>
      <c r="G25" s="19">
        <f>ROUNDUP(B25/$G$19, 0)</f>
        <v>0</v>
      </c>
      <c r="H25" s="20">
        <f t="shared" si="1"/>
        <v>0</v>
      </c>
      <c r="M25" s="164"/>
      <c r="N25" s="157"/>
      <c r="O25" s="158"/>
      <c r="P25" s="158"/>
      <c r="Q25" s="158"/>
      <c r="S25" s="126"/>
    </row>
    <row r="26" spans="1:19" ht="12.75" thickBot="1" x14ac:dyDescent="0.25">
      <c r="G26" s="90" t="s">
        <v>152</v>
      </c>
      <c r="H26" s="21">
        <f>SUM(H21:H25)</f>
        <v>0</v>
      </c>
      <c r="M26" s="164"/>
      <c r="N26" s="157"/>
      <c r="O26" s="158"/>
      <c r="P26" s="158"/>
      <c r="Q26" s="165"/>
      <c r="S26" s="126"/>
    </row>
    <row r="27" spans="1:19" ht="12.75" thickBot="1" x14ac:dyDescent="0.25">
      <c r="I27" s="90"/>
      <c r="J27" s="200"/>
      <c r="M27" s="164"/>
      <c r="N27" s="157"/>
      <c r="O27" s="170"/>
      <c r="P27" s="170"/>
      <c r="Q27" s="171"/>
      <c r="R27" s="305"/>
      <c r="S27" s="126"/>
    </row>
    <row r="28" spans="1:19" ht="12.75" thickBot="1" x14ac:dyDescent="0.25">
      <c r="A28" s="195"/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307"/>
      <c r="N28" s="308"/>
      <c r="O28" s="158"/>
      <c r="P28" s="158"/>
      <c r="Q28" s="165"/>
      <c r="S28" s="126"/>
    </row>
    <row r="29" spans="1:19" ht="12.75" customHeight="1" thickBot="1" x14ac:dyDescent="0.25">
      <c r="A29" s="139" t="s">
        <v>2</v>
      </c>
      <c r="B29" s="140"/>
      <c r="C29" s="140"/>
      <c r="D29" s="172"/>
      <c r="F29" s="269" t="s">
        <v>220</v>
      </c>
      <c r="G29" s="177">
        <v>0.8</v>
      </c>
      <c r="I29" s="90" t="s">
        <v>18</v>
      </c>
      <c r="J29" s="178">
        <v>20</v>
      </c>
      <c r="M29" s="164"/>
      <c r="N29" s="173"/>
      <c r="O29" s="174"/>
      <c r="P29" s="174"/>
      <c r="Q29" s="174"/>
      <c r="S29" s="126"/>
    </row>
    <row r="30" spans="1:19" ht="25.5" customHeight="1" thickBot="1" x14ac:dyDescent="0.25">
      <c r="A30" s="179" t="s">
        <v>3</v>
      </c>
      <c r="B30" s="152" t="s">
        <v>1</v>
      </c>
      <c r="C30" s="152" t="s">
        <v>4</v>
      </c>
      <c r="D30" s="149" t="s">
        <v>5</v>
      </c>
      <c r="F30" s="180" t="s">
        <v>22</v>
      </c>
      <c r="G30" s="152" t="s">
        <v>24</v>
      </c>
      <c r="H30" s="152" t="s">
        <v>20</v>
      </c>
      <c r="I30" s="152" t="s">
        <v>23</v>
      </c>
      <c r="J30" s="152" t="s">
        <v>25</v>
      </c>
      <c r="K30" s="181" t="s">
        <v>124</v>
      </c>
      <c r="L30" s="152" t="s">
        <v>123</v>
      </c>
      <c r="M30" s="181" t="s">
        <v>125</v>
      </c>
      <c r="N30" s="149" t="s">
        <v>21</v>
      </c>
      <c r="O30" s="158"/>
      <c r="P30" s="158"/>
      <c r="Q30" s="158"/>
      <c r="S30" s="126"/>
    </row>
    <row r="31" spans="1:19" ht="12" customHeight="1" x14ac:dyDescent="0.2">
      <c r="A31" s="182" t="s">
        <v>6</v>
      </c>
      <c r="B31" s="1"/>
      <c r="C31" s="1"/>
      <c r="D31" s="2"/>
      <c r="F31" s="88">
        <f>ROUND((IF(B31=0,0,D31/B31)),0)</f>
        <v>0</v>
      </c>
      <c r="G31" s="89">
        <f>ROUNDUP(F31/$G$29,0)</f>
        <v>0</v>
      </c>
      <c r="H31" s="156">
        <v>150</v>
      </c>
      <c r="I31" s="33">
        <f>ROUND(G31*H31,0)</f>
        <v>0</v>
      </c>
      <c r="J31" s="34">
        <f>ROUNDUP(C31/$J$29,0)</f>
        <v>0</v>
      </c>
      <c r="K31" s="87">
        <f>ROUNDUP(I31*J31,0)</f>
        <v>0</v>
      </c>
      <c r="L31" s="183">
        <v>0.4</v>
      </c>
      <c r="M31" s="87">
        <f>ROUNDUP(K31*L31,0)</f>
        <v>0</v>
      </c>
      <c r="N31" s="35">
        <f>K31+M31</f>
        <v>0</v>
      </c>
      <c r="O31" s="184"/>
      <c r="P31" s="184"/>
      <c r="Q31" s="184"/>
      <c r="S31" s="126"/>
    </row>
    <row r="32" spans="1:19" x14ac:dyDescent="0.2">
      <c r="A32" s="160" t="s">
        <v>7</v>
      </c>
      <c r="B32" s="3"/>
      <c r="C32" s="3"/>
      <c r="D32" s="4"/>
      <c r="F32" s="22">
        <f>ROUND((IF(B32=0,0,D32/B32)),0)</f>
        <v>0</v>
      </c>
      <c r="G32" s="23">
        <f>ROUNDUP(F32/$G$29,0)</f>
        <v>0</v>
      </c>
      <c r="H32" s="133">
        <v>100</v>
      </c>
      <c r="I32" s="26">
        <f>ROUND(G32*H32,0)</f>
        <v>0</v>
      </c>
      <c r="J32" s="27">
        <f>ROUNDUP(C32/$J$29,0)</f>
        <v>0</v>
      </c>
      <c r="K32" s="85">
        <f>ROUNDUP(I32*J32,0)</f>
        <v>0</v>
      </c>
      <c r="L32" s="185">
        <v>0.35</v>
      </c>
      <c r="M32" s="85">
        <f>ROUNDUP(K32*L32,0)</f>
        <v>0</v>
      </c>
      <c r="N32" s="17">
        <f>K32+M32</f>
        <v>0</v>
      </c>
      <c r="O32" s="184"/>
      <c r="P32" s="186"/>
      <c r="Q32" s="184"/>
      <c r="S32" s="126"/>
    </row>
    <row r="33" spans="1:19" x14ac:dyDescent="0.2">
      <c r="A33" s="160" t="s">
        <v>8</v>
      </c>
      <c r="B33" s="3"/>
      <c r="C33" s="3"/>
      <c r="D33" s="4"/>
      <c r="F33" s="22">
        <f>ROUND((IF(B33=0,0,D33/B33)),0)</f>
        <v>0</v>
      </c>
      <c r="G33" s="23">
        <f>ROUNDUP(F33/$G$29,0)</f>
        <v>0</v>
      </c>
      <c r="H33" s="133">
        <v>75</v>
      </c>
      <c r="I33" s="26">
        <f>ROUND(G33*H33,0)</f>
        <v>0</v>
      </c>
      <c r="J33" s="27">
        <f>ROUNDUP(C33/$J$29,0)</f>
        <v>0</v>
      </c>
      <c r="K33" s="85">
        <f>ROUNDUP(I33*J33,0)</f>
        <v>0</v>
      </c>
      <c r="L33" s="185">
        <v>0.3</v>
      </c>
      <c r="M33" s="85">
        <f>ROUNDUP(K33*L33,0)</f>
        <v>0</v>
      </c>
      <c r="N33" s="17">
        <f>K33+M33</f>
        <v>0</v>
      </c>
      <c r="S33" s="126"/>
    </row>
    <row r="34" spans="1:19" x14ac:dyDescent="0.2">
      <c r="A34" s="160" t="s">
        <v>9</v>
      </c>
      <c r="B34" s="3"/>
      <c r="C34" s="3"/>
      <c r="D34" s="4"/>
      <c r="F34" s="22">
        <f>ROUND((IF(B34=0,0,D34/B34)),0)</f>
        <v>0</v>
      </c>
      <c r="G34" s="23">
        <f>ROUNDUP(F34/$G$29,0)</f>
        <v>0</v>
      </c>
      <c r="H34" s="133">
        <v>60</v>
      </c>
      <c r="I34" s="26">
        <f>ROUND(G34*H34,0)</f>
        <v>0</v>
      </c>
      <c r="J34" s="27">
        <f>ROUNDUP(C34/$J$29,0)</f>
        <v>0</v>
      </c>
      <c r="K34" s="85">
        <f>ROUNDUP(I34*J34,0)</f>
        <v>0</v>
      </c>
      <c r="L34" s="185">
        <v>0.25</v>
      </c>
      <c r="M34" s="85">
        <f>ROUNDUP(K34*L34,0)</f>
        <v>0</v>
      </c>
      <c r="N34" s="17">
        <f>K34+M34</f>
        <v>0</v>
      </c>
      <c r="S34" s="126"/>
    </row>
    <row r="35" spans="1:19" ht="12.75" thickBot="1" x14ac:dyDescent="0.25">
      <c r="A35" s="162" t="s">
        <v>10</v>
      </c>
      <c r="B35" s="5"/>
      <c r="C35" s="5"/>
      <c r="D35" s="6"/>
      <c r="F35" s="24">
        <f>ROUND((IF(B35=0,0,D35/B35)),0)</f>
        <v>0</v>
      </c>
      <c r="G35" s="25">
        <f>ROUNDUP(F35/$G$29,0)</f>
        <v>0</v>
      </c>
      <c r="H35" s="163">
        <v>40</v>
      </c>
      <c r="I35" s="28">
        <f>ROUND(G35*H35,0)</f>
        <v>0</v>
      </c>
      <c r="J35" s="29">
        <f>ROUNDUP(C35/$J$29,0)</f>
        <v>0</v>
      </c>
      <c r="K35" s="86">
        <f>ROUNDUP(I35*J35,0)</f>
        <v>0</v>
      </c>
      <c r="L35" s="187">
        <v>0.2</v>
      </c>
      <c r="M35" s="86">
        <f>ROUNDUP(K35*L35,0)</f>
        <v>0</v>
      </c>
      <c r="N35" s="20">
        <f>K35+M35</f>
        <v>0</v>
      </c>
      <c r="O35" s="125"/>
      <c r="S35" s="126"/>
    </row>
    <row r="36" spans="1:19" ht="12.75" thickBot="1" x14ac:dyDescent="0.25">
      <c r="A36" s="188"/>
      <c r="B36" s="189"/>
      <c r="C36" s="189"/>
      <c r="D36" s="189"/>
      <c r="H36" s="30"/>
      <c r="I36" s="30"/>
      <c r="J36" s="31" t="s">
        <v>139</v>
      </c>
      <c r="K36" s="32">
        <f>SUM(K31:K35)</f>
        <v>0</v>
      </c>
      <c r="L36" s="31" t="s">
        <v>139</v>
      </c>
      <c r="M36" s="32">
        <f>SUM(M31:M35)</f>
        <v>0</v>
      </c>
      <c r="N36" s="91"/>
      <c r="S36" s="126"/>
    </row>
    <row r="37" spans="1:19" ht="12.75" thickBot="1" x14ac:dyDescent="0.25">
      <c r="A37" s="188"/>
      <c r="B37" s="31"/>
      <c r="C37" s="31"/>
      <c r="D37" s="31"/>
      <c r="E37" s="31"/>
      <c r="H37" s="30"/>
      <c r="I37" s="30"/>
      <c r="K37" s="91"/>
      <c r="M37" s="90" t="s">
        <v>138</v>
      </c>
      <c r="N37" s="21">
        <f>SUM(N31:N35)</f>
        <v>0</v>
      </c>
      <c r="S37" s="126"/>
    </row>
    <row r="38" spans="1:19" ht="12.75" thickBot="1" x14ac:dyDescent="0.25">
      <c r="A38" s="190"/>
      <c r="B38" s="191"/>
      <c r="C38" s="191"/>
      <c r="D38" s="191"/>
      <c r="E38" s="191"/>
      <c r="F38" s="136"/>
      <c r="G38" s="136"/>
      <c r="H38" s="192"/>
      <c r="I38" s="192"/>
      <c r="J38" s="166"/>
      <c r="K38" s="167"/>
      <c r="L38" s="136"/>
      <c r="M38" s="138"/>
      <c r="N38" s="136"/>
      <c r="O38" s="136"/>
      <c r="P38" s="136"/>
      <c r="Q38" s="136"/>
      <c r="R38" s="305"/>
      <c r="S38" s="126"/>
    </row>
    <row r="39" spans="1:19" ht="12.75" thickBot="1" x14ac:dyDescent="0.25">
      <c r="A39" s="193"/>
      <c r="B39" s="194"/>
      <c r="C39" s="194"/>
      <c r="D39" s="194"/>
      <c r="E39" s="194"/>
      <c r="F39" s="195"/>
      <c r="G39" s="195"/>
      <c r="H39" s="196"/>
      <c r="I39" s="196"/>
      <c r="J39" s="197"/>
      <c r="K39" s="198"/>
      <c r="L39" s="195"/>
      <c r="M39" s="199"/>
      <c r="N39" s="195"/>
      <c r="S39" s="126"/>
    </row>
    <row r="40" spans="1:19" ht="12.75" thickBot="1" x14ac:dyDescent="0.25">
      <c r="A40" s="481" t="s">
        <v>144</v>
      </c>
      <c r="B40" s="482"/>
      <c r="C40" s="482"/>
      <c r="D40" s="482"/>
      <c r="E40" s="31"/>
      <c r="F40" s="150" t="s">
        <v>30</v>
      </c>
      <c r="G40" s="153" t="s">
        <v>21</v>
      </c>
      <c r="H40" s="30"/>
      <c r="I40" s="30"/>
      <c r="J40" s="90"/>
      <c r="K40" s="200"/>
      <c r="S40" s="126"/>
    </row>
    <row r="41" spans="1:19" ht="12.75" customHeight="1" x14ac:dyDescent="0.2">
      <c r="A41" s="472" t="s">
        <v>110</v>
      </c>
      <c r="B41" s="473"/>
      <c r="C41" s="473"/>
      <c r="D41" s="92">
        <f>B15</f>
        <v>0</v>
      </c>
      <c r="E41" s="31"/>
      <c r="F41" s="201">
        <v>5</v>
      </c>
      <c r="G41" s="81">
        <f>ROUNDUP(D41*F41,0)</f>
        <v>0</v>
      </c>
      <c r="H41" s="30"/>
      <c r="I41" s="30"/>
      <c r="J41" s="90"/>
      <c r="K41" s="200"/>
      <c r="S41" s="126"/>
    </row>
    <row r="42" spans="1:19" ht="12.75" customHeight="1" thickBot="1" x14ac:dyDescent="0.25">
      <c r="A42" s="484" t="s">
        <v>111</v>
      </c>
      <c r="B42" s="485"/>
      <c r="C42" s="485"/>
      <c r="D42" s="93">
        <f>B16</f>
        <v>0</v>
      </c>
      <c r="E42" s="31"/>
      <c r="F42" s="202">
        <v>0</v>
      </c>
      <c r="G42" s="82">
        <f>ROUNDUP(D42*F42,0)</f>
        <v>0</v>
      </c>
      <c r="H42" s="30"/>
      <c r="I42" s="30"/>
      <c r="J42" s="90"/>
      <c r="K42" s="200"/>
      <c r="S42" s="126"/>
    </row>
    <row r="43" spans="1:19" ht="12.75" customHeight="1" thickBot="1" x14ac:dyDescent="0.25">
      <c r="E43" s="31"/>
      <c r="F43" s="90" t="s">
        <v>231</v>
      </c>
      <c r="G43" s="21">
        <f>G41+G42</f>
        <v>0</v>
      </c>
      <c r="H43" s="30"/>
      <c r="I43" s="30"/>
      <c r="J43" s="90"/>
      <c r="K43" s="200"/>
      <c r="S43" s="126"/>
    </row>
    <row r="44" spans="1:19" ht="12.75" thickBot="1" x14ac:dyDescent="0.25">
      <c r="A44" s="190"/>
      <c r="B44" s="191"/>
      <c r="C44" s="191"/>
      <c r="D44" s="191"/>
      <c r="E44" s="191"/>
      <c r="F44" s="136"/>
      <c r="G44" s="136"/>
      <c r="H44" s="192"/>
      <c r="I44" s="192"/>
      <c r="J44" s="166"/>
      <c r="K44" s="167"/>
      <c r="L44" s="136"/>
      <c r="M44" s="138"/>
      <c r="N44" s="136"/>
      <c r="O44" s="136"/>
      <c r="P44" s="136"/>
      <c r="Q44" s="136"/>
      <c r="R44" s="305"/>
      <c r="S44" s="126"/>
    </row>
    <row r="45" spans="1:19" ht="12.75" thickBot="1" x14ac:dyDescent="0.25">
      <c r="H45" s="30"/>
      <c r="I45" s="30"/>
      <c r="J45" s="30"/>
      <c r="S45" s="126"/>
    </row>
    <row r="46" spans="1:19" ht="12.75" thickBot="1" x14ac:dyDescent="0.25">
      <c r="A46" s="203"/>
      <c r="B46" s="203"/>
      <c r="C46" s="146"/>
      <c r="G46" s="90"/>
      <c r="H46" s="421"/>
      <c r="I46" s="563"/>
      <c r="J46" s="563"/>
      <c r="K46" s="563"/>
      <c r="O46" s="205"/>
      <c r="S46" s="126"/>
    </row>
    <row r="47" spans="1:19" x14ac:dyDescent="0.2">
      <c r="A47" s="139" t="s">
        <v>213</v>
      </c>
      <c r="B47" s="465"/>
      <c r="C47" s="465"/>
      <c r="G47" s="90"/>
      <c r="H47" s="421"/>
      <c r="I47" s="188"/>
      <c r="J47" s="188"/>
      <c r="K47" s="188"/>
      <c r="O47" s="205"/>
      <c r="S47" s="126"/>
    </row>
    <row r="48" spans="1:19" x14ac:dyDescent="0.2">
      <c r="A48" s="315"/>
      <c r="B48" s="315"/>
      <c r="C48" s="315"/>
      <c r="G48" s="90"/>
      <c r="H48" s="421"/>
      <c r="I48" s="188"/>
      <c r="J48" s="188"/>
      <c r="K48" s="188"/>
      <c r="O48" s="205"/>
      <c r="S48" s="126"/>
    </row>
    <row r="49" spans="1:20" ht="12.75" thickBot="1" x14ac:dyDescent="0.25">
      <c r="A49" s="251"/>
      <c r="B49" s="252"/>
      <c r="C49" s="252"/>
      <c r="D49" s="252"/>
      <c r="E49" s="252"/>
      <c r="F49" s="136"/>
      <c r="G49" s="136"/>
      <c r="H49" s="136"/>
      <c r="I49" s="136"/>
      <c r="J49" s="136"/>
      <c r="K49" s="136"/>
      <c r="L49" s="166"/>
      <c r="M49" s="253"/>
      <c r="N49" s="136"/>
      <c r="O49" s="136"/>
      <c r="P49" s="136"/>
      <c r="Q49" s="254"/>
      <c r="R49" s="309"/>
      <c r="S49" s="255"/>
      <c r="T49" s="256"/>
    </row>
    <row r="50" spans="1:20" ht="12.75" thickBot="1" x14ac:dyDescent="0.25">
      <c r="Q50" s="256"/>
      <c r="R50" s="256"/>
      <c r="S50" s="255"/>
      <c r="T50" s="256"/>
    </row>
    <row r="51" spans="1:20" ht="12.75" customHeight="1" thickBot="1" x14ac:dyDescent="0.25">
      <c r="A51" s="499" t="s">
        <v>114</v>
      </c>
      <c r="B51" s="554"/>
      <c r="C51" s="555"/>
      <c r="E51" s="216"/>
      <c r="F51" s="216"/>
      <c r="S51" s="126"/>
    </row>
    <row r="52" spans="1:20" ht="12.75" customHeight="1" thickBot="1" x14ac:dyDescent="0.25">
      <c r="A52" s="520" t="s">
        <v>11</v>
      </c>
      <c r="B52" s="521"/>
      <c r="C52" s="257" t="s">
        <v>15</v>
      </c>
      <c r="E52" s="179" t="s">
        <v>30</v>
      </c>
      <c r="F52" s="257" t="s">
        <v>21</v>
      </c>
      <c r="S52" s="126"/>
    </row>
    <row r="53" spans="1:20" ht="12" customHeight="1" x14ac:dyDescent="0.2">
      <c r="A53" s="472" t="s">
        <v>68</v>
      </c>
      <c r="B53" s="473"/>
      <c r="C53" s="96"/>
      <c r="E53" s="201">
        <v>240</v>
      </c>
      <c r="F53" s="57">
        <f>ROUNDUP(C53*E53,0)</f>
        <v>0</v>
      </c>
      <c r="S53" s="126"/>
    </row>
    <row r="54" spans="1:20" ht="12" customHeight="1" x14ac:dyDescent="0.2">
      <c r="A54" s="522" t="s">
        <v>55</v>
      </c>
      <c r="B54" s="523"/>
      <c r="C54" s="97"/>
      <c r="E54" s="258">
        <v>200</v>
      </c>
      <c r="F54" s="17">
        <f t="shared" ref="F54:F65" si="2">ROUNDUP(C54*E54,0)</f>
        <v>0</v>
      </c>
      <c r="S54" s="126"/>
    </row>
    <row r="55" spans="1:20" ht="12" customHeight="1" x14ac:dyDescent="0.2">
      <c r="A55" s="522" t="s">
        <v>56</v>
      </c>
      <c r="B55" s="523"/>
      <c r="C55" s="97"/>
      <c r="E55" s="258">
        <v>180</v>
      </c>
      <c r="F55" s="17">
        <f t="shared" si="2"/>
        <v>0</v>
      </c>
      <c r="S55" s="126"/>
    </row>
    <row r="56" spans="1:20" ht="12" customHeight="1" x14ac:dyDescent="0.2">
      <c r="A56" s="522" t="s">
        <v>57</v>
      </c>
      <c r="B56" s="523"/>
      <c r="C56" s="97"/>
      <c r="E56" s="258">
        <v>140</v>
      </c>
      <c r="F56" s="17">
        <f t="shared" si="2"/>
        <v>0</v>
      </c>
      <c r="S56" s="126"/>
    </row>
    <row r="57" spans="1:20" ht="12" customHeight="1" x14ac:dyDescent="0.2">
      <c r="A57" s="524" t="s">
        <v>54</v>
      </c>
      <c r="B57" s="525"/>
      <c r="C57" s="97"/>
      <c r="E57" s="258">
        <v>120</v>
      </c>
      <c r="F57" s="17">
        <f t="shared" si="2"/>
        <v>0</v>
      </c>
      <c r="S57" s="126"/>
    </row>
    <row r="58" spans="1:20" ht="12" customHeight="1" x14ac:dyDescent="0.2">
      <c r="A58" s="518" t="s">
        <v>69</v>
      </c>
      <c r="B58" s="519"/>
      <c r="C58" s="97"/>
      <c r="E58" s="258">
        <v>90</v>
      </c>
      <c r="F58" s="17">
        <f t="shared" si="2"/>
        <v>0</v>
      </c>
      <c r="O58" s="259"/>
      <c r="P58" s="259"/>
      <c r="S58" s="126"/>
    </row>
    <row r="59" spans="1:20" ht="12" customHeight="1" x14ac:dyDescent="0.2">
      <c r="A59" s="522" t="s">
        <v>16</v>
      </c>
      <c r="B59" s="523"/>
      <c r="C59" s="97"/>
      <c r="E59" s="258">
        <v>120</v>
      </c>
      <c r="F59" s="17">
        <f t="shared" si="2"/>
        <v>0</v>
      </c>
      <c r="S59" s="126"/>
    </row>
    <row r="60" spans="1:20" ht="12" customHeight="1" x14ac:dyDescent="0.2">
      <c r="A60" s="522" t="s">
        <v>58</v>
      </c>
      <c r="B60" s="523"/>
      <c r="C60" s="97"/>
      <c r="E60" s="258">
        <v>120</v>
      </c>
      <c r="F60" s="17">
        <f t="shared" si="2"/>
        <v>0</v>
      </c>
      <c r="S60" s="126"/>
    </row>
    <row r="61" spans="1:20" ht="12" customHeight="1" x14ac:dyDescent="0.2">
      <c r="A61" s="522" t="s">
        <v>17</v>
      </c>
      <c r="B61" s="523"/>
      <c r="C61" s="97"/>
      <c r="E61" s="258">
        <v>90</v>
      </c>
      <c r="F61" s="79">
        <f t="shared" si="2"/>
        <v>0</v>
      </c>
      <c r="S61" s="126"/>
    </row>
    <row r="62" spans="1:20" ht="12" customHeight="1" x14ac:dyDescent="0.2">
      <c r="A62" s="626" t="s">
        <v>245</v>
      </c>
      <c r="B62" s="627"/>
      <c r="C62" s="630"/>
      <c r="E62" s="628"/>
      <c r="F62" s="629"/>
      <c r="S62" s="126"/>
    </row>
    <row r="63" spans="1:20" ht="12" customHeight="1" x14ac:dyDescent="0.2">
      <c r="A63" s="626" t="s">
        <v>246</v>
      </c>
      <c r="B63" s="627"/>
      <c r="C63" s="630"/>
      <c r="E63" s="628"/>
      <c r="F63" s="629"/>
      <c r="S63" s="126"/>
    </row>
    <row r="64" spans="1:20" ht="12" customHeight="1" x14ac:dyDescent="0.2">
      <c r="A64" s="522" t="s">
        <v>112</v>
      </c>
      <c r="B64" s="523"/>
      <c r="C64" s="97"/>
      <c r="E64" s="260">
        <v>10</v>
      </c>
      <c r="F64" s="17">
        <f t="shared" si="2"/>
        <v>0</v>
      </c>
      <c r="S64" s="126"/>
    </row>
    <row r="65" spans="1:19" ht="12" customHeight="1" thickBot="1" x14ac:dyDescent="0.25">
      <c r="A65" s="526" t="s">
        <v>59</v>
      </c>
      <c r="B65" s="527"/>
      <c r="C65" s="98"/>
      <c r="E65" s="202">
        <v>100</v>
      </c>
      <c r="F65" s="20">
        <f t="shared" si="2"/>
        <v>0</v>
      </c>
      <c r="S65" s="126"/>
    </row>
    <row r="66" spans="1:19" ht="12.75" thickBot="1" x14ac:dyDescent="0.25">
      <c r="A66" s="246"/>
      <c r="C66" s="261"/>
      <c r="E66" s="262" t="s">
        <v>31</v>
      </c>
      <c r="F66" s="58">
        <f>SUM(F53:F65)</f>
        <v>0</v>
      </c>
      <c r="S66" s="126"/>
    </row>
    <row r="67" spans="1:19" ht="12.75" thickBot="1" x14ac:dyDescent="0.25">
      <c r="A67" s="246"/>
      <c r="C67" s="261"/>
      <c r="D67" s="31" t="s">
        <v>32</v>
      </c>
      <c r="E67" s="209">
        <v>0.3</v>
      </c>
      <c r="F67" s="59">
        <f>ROUNDUP((F66)*E67,0)</f>
        <v>0</v>
      </c>
      <c r="S67" s="126"/>
    </row>
    <row r="68" spans="1:19" ht="12.75" thickBot="1" x14ac:dyDescent="0.25">
      <c r="A68" s="246"/>
      <c r="C68" s="261"/>
      <c r="E68" s="263" t="s">
        <v>70</v>
      </c>
      <c r="F68" s="21">
        <f>SUM(F66:F67)</f>
        <v>0</v>
      </c>
      <c r="S68" s="126"/>
    </row>
    <row r="69" spans="1:19" ht="12.75" thickBot="1" x14ac:dyDescent="0.25">
      <c r="A69" s="264"/>
      <c r="B69" s="265"/>
      <c r="C69" s="136"/>
      <c r="D69" s="136"/>
      <c r="E69" s="266"/>
      <c r="F69" s="167"/>
      <c r="G69" s="136"/>
      <c r="H69" s="136"/>
      <c r="I69" s="136"/>
      <c r="J69" s="136"/>
      <c r="K69" s="136"/>
      <c r="L69" s="136"/>
      <c r="M69" s="138"/>
      <c r="N69" s="136"/>
      <c r="O69" s="136"/>
      <c r="P69" s="136"/>
      <c r="Q69" s="136"/>
      <c r="R69" s="305"/>
      <c r="S69" s="126"/>
    </row>
    <row r="70" spans="1:19" ht="12.75" thickBot="1" x14ac:dyDescent="0.25">
      <c r="A70" s="246"/>
      <c r="B70" s="261"/>
      <c r="F70" s="263"/>
      <c r="G70" s="200"/>
      <c r="S70" s="126"/>
    </row>
    <row r="71" spans="1:19" ht="24.75" thickBot="1" x14ac:dyDescent="0.25">
      <c r="A71" s="145" t="s">
        <v>115</v>
      </c>
      <c r="B71" s="203"/>
      <c r="C71" s="146"/>
      <c r="E71" s="268"/>
      <c r="F71" s="269"/>
      <c r="G71" s="270" t="s">
        <v>33</v>
      </c>
      <c r="H71" s="271" t="s">
        <v>35</v>
      </c>
      <c r="I71" s="149" t="s">
        <v>21</v>
      </c>
      <c r="M71" s="105"/>
      <c r="S71" s="126"/>
    </row>
    <row r="72" spans="1:19" ht="12" customHeight="1" x14ac:dyDescent="0.2">
      <c r="A72" s="472" t="s">
        <v>34</v>
      </c>
      <c r="B72" s="473"/>
      <c r="C72" s="99"/>
      <c r="E72" s="566" t="s">
        <v>46</v>
      </c>
      <c r="F72" s="567"/>
      <c r="G72" s="60">
        <f>IF((C72-C73)&lt;=150000,(C72-C73),150000)</f>
        <v>0</v>
      </c>
      <c r="H72" s="272">
        <v>0.1</v>
      </c>
      <c r="I72" s="14">
        <f>ROUNDUP(G72*H72,0)</f>
        <v>0</v>
      </c>
      <c r="M72" s="105"/>
      <c r="S72" s="126"/>
    </row>
    <row r="73" spans="1:19" ht="12" customHeight="1" x14ac:dyDescent="0.2">
      <c r="A73" s="522" t="s">
        <v>60</v>
      </c>
      <c r="B73" s="523"/>
      <c r="C73" s="100"/>
      <c r="E73" s="556" t="s">
        <v>47</v>
      </c>
      <c r="F73" s="557"/>
      <c r="G73" s="61">
        <f>IF((C72-C73)&lt;=150001,0,(IF((C72-C73)&lt;=300000,(C72-C73)-150000,150000)))</f>
        <v>0</v>
      </c>
      <c r="H73" s="273">
        <v>0.09</v>
      </c>
      <c r="I73" s="51">
        <f t="shared" ref="I73:I80" si="3">ROUNDUP(G73*H73,0)</f>
        <v>0</v>
      </c>
      <c r="M73" s="105"/>
      <c r="S73" s="126"/>
    </row>
    <row r="74" spans="1:19" ht="12" customHeight="1" x14ac:dyDescent="0.2">
      <c r="A74" s="522" t="s">
        <v>78</v>
      </c>
      <c r="B74" s="523"/>
      <c r="C74" s="100"/>
      <c r="E74" s="556" t="s">
        <v>48</v>
      </c>
      <c r="F74" s="557"/>
      <c r="G74" s="61">
        <f>IF((C72-C73)&lt;=300000,0,(IF((C72-C73)&lt;=600000,(C72-C73)-300000,300000)))</f>
        <v>0</v>
      </c>
      <c r="H74" s="273">
        <v>0.08</v>
      </c>
      <c r="I74" s="51">
        <f t="shared" si="3"/>
        <v>0</v>
      </c>
      <c r="M74" s="105"/>
      <c r="S74" s="126"/>
    </row>
    <row r="75" spans="1:19" ht="12" customHeight="1" x14ac:dyDescent="0.2">
      <c r="A75" s="564" t="s">
        <v>242</v>
      </c>
      <c r="B75" s="565"/>
      <c r="C75" s="78">
        <f>C15</f>
        <v>0</v>
      </c>
      <c r="E75" s="556" t="s">
        <v>49</v>
      </c>
      <c r="F75" s="557"/>
      <c r="G75" s="61">
        <f>IF((C72-C73)&lt;=600000,0,(IF((C72-C73)&lt;=1200000,(C72-C73)-600000,600000)))</f>
        <v>0</v>
      </c>
      <c r="H75" s="273">
        <v>7.0000000000000007E-2</v>
      </c>
      <c r="I75" s="51">
        <f t="shared" si="3"/>
        <v>0</v>
      </c>
      <c r="M75" s="105"/>
      <c r="S75" s="126"/>
    </row>
    <row r="76" spans="1:19" ht="11.25" customHeight="1" thickBot="1" x14ac:dyDescent="0.25">
      <c r="A76" s="558" t="s">
        <v>111</v>
      </c>
      <c r="B76" s="559"/>
      <c r="C76" s="94">
        <f>B16</f>
        <v>0</v>
      </c>
      <c r="E76" s="556" t="s">
        <v>50</v>
      </c>
      <c r="F76" s="557"/>
      <c r="G76" s="61">
        <f>IF((C72-C73)&lt;=1200000,0,(IF((C72-C73)&lt;=2400000,(C72-C73)-1200000,1200000)))</f>
        <v>0</v>
      </c>
      <c r="H76" s="274">
        <v>0.06</v>
      </c>
      <c r="I76" s="51">
        <f t="shared" si="3"/>
        <v>0</v>
      </c>
      <c r="M76" s="105"/>
      <c r="S76" s="126"/>
    </row>
    <row r="77" spans="1:19" x14ac:dyDescent="0.2">
      <c r="E77" s="556" t="s">
        <v>51</v>
      </c>
      <c r="F77" s="557"/>
      <c r="G77" s="61">
        <f>IF((C72-C73)&lt;=2400000,0,(IF((C72-C73)&lt;=4800000,(C72-C73)-2400000,2400000)))</f>
        <v>0</v>
      </c>
      <c r="H77" s="274">
        <v>0.05</v>
      </c>
      <c r="I77" s="51">
        <f t="shared" si="3"/>
        <v>0</v>
      </c>
      <c r="M77" s="105"/>
      <c r="S77" s="126"/>
    </row>
    <row r="78" spans="1:19" x14ac:dyDescent="0.2">
      <c r="E78" s="556" t="s">
        <v>52</v>
      </c>
      <c r="F78" s="557"/>
      <c r="G78" s="61">
        <f>IF((C72-C73)&lt;=4800000,0,(IF((C72-C73)&gt;4800000,(C72-C73)-4800000,0)))</f>
        <v>0</v>
      </c>
      <c r="H78" s="273">
        <v>0.04</v>
      </c>
      <c r="I78" s="51">
        <f t="shared" si="3"/>
        <v>0</v>
      </c>
      <c r="M78" s="105"/>
      <c r="S78" s="126"/>
    </row>
    <row r="79" spans="1:19" x14ac:dyDescent="0.2">
      <c r="E79" s="571" t="s">
        <v>77</v>
      </c>
      <c r="F79" s="572"/>
      <c r="G79" s="62">
        <f>C73</f>
        <v>0</v>
      </c>
      <c r="H79" s="275">
        <v>0.03</v>
      </c>
      <c r="I79" s="64">
        <f t="shared" si="3"/>
        <v>0</v>
      </c>
      <c r="M79" s="105"/>
      <c r="S79" s="126"/>
    </row>
    <row r="80" spans="1:19" ht="12.75" thickBot="1" x14ac:dyDescent="0.25">
      <c r="E80" s="573" t="s">
        <v>71</v>
      </c>
      <c r="F80" s="574"/>
      <c r="G80" s="63">
        <f>C74</f>
        <v>0</v>
      </c>
      <c r="H80" s="276">
        <v>0.02</v>
      </c>
      <c r="I80" s="52">
        <f t="shared" si="3"/>
        <v>0</v>
      </c>
      <c r="M80" s="105"/>
      <c r="S80" s="126"/>
    </row>
    <row r="81" spans="4:19" ht="12.75" thickBot="1" x14ac:dyDescent="0.25">
      <c r="E81" s="129"/>
      <c r="F81" s="128"/>
      <c r="G81" s="91"/>
      <c r="H81" s="128" t="s">
        <v>36</v>
      </c>
      <c r="I81" s="65">
        <f>SUM(I72:I80)</f>
        <v>0</v>
      </c>
      <c r="K81" s="277"/>
      <c r="M81" s="105"/>
      <c r="S81" s="126"/>
    </row>
    <row r="82" spans="4:19" x14ac:dyDescent="0.2">
      <c r="E82" s="129"/>
      <c r="F82" s="128"/>
      <c r="G82" s="91"/>
      <c r="H82" s="128"/>
      <c r="I82" s="189"/>
      <c r="M82" s="105"/>
      <c r="S82" s="126"/>
    </row>
    <row r="83" spans="4:19" ht="12.75" thickBot="1" x14ac:dyDescent="0.25">
      <c r="F83" s="124" t="s">
        <v>141</v>
      </c>
      <c r="G83" s="277"/>
      <c r="H83" s="128"/>
      <c r="I83" s="277"/>
      <c r="M83" s="105"/>
      <c r="S83" s="126"/>
    </row>
    <row r="84" spans="4:19" ht="12" customHeight="1" x14ac:dyDescent="0.2">
      <c r="E84" s="278"/>
      <c r="F84" s="580" t="s">
        <v>241</v>
      </c>
      <c r="G84" s="576" t="s">
        <v>44</v>
      </c>
      <c r="M84" s="105"/>
      <c r="S84" s="126"/>
    </row>
    <row r="85" spans="4:19" ht="12.75" thickBot="1" x14ac:dyDescent="0.25">
      <c r="E85" s="278"/>
      <c r="F85" s="581"/>
      <c r="G85" s="577"/>
      <c r="H85" s="278"/>
      <c r="I85" s="278"/>
      <c r="M85" s="105"/>
      <c r="S85" s="126"/>
    </row>
    <row r="86" spans="4:19" x14ac:dyDescent="0.2">
      <c r="E86" s="310" t="s">
        <v>116</v>
      </c>
      <c r="F86" s="279">
        <v>0.1</v>
      </c>
      <c r="G86" s="69">
        <f>ROUNDUP(C75*F86,0)</f>
        <v>0</v>
      </c>
      <c r="H86" s="278"/>
      <c r="I86" s="278"/>
      <c r="M86" s="105"/>
      <c r="S86" s="126"/>
    </row>
    <row r="87" spans="4:19" ht="12.75" thickBot="1" x14ac:dyDescent="0.25">
      <c r="E87" s="311" t="s">
        <v>113</v>
      </c>
      <c r="F87" s="312">
        <v>0.05</v>
      </c>
      <c r="G87" s="84">
        <f>ROUNDUP(C76*F87,0)</f>
        <v>0</v>
      </c>
      <c r="H87" s="278"/>
      <c r="I87" s="278"/>
      <c r="M87" s="105"/>
      <c r="S87" s="126"/>
    </row>
    <row r="88" spans="4:19" ht="12.75" thickBot="1" x14ac:dyDescent="0.25">
      <c r="E88" s="282"/>
      <c r="F88" s="128" t="s">
        <v>42</v>
      </c>
      <c r="G88" s="72">
        <f>SUM(G86:G87)</f>
        <v>0</v>
      </c>
      <c r="H88" s="278"/>
      <c r="I88" s="278"/>
      <c r="M88" s="105"/>
      <c r="S88" s="126"/>
    </row>
    <row r="89" spans="4:19" x14ac:dyDescent="0.2">
      <c r="E89" s="282"/>
      <c r="F89" s="128"/>
      <c r="G89" s="83"/>
      <c r="H89" s="278"/>
      <c r="I89" s="278"/>
      <c r="M89" s="105"/>
      <c r="S89" s="126"/>
    </row>
    <row r="90" spans="4:19" ht="12.75" thickBot="1" x14ac:dyDescent="0.25">
      <c r="E90" s="284"/>
      <c r="F90" s="285" t="s">
        <v>143</v>
      </c>
      <c r="G90" s="83"/>
      <c r="H90" s="286"/>
      <c r="I90" s="286"/>
      <c r="M90" s="105"/>
      <c r="S90" s="126"/>
    </row>
    <row r="91" spans="4:19" ht="12.75" customHeight="1" x14ac:dyDescent="0.2">
      <c r="E91" s="284"/>
      <c r="F91" s="540" t="s">
        <v>45</v>
      </c>
      <c r="G91" s="546" t="s">
        <v>44</v>
      </c>
      <c r="H91" s="569" t="s">
        <v>37</v>
      </c>
      <c r="I91" s="548" t="s">
        <v>21</v>
      </c>
      <c r="M91" s="105"/>
      <c r="S91" s="126"/>
    </row>
    <row r="92" spans="4:19" ht="12.75" customHeight="1" thickBot="1" x14ac:dyDescent="0.25">
      <c r="E92" s="284"/>
      <c r="F92" s="578"/>
      <c r="G92" s="579"/>
      <c r="H92" s="570"/>
      <c r="I92" s="568"/>
      <c r="M92" s="105"/>
      <c r="S92" s="126"/>
    </row>
    <row r="93" spans="4:19" x14ac:dyDescent="0.2">
      <c r="D93" s="566" t="s">
        <v>39</v>
      </c>
      <c r="E93" s="567"/>
      <c r="F93" s="183">
        <v>0.45</v>
      </c>
      <c r="G93" s="66">
        <f>$G$88*F93</f>
        <v>0</v>
      </c>
      <c r="H93" s="156">
        <v>25</v>
      </c>
      <c r="I93" s="69">
        <f>ROUNDUP(H93*G93,0)</f>
        <v>0</v>
      </c>
      <c r="M93" s="105"/>
      <c r="S93" s="126"/>
    </row>
    <row r="94" spans="4:19" x14ac:dyDescent="0.2">
      <c r="D94" s="556" t="s">
        <v>76</v>
      </c>
      <c r="E94" s="557"/>
      <c r="F94" s="185">
        <v>0.25</v>
      </c>
      <c r="G94" s="67">
        <f>$G$88*F94</f>
        <v>0</v>
      </c>
      <c r="H94" s="133">
        <v>35</v>
      </c>
      <c r="I94" s="70">
        <f>ROUNDUP(H94*G94,0)</f>
        <v>0</v>
      </c>
      <c r="M94" s="105"/>
      <c r="S94" s="126"/>
    </row>
    <row r="95" spans="4:19" x14ac:dyDescent="0.2">
      <c r="D95" s="556" t="s">
        <v>41</v>
      </c>
      <c r="E95" s="557"/>
      <c r="F95" s="185">
        <v>0.2</v>
      </c>
      <c r="G95" s="67">
        <f>$G$88*F95</f>
        <v>0</v>
      </c>
      <c r="H95" s="133">
        <v>35</v>
      </c>
      <c r="I95" s="70">
        <f>ROUNDUP(H95*G95,0)</f>
        <v>0</v>
      </c>
      <c r="M95" s="105"/>
      <c r="S95" s="126"/>
    </row>
    <row r="96" spans="4:19" ht="12.75" thickBot="1" x14ac:dyDescent="0.25">
      <c r="D96" s="538" t="s">
        <v>97</v>
      </c>
      <c r="E96" s="575"/>
      <c r="F96" s="187">
        <v>0.1</v>
      </c>
      <c r="G96" s="68">
        <f>$G$88*F96</f>
        <v>0</v>
      </c>
      <c r="H96" s="163">
        <v>35</v>
      </c>
      <c r="I96" s="71">
        <f>ROUNDUP(H96*G96,0)</f>
        <v>0</v>
      </c>
      <c r="M96" s="105"/>
      <c r="S96" s="126"/>
    </row>
    <row r="97" spans="1:19" ht="12.75" thickBot="1" x14ac:dyDescent="0.25">
      <c r="E97" s="129"/>
      <c r="F97" s="128"/>
      <c r="G97" s="83"/>
      <c r="H97" s="128" t="s">
        <v>38</v>
      </c>
      <c r="I97" s="72">
        <f>SUM(I93:I96)</f>
        <v>0</v>
      </c>
      <c r="M97" s="105"/>
      <c r="S97" s="126"/>
    </row>
    <row r="98" spans="1:19" x14ac:dyDescent="0.2">
      <c r="E98" s="129"/>
      <c r="F98" s="128"/>
      <c r="G98" s="83"/>
      <c r="H98" s="128"/>
      <c r="I98" s="83"/>
      <c r="M98" s="105"/>
      <c r="S98" s="126"/>
    </row>
    <row r="99" spans="1:19" ht="12.75" thickBot="1" x14ac:dyDescent="0.25">
      <c r="F99" s="128"/>
      <c r="G99" s="285" t="s">
        <v>142</v>
      </c>
      <c r="H99" s="128"/>
      <c r="I99" s="128"/>
      <c r="M99" s="105"/>
      <c r="S99" s="126"/>
    </row>
    <row r="100" spans="1:19" ht="12.75" thickBot="1" x14ac:dyDescent="0.25">
      <c r="F100" s="128"/>
      <c r="G100" s="128"/>
      <c r="H100" s="128" t="s">
        <v>228</v>
      </c>
      <c r="I100" s="73">
        <f>I81+I97</f>
        <v>0</v>
      </c>
      <c r="M100" s="105"/>
      <c r="S100" s="126"/>
    </row>
    <row r="101" spans="1:19" ht="12.75" thickBot="1" x14ac:dyDescent="0.25">
      <c r="E101" s="129"/>
      <c r="F101" s="128"/>
      <c r="G101" s="128" t="s">
        <v>43</v>
      </c>
      <c r="H101" s="313">
        <v>0.125</v>
      </c>
      <c r="I101" s="74">
        <f>ROUNDUP(I100*H101,0)</f>
        <v>0</v>
      </c>
      <c r="M101" s="105"/>
      <c r="O101" s="125"/>
      <c r="S101" s="126"/>
    </row>
    <row r="102" spans="1:19" x14ac:dyDescent="0.2">
      <c r="E102" s="129"/>
      <c r="F102" s="128"/>
      <c r="G102" s="269"/>
      <c r="H102" s="288"/>
      <c r="I102" s="83"/>
      <c r="M102" s="105"/>
      <c r="S102" s="126"/>
    </row>
    <row r="103" spans="1:19" ht="12.75" thickBot="1" x14ac:dyDescent="0.25">
      <c r="E103" s="285" t="s">
        <v>229</v>
      </c>
      <c r="G103" s="269"/>
      <c r="H103" s="288"/>
      <c r="I103" s="83"/>
      <c r="M103" s="105"/>
      <c r="S103" s="126"/>
    </row>
    <row r="104" spans="1:19" ht="12.75" thickBot="1" x14ac:dyDescent="0.25">
      <c r="E104" s="314"/>
      <c r="F104" s="122"/>
      <c r="G104" s="291" t="s">
        <v>243</v>
      </c>
      <c r="H104" s="292">
        <v>2.5</v>
      </c>
      <c r="I104" s="121">
        <f>ROUNDUP(C75*H104,0)</f>
        <v>0</v>
      </c>
      <c r="M104" s="105"/>
      <c r="S104" s="126"/>
    </row>
    <row r="105" spans="1:19" ht="12.75" customHeight="1" thickBot="1" x14ac:dyDescent="0.25">
      <c r="F105" s="289"/>
      <c r="G105" s="120"/>
      <c r="H105" s="288"/>
      <c r="I105" s="83"/>
      <c r="S105" s="126"/>
    </row>
    <row r="106" spans="1:19" ht="12.75" customHeight="1" thickBot="1" x14ac:dyDescent="0.3">
      <c r="A106" s="315"/>
      <c r="B106" s="316"/>
      <c r="C106" s="316"/>
      <c r="D106" s="317"/>
      <c r="E106" s="317"/>
      <c r="F106" s="128"/>
      <c r="G106" s="128"/>
      <c r="H106" s="269" t="s">
        <v>117</v>
      </c>
      <c r="I106" s="75">
        <f>I100+I101+I104</f>
        <v>0</v>
      </c>
      <c r="J106" s="317"/>
      <c r="K106" s="317"/>
      <c r="L106" s="317"/>
      <c r="S106" s="126"/>
    </row>
    <row r="107" spans="1:19" ht="12.75" customHeight="1" thickBot="1" x14ac:dyDescent="0.3">
      <c r="A107" s="293"/>
      <c r="B107" s="293"/>
      <c r="C107" s="293"/>
      <c r="D107" s="293"/>
      <c r="E107" s="293"/>
      <c r="F107" s="293"/>
      <c r="G107" s="293"/>
      <c r="H107" s="293"/>
      <c r="I107" s="293"/>
      <c r="J107" s="293"/>
      <c r="K107" s="293"/>
      <c r="L107" s="293"/>
      <c r="M107" s="138"/>
      <c r="N107" s="136"/>
      <c r="O107" s="136"/>
      <c r="P107" s="136"/>
      <c r="Q107" s="136"/>
      <c r="R107" s="305"/>
      <c r="S107" s="126"/>
    </row>
    <row r="108" spans="1:19" ht="12.75" customHeight="1" x14ac:dyDescent="0.25">
      <c r="A108" s="294"/>
      <c r="B108" s="294"/>
      <c r="C108" s="294"/>
      <c r="D108" s="294"/>
      <c r="E108" s="294"/>
      <c r="F108" s="294"/>
      <c r="G108" s="294"/>
      <c r="H108" s="294"/>
      <c r="I108" s="294"/>
      <c r="J108" s="294"/>
      <c r="K108" s="294"/>
      <c r="L108" s="294"/>
      <c r="M108" s="199"/>
      <c r="N108" s="195"/>
      <c r="S108" s="126"/>
    </row>
    <row r="109" spans="1:19" ht="12.75" thickBot="1" x14ac:dyDescent="0.25">
      <c r="A109" s="552" t="s">
        <v>83</v>
      </c>
      <c r="B109" s="553"/>
      <c r="C109" s="553"/>
      <c r="D109" s="553"/>
      <c r="E109" s="553"/>
      <c r="F109" s="553"/>
      <c r="G109" s="553"/>
      <c r="S109" s="126"/>
    </row>
    <row r="110" spans="1:19" ht="25.5" customHeight="1" thickBot="1" x14ac:dyDescent="0.25">
      <c r="A110" s="295" t="s">
        <v>84</v>
      </c>
      <c r="B110" s="296" t="s">
        <v>85</v>
      </c>
      <c r="C110" s="296" t="s">
        <v>86</v>
      </c>
      <c r="D110" s="438" t="s">
        <v>210</v>
      </c>
      <c r="E110" s="409" t="s">
        <v>211</v>
      </c>
      <c r="F110" s="439" t="s">
        <v>87</v>
      </c>
      <c r="G110" s="297" t="s">
        <v>88</v>
      </c>
      <c r="M110" s="105"/>
      <c r="N110" s="125"/>
      <c r="S110" s="126"/>
    </row>
    <row r="111" spans="1:19" x14ac:dyDescent="0.2">
      <c r="A111" s="298" t="s">
        <v>89</v>
      </c>
      <c r="B111" s="36">
        <f>H26</f>
        <v>0</v>
      </c>
      <c r="C111" s="9"/>
      <c r="D111" s="9"/>
      <c r="E111" s="76">
        <f>C111+D111</f>
        <v>0</v>
      </c>
      <c r="F111" s="76">
        <f>E111-B111</f>
        <v>0</v>
      </c>
      <c r="G111" s="299" t="s">
        <v>105</v>
      </c>
      <c r="M111" s="189"/>
      <c r="N111" s="125"/>
      <c r="S111" s="126"/>
    </row>
    <row r="112" spans="1:19" x14ac:dyDescent="0.2">
      <c r="A112" s="300" t="s">
        <v>90</v>
      </c>
      <c r="B112" s="39">
        <f>N37</f>
        <v>0</v>
      </c>
      <c r="C112" s="10"/>
      <c r="D112" s="10"/>
      <c r="E112" s="77">
        <f t="shared" ref="E112:E115" si="4">C112+D112</f>
        <v>0</v>
      </c>
      <c r="F112" s="77">
        <f t="shared" ref="F112:F115" si="5">E112-B112</f>
        <v>0</v>
      </c>
      <c r="G112" s="301" t="s">
        <v>91</v>
      </c>
      <c r="M112" s="189"/>
      <c r="N112" s="125"/>
      <c r="S112" s="126"/>
    </row>
    <row r="113" spans="1:19" x14ac:dyDescent="0.2">
      <c r="A113" s="300" t="s">
        <v>92</v>
      </c>
      <c r="B113" s="39">
        <f>G43</f>
        <v>0</v>
      </c>
      <c r="C113" s="10"/>
      <c r="D113" s="10"/>
      <c r="E113" s="77">
        <f t="shared" si="4"/>
        <v>0</v>
      </c>
      <c r="F113" s="77">
        <f>E113-B113</f>
        <v>0</v>
      </c>
      <c r="G113" s="301" t="s">
        <v>106</v>
      </c>
      <c r="M113" s="189"/>
      <c r="N113" s="125"/>
      <c r="S113" s="126"/>
    </row>
    <row r="114" spans="1:19" x14ac:dyDescent="0.2">
      <c r="A114" s="300" t="s">
        <v>95</v>
      </c>
      <c r="B114" s="39">
        <f>F68</f>
        <v>0</v>
      </c>
      <c r="C114" s="10"/>
      <c r="D114" s="10"/>
      <c r="E114" s="77">
        <f t="shared" si="4"/>
        <v>0</v>
      </c>
      <c r="F114" s="77">
        <f>E114-B114</f>
        <v>0</v>
      </c>
      <c r="G114" s="301" t="s">
        <v>107</v>
      </c>
      <c r="M114" s="189"/>
      <c r="N114" s="125"/>
      <c r="S114" s="126"/>
    </row>
    <row r="115" spans="1:19" ht="12.75" thickBot="1" x14ac:dyDescent="0.25">
      <c r="A115" s="302" t="s">
        <v>212</v>
      </c>
      <c r="B115" s="417">
        <f>I106</f>
        <v>0</v>
      </c>
      <c r="C115" s="418"/>
      <c r="D115" s="418"/>
      <c r="E115" s="419">
        <f t="shared" si="4"/>
        <v>0</v>
      </c>
      <c r="F115" s="419">
        <f t="shared" si="5"/>
        <v>0</v>
      </c>
      <c r="G115" s="303" t="s">
        <v>108</v>
      </c>
      <c r="M115" s="189"/>
      <c r="N115" s="125"/>
      <c r="S115" s="126"/>
    </row>
    <row r="116" spans="1:19" ht="12.75" thickBot="1" x14ac:dyDescent="0.25">
      <c r="A116" s="90" t="s">
        <v>96</v>
      </c>
      <c r="B116" s="387">
        <f>SUM(B111:B115)</f>
        <v>0</v>
      </c>
      <c r="C116" s="420">
        <f>SUM(C111:C115)</f>
        <v>0</v>
      </c>
      <c r="D116" s="420">
        <f>SUM(D111:D115)</f>
        <v>0</v>
      </c>
      <c r="E116" s="420">
        <f>SUM(E111:E115)</f>
        <v>0</v>
      </c>
      <c r="F116" s="388">
        <f>SUM(F111:F115)</f>
        <v>0</v>
      </c>
      <c r="S116" s="126"/>
    </row>
    <row r="117" spans="1:19" ht="12.75" thickBot="1" x14ac:dyDescent="0.25">
      <c r="A117" s="136"/>
      <c r="B117" s="318"/>
      <c r="C117" s="136"/>
      <c r="D117" s="136"/>
      <c r="E117" s="136"/>
      <c r="F117" s="136"/>
      <c r="G117" s="136"/>
      <c r="H117" s="136"/>
      <c r="I117" s="136"/>
      <c r="J117" s="136"/>
      <c r="K117" s="136"/>
      <c r="L117" s="136"/>
      <c r="M117" s="138"/>
      <c r="N117" s="136"/>
      <c r="O117" s="136"/>
      <c r="P117" s="136"/>
      <c r="Q117" s="136"/>
      <c r="R117" s="305"/>
      <c r="S117" s="126"/>
    </row>
    <row r="118" spans="1:19" x14ac:dyDescent="0.2">
      <c r="B118" s="91"/>
    </row>
  </sheetData>
  <sheetProtection algorithmName="SHA-512" hashValue="RxqqzT44lFfCX0a+rXxAqVkcTu42B2r8zedH86gOTAExycpJOF9H+qMAJX220qgqjimpkLmpwnS8cZ/FyUC1vA==" saltValue="2nc0kxWwSwleJfAF1qtyBg==" spinCount="100000" sheet="1" objects="1" scenarios="1"/>
  <mergeCells count="49">
    <mergeCell ref="D96:E96"/>
    <mergeCell ref="D95:E95"/>
    <mergeCell ref="G84:G85"/>
    <mergeCell ref="F91:F92"/>
    <mergeCell ref="G91:G92"/>
    <mergeCell ref="D93:E93"/>
    <mergeCell ref="D94:E94"/>
    <mergeCell ref="F84:F85"/>
    <mergeCell ref="I91:I92"/>
    <mergeCell ref="E76:F76"/>
    <mergeCell ref="E77:F77"/>
    <mergeCell ref="H91:H92"/>
    <mergeCell ref="E79:F79"/>
    <mergeCell ref="E80:F80"/>
    <mergeCell ref="I46:K46"/>
    <mergeCell ref="E75:F75"/>
    <mergeCell ref="A72:B72"/>
    <mergeCell ref="A74:B74"/>
    <mergeCell ref="E74:F74"/>
    <mergeCell ref="A75:B75"/>
    <mergeCell ref="E72:F72"/>
    <mergeCell ref="A4:B4"/>
    <mergeCell ref="C4:E4"/>
    <mergeCell ref="A62:B62"/>
    <mergeCell ref="A63:B63"/>
    <mergeCell ref="A65:B65"/>
    <mergeCell ref="A58:B58"/>
    <mergeCell ref="A57:B57"/>
    <mergeCell ref="A6:B6"/>
    <mergeCell ref="A40:D40"/>
    <mergeCell ref="A41:C41"/>
    <mergeCell ref="C5:E5"/>
    <mergeCell ref="A13:C13"/>
    <mergeCell ref="A109:G109"/>
    <mergeCell ref="A52:B52"/>
    <mergeCell ref="A53:B53"/>
    <mergeCell ref="A42:C42"/>
    <mergeCell ref="A55:B55"/>
    <mergeCell ref="A51:C51"/>
    <mergeCell ref="A54:B54"/>
    <mergeCell ref="A64:B64"/>
    <mergeCell ref="A56:B56"/>
    <mergeCell ref="A59:B59"/>
    <mergeCell ref="A73:B73"/>
    <mergeCell ref="E73:F73"/>
    <mergeCell ref="A60:B60"/>
    <mergeCell ref="A61:B61"/>
    <mergeCell ref="A76:B76"/>
    <mergeCell ref="E78:F78"/>
  </mergeCells>
  <phoneticPr fontId="16" type="noConversion"/>
  <pageMargins left="0.7" right="0.7" top="0.7" bottom="0.7" header="0.3" footer="0.3"/>
  <pageSetup scale="70" orientation="landscape" horizontalDpi="300" verticalDpi="300" r:id="rId1"/>
  <headerFooter>
    <oddFooter>&amp;C&amp;G</oddFooter>
  </headerFooter>
  <rowBreaks count="2" manualBreakCount="2">
    <brk id="44" max="17" man="1"/>
    <brk id="69" max="17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676DB-0CE7-46A5-B341-0C9AEB89FF56}">
  <dimension ref="A1:P79"/>
  <sheetViews>
    <sheetView showGridLines="0" zoomScaleNormal="100" zoomScaleSheetLayoutView="100" workbookViewId="0"/>
  </sheetViews>
  <sheetFormatPr defaultColWidth="9.33203125" defaultRowHeight="12" x14ac:dyDescent="0.2"/>
  <cols>
    <col min="1" max="1" width="36.5" style="320" customWidth="1"/>
    <col min="2" max="15" width="11.83203125" style="320" customWidth="1"/>
    <col min="16" max="16" width="9.33203125" style="394"/>
    <col min="17" max="16384" width="9.33203125" style="320"/>
  </cols>
  <sheetData>
    <row r="1" spans="1:16" x14ac:dyDescent="0.2">
      <c r="A1" s="319" t="s">
        <v>80</v>
      </c>
      <c r="O1" s="321" t="s">
        <v>153</v>
      </c>
      <c r="P1" s="322"/>
    </row>
    <row r="2" spans="1:16" ht="14.25" x14ac:dyDescent="0.2">
      <c r="A2" s="323" t="s">
        <v>154</v>
      </c>
      <c r="P2" s="322"/>
    </row>
    <row r="3" spans="1:16" x14ac:dyDescent="0.2">
      <c r="A3" s="321"/>
      <c r="B3" s="324">
        <v>2024</v>
      </c>
      <c r="P3" s="322"/>
    </row>
    <row r="4" spans="1:16" x14ac:dyDescent="0.2">
      <c r="A4" s="325" t="s">
        <v>236</v>
      </c>
      <c r="B4" s="615"/>
      <c r="C4" s="616"/>
      <c r="D4" s="617"/>
      <c r="P4" s="322"/>
    </row>
    <row r="5" spans="1:16" x14ac:dyDescent="0.2">
      <c r="A5" s="325" t="s">
        <v>237</v>
      </c>
      <c r="B5" s="424"/>
      <c r="C5" s="326"/>
      <c r="D5" s="326"/>
      <c r="F5" s="326"/>
      <c r="G5" s="326"/>
      <c r="H5" s="326"/>
      <c r="P5" s="322"/>
    </row>
    <row r="6" spans="1:16" x14ac:dyDescent="0.2">
      <c r="A6" s="327"/>
      <c r="K6" s="328"/>
      <c r="P6" s="322"/>
    </row>
    <row r="7" spans="1:16" x14ac:dyDescent="0.2">
      <c r="B7" s="320" t="s">
        <v>155</v>
      </c>
      <c r="D7" s="329"/>
      <c r="E7" s="329"/>
      <c r="F7" s="329"/>
      <c r="G7" s="329"/>
      <c r="H7" s="329"/>
      <c r="I7" s="329"/>
      <c r="K7" s="328"/>
      <c r="P7" s="322"/>
    </row>
    <row r="8" spans="1:16" x14ac:dyDescent="0.2">
      <c r="B8" s="330" t="s">
        <v>53</v>
      </c>
      <c r="C8" s="329"/>
      <c r="D8" s="331"/>
      <c r="E8" s="329"/>
      <c r="F8" s="331"/>
      <c r="G8" s="331"/>
      <c r="H8" s="331"/>
      <c r="I8" s="329"/>
      <c r="K8" s="327"/>
      <c r="P8" s="322"/>
    </row>
    <row r="9" spans="1:16" x14ac:dyDescent="0.2">
      <c r="B9" s="332" t="s">
        <v>147</v>
      </c>
      <c r="C9" s="331"/>
      <c r="D9" s="331"/>
      <c r="E9" s="329"/>
      <c r="F9" s="331"/>
      <c r="G9" s="331"/>
      <c r="H9" s="331"/>
      <c r="I9" s="329"/>
      <c r="K9" s="327"/>
      <c r="P9" s="322"/>
    </row>
    <row r="10" spans="1:16" ht="12.75" thickBot="1" x14ac:dyDescent="0.25">
      <c r="A10" s="333"/>
      <c r="B10" s="334" t="s">
        <v>79</v>
      </c>
      <c r="C10" s="335"/>
      <c r="D10" s="335"/>
      <c r="E10" s="335"/>
      <c r="F10" s="335"/>
      <c r="G10" s="335"/>
      <c r="H10" s="335"/>
      <c r="I10" s="335"/>
      <c r="J10" s="333"/>
      <c r="K10" s="334"/>
      <c r="L10" s="333"/>
      <c r="M10" s="333"/>
      <c r="N10" s="333"/>
      <c r="O10" s="333"/>
      <c r="P10" s="322"/>
    </row>
    <row r="11" spans="1:16" x14ac:dyDescent="0.2">
      <c r="A11" s="327"/>
      <c r="C11" s="331"/>
      <c r="D11" s="331"/>
      <c r="E11" s="331"/>
      <c r="F11" s="331"/>
      <c r="G11" s="331"/>
      <c r="H11" s="331"/>
      <c r="I11" s="331"/>
      <c r="K11" s="327"/>
      <c r="P11" s="322"/>
    </row>
    <row r="12" spans="1:16" s="319" customFormat="1" ht="14.1" customHeight="1" thickBot="1" x14ac:dyDescent="0.25">
      <c r="A12" s="618" t="s">
        <v>232</v>
      </c>
      <c r="B12" s="618"/>
      <c r="C12" s="618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P12" s="322"/>
    </row>
    <row r="13" spans="1:16" s="319" customFormat="1" ht="14.1" customHeight="1" thickBot="1" x14ac:dyDescent="0.25">
      <c r="A13" s="336"/>
      <c r="B13" s="336"/>
      <c r="C13" s="619" t="s">
        <v>156</v>
      </c>
      <c r="D13" s="620"/>
      <c r="E13" s="336"/>
      <c r="F13" s="619" t="s">
        <v>157</v>
      </c>
      <c r="G13" s="621"/>
      <c r="H13" s="620"/>
      <c r="I13" s="336"/>
      <c r="J13" s="622" t="s">
        <v>233</v>
      </c>
      <c r="K13" s="623"/>
      <c r="L13" s="624"/>
      <c r="M13" s="623"/>
      <c r="N13" s="625"/>
      <c r="P13" s="322"/>
    </row>
    <row r="14" spans="1:16" ht="48.75" thickBot="1" x14ac:dyDescent="0.25">
      <c r="A14" s="613" t="s">
        <v>158</v>
      </c>
      <c r="B14" s="614"/>
      <c r="C14" s="449" t="s">
        <v>159</v>
      </c>
      <c r="D14" s="337" t="s">
        <v>160</v>
      </c>
      <c r="E14" s="338"/>
      <c r="F14" s="339" t="s">
        <v>161</v>
      </c>
      <c r="G14" s="340" t="s">
        <v>150</v>
      </c>
      <c r="H14" s="337" t="s">
        <v>162</v>
      </c>
      <c r="I14" s="338"/>
      <c r="J14" s="341" t="s">
        <v>163</v>
      </c>
      <c r="K14" s="342" t="s">
        <v>164</v>
      </c>
      <c r="L14" s="343" t="s">
        <v>165</v>
      </c>
      <c r="M14" s="342" t="s">
        <v>166</v>
      </c>
      <c r="N14" s="344" t="s">
        <v>162</v>
      </c>
      <c r="P14" s="322"/>
    </row>
    <row r="15" spans="1:16" ht="12" customHeight="1" x14ac:dyDescent="0.2">
      <c r="A15" s="345" t="s">
        <v>167</v>
      </c>
      <c r="B15" s="444"/>
      <c r="C15" s="450"/>
      <c r="D15" s="346">
        <f t="shared" ref="D15:D45" si="0">C15/1296</f>
        <v>0</v>
      </c>
      <c r="E15" s="347"/>
      <c r="F15" s="348">
        <v>0</v>
      </c>
      <c r="G15" s="349">
        <f>IF(AND((D15*F15)&lt;480, (D15*F15&gt;0)),480,(D15*F15))</f>
        <v>0</v>
      </c>
      <c r="H15" s="95"/>
      <c r="I15" s="347"/>
      <c r="J15" s="350">
        <v>50</v>
      </c>
      <c r="K15" s="351">
        <v>60</v>
      </c>
      <c r="L15" s="352">
        <f>IF(AND((D15&lt;20), (D15*J15&gt;0)),(20*J15),(D15*J15))</f>
        <v>0</v>
      </c>
      <c r="M15" s="352">
        <f>IF(AND((D15&lt;20), (D15*K15&gt;0)),(20*K15),(D15*K15))</f>
        <v>0</v>
      </c>
      <c r="N15" s="431"/>
      <c r="P15" s="322"/>
    </row>
    <row r="16" spans="1:16" ht="12" customHeight="1" x14ac:dyDescent="0.2">
      <c r="A16" s="353" t="s">
        <v>216</v>
      </c>
      <c r="B16" s="445"/>
      <c r="C16" s="451"/>
      <c r="D16" s="354">
        <f t="shared" si="0"/>
        <v>0</v>
      </c>
      <c r="E16" s="355"/>
      <c r="F16" s="356">
        <v>24</v>
      </c>
      <c r="G16" s="357">
        <f t="shared" ref="G16:G45" si="1">IF(AND((D16*F16)&lt;480, (D16*F16&gt;0)),480,(D16*F16))</f>
        <v>0</v>
      </c>
      <c r="H16" s="425"/>
      <c r="I16" s="355"/>
      <c r="J16" s="358">
        <v>400</v>
      </c>
      <c r="K16" s="359">
        <v>480</v>
      </c>
      <c r="L16" s="360">
        <f t="shared" ref="L16:L45" si="2">IF(AND((D16&lt;20), (D16*J16&gt;0)),(20*J16),(D16*J16))</f>
        <v>0</v>
      </c>
      <c r="M16" s="361">
        <f t="shared" ref="M16:M45" si="3">IF(AND((D16&lt;20), (D16*K16&gt;0)),(20*K16),(D16*K16))</f>
        <v>0</v>
      </c>
      <c r="N16" s="432"/>
      <c r="P16" s="322"/>
    </row>
    <row r="17" spans="1:16" ht="12" customHeight="1" x14ac:dyDescent="0.2">
      <c r="A17" s="353" t="s">
        <v>168</v>
      </c>
      <c r="B17" s="445"/>
      <c r="C17" s="451"/>
      <c r="D17" s="354">
        <f t="shared" si="0"/>
        <v>0</v>
      </c>
      <c r="F17" s="356">
        <v>24</v>
      </c>
      <c r="G17" s="357">
        <f t="shared" si="1"/>
        <v>0</v>
      </c>
      <c r="H17" s="425"/>
      <c r="J17" s="358">
        <v>280</v>
      </c>
      <c r="K17" s="359">
        <v>340</v>
      </c>
      <c r="L17" s="360">
        <f t="shared" si="2"/>
        <v>0</v>
      </c>
      <c r="M17" s="361">
        <f t="shared" si="3"/>
        <v>0</v>
      </c>
      <c r="N17" s="432"/>
      <c r="P17" s="322"/>
    </row>
    <row r="18" spans="1:16" ht="12" customHeight="1" x14ac:dyDescent="0.2">
      <c r="A18" s="353" t="s">
        <v>169</v>
      </c>
      <c r="B18" s="445"/>
      <c r="C18" s="451"/>
      <c r="D18" s="354">
        <f t="shared" si="0"/>
        <v>0</v>
      </c>
      <c r="F18" s="356">
        <v>24</v>
      </c>
      <c r="G18" s="357">
        <f t="shared" si="1"/>
        <v>0</v>
      </c>
      <c r="H18" s="425"/>
      <c r="J18" s="358">
        <v>300</v>
      </c>
      <c r="K18" s="359">
        <v>360</v>
      </c>
      <c r="L18" s="360">
        <f t="shared" si="2"/>
        <v>0</v>
      </c>
      <c r="M18" s="361">
        <f t="shared" si="3"/>
        <v>0</v>
      </c>
      <c r="N18" s="432"/>
      <c r="P18" s="322"/>
    </row>
    <row r="19" spans="1:16" ht="12" customHeight="1" x14ac:dyDescent="0.2">
      <c r="A19" s="353" t="s">
        <v>170</v>
      </c>
      <c r="B19" s="445"/>
      <c r="C19" s="451"/>
      <c r="D19" s="354">
        <f t="shared" si="0"/>
        <v>0</v>
      </c>
      <c r="F19" s="356">
        <v>0</v>
      </c>
      <c r="G19" s="357">
        <f t="shared" si="1"/>
        <v>0</v>
      </c>
      <c r="H19" s="425"/>
      <c r="J19" s="358">
        <v>80</v>
      </c>
      <c r="K19" s="359">
        <v>90</v>
      </c>
      <c r="L19" s="362">
        <f t="shared" si="2"/>
        <v>0</v>
      </c>
      <c r="M19" s="361">
        <f t="shared" si="3"/>
        <v>0</v>
      </c>
      <c r="N19" s="432"/>
      <c r="P19" s="322"/>
    </row>
    <row r="20" spans="1:16" ht="12" customHeight="1" x14ac:dyDescent="0.2">
      <c r="A20" s="363" t="s">
        <v>171</v>
      </c>
      <c r="B20" s="446"/>
      <c r="C20" s="451"/>
      <c r="D20" s="354">
        <f t="shared" si="0"/>
        <v>0</v>
      </c>
      <c r="F20" s="356">
        <v>24</v>
      </c>
      <c r="G20" s="357">
        <f t="shared" si="1"/>
        <v>0</v>
      </c>
      <c r="H20" s="425"/>
      <c r="J20" s="358">
        <v>80</v>
      </c>
      <c r="K20" s="359">
        <v>90</v>
      </c>
      <c r="L20" s="362">
        <f t="shared" si="2"/>
        <v>0</v>
      </c>
      <c r="M20" s="361">
        <f t="shared" si="3"/>
        <v>0</v>
      </c>
      <c r="N20" s="432"/>
      <c r="P20" s="322"/>
    </row>
    <row r="21" spans="1:16" ht="12" customHeight="1" x14ac:dyDescent="0.2">
      <c r="A21" s="353" t="s">
        <v>172</v>
      </c>
      <c r="B21" s="445"/>
      <c r="C21" s="451"/>
      <c r="D21" s="354">
        <f t="shared" si="0"/>
        <v>0</v>
      </c>
      <c r="F21" s="356">
        <v>24</v>
      </c>
      <c r="G21" s="357">
        <f t="shared" si="1"/>
        <v>0</v>
      </c>
      <c r="H21" s="425"/>
      <c r="J21" s="358">
        <v>90</v>
      </c>
      <c r="K21" s="359">
        <v>110</v>
      </c>
      <c r="L21" s="362">
        <f t="shared" si="2"/>
        <v>0</v>
      </c>
      <c r="M21" s="361">
        <f t="shared" si="3"/>
        <v>0</v>
      </c>
      <c r="N21" s="432"/>
      <c r="P21" s="322"/>
    </row>
    <row r="22" spans="1:16" ht="12" customHeight="1" x14ac:dyDescent="0.2">
      <c r="A22" s="353" t="s">
        <v>173</v>
      </c>
      <c r="B22" s="445"/>
      <c r="C22" s="451"/>
      <c r="D22" s="354">
        <f t="shared" si="0"/>
        <v>0</v>
      </c>
      <c r="F22" s="356">
        <v>24</v>
      </c>
      <c r="G22" s="357">
        <f>IF(AND((D22*F22)&lt;288, (D22*F22&gt;0)),288,(D22*F22))</f>
        <v>0</v>
      </c>
      <c r="H22" s="425"/>
      <c r="J22" s="358">
        <v>120</v>
      </c>
      <c r="K22" s="359">
        <v>145</v>
      </c>
      <c r="L22" s="362">
        <f>IF(AND((D22&lt;12), (D22*J22&gt;0)),(12*J22),(D22*J22))</f>
        <v>0</v>
      </c>
      <c r="M22" s="361">
        <f>IF(AND((D22&lt;12), (D22*K22&gt;0)),(12*K22),(D22*K22))</f>
        <v>0</v>
      </c>
      <c r="N22" s="432"/>
      <c r="P22" s="322"/>
    </row>
    <row r="23" spans="1:16" ht="12" customHeight="1" x14ac:dyDescent="0.2">
      <c r="A23" s="363" t="s">
        <v>174</v>
      </c>
      <c r="B23" s="447"/>
      <c r="C23" s="451"/>
      <c r="D23" s="354">
        <f t="shared" si="0"/>
        <v>0</v>
      </c>
      <c r="F23" s="356">
        <v>24</v>
      </c>
      <c r="G23" s="357">
        <f t="shared" si="1"/>
        <v>0</v>
      </c>
      <c r="H23" s="425"/>
      <c r="J23" s="364">
        <v>50</v>
      </c>
      <c r="K23" s="365">
        <v>60</v>
      </c>
      <c r="L23" s="362">
        <f t="shared" si="2"/>
        <v>0</v>
      </c>
      <c r="M23" s="361">
        <f t="shared" si="3"/>
        <v>0</v>
      </c>
      <c r="N23" s="432"/>
      <c r="P23" s="322"/>
    </row>
    <row r="24" spans="1:16" ht="12" customHeight="1" x14ac:dyDescent="0.2">
      <c r="A24" s="353" t="s">
        <v>217</v>
      </c>
      <c r="B24" s="445"/>
      <c r="C24" s="451"/>
      <c r="D24" s="354">
        <f t="shared" si="0"/>
        <v>0</v>
      </c>
      <c r="F24" s="356">
        <v>24</v>
      </c>
      <c r="G24" s="357">
        <f t="shared" si="1"/>
        <v>0</v>
      </c>
      <c r="H24" s="425"/>
      <c r="J24" s="358">
        <v>150</v>
      </c>
      <c r="K24" s="359">
        <v>180</v>
      </c>
      <c r="L24" s="362">
        <f t="shared" si="2"/>
        <v>0</v>
      </c>
      <c r="M24" s="361">
        <f t="shared" si="3"/>
        <v>0</v>
      </c>
      <c r="N24" s="432"/>
      <c r="P24" s="322"/>
    </row>
    <row r="25" spans="1:16" ht="12" customHeight="1" x14ac:dyDescent="0.2">
      <c r="A25" s="353" t="s">
        <v>175</v>
      </c>
      <c r="B25" s="445"/>
      <c r="C25" s="451"/>
      <c r="D25" s="354">
        <f t="shared" si="0"/>
        <v>0</v>
      </c>
      <c r="F25" s="356">
        <v>0</v>
      </c>
      <c r="G25" s="357">
        <f t="shared" si="1"/>
        <v>0</v>
      </c>
      <c r="H25" s="425"/>
      <c r="J25" s="358">
        <v>70</v>
      </c>
      <c r="K25" s="359">
        <v>80</v>
      </c>
      <c r="L25" s="362">
        <f t="shared" si="2"/>
        <v>0</v>
      </c>
      <c r="M25" s="361">
        <f t="shared" si="3"/>
        <v>0</v>
      </c>
      <c r="N25" s="432"/>
      <c r="P25" s="322"/>
    </row>
    <row r="26" spans="1:16" ht="12" customHeight="1" x14ac:dyDescent="0.2">
      <c r="A26" s="353" t="s">
        <v>218</v>
      </c>
      <c r="B26" s="445"/>
      <c r="C26" s="451"/>
      <c r="D26" s="354">
        <f t="shared" si="0"/>
        <v>0</v>
      </c>
      <c r="F26" s="356">
        <v>0</v>
      </c>
      <c r="G26" s="357">
        <f t="shared" si="1"/>
        <v>0</v>
      </c>
      <c r="H26" s="425"/>
      <c r="J26" s="358">
        <v>80</v>
      </c>
      <c r="K26" s="359">
        <v>90</v>
      </c>
      <c r="L26" s="362">
        <f t="shared" si="2"/>
        <v>0</v>
      </c>
      <c r="M26" s="361">
        <f t="shared" si="3"/>
        <v>0</v>
      </c>
      <c r="N26" s="432"/>
      <c r="P26" s="322"/>
    </row>
    <row r="27" spans="1:16" ht="12" customHeight="1" x14ac:dyDescent="0.2">
      <c r="A27" s="353" t="s">
        <v>176</v>
      </c>
      <c r="B27" s="445"/>
      <c r="C27" s="451"/>
      <c r="D27" s="354">
        <f t="shared" si="0"/>
        <v>0</v>
      </c>
      <c r="F27" s="356">
        <v>24</v>
      </c>
      <c r="G27" s="357">
        <f t="shared" si="1"/>
        <v>0</v>
      </c>
      <c r="H27" s="425"/>
      <c r="J27" s="358">
        <v>175</v>
      </c>
      <c r="K27" s="359">
        <v>250</v>
      </c>
      <c r="L27" s="362">
        <f t="shared" si="2"/>
        <v>0</v>
      </c>
      <c r="M27" s="361">
        <f t="shared" si="3"/>
        <v>0</v>
      </c>
      <c r="N27" s="432"/>
      <c r="P27" s="322"/>
    </row>
    <row r="28" spans="1:16" ht="12" customHeight="1" x14ac:dyDescent="0.2">
      <c r="A28" s="366" t="s">
        <v>177</v>
      </c>
      <c r="B28" s="448"/>
      <c r="C28" s="451"/>
      <c r="D28" s="354">
        <f t="shared" si="0"/>
        <v>0</v>
      </c>
      <c r="F28" s="356">
        <v>24</v>
      </c>
      <c r="G28" s="357">
        <f t="shared" si="1"/>
        <v>0</v>
      </c>
      <c r="H28" s="425"/>
      <c r="J28" s="364">
        <v>100</v>
      </c>
      <c r="K28" s="365">
        <v>200</v>
      </c>
      <c r="L28" s="362">
        <f t="shared" si="2"/>
        <v>0</v>
      </c>
      <c r="M28" s="361">
        <f t="shared" si="3"/>
        <v>0</v>
      </c>
      <c r="N28" s="432"/>
      <c r="P28" s="322"/>
    </row>
    <row r="29" spans="1:16" ht="12" customHeight="1" x14ac:dyDescent="0.2">
      <c r="A29" s="366" t="s">
        <v>178</v>
      </c>
      <c r="B29" s="448"/>
      <c r="C29" s="451"/>
      <c r="D29" s="354">
        <f t="shared" si="0"/>
        <v>0</v>
      </c>
      <c r="F29" s="356">
        <v>24</v>
      </c>
      <c r="G29" s="357">
        <f t="shared" si="1"/>
        <v>0</v>
      </c>
      <c r="H29" s="425"/>
      <c r="J29" s="364">
        <v>150</v>
      </c>
      <c r="K29" s="365">
        <v>250</v>
      </c>
      <c r="L29" s="362">
        <f t="shared" si="2"/>
        <v>0</v>
      </c>
      <c r="M29" s="361">
        <f t="shared" si="3"/>
        <v>0</v>
      </c>
      <c r="N29" s="432"/>
      <c r="P29" s="322"/>
    </row>
    <row r="30" spans="1:16" ht="12" customHeight="1" x14ac:dyDescent="0.2">
      <c r="A30" s="366" t="s">
        <v>179</v>
      </c>
      <c r="B30" s="448"/>
      <c r="C30" s="451"/>
      <c r="D30" s="354">
        <f t="shared" si="0"/>
        <v>0</v>
      </c>
      <c r="F30" s="356">
        <v>24</v>
      </c>
      <c r="G30" s="357">
        <f t="shared" si="1"/>
        <v>0</v>
      </c>
      <c r="H30" s="425"/>
      <c r="J30" s="364">
        <v>300</v>
      </c>
      <c r="K30" s="365">
        <v>360</v>
      </c>
      <c r="L30" s="362">
        <f t="shared" si="2"/>
        <v>0</v>
      </c>
      <c r="M30" s="361">
        <f t="shared" si="3"/>
        <v>0</v>
      </c>
      <c r="N30" s="432"/>
      <c r="P30" s="322"/>
    </row>
    <row r="31" spans="1:16" ht="12" customHeight="1" x14ac:dyDescent="0.2">
      <c r="A31" s="366" t="s">
        <v>180</v>
      </c>
      <c r="B31" s="448"/>
      <c r="C31" s="451"/>
      <c r="D31" s="354">
        <f t="shared" si="0"/>
        <v>0</v>
      </c>
      <c r="F31" s="356">
        <v>24</v>
      </c>
      <c r="G31" s="357">
        <f t="shared" si="1"/>
        <v>0</v>
      </c>
      <c r="H31" s="425"/>
      <c r="J31" s="364">
        <v>60</v>
      </c>
      <c r="K31" s="365">
        <v>90</v>
      </c>
      <c r="L31" s="362">
        <f t="shared" si="2"/>
        <v>0</v>
      </c>
      <c r="M31" s="361">
        <f t="shared" si="3"/>
        <v>0</v>
      </c>
      <c r="N31" s="432"/>
      <c r="P31" s="322"/>
    </row>
    <row r="32" spans="1:16" ht="12" customHeight="1" x14ac:dyDescent="0.2">
      <c r="A32" s="366" t="s">
        <v>181</v>
      </c>
      <c r="B32" s="448"/>
      <c r="C32" s="451"/>
      <c r="D32" s="354">
        <f t="shared" si="0"/>
        <v>0</v>
      </c>
      <c r="F32" s="356">
        <v>24</v>
      </c>
      <c r="G32" s="357">
        <f t="shared" si="1"/>
        <v>0</v>
      </c>
      <c r="H32" s="425"/>
      <c r="J32" s="364">
        <v>100</v>
      </c>
      <c r="K32" s="365">
        <v>120</v>
      </c>
      <c r="L32" s="362">
        <f t="shared" si="2"/>
        <v>0</v>
      </c>
      <c r="M32" s="361">
        <f t="shared" si="3"/>
        <v>0</v>
      </c>
      <c r="N32" s="432"/>
      <c r="P32" s="322"/>
    </row>
    <row r="33" spans="1:16" ht="12" customHeight="1" x14ac:dyDescent="0.2">
      <c r="A33" s="366" t="s">
        <v>182</v>
      </c>
      <c r="B33" s="448"/>
      <c r="C33" s="451"/>
      <c r="D33" s="354">
        <f t="shared" si="0"/>
        <v>0</v>
      </c>
      <c r="F33" s="356">
        <v>24</v>
      </c>
      <c r="G33" s="357">
        <f t="shared" si="1"/>
        <v>0</v>
      </c>
      <c r="H33" s="425"/>
      <c r="J33" s="364">
        <v>200</v>
      </c>
      <c r="K33" s="365">
        <v>240</v>
      </c>
      <c r="L33" s="362">
        <f t="shared" si="2"/>
        <v>0</v>
      </c>
      <c r="M33" s="361">
        <f t="shared" si="3"/>
        <v>0</v>
      </c>
      <c r="N33" s="432"/>
      <c r="P33" s="322"/>
    </row>
    <row r="34" spans="1:16" ht="12" customHeight="1" x14ac:dyDescent="0.2">
      <c r="A34" s="366" t="s">
        <v>183</v>
      </c>
      <c r="B34" s="448"/>
      <c r="C34" s="451"/>
      <c r="D34" s="354">
        <f t="shared" si="0"/>
        <v>0</v>
      </c>
      <c r="F34" s="356">
        <v>24</v>
      </c>
      <c r="G34" s="357">
        <f t="shared" si="1"/>
        <v>0</v>
      </c>
      <c r="H34" s="425"/>
      <c r="J34" s="364">
        <v>60</v>
      </c>
      <c r="K34" s="365">
        <v>90</v>
      </c>
      <c r="L34" s="362">
        <f>D34*J34</f>
        <v>0</v>
      </c>
      <c r="M34" s="361">
        <f>D34*K34</f>
        <v>0</v>
      </c>
      <c r="N34" s="432"/>
      <c r="P34" s="322"/>
    </row>
    <row r="35" spans="1:16" ht="12" customHeight="1" x14ac:dyDescent="0.2">
      <c r="A35" s="366" t="s">
        <v>184</v>
      </c>
      <c r="B35" s="448"/>
      <c r="C35" s="451"/>
      <c r="D35" s="354">
        <f t="shared" si="0"/>
        <v>0</v>
      </c>
      <c r="F35" s="356">
        <v>24</v>
      </c>
      <c r="G35" s="357">
        <f t="shared" si="1"/>
        <v>0</v>
      </c>
      <c r="H35" s="425"/>
      <c r="J35" s="364">
        <v>100</v>
      </c>
      <c r="K35" s="365">
        <v>110</v>
      </c>
      <c r="L35" s="362">
        <f t="shared" si="2"/>
        <v>0</v>
      </c>
      <c r="M35" s="361">
        <f t="shared" si="3"/>
        <v>0</v>
      </c>
      <c r="N35" s="432"/>
      <c r="P35" s="322"/>
    </row>
    <row r="36" spans="1:16" ht="12" customHeight="1" x14ac:dyDescent="0.2">
      <c r="A36" s="366" t="s">
        <v>185</v>
      </c>
      <c r="B36" s="448"/>
      <c r="C36" s="451"/>
      <c r="D36" s="354">
        <f t="shared" si="0"/>
        <v>0</v>
      </c>
      <c r="F36" s="356">
        <v>24</v>
      </c>
      <c r="G36" s="357">
        <f t="shared" si="1"/>
        <v>0</v>
      </c>
      <c r="H36" s="425"/>
      <c r="J36" s="364">
        <v>0</v>
      </c>
      <c r="K36" s="365">
        <v>0</v>
      </c>
      <c r="L36" s="362">
        <f t="shared" si="2"/>
        <v>0</v>
      </c>
      <c r="M36" s="361">
        <f t="shared" si="3"/>
        <v>0</v>
      </c>
      <c r="N36" s="432"/>
      <c r="P36" s="322"/>
    </row>
    <row r="37" spans="1:16" ht="12" customHeight="1" x14ac:dyDescent="0.2">
      <c r="A37" s="366" t="s">
        <v>186</v>
      </c>
      <c r="B37" s="448"/>
      <c r="C37" s="451"/>
      <c r="D37" s="354">
        <f t="shared" si="0"/>
        <v>0</v>
      </c>
      <c r="F37" s="356">
        <v>24</v>
      </c>
      <c r="G37" s="357">
        <f t="shared" si="1"/>
        <v>0</v>
      </c>
      <c r="H37" s="425"/>
      <c r="J37" s="364">
        <v>250</v>
      </c>
      <c r="K37" s="365">
        <v>300</v>
      </c>
      <c r="L37" s="362">
        <f t="shared" si="2"/>
        <v>0</v>
      </c>
      <c r="M37" s="361">
        <f t="shared" si="3"/>
        <v>0</v>
      </c>
      <c r="N37" s="432"/>
      <c r="P37" s="322"/>
    </row>
    <row r="38" spans="1:16" ht="12" customHeight="1" x14ac:dyDescent="0.2">
      <c r="A38" s="605" t="s">
        <v>187</v>
      </c>
      <c r="B38" s="606"/>
      <c r="C38" s="451"/>
      <c r="D38" s="354">
        <f t="shared" si="0"/>
        <v>0</v>
      </c>
      <c r="F38" s="356">
        <v>24</v>
      </c>
      <c r="G38" s="357">
        <f t="shared" si="1"/>
        <v>0</v>
      </c>
      <c r="H38" s="425"/>
      <c r="J38" s="427"/>
      <c r="K38" s="428"/>
      <c r="L38" s="362">
        <f t="shared" si="2"/>
        <v>0</v>
      </c>
      <c r="M38" s="361">
        <f t="shared" si="3"/>
        <v>0</v>
      </c>
      <c r="N38" s="432"/>
      <c r="P38" s="322"/>
    </row>
    <row r="39" spans="1:16" ht="12" customHeight="1" x14ac:dyDescent="0.2">
      <c r="A39" s="605" t="s">
        <v>187</v>
      </c>
      <c r="B39" s="606"/>
      <c r="C39" s="451"/>
      <c r="D39" s="354">
        <f t="shared" si="0"/>
        <v>0</v>
      </c>
      <c r="F39" s="356">
        <v>24</v>
      </c>
      <c r="G39" s="357">
        <f t="shared" si="1"/>
        <v>0</v>
      </c>
      <c r="H39" s="425"/>
      <c r="J39" s="427"/>
      <c r="K39" s="428"/>
      <c r="L39" s="362">
        <f t="shared" si="2"/>
        <v>0</v>
      </c>
      <c r="M39" s="361">
        <f t="shared" si="3"/>
        <v>0</v>
      </c>
      <c r="N39" s="432"/>
      <c r="P39" s="322"/>
    </row>
    <row r="40" spans="1:16" ht="12" customHeight="1" x14ac:dyDescent="0.2">
      <c r="A40" s="605" t="s">
        <v>187</v>
      </c>
      <c r="B40" s="606"/>
      <c r="C40" s="451"/>
      <c r="D40" s="354">
        <f t="shared" si="0"/>
        <v>0</v>
      </c>
      <c r="F40" s="356">
        <v>24</v>
      </c>
      <c r="G40" s="357">
        <f t="shared" si="1"/>
        <v>0</v>
      </c>
      <c r="H40" s="425"/>
      <c r="J40" s="427"/>
      <c r="K40" s="428"/>
      <c r="L40" s="362">
        <f t="shared" si="2"/>
        <v>0</v>
      </c>
      <c r="M40" s="361">
        <f t="shared" si="3"/>
        <v>0</v>
      </c>
      <c r="N40" s="432"/>
      <c r="P40" s="322"/>
    </row>
    <row r="41" spans="1:16" ht="12" customHeight="1" x14ac:dyDescent="0.2">
      <c r="A41" s="605" t="s">
        <v>187</v>
      </c>
      <c r="B41" s="606"/>
      <c r="C41" s="451"/>
      <c r="D41" s="354">
        <f t="shared" si="0"/>
        <v>0</v>
      </c>
      <c r="F41" s="356">
        <v>24</v>
      </c>
      <c r="G41" s="357">
        <f t="shared" si="1"/>
        <v>0</v>
      </c>
      <c r="H41" s="425"/>
      <c r="J41" s="427"/>
      <c r="K41" s="428"/>
      <c r="L41" s="362">
        <f t="shared" si="2"/>
        <v>0</v>
      </c>
      <c r="M41" s="361">
        <f t="shared" si="3"/>
        <v>0</v>
      </c>
      <c r="N41" s="432"/>
      <c r="P41" s="322"/>
    </row>
    <row r="42" spans="1:16" ht="12" customHeight="1" x14ac:dyDescent="0.2">
      <c r="A42" s="605" t="s">
        <v>187</v>
      </c>
      <c r="B42" s="606"/>
      <c r="C42" s="451"/>
      <c r="D42" s="354">
        <f t="shared" si="0"/>
        <v>0</v>
      </c>
      <c r="F42" s="356">
        <v>24</v>
      </c>
      <c r="G42" s="357">
        <f t="shared" si="1"/>
        <v>0</v>
      </c>
      <c r="H42" s="425"/>
      <c r="J42" s="427"/>
      <c r="K42" s="428"/>
      <c r="L42" s="362">
        <f t="shared" si="2"/>
        <v>0</v>
      </c>
      <c r="M42" s="361">
        <f t="shared" si="3"/>
        <v>0</v>
      </c>
      <c r="N42" s="432"/>
      <c r="P42" s="322"/>
    </row>
    <row r="43" spans="1:16" ht="12" customHeight="1" x14ac:dyDescent="0.2">
      <c r="A43" s="605" t="s">
        <v>187</v>
      </c>
      <c r="B43" s="606"/>
      <c r="C43" s="451"/>
      <c r="D43" s="354">
        <f t="shared" si="0"/>
        <v>0</v>
      </c>
      <c r="F43" s="356">
        <v>24</v>
      </c>
      <c r="G43" s="357">
        <f t="shared" si="1"/>
        <v>0</v>
      </c>
      <c r="H43" s="425"/>
      <c r="J43" s="427"/>
      <c r="K43" s="428"/>
      <c r="L43" s="362">
        <f t="shared" si="2"/>
        <v>0</v>
      </c>
      <c r="M43" s="361">
        <f t="shared" si="3"/>
        <v>0</v>
      </c>
      <c r="N43" s="432"/>
      <c r="P43" s="322"/>
    </row>
    <row r="44" spans="1:16" ht="12" customHeight="1" x14ac:dyDescent="0.2">
      <c r="A44" s="605" t="s">
        <v>187</v>
      </c>
      <c r="B44" s="606"/>
      <c r="C44" s="451"/>
      <c r="D44" s="354">
        <f t="shared" si="0"/>
        <v>0</v>
      </c>
      <c r="F44" s="356">
        <v>24</v>
      </c>
      <c r="G44" s="357">
        <f t="shared" si="1"/>
        <v>0</v>
      </c>
      <c r="H44" s="425"/>
      <c r="J44" s="427"/>
      <c r="K44" s="428"/>
      <c r="L44" s="362">
        <f t="shared" si="2"/>
        <v>0</v>
      </c>
      <c r="M44" s="361">
        <f t="shared" si="3"/>
        <v>0</v>
      </c>
      <c r="N44" s="432"/>
      <c r="P44" s="322"/>
    </row>
    <row r="45" spans="1:16" ht="12" customHeight="1" thickBot="1" x14ac:dyDescent="0.25">
      <c r="A45" s="607" t="s">
        <v>187</v>
      </c>
      <c r="B45" s="608"/>
      <c r="C45" s="452"/>
      <c r="D45" s="453">
        <f t="shared" si="0"/>
        <v>0</v>
      </c>
      <c r="F45" s="367">
        <v>24</v>
      </c>
      <c r="G45" s="368">
        <f t="shared" si="1"/>
        <v>0</v>
      </c>
      <c r="H45" s="426"/>
      <c r="J45" s="429"/>
      <c r="K45" s="430"/>
      <c r="L45" s="369">
        <f t="shared" si="2"/>
        <v>0</v>
      </c>
      <c r="M45" s="370">
        <f t="shared" si="3"/>
        <v>0</v>
      </c>
      <c r="N45" s="433"/>
      <c r="P45" s="322"/>
    </row>
    <row r="46" spans="1:16" ht="12.75" thickBot="1" x14ac:dyDescent="0.25">
      <c r="D46" s="371"/>
      <c r="F46" s="372" t="s">
        <v>152</v>
      </c>
      <c r="G46" s="373">
        <f>SUM(G15:G45)</f>
        <v>0</v>
      </c>
      <c r="H46" s="374">
        <f>SUM(H15:H45)</f>
        <v>0</v>
      </c>
      <c r="K46" s="372" t="s">
        <v>188</v>
      </c>
      <c r="L46" s="375">
        <f>SUM(L15:L45)</f>
        <v>0</v>
      </c>
      <c r="M46" s="376">
        <f>SUM(M15:M45)</f>
        <v>0</v>
      </c>
      <c r="N46" s="377">
        <f>SUM(N15:N45)</f>
        <v>0</v>
      </c>
      <c r="P46" s="322"/>
    </row>
    <row r="47" spans="1:16" ht="12.75" thickBot="1" x14ac:dyDescent="0.25">
      <c r="A47" s="333"/>
      <c r="B47" s="333"/>
      <c r="C47" s="333"/>
      <c r="D47" s="333"/>
      <c r="E47" s="333"/>
      <c r="F47" s="333"/>
      <c r="G47" s="333"/>
      <c r="H47" s="333"/>
      <c r="I47" s="333"/>
      <c r="J47" s="333"/>
      <c r="K47" s="333"/>
      <c r="L47" s="378"/>
      <c r="M47" s="378"/>
      <c r="N47" s="379"/>
      <c r="O47" s="333"/>
      <c r="P47" s="322"/>
    </row>
    <row r="48" spans="1:16" x14ac:dyDescent="0.2">
      <c r="P48" s="322"/>
    </row>
    <row r="49" spans="1:16" ht="12.75" thickBot="1" x14ac:dyDescent="0.25">
      <c r="A49" s="609" t="s">
        <v>189</v>
      </c>
      <c r="B49" s="610"/>
      <c r="C49" s="610"/>
      <c r="D49" s="610"/>
      <c r="E49" s="610"/>
      <c r="P49" s="322"/>
    </row>
    <row r="50" spans="1:16" ht="36.75" thickBot="1" x14ac:dyDescent="0.25">
      <c r="A50" s="380"/>
      <c r="B50" s="340" t="s">
        <v>160</v>
      </c>
      <c r="C50" s="340" t="s">
        <v>161</v>
      </c>
      <c r="D50" s="340" t="s">
        <v>190</v>
      </c>
      <c r="E50" s="337" t="s">
        <v>162</v>
      </c>
      <c r="P50" s="322"/>
    </row>
    <row r="51" spans="1:16" x14ac:dyDescent="0.2">
      <c r="A51" s="345" t="s">
        <v>191</v>
      </c>
      <c r="B51" s="382">
        <f>SUM(D15:D45)</f>
        <v>0</v>
      </c>
      <c r="C51" s="381">
        <v>4</v>
      </c>
      <c r="D51" s="382">
        <f>IF(AND((B51*C51)&lt;720, (B51*C51&gt;0)),720,(B51*C51))</f>
        <v>0</v>
      </c>
      <c r="E51" s="434"/>
      <c r="P51" s="322"/>
    </row>
    <row r="52" spans="1:16" x14ac:dyDescent="0.2">
      <c r="A52" s="353" t="s">
        <v>192</v>
      </c>
      <c r="B52" s="384">
        <f>SUM(D16:D46)</f>
        <v>0</v>
      </c>
      <c r="C52" s="383">
        <v>5</v>
      </c>
      <c r="D52" s="384">
        <f>IF(AND((B52*C52)&lt;1000, (B52*C52&gt;0)),1000,(B52*C52))</f>
        <v>0</v>
      </c>
      <c r="E52" s="432"/>
      <c r="P52" s="322"/>
    </row>
    <row r="53" spans="1:16" ht="12.75" thickBot="1" x14ac:dyDescent="0.25">
      <c r="A53" s="416" t="s">
        <v>193</v>
      </c>
      <c r="B53" s="384">
        <f>SUM(D17:D46)</f>
        <v>0</v>
      </c>
      <c r="C53" s="383">
        <v>10</v>
      </c>
      <c r="D53" s="384">
        <f>IF(AND((B53*C53)&lt;1500, (B53*C53&gt;0)),1500,(B53*C53))</f>
        <v>0</v>
      </c>
      <c r="E53" s="432"/>
      <c r="P53" s="322"/>
    </row>
    <row r="54" spans="1:16" ht="48.75" thickBot="1" x14ac:dyDescent="0.25">
      <c r="A54" s="380"/>
      <c r="B54" s="340" t="s">
        <v>194</v>
      </c>
      <c r="C54" s="340" t="s">
        <v>195</v>
      </c>
      <c r="D54" s="340" t="s">
        <v>190</v>
      </c>
      <c r="E54" s="337" t="s">
        <v>162</v>
      </c>
      <c r="P54" s="322"/>
    </row>
    <row r="55" spans="1:16" ht="12.75" thickBot="1" x14ac:dyDescent="0.25">
      <c r="A55" s="416" t="s">
        <v>196</v>
      </c>
      <c r="B55" s="442"/>
      <c r="C55" s="383">
        <v>6.5000000000000002E-2</v>
      </c>
      <c r="D55" s="384">
        <f>IF(AND((B55*C55)&lt;1200, (B55*C55&gt;0)),1200,(B55*C55))</f>
        <v>0</v>
      </c>
      <c r="E55" s="432"/>
      <c r="P55" s="322"/>
    </row>
    <row r="56" spans="1:16" ht="84.75" thickBot="1" x14ac:dyDescent="0.25">
      <c r="A56" s="380"/>
      <c r="B56" s="340" t="s">
        <v>234</v>
      </c>
      <c r="C56" s="340" t="s">
        <v>195</v>
      </c>
      <c r="D56" s="340" t="s">
        <v>190</v>
      </c>
      <c r="E56" s="337" t="s">
        <v>162</v>
      </c>
      <c r="P56" s="322"/>
    </row>
    <row r="57" spans="1:16" ht="12.75" thickBot="1" x14ac:dyDescent="0.25">
      <c r="A57" s="454" t="s">
        <v>197</v>
      </c>
      <c r="B57" s="443"/>
      <c r="C57" s="385">
        <v>0.05</v>
      </c>
      <c r="D57" s="386">
        <f>B57*C57</f>
        <v>0</v>
      </c>
      <c r="E57" s="433"/>
      <c r="P57" s="322"/>
    </row>
    <row r="58" spans="1:16" ht="12.75" thickBot="1" x14ac:dyDescent="0.25">
      <c r="C58" s="372" t="s">
        <v>198</v>
      </c>
      <c r="D58" s="387">
        <f>ROUNDUP(SUM(D51:D57),0)</f>
        <v>0</v>
      </c>
      <c r="E58" s="388">
        <f>ROUNDUP(SUM(E51:E57),0)</f>
        <v>0</v>
      </c>
      <c r="P58" s="322"/>
    </row>
    <row r="59" spans="1:16" x14ac:dyDescent="0.2">
      <c r="A59" s="389"/>
      <c r="B59" s="389"/>
      <c r="C59" s="389"/>
      <c r="D59" s="389"/>
      <c r="E59" s="389"/>
      <c r="F59" s="389"/>
      <c r="G59" s="389"/>
      <c r="H59" s="389"/>
      <c r="I59" s="389"/>
      <c r="J59" s="389"/>
      <c r="K59" s="389"/>
      <c r="L59" s="389"/>
      <c r="M59" s="389"/>
      <c r="N59" s="389"/>
      <c r="O59" s="390"/>
      <c r="P59" s="322"/>
    </row>
    <row r="60" spans="1:16" ht="12.75" thickBot="1" x14ac:dyDescent="0.25">
      <c r="P60" s="322"/>
    </row>
    <row r="61" spans="1:16" ht="12.75" customHeight="1" thickBot="1" x14ac:dyDescent="0.25">
      <c r="A61" s="611" t="s">
        <v>114</v>
      </c>
      <c r="B61" s="612"/>
      <c r="D61" s="391"/>
      <c r="I61" s="391"/>
      <c r="J61" s="391"/>
      <c r="P61" s="322"/>
    </row>
    <row r="62" spans="1:16" ht="12.75" customHeight="1" thickBot="1" x14ac:dyDescent="0.25">
      <c r="A62" s="458" t="s">
        <v>11</v>
      </c>
      <c r="B62" s="392" t="s">
        <v>15</v>
      </c>
      <c r="D62" s="393" t="s">
        <v>30</v>
      </c>
      <c r="E62" s="392" t="s">
        <v>21</v>
      </c>
      <c r="L62" s="394"/>
      <c r="P62" s="437"/>
    </row>
    <row r="63" spans="1:16" ht="12" customHeight="1" x14ac:dyDescent="0.2">
      <c r="A63" s="457" t="s">
        <v>199</v>
      </c>
      <c r="B63" s="8"/>
      <c r="D63" s="395">
        <v>180</v>
      </c>
      <c r="E63" s="17">
        <f>ROUNDUP(B63*D63,0)</f>
        <v>0</v>
      </c>
      <c r="L63" s="394"/>
      <c r="P63" s="437"/>
    </row>
    <row r="64" spans="1:16" ht="12" customHeight="1" x14ac:dyDescent="0.2">
      <c r="A64" s="455" t="s">
        <v>200</v>
      </c>
      <c r="B64" s="8"/>
      <c r="D64" s="395">
        <v>140</v>
      </c>
      <c r="E64" s="17">
        <f>ROUNDUP(B64*D64,0)</f>
        <v>0</v>
      </c>
      <c r="L64" s="394"/>
      <c r="P64" s="437"/>
    </row>
    <row r="65" spans="1:16" ht="12" customHeight="1" x14ac:dyDescent="0.2">
      <c r="A65" s="455" t="s">
        <v>201</v>
      </c>
      <c r="B65" s="8"/>
      <c r="D65" s="395">
        <v>120</v>
      </c>
      <c r="E65" s="17">
        <f>ROUNDUP(B65*D65,0)</f>
        <v>0</v>
      </c>
      <c r="L65" s="394"/>
      <c r="P65" s="437"/>
    </row>
    <row r="66" spans="1:16" ht="12" customHeight="1" thickBot="1" x14ac:dyDescent="0.25">
      <c r="A66" s="456" t="s">
        <v>202</v>
      </c>
      <c r="B66" s="435"/>
      <c r="D66" s="396">
        <v>100</v>
      </c>
      <c r="E66" s="17">
        <f>ROUNDUP(B66*D66,0)</f>
        <v>0</v>
      </c>
      <c r="L66" s="394"/>
      <c r="P66" s="437"/>
    </row>
    <row r="67" spans="1:16" ht="12.75" thickBot="1" x14ac:dyDescent="0.25">
      <c r="A67" s="397"/>
      <c r="B67" s="398"/>
      <c r="D67" s="399" t="s">
        <v>31</v>
      </c>
      <c r="E67" s="58">
        <f>SUM(E63:E66)</f>
        <v>0</v>
      </c>
      <c r="L67" s="394"/>
      <c r="P67" s="437"/>
    </row>
    <row r="68" spans="1:16" ht="12.75" thickBot="1" x14ac:dyDescent="0.25">
      <c r="A68" s="397"/>
      <c r="B68" s="398"/>
      <c r="C68" s="372" t="s">
        <v>32</v>
      </c>
      <c r="D68" s="400">
        <v>0.3</v>
      </c>
      <c r="E68" s="59">
        <f>ROUNDUP((E67)*D68,0)</f>
        <v>0</v>
      </c>
      <c r="L68" s="394"/>
      <c r="P68" s="437"/>
    </row>
    <row r="69" spans="1:16" ht="12.75" thickBot="1" x14ac:dyDescent="0.25">
      <c r="A69" s="397"/>
      <c r="B69" s="398"/>
      <c r="D69" s="401" t="s">
        <v>70</v>
      </c>
      <c r="E69" s="21">
        <f>SUM(E67:E68)</f>
        <v>0</v>
      </c>
      <c r="L69" s="394"/>
      <c r="P69" s="437"/>
    </row>
    <row r="70" spans="1:16" ht="12.75" thickBot="1" x14ac:dyDescent="0.25">
      <c r="A70" s="402"/>
      <c r="B70" s="403"/>
      <c r="C70" s="333"/>
      <c r="D70" s="333"/>
      <c r="E70" s="404"/>
      <c r="F70" s="333"/>
      <c r="G70" s="333"/>
      <c r="H70" s="333"/>
      <c r="I70" s="404"/>
      <c r="J70" s="405"/>
      <c r="K70" s="333"/>
      <c r="L70" s="333"/>
      <c r="M70" s="333"/>
      <c r="N70" s="333"/>
      <c r="O70" s="333"/>
      <c r="P70" s="322"/>
    </row>
    <row r="71" spans="1:16" ht="15.75" thickBot="1" x14ac:dyDescent="0.3">
      <c r="A71" s="406"/>
      <c r="B71" s="406"/>
      <c r="C71" s="406"/>
      <c r="D71" s="406"/>
      <c r="E71" s="406"/>
      <c r="F71" s="406"/>
      <c r="G71" s="406"/>
      <c r="H71" s="406"/>
      <c r="I71" s="406"/>
      <c r="J71" s="406"/>
      <c r="K71" s="406"/>
      <c r="L71" s="406"/>
      <c r="M71" s="406"/>
      <c r="N71" s="406"/>
      <c r="O71" s="406"/>
      <c r="P71" s="322"/>
    </row>
    <row r="72" spans="1:16" ht="12.75" thickBot="1" x14ac:dyDescent="0.25">
      <c r="A72" s="602" t="s">
        <v>83</v>
      </c>
      <c r="B72" s="603"/>
      <c r="C72" s="603"/>
      <c r="D72" s="603"/>
      <c r="E72" s="603"/>
      <c r="F72" s="603"/>
      <c r="G72" s="603"/>
      <c r="H72" s="604"/>
      <c r="L72" s="394"/>
      <c r="P72" s="437"/>
    </row>
    <row r="73" spans="1:16" ht="24.75" thickBot="1" x14ac:dyDescent="0.25">
      <c r="A73" s="407" t="s">
        <v>84</v>
      </c>
      <c r="B73" s="408" t="s">
        <v>203</v>
      </c>
      <c r="C73" s="408" t="s">
        <v>204</v>
      </c>
      <c r="D73" s="408" t="s">
        <v>86</v>
      </c>
      <c r="E73" s="409" t="s">
        <v>205</v>
      </c>
      <c r="F73" s="409" t="s">
        <v>206</v>
      </c>
      <c r="G73" s="582" t="s">
        <v>221</v>
      </c>
      <c r="H73" s="583"/>
      <c r="L73" s="394"/>
      <c r="P73" s="437"/>
    </row>
    <row r="74" spans="1:16" x14ac:dyDescent="0.2">
      <c r="A74" s="410" t="s">
        <v>89</v>
      </c>
      <c r="B74" s="598">
        <f>G46</f>
        <v>0</v>
      </c>
      <c r="C74" s="599"/>
      <c r="D74" s="411">
        <f>H46</f>
        <v>0</v>
      </c>
      <c r="E74" s="600">
        <f>D74-B74</f>
        <v>0</v>
      </c>
      <c r="F74" s="601"/>
      <c r="G74" s="584" t="s">
        <v>105</v>
      </c>
      <c r="H74" s="585"/>
      <c r="L74" s="394"/>
      <c r="P74" s="437"/>
    </row>
    <row r="75" spans="1:16" x14ac:dyDescent="0.2">
      <c r="A75" s="412" t="s">
        <v>207</v>
      </c>
      <c r="B75" s="39">
        <f>L46</f>
        <v>0</v>
      </c>
      <c r="C75" s="39">
        <f>M46</f>
        <v>0</v>
      </c>
      <c r="D75" s="413">
        <f>N46</f>
        <v>0</v>
      </c>
      <c r="E75" s="77">
        <f>D75-B75</f>
        <v>0</v>
      </c>
      <c r="F75" s="77">
        <f>D75-C75</f>
        <v>0</v>
      </c>
      <c r="G75" s="586" t="s">
        <v>91</v>
      </c>
      <c r="H75" s="587"/>
      <c r="L75" s="394"/>
      <c r="P75" s="437"/>
    </row>
    <row r="76" spans="1:16" x14ac:dyDescent="0.2">
      <c r="A76" s="414" t="s">
        <v>208</v>
      </c>
      <c r="B76" s="590">
        <f>D58</f>
        <v>0</v>
      </c>
      <c r="C76" s="591"/>
      <c r="D76" s="415">
        <f>E58</f>
        <v>0</v>
      </c>
      <c r="E76" s="592">
        <f>D76-B76</f>
        <v>0</v>
      </c>
      <c r="F76" s="593"/>
      <c r="G76" s="586" t="s">
        <v>209</v>
      </c>
      <c r="H76" s="587"/>
      <c r="L76" s="394"/>
      <c r="P76" s="437"/>
    </row>
    <row r="77" spans="1:16" ht="12.75" thickBot="1" x14ac:dyDescent="0.25">
      <c r="A77" s="416" t="s">
        <v>95</v>
      </c>
      <c r="B77" s="594">
        <f>E69</f>
        <v>0</v>
      </c>
      <c r="C77" s="595"/>
      <c r="D77" s="436"/>
      <c r="E77" s="596">
        <f>D77-B77</f>
        <v>0</v>
      </c>
      <c r="F77" s="597"/>
      <c r="G77" s="588" t="s">
        <v>107</v>
      </c>
      <c r="H77" s="589"/>
      <c r="L77" s="394"/>
      <c r="P77" s="437"/>
    </row>
    <row r="78" spans="1:16" ht="12.75" thickBot="1" x14ac:dyDescent="0.25">
      <c r="A78" s="372" t="s">
        <v>96</v>
      </c>
      <c r="B78" s="440">
        <f>B74+B75+B76+B77</f>
        <v>0</v>
      </c>
      <c r="C78" s="441">
        <f>B74+C75+B76+B77</f>
        <v>0</v>
      </c>
      <c r="D78" s="80">
        <f>SUM(D74:D77)</f>
        <v>0</v>
      </c>
      <c r="E78" s="80">
        <f>E74+E75+E76+E77</f>
        <v>0</v>
      </c>
      <c r="F78" s="388">
        <f>E74+F75+E76+E77</f>
        <v>0</v>
      </c>
      <c r="L78" s="394"/>
      <c r="P78" s="437"/>
    </row>
    <row r="79" spans="1:16" ht="12.75" thickBot="1" x14ac:dyDescent="0.25">
      <c r="A79" s="333"/>
      <c r="B79" s="333"/>
      <c r="C79" s="333"/>
      <c r="D79" s="333"/>
      <c r="E79" s="333"/>
      <c r="F79" s="333"/>
      <c r="G79" s="333"/>
      <c r="H79" s="333"/>
      <c r="I79" s="333"/>
      <c r="J79" s="333"/>
      <c r="K79" s="333"/>
      <c r="L79" s="333"/>
      <c r="M79" s="333"/>
      <c r="N79" s="333"/>
      <c r="O79" s="333"/>
      <c r="P79" s="322"/>
    </row>
  </sheetData>
  <sheetProtection algorithmName="SHA-512" hashValue="MdsetibZae+DzPav+dT8RqflYG5sI1FZxvdptAHWeZgpLKVNoSXN7wJEY1hEiK6syqn8ICQl9hCr13jOZlCccw==" saltValue="zPQmfn14MZB+/t1rriGeOw==" spinCount="100000" sheet="1" objects="1" scenarios="1"/>
  <mergeCells count="28">
    <mergeCell ref="A14:B14"/>
    <mergeCell ref="B4:D4"/>
    <mergeCell ref="A12:N12"/>
    <mergeCell ref="C13:D13"/>
    <mergeCell ref="F13:H13"/>
    <mergeCell ref="J13:N13"/>
    <mergeCell ref="A72:H72"/>
    <mergeCell ref="A38:B38"/>
    <mergeCell ref="A39:B39"/>
    <mergeCell ref="A40:B40"/>
    <mergeCell ref="A41:B41"/>
    <mergeCell ref="A42:B42"/>
    <mergeCell ref="A43:B43"/>
    <mergeCell ref="A44:B44"/>
    <mergeCell ref="A45:B45"/>
    <mergeCell ref="A49:E49"/>
    <mergeCell ref="A61:B61"/>
    <mergeCell ref="B76:C76"/>
    <mergeCell ref="E76:F76"/>
    <mergeCell ref="B77:C77"/>
    <mergeCell ref="E77:F77"/>
    <mergeCell ref="B74:C74"/>
    <mergeCell ref="E74:F74"/>
    <mergeCell ref="G73:H73"/>
    <mergeCell ref="G74:H74"/>
    <mergeCell ref="G75:H75"/>
    <mergeCell ref="G76:H76"/>
    <mergeCell ref="G77:H77"/>
  </mergeCells>
  <pageMargins left="0.7" right="0.7" top="0.7" bottom="0.7" header="0.3" footer="0.3"/>
  <pageSetup scale="66" orientation="landscape" horizontalDpi="300" verticalDpi="300" r:id="rId1"/>
  <rowBreaks count="1" manualBreakCount="1">
    <brk id="4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Universities</vt:lpstr>
      <vt:lpstr>CCs</vt:lpstr>
      <vt:lpstr>TCATs</vt:lpstr>
      <vt:lpstr>CCs!_Hlk224121177</vt:lpstr>
      <vt:lpstr>Universities!_Hlk224121177</vt:lpstr>
      <vt:lpstr>CCs!Print_Area</vt:lpstr>
      <vt:lpstr>TCATs!Print_Area</vt:lpstr>
      <vt:lpstr>Universities!Print_Area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Gillespie</dc:creator>
  <cp:lastModifiedBy>Andrew Gillespie</cp:lastModifiedBy>
  <cp:lastPrinted>2014-07-15T14:14:12Z</cp:lastPrinted>
  <dcterms:created xsi:type="dcterms:W3CDTF">2009-03-09T18:43:11Z</dcterms:created>
  <dcterms:modified xsi:type="dcterms:W3CDTF">2024-10-15T20:40:54Z</dcterms:modified>
</cp:coreProperties>
</file>