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837" activeTab="0"/>
  </bookViews>
  <sheets>
    <sheet name=" About" sheetId="1" r:id="rId1"/>
    <sheet name="Memo" sheetId="2" r:id="rId2"/>
    <sheet name="DT-0044" sheetId="3" r:id="rId3"/>
    <sheet name=" (2)" sheetId="4" state="hidden" r:id="rId4"/>
    <sheet name="DT-0044 Emulsions" sheetId="5" r:id="rId5"/>
    <sheet name="DT-0044 PG AC" sheetId="6" r:id="rId6"/>
    <sheet name="Example" sheetId="7" state="hidden" r:id="rId7"/>
    <sheet name="About" sheetId="8" state="hidden" r:id="rId8"/>
    <sheet name=" " sheetId="9" state="hidden" r:id="rId9"/>
    <sheet name="DT-0044-E Liquid AC (VERIFY)" sheetId="10" state="hidden" r:id="rId10"/>
    <sheet name="DT-0044LP" sheetId="11" r:id="rId11"/>
    <sheet name="DT-0044LP Emulsions" sheetId="12" r:id="rId12"/>
    <sheet name="DT-0044LP PG AC" sheetId="13" r:id="rId13"/>
    <sheet name="DT-0044 Example (1)" sheetId="14" r:id="rId14"/>
    <sheet name="DT-0044 Example (2)" sheetId="15" r:id="rId15"/>
    <sheet name="DT-0044 Example (3)" sheetId="16" r:id="rId16"/>
    <sheet name="DT-0044 Example (4)" sheetId="17" r:id="rId17"/>
    <sheet name="DT-0044 Emulsions Example" sheetId="18" r:id="rId18"/>
    <sheet name="DT-0044 PG AC Example" sheetId="19" r:id="rId19"/>
    <sheet name="DT-0044-E for Emulsions (VERIF)" sheetId="20" state="hidden" r:id="rId20"/>
    <sheet name=" (3)" sheetId="21" state="hidden" r:id="rId21"/>
    <sheet name="Sheet1" sheetId="22" r:id="rId22"/>
  </sheets>
  <definedNames>
    <definedName name="_xlnm.Print_Area" localSheetId="3">' (2)'!#REF!</definedName>
    <definedName name="_xlnm.Print_Area" localSheetId="0">' About'!$11:$19</definedName>
    <definedName name="_xlnm.Print_Area" localSheetId="2">'DT-0044'!$C$3:$AK$70</definedName>
    <definedName name="_xlnm.Print_Area" localSheetId="4">'DT-0044 Emulsions'!$C$3:$AK$80</definedName>
    <definedName name="_xlnm.Print_Area" localSheetId="17">'DT-0044 Emulsions Example'!$C$3:$AK$80</definedName>
    <definedName name="_xlnm.Print_Area" localSheetId="13">'DT-0044 Example (1)'!$C$3:$AK$70</definedName>
    <definedName name="_xlnm.Print_Area" localSheetId="14">'DT-0044 Example (2)'!$C$3:$AK$70</definedName>
    <definedName name="_xlnm.Print_Area" localSheetId="15">'DT-0044 Example (3)'!$C$3:$AK$70</definedName>
    <definedName name="_xlnm.Print_Area" localSheetId="16">'DT-0044 Example (4)'!$C$3:$AK$70</definedName>
    <definedName name="_xlnm.Print_Area" localSheetId="5">'DT-0044 PG AC'!$C$3:$AK$73</definedName>
    <definedName name="_xlnm.Print_Area" localSheetId="18">'DT-0044 PG AC Example'!$C$3:$AK$73</definedName>
    <definedName name="_xlnm.Print_Area" localSheetId="19">'DT-0044-E for Emulsions (VERIF)'!$C$3:$AK$77</definedName>
    <definedName name="_xlnm.Print_Area" localSheetId="9">'DT-0044-E Liquid AC (VERIFY)'!$C$3:$AK$75</definedName>
    <definedName name="_xlnm.Print_Area" localSheetId="10">'DT-0044LP'!$C$3:$AK$70</definedName>
    <definedName name="_xlnm.Print_Area" localSheetId="11">'DT-0044LP Emulsions'!$C$3:$AK$80</definedName>
    <definedName name="_xlnm.Print_Area" localSheetId="12">'DT-0044LP PG AC'!$C$3:$AK$73</definedName>
    <definedName name="_xlnm.Print_Area" localSheetId="6">'Example'!$C$3:$AK$68</definedName>
    <definedName name="_xlnm.Print_Area" localSheetId="1">'Memo'!$A$1:$K$47</definedName>
  </definedNames>
  <calcPr fullCalcOnLoad="1"/>
</workbook>
</file>

<file path=xl/sharedStrings.xml><?xml version="1.0" encoding="utf-8"?>
<sst xmlns="http://schemas.openxmlformats.org/spreadsheetml/2006/main" count="3351" uniqueCount="521">
  <si>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</si>
  <si>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</si>
  <si>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</si>
  <si>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</si>
  <si>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</si>
  <si>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</si>
  <si>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</si>
  <si>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</si>
  <si>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</si>
  <si>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</si>
  <si>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</si>
  <si>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</si>
  <si>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</si>
  <si>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</si>
  <si>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</si>
  <si>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</si>
  <si>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</si>
  <si>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</si>
  <si>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</si>
  <si>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</si>
  <si>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</si>
  <si>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</si>
  <si>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</si>
  <si>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</si>
  <si>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</si>
  <si>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</si>
  <si>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</si>
  <si>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</si>
  <si>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</si>
  <si>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</si>
  <si>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</si>
  <si>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</si>
  <si>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</si>
  <si>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</si>
  <si>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</si>
  <si>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</si>
  <si>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</si>
  <si>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</si>
  <si>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</si>
  <si>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</si>
  <si>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</si>
  <si>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</si>
  <si>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</si>
  <si>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</si>
  <si>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</si>
  <si>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</si>
  <si>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</si>
  <si>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</si>
  <si>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</si>
  <si>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</si>
  <si>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</si>
  <si>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</si>
  <si>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</si>
  <si>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</si>
  <si>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</si>
  <si>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</si>
  <si>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</si>
  <si>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</si>
  <si>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</si>
  <si>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</si>
  <si>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</si>
  <si>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</si>
  <si>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</si>
  <si>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</si>
  <si>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</si>
  <si>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</si>
  <si>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</si>
  <si>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</si>
  <si>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</si>
  <si>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</si>
  <si>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</si>
  <si>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</si>
  <si>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</si>
  <si>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</si>
  <si>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</si>
  <si>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</si>
  <si>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</si>
  <si>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</si>
  <si>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</si>
  <si>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</si>
  <si>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</si>
  <si>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</si>
  <si>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</si>
  <si>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</si>
  <si>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</si>
  <si>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</si>
  <si>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</si>
  <si>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</si>
  <si>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</si>
  <si>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</si>
  <si>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</si>
  <si>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</si>
  <si>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</si>
  <si>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</si>
  <si>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</si>
  <si>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</si>
  <si>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</si>
  <si>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</si>
  <si>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</si>
  <si>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</si>
  <si>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</si>
  <si>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</si>
  <si>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</si>
  <si>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</si>
  <si>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</si>
  <si>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</si>
  <si>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</si>
  <si>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</si>
  <si>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</si>
  <si>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</si>
  <si>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</si>
  <si>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</si>
  <si>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</si>
  <si>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</si>
  <si>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</si>
  <si>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</si>
  <si>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</si>
  <si>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</si>
  <si>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</si>
  <si>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</si>
  <si>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</si>
  <si>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</si>
  <si>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</si>
  <si>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</si>
  <si>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</si>
  <si>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</si>
  <si>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</si>
  <si>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</si>
  <si>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</si>
  <si>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</si>
  <si>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</si>
  <si>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</si>
  <si>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</si>
  <si>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</si>
  <si>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</si>
  <si>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</si>
  <si>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</si>
  <si>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</si>
  <si>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</si>
  <si>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</si>
  <si>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</si>
  <si>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</si>
  <si>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</si>
  <si>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</si>
  <si>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</si>
  <si>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</si>
  <si>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</si>
  <si>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</si>
  <si>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</si>
  <si>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</si>
  <si>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</si>
  <si>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</si>
  <si>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</si>
  <si>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</si>
  <si>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</si>
  <si>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</si>
  <si>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</si>
  <si>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</si>
  <si>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</si>
  <si>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</si>
  <si>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</si>
  <si>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</si>
  <si>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</si>
  <si>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</si>
  <si>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</si>
  <si>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</si>
  <si>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</si>
  <si>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</si>
  <si>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</si>
  <si>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</si>
  <si>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</si>
  <si>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</si>
  <si>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</si>
  <si>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</si>
  <si>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</si>
  <si>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</si>
  <si>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</si>
  <si>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</si>
  <si>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</si>
  <si>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</si>
  <si>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</si>
  <si>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</si>
  <si>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</si>
  <si>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</si>
  <si>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</si>
  <si>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</si>
  <si>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</si>
  <si>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</si>
  <si>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</si>
  <si>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</si>
  <si>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</si>
  <si>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</si>
  <si>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</si>
  <si>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</si>
  <si>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</si>
  <si>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</si>
  <si>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</si>
  <si>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</si>
  <si>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</si>
  <si>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</si>
  <si>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</si>
  <si>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</si>
  <si>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</si>
  <si>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</si>
  <si>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</si>
  <si>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</si>
  <si>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</si>
  <si>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</si>
  <si>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Producer</t>
  </si>
  <si>
    <t>Contract No.</t>
  </si>
  <si>
    <t>the requirements of the specification for</t>
  </si>
  <si>
    <t xml:space="preserve">This material </t>
  </si>
  <si>
    <t>Location</t>
  </si>
  <si>
    <t>Contractor</t>
  </si>
  <si>
    <t>Heat No.</t>
  </si>
  <si>
    <t>Date Sampled</t>
  </si>
  <si>
    <t>Identification</t>
  </si>
  <si>
    <t>Submitted by</t>
  </si>
  <si>
    <t>Sampled from</t>
  </si>
  <si>
    <t>Manufacturer</t>
  </si>
  <si>
    <t>Lab Serial No.</t>
  </si>
  <si>
    <t>Date Received at Lab</t>
  </si>
  <si>
    <t>Date Reported</t>
  </si>
  <si>
    <t>Sampled by</t>
  </si>
  <si>
    <t>Amount Represented</t>
  </si>
  <si>
    <t>This materials accepted by certification and visual inspection.</t>
  </si>
  <si>
    <t>Project Supervisor</t>
  </si>
  <si>
    <t>Tested by</t>
  </si>
  <si>
    <t>Approved</t>
  </si>
  <si>
    <t>Engr. Of Materials and Tests</t>
  </si>
  <si>
    <t>Project Inspector</t>
  </si>
  <si>
    <t>OR</t>
  </si>
  <si>
    <t>Accepted By:</t>
  </si>
  <si>
    <t>Reviewed By:</t>
  </si>
  <si>
    <t>Regional Materials and Tests</t>
  </si>
  <si>
    <t>T.D.O.T. Use Only</t>
  </si>
  <si>
    <t>Contractor/Employee Signature</t>
  </si>
  <si>
    <t>Company</t>
  </si>
  <si>
    <t>Sworn to and subscribed before me this</t>
  </si>
  <si>
    <t>day of</t>
  </si>
  <si>
    <t>WITNESSED BY:</t>
  </si>
  <si>
    <t>My commission expires on</t>
  </si>
  <si>
    <t>Notary Public</t>
  </si>
  <si>
    <t>ITEM NUMBER</t>
  </si>
  <si>
    <t>DESCRIPTION, FIELD USE AND/OR LAB USE</t>
  </si>
  <si>
    <t>QUANTITY</t>
  </si>
  <si>
    <t>Size</t>
  </si>
  <si>
    <t>MATERIAL CERTIFICATION</t>
  </si>
  <si>
    <t>AND/OR</t>
  </si>
  <si>
    <t>SAMPLING AND TESTING RECORD</t>
  </si>
  <si>
    <t>Contractor's Personnel Signature</t>
  </si>
  <si>
    <t>, 20</t>
  </si>
  <si>
    <t>Rogers Group</t>
  </si>
  <si>
    <t>Monroe</t>
  </si>
  <si>
    <t>01234-5678-90</t>
  </si>
  <si>
    <t>Pit No. 123</t>
  </si>
  <si>
    <t>John Smith</t>
  </si>
  <si>
    <t>Stockpiles</t>
  </si>
  <si>
    <t>Vulcan Materials</t>
  </si>
  <si>
    <t>Sweetwater</t>
  </si>
  <si>
    <t>Unlimited</t>
  </si>
  <si>
    <t>Bob Jones</t>
  </si>
  <si>
    <t>AASHTO Quality</t>
  </si>
  <si>
    <t>Northeast corner, 3rd ledge, 180 feet from top</t>
  </si>
  <si>
    <t>Finished product sample - #57, #6, #7</t>
  </si>
  <si>
    <t>STP-M-1234(5)</t>
  </si>
  <si>
    <t>PG</t>
  </si>
  <si>
    <t>FP</t>
  </si>
  <si>
    <t>RV</t>
  </si>
  <si>
    <t>DSR</t>
  </si>
  <si>
    <t>PAV</t>
  </si>
  <si>
    <t>100 (110)</t>
  </si>
  <si>
    <t>64-22</t>
  </si>
  <si>
    <t>70-22</t>
  </si>
  <si>
    <t>76-22</t>
  </si>
  <si>
    <t>82-22</t>
  </si>
  <si>
    <t>RVTEMP</t>
  </si>
  <si>
    <t>RTF</t>
  </si>
  <si>
    <t>RTFDSR</t>
  </si>
  <si>
    <t>TEMP</t>
  </si>
  <si>
    <t>PAVDSR</t>
  </si>
  <si>
    <t>PAVDSRTEMP</t>
  </si>
  <si>
    <t>BBRTEMP</t>
  </si>
  <si>
    <t>BBRSMAX</t>
  </si>
  <si>
    <t>BBRMMIN</t>
  </si>
  <si>
    <t>DTTEMP</t>
  </si>
  <si>
    <t>DT</t>
  </si>
  <si>
    <t>ORIGINAL BINDER</t>
  </si>
  <si>
    <t>Phase Angle</t>
  </si>
  <si>
    <t>Mass Loss</t>
  </si>
  <si>
    <t>Flash Point</t>
  </si>
  <si>
    <t>Dynamic Shear Rheometer</t>
  </si>
  <si>
    <t>ROLLING THIN FILM OVEN</t>
  </si>
  <si>
    <t>PRESSURE AGING VESSEL</t>
  </si>
  <si>
    <t>m-value</t>
  </si>
  <si>
    <t>Stiffness</t>
  </si>
  <si>
    <t>Direct Tension</t>
  </si>
  <si>
    <t>o</t>
  </si>
  <si>
    <t>Avg 7-day max temp</t>
  </si>
  <si>
    <t>1-day Min temp</t>
  </si>
  <si>
    <t>PERFORMACE GRADE</t>
  </si>
  <si>
    <t>Pa-s, max.</t>
  </si>
  <si>
    <t>kPa, min.</t>
  </si>
  <si>
    <t>%, max.</t>
  </si>
  <si>
    <t>min.</t>
  </si>
  <si>
    <t>Mpa, max.</t>
  </si>
  <si>
    <t>%, min.</t>
  </si>
  <si>
    <t>Elastic Recovery</t>
  </si>
  <si>
    <t>Softening Point</t>
  </si>
  <si>
    <t xml:space="preserve"> </t>
  </si>
  <si>
    <t>CRS-2</t>
  </si>
  <si>
    <t>RS-1</t>
  </si>
  <si>
    <t>RS-2</t>
  </si>
  <si>
    <t>SS-1</t>
  </si>
  <si>
    <r>
      <t>o</t>
    </r>
    <r>
      <rPr>
        <sz val="9"/>
        <rFont val="Arial"/>
        <family val="2"/>
      </rPr>
      <t>C</t>
    </r>
  </si>
  <si>
    <r>
      <t>o</t>
    </r>
    <r>
      <rPr>
        <sz val="9"/>
        <rFont val="Arial"/>
        <family val="2"/>
      </rPr>
      <t>C, min.</t>
    </r>
  </si>
  <si>
    <r>
      <t xml:space="preserve">Rotational Viscosity @ 135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</si>
  <si>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Terminal</t>
  </si>
  <si>
    <t>TDOT</t>
  </si>
  <si>
    <t>VERIFICATION</t>
  </si>
  <si>
    <t>% Diff.</t>
  </si>
  <si>
    <t>TDOT Specification</t>
  </si>
  <si>
    <t>OTHER TESTS</t>
  </si>
  <si>
    <t>VERIFIES</t>
  </si>
  <si>
    <t>(between terminal and TDOT tests)</t>
  </si>
  <si>
    <t>TEST DATA</t>
  </si>
  <si>
    <t>Spec.</t>
  </si>
  <si>
    <t>(Pass/Fail)</t>
  </si>
  <si>
    <t>(Yes/No)</t>
  </si>
  <si>
    <t>Physical Hardening</t>
  </si>
  <si>
    <t>min</t>
  </si>
  <si>
    <t>max</t>
  </si>
  <si>
    <t>EMULSION GRADE</t>
  </si>
  <si>
    <t>ORIGINAL EMULSION</t>
  </si>
  <si>
    <t>Viscosity, Saybolt Furol at 77°F</t>
  </si>
  <si>
    <t>Viscosity, Saybolt Furol at 122°F</t>
  </si>
  <si>
    <t>Storage stability test, 24-h, %</t>
  </si>
  <si>
    <t>Coating ability and water resistance:</t>
  </si>
  <si>
    <t>Coating, dry aggregate</t>
  </si>
  <si>
    <t>Coating, after spraying</t>
  </si>
  <si>
    <t>Coating, wet aggregate</t>
  </si>
  <si>
    <t>Cement mixing test, %</t>
  </si>
  <si>
    <t>Sieve test, %</t>
  </si>
  <si>
    <t>Residue by distillation, %</t>
  </si>
  <si>
    <t>Oil distillate by volume of emulsion, %</t>
  </si>
  <si>
    <t>Penetration, 77°F (25°C), 100g, 5 s</t>
  </si>
  <si>
    <t>Ductility, 77°F, (25°C), 5 cm/min, cm</t>
  </si>
  <si>
    <t>Solubility in trichloroethylene, %</t>
  </si>
  <si>
    <t>Float test, 140°F (60°C), s</t>
  </si>
  <si>
    <t>Demulsibility, 35 ml, 0.02 N CaCl2, %</t>
  </si>
  <si>
    <t>Rapid Setting</t>
  </si>
  <si>
    <t>Slow Setting</t>
  </si>
  <si>
    <t>Quick Setting</t>
  </si>
  <si>
    <t>Type</t>
  </si>
  <si>
    <t>---</t>
  </si>
  <si>
    <t>Distillation:</t>
  </si>
  <si>
    <t>Demulsibility, 35 mL, 0.8 % dioctyl sodium sulfosuccinate, %</t>
  </si>
  <si>
    <t>CSS-1</t>
  </si>
  <si>
    <t>positive</t>
  </si>
  <si>
    <t>Particle Charge Test</t>
  </si>
  <si>
    <t>TESTS ON RESIDUE FROM DISTILLATION TEST</t>
  </si>
  <si>
    <t>Flash Point, °C (min)</t>
  </si>
  <si>
    <t>Dynamic Shear Rheometer, kPa (min)</t>
  </si>
  <si>
    <t>Phase Angle, degrees</t>
  </si>
  <si>
    <t>Mass Loss, % (max)</t>
  </si>
  <si>
    <t>m-value (min)</t>
  </si>
  <si>
    <t>Stiffness, Mpa (max)</t>
  </si>
  <si>
    <t>Elastic Recovery, kPa (min)</t>
  </si>
  <si>
    <t>EMULSION GRADE:</t>
  </si>
  <si>
    <t>°C</t>
  </si>
  <si>
    <t/>
  </si>
  <si>
    <t xml:space="preserve">  </t>
  </si>
  <si>
    <t>Type:</t>
  </si>
  <si>
    <t>Particle charge test</t>
  </si>
  <si>
    <t>ELASTRECOV</t>
  </si>
  <si>
    <t>SOFTPT</t>
  </si>
  <si>
    <t>Softening Point, cm (min)</t>
  </si>
  <si>
    <t>PERFORMANCE GRADE:</t>
  </si>
  <si>
    <t>Anionic (negative charge)</t>
  </si>
  <si>
    <t>Rotational Viscosity @ 135 °C, Pa-s (max)</t>
  </si>
  <si>
    <t>Pass</t>
  </si>
  <si>
    <t>Fail</t>
  </si>
  <si>
    <t>Dynamic Shear Rheometer, kPa (max)</t>
  </si>
  <si>
    <t>Special Mixing Material</t>
  </si>
  <si>
    <t>Special Tack</t>
  </si>
  <si>
    <t>CAE-P</t>
  </si>
  <si>
    <t>Run DT</t>
  </si>
  <si>
    <t>12345-6789-10</t>
  </si>
  <si>
    <t>Tank</t>
  </si>
  <si>
    <t>John Smith Co.</t>
  </si>
  <si>
    <t>A123</t>
  </si>
  <si>
    <t>Bill Smith</t>
  </si>
  <si>
    <t>200 gals.</t>
  </si>
  <si>
    <t>Clarksville</t>
  </si>
  <si>
    <t>34-234</t>
  </si>
  <si>
    <t>20th</t>
  </si>
  <si>
    <t>January</t>
  </si>
  <si>
    <t>B.B. Construction Co.</t>
  </si>
  <si>
    <t>PAVEMENT MARKING SHEETS</t>
  </si>
  <si>
    <t>SHERWIN WILLIAMS - WHITE PAINT - BATCH NO.</t>
  </si>
  <si>
    <t>M2501</t>
  </si>
  <si>
    <t>M3171</t>
  </si>
  <si>
    <t>M2681</t>
  </si>
  <si>
    <t>TOTAL</t>
  </si>
  <si>
    <t>M2991</t>
  </si>
  <si>
    <t>M1701</t>
  </si>
  <si>
    <t>M2971</t>
  </si>
  <si>
    <t>716.05.20</t>
  </si>
  <si>
    <t>560 GAL</t>
  </si>
  <si>
    <t>23 GAL</t>
  </si>
  <si>
    <t>5 GAL</t>
  </si>
  <si>
    <t>588 GAL</t>
  </si>
  <si>
    <t>296 GAL</t>
  </si>
  <si>
    <t>78 GAL</t>
  </si>
  <si>
    <t>40 GAL</t>
  </si>
  <si>
    <t>414 GAL</t>
  </si>
  <si>
    <t>see item numbers above</t>
  </si>
  <si>
    <t>Certifications</t>
  </si>
  <si>
    <t>Kern Brothers</t>
  </si>
  <si>
    <t>see below</t>
  </si>
  <si>
    <t>Atlanta, GA</t>
  </si>
  <si>
    <t>PG 76-22</t>
  </si>
  <si>
    <t>CONTRACTOR MATERIAL CERTIFICATION</t>
  </si>
  <si>
    <t>INCIDENTAL ITEMS:</t>
  </si>
  <si>
    <t>604.08.01</t>
  </si>
  <si>
    <t>604.08.02</t>
  </si>
  <si>
    <t>610.11.32</t>
  </si>
  <si>
    <t>920.01.03</t>
  </si>
  <si>
    <t>920.01.59.</t>
  </si>
  <si>
    <t>RETAINING WALLS</t>
  </si>
  <si>
    <t>DRNG SYSTEMS SW RETAINING WALL</t>
  </si>
  <si>
    <t>TEMPORARY RETAINING WALL</t>
  </si>
  <si>
    <t>****LIST MATERIALS FROM APPROVED SHOP DRAWINGS****</t>
  </si>
  <si>
    <t>LS</t>
  </si>
  <si>
    <t>604.03.04</t>
  </si>
  <si>
    <t>PAVEMENT @ BRIDGE ENDS</t>
  </si>
  <si>
    <t>SY</t>
  </si>
  <si>
    <t>(CONCRETE BY REPORTS)</t>
  </si>
  <si>
    <t>(MINERAL AGGREGATE BY REPORT)</t>
  </si>
  <si>
    <t>REINFORCING STEEL</t>
  </si>
  <si>
    <t>BRIDGE END DRAINS</t>
  </si>
  <si>
    <t>BACKER ROD</t>
  </si>
  <si>
    <t>JOINT SEALER</t>
  </si>
  <si>
    <t>ELASTOMERIC CONCRETE</t>
  </si>
  <si>
    <t>SEED</t>
  </si>
  <si>
    <t>FERTILIZER</t>
  </si>
  <si>
    <t>LIME</t>
  </si>
  <si>
    <t>HAY</t>
  </si>
  <si>
    <t>TACK, GLUE, SPRIGGING</t>
  </si>
  <si>
    <t>UNITS</t>
  </si>
  <si>
    <t>Distillate by weight, %</t>
  </si>
  <si>
    <t>VARIOUS 1</t>
  </si>
  <si>
    <t>VARIOUS 2</t>
  </si>
  <si>
    <t>VARIOUS 3</t>
  </si>
  <si>
    <t>VARIOUS 4</t>
  </si>
  <si>
    <t>Pin No.</t>
  </si>
  <si>
    <t>LOCAL PROGRAMS CONTRACTOR MATERIAL CERTIFICATION</t>
  </si>
  <si>
    <t>Project Inspector/Office Staff</t>
  </si>
  <si>
    <t>Project Supervisor/Manager</t>
  </si>
  <si>
    <t>SM Sample ID:</t>
  </si>
  <si>
    <t>67-22</t>
  </si>
  <si>
    <t xml:space="preserve"> ---</t>
  </si>
  <si>
    <t>Softening Point, °F (min)</t>
  </si>
  <si>
    <t>5-day Stability</t>
  </si>
  <si>
    <t>Min</t>
  </si>
  <si>
    <t>Max</t>
  </si>
  <si>
    <t xml:space="preserve"> --- </t>
  </si>
  <si>
    <t>CSS-1H</t>
  </si>
  <si>
    <t>SS-1H</t>
  </si>
  <si>
    <t>TST-1P</t>
  </si>
  <si>
    <t>CQS-1H</t>
  </si>
  <si>
    <t>CQS-1HP</t>
  </si>
  <si>
    <t>AEP</t>
  </si>
  <si>
    <t>AE3</t>
  </si>
  <si>
    <t>CRS-2P</t>
  </si>
  <si>
    <t>TTT-1</t>
  </si>
  <si>
    <t>TTT-2</t>
  </si>
  <si>
    <t>Method</t>
  </si>
  <si>
    <t>Temp</t>
  </si>
  <si>
    <t>Distillation</t>
  </si>
  <si>
    <t>n/a</t>
  </si>
  <si>
    <t>Positive</t>
  </si>
  <si>
    <t>Evaporation</t>
  </si>
  <si>
    <t>Visc77</t>
  </si>
  <si>
    <t>Visc122</t>
  </si>
  <si>
    <t>Stability</t>
  </si>
  <si>
    <t>Demulsibility</t>
  </si>
  <si>
    <t>Sieve</t>
  </si>
  <si>
    <t>Residue Method</t>
  </si>
  <si>
    <t>Residue</t>
  </si>
  <si>
    <t>Oil</t>
  </si>
  <si>
    <t xml:space="preserve">Distillate </t>
  </si>
  <si>
    <t>Stonecoating</t>
  </si>
  <si>
    <t>Penetration</t>
  </si>
  <si>
    <t>Ductility77</t>
  </si>
  <si>
    <t>Ductility40</t>
  </si>
  <si>
    <t>Solubility</t>
  </si>
  <si>
    <t>Float</t>
  </si>
  <si>
    <t>RandB</t>
  </si>
  <si>
    <t>G*</t>
  </si>
  <si>
    <t>Charge Test</t>
  </si>
  <si>
    <t>Prime Coat</t>
  </si>
  <si>
    <t xml:space="preserve">Charge </t>
  </si>
  <si>
    <t>Cationic (Positive Charge)</t>
  </si>
  <si>
    <t>Trackless Tack</t>
  </si>
  <si>
    <t>Storage stability test, 5-day, %</t>
  </si>
  <si>
    <r>
      <t>Demulsibility</t>
    </r>
    <r>
      <rPr>
        <sz val="9"/>
        <rFont val="Arial"/>
        <family val="2"/>
      </rPr>
      <t>, %</t>
    </r>
  </si>
  <si>
    <t>ER</t>
  </si>
  <si>
    <t>Residue:</t>
  </si>
  <si>
    <t>Residue method:</t>
  </si>
  <si>
    <t>Temperature</t>
  </si>
  <si>
    <t>Residue, %</t>
  </si>
  <si>
    <t>Elastic Recovery, %</t>
  </si>
  <si>
    <t>Ductility, 40°F, (4.4°C), 5 cm/min, cm</t>
  </si>
  <si>
    <t>G*/sinδ @ 82°C, kPa</t>
  </si>
  <si>
    <t>Stone Coating, %</t>
  </si>
  <si>
    <t>Negative</t>
  </si>
  <si>
    <t>CSS-1h</t>
  </si>
  <si>
    <t>ABC Construction</t>
  </si>
  <si>
    <t>Emulsion CSS-1h</t>
  </si>
  <si>
    <t>500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</si>
</sst>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0\);_(0\);\ &quot;&quot;;_(@_)"/>
    <numFmt numFmtId="165" formatCode="dd\-mmm\-yy"/>
    <numFmt numFmtId="166" formatCode="_(0_);_(0\);&quot;&quot;;_(@_)"/>
    <numFmt numFmtId="167" formatCode="0.000"/>
    <numFmt numFmtId="168" formatCode="0.0"/>
    <numFmt numFmtId="169" formatCode="0.0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9"/>
      <name val="Times New Roman"/>
      <family val="1"/>
    </font>
    <font>
      <i/>
      <sz val="8"/>
      <color indexed="48"/>
      <name val="Coronet"/>
      <family val="4"/>
    </font>
    <font>
      <sz val="8"/>
      <color indexed="48"/>
      <name val="Arial"/>
      <family val="2"/>
    </font>
    <font>
      <sz val="7"/>
      <color indexed="8"/>
      <name val="Arial"/>
      <family val="2"/>
    </font>
    <font>
      <i/>
      <sz val="8"/>
      <color indexed="4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i/>
      <sz val="8"/>
      <color indexed="30"/>
      <name val="Arial"/>
      <family val="2"/>
    </font>
    <font>
      <sz val="8"/>
      <name val="Tahoma"/>
      <family val="2"/>
    </font>
    <font>
      <b/>
      <sz val="8"/>
      <color indexed="8"/>
      <name val="Tahoma"/>
      <family val="0"/>
    </font>
    <font>
      <b/>
      <i/>
      <sz val="12.5"/>
      <color indexed="10"/>
      <name val="Tahoma"/>
      <family val="0"/>
    </font>
    <font>
      <b/>
      <sz val="10"/>
      <color indexed="8"/>
      <name val="Tahoma"/>
      <family val="0"/>
    </font>
    <font>
      <b/>
      <i/>
      <sz val="9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rgb="FF0070C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lightGray">
        <bgColor indexed="41"/>
      </patternFill>
    </fill>
    <fill>
      <patternFill patternType="solid">
        <fgColor theme="0" tint="-0.24997000396251678"/>
        <bgColor indexed="64"/>
      </patternFill>
    </fill>
    <fill>
      <patternFill patternType="lightGray"/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ashed"/>
    </border>
    <border>
      <left/>
      <right/>
      <top style="hair"/>
      <bottom/>
    </border>
    <border>
      <left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 style="hair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medium"/>
      <top/>
      <bottom style="hair"/>
    </border>
    <border>
      <left style="hair"/>
      <right/>
      <top style="thin"/>
      <bottom/>
    </border>
    <border>
      <left style="medium"/>
      <right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medium"/>
    </border>
    <border>
      <left/>
      <right style="hair"/>
      <top style="medium"/>
      <bottom style="hair"/>
    </border>
    <border>
      <left style="thin"/>
      <right/>
      <top style="hair"/>
      <bottom style="medium"/>
    </border>
    <border>
      <left style="thin"/>
      <right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37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9" fillId="34" borderId="18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0" fontId="10" fillId="0" borderId="19" xfId="55" applyFont="1" applyFill="1" applyBorder="1" applyAlignment="1">
      <alignment horizontal="left" wrapText="1"/>
      <protection/>
    </xf>
    <xf numFmtId="0" fontId="9" fillId="0" borderId="18" xfId="0" applyFont="1" applyBorder="1" applyAlignment="1">
      <alignment/>
    </xf>
    <xf numFmtId="0" fontId="10" fillId="0" borderId="18" xfId="55" applyFont="1" applyFill="1" applyBorder="1" applyAlignment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center" vertical="top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left" indent="1"/>
      <protection/>
    </xf>
    <xf numFmtId="165" fontId="0" fillId="0" borderId="16" xfId="0" applyNumberForma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34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67" fontId="20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9" fillId="35" borderId="0" xfId="0" applyFont="1" applyFill="1" applyBorder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9" fillId="0" borderId="18" xfId="0" applyFont="1" applyBorder="1" applyAlignment="1" quotePrefix="1">
      <alignment/>
    </xf>
    <xf numFmtId="0" fontId="7" fillId="33" borderId="0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quotePrefix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55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167" fontId="2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5" fillId="0" borderId="13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horizontal="left" indent="1"/>
      <protection hidden="1"/>
    </xf>
    <xf numFmtId="165" fontId="0" fillId="0" borderId="16" xfId="0" applyNumberFormat="1" applyFill="1" applyBorder="1" applyAlignment="1" applyProtection="1">
      <alignment horizontal="left" indent="1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indent="1"/>
      <protection hidden="1" locked="0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9" fillId="0" borderId="20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7" fontId="20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8" xfId="55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0" fillId="0" borderId="1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 quotePrefix="1">
      <alignment horizontal="center"/>
    </xf>
    <xf numFmtId="2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81" fillId="0" borderId="0" xfId="0" applyNumberFormat="1" applyFont="1" applyFill="1" applyBorder="1" applyAlignment="1" quotePrefix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0" fillId="0" borderId="0" xfId="0" applyFont="1" applyFill="1" applyBorder="1" applyAlignment="1" quotePrefix="1">
      <alignment horizontal="center"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34" borderId="26" xfId="0" applyNumberFormat="1" applyFont="1" applyFill="1" applyBorder="1" applyAlignment="1">
      <alignment horizontal="center" vertical="center"/>
    </xf>
    <xf numFmtId="0" fontId="9" fillId="34" borderId="2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 quotePrefix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 quotePrefix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 quotePrefix="1">
      <alignment horizontal="center"/>
    </xf>
    <xf numFmtId="2" fontId="9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9" fillId="36" borderId="2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vertical="center"/>
      <protection/>
    </xf>
    <xf numFmtId="0" fontId="49" fillId="37" borderId="30" xfId="0" applyFont="1" applyFill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vertical="center"/>
      <protection hidden="1"/>
    </xf>
    <xf numFmtId="0" fontId="0" fillId="38" borderId="18" xfId="0" applyFill="1" applyBorder="1" applyAlignment="1" applyProtection="1">
      <alignment vertical="center"/>
      <protection hidden="1"/>
    </xf>
    <xf numFmtId="0" fontId="0" fillId="39" borderId="18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left" indent="1"/>
      <protection locked="0"/>
    </xf>
    <xf numFmtId="0" fontId="9" fillId="0" borderId="31" xfId="0" applyFont="1" applyFill="1" applyBorder="1" applyAlignment="1" applyProtection="1">
      <alignment horizontal="left" indent="1"/>
      <protection locked="0"/>
    </xf>
    <xf numFmtId="0" fontId="9" fillId="0" borderId="32" xfId="0" applyFont="1" applyFill="1" applyBorder="1" applyAlignment="1" applyProtection="1">
      <alignment horizontal="left" indent="1"/>
      <protection locked="0"/>
    </xf>
    <xf numFmtId="0" fontId="9" fillId="0" borderId="34" xfId="0" applyFont="1" applyFill="1" applyBorder="1" applyAlignment="1" applyProtection="1">
      <alignment horizontal="left" indent="1"/>
      <protection locked="0"/>
    </xf>
    <xf numFmtId="0" fontId="9" fillId="0" borderId="22" xfId="0" applyFont="1" applyFill="1" applyBorder="1" applyAlignment="1" applyProtection="1">
      <alignment horizontal="left" indent="1"/>
      <protection locked="0"/>
    </xf>
    <xf numFmtId="0" fontId="9" fillId="0" borderId="35" xfId="0" applyFont="1" applyFill="1" applyBorder="1" applyAlignment="1" applyProtection="1">
      <alignment horizontal="left" indent="1"/>
      <protection locked="0"/>
    </xf>
    <xf numFmtId="165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hidden="1"/>
    </xf>
    <xf numFmtId="165" fontId="9" fillId="0" borderId="22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1" fontId="9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22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49" fontId="9" fillId="0" borderId="22" xfId="0" applyNumberFormat="1" applyFont="1" applyFill="1" applyBorder="1" applyAlignment="1" applyProtection="1">
      <alignment horizontal="left"/>
      <protection hidden="1" locked="0"/>
    </xf>
    <xf numFmtId="0" fontId="14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left" indent="1"/>
      <protection locked="0"/>
    </xf>
    <xf numFmtId="0" fontId="9" fillId="0" borderId="38" xfId="0" applyFont="1" applyFill="1" applyBorder="1" applyAlignment="1" applyProtection="1">
      <alignment horizontal="left" indent="1"/>
      <protection locked="0"/>
    </xf>
    <xf numFmtId="0" fontId="9" fillId="0" borderId="39" xfId="0" applyFont="1" applyFill="1" applyBorder="1" applyAlignment="1" applyProtection="1">
      <alignment horizontal="left" indent="1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64" fontId="9" fillId="0" borderId="22" xfId="0" applyNumberFormat="1" applyFont="1" applyFill="1" applyBorder="1" applyAlignment="1" applyProtection="1">
      <alignment horizontal="center"/>
      <protection hidden="1"/>
    </xf>
    <xf numFmtId="166" fontId="9" fillId="0" borderId="22" xfId="0" applyNumberFormat="1" applyFont="1" applyFill="1" applyBorder="1" applyAlignment="1" applyProtection="1">
      <alignment horizontal="center"/>
      <protection hidden="1"/>
    </xf>
    <xf numFmtId="165" fontId="9" fillId="0" borderId="31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left" indent="1"/>
      <protection locked="0"/>
    </xf>
    <xf numFmtId="0" fontId="9" fillId="0" borderId="21" xfId="0" applyFont="1" applyFill="1" applyBorder="1" applyAlignment="1" applyProtection="1">
      <alignment horizontal="left" indent="1"/>
      <protection locked="0"/>
    </xf>
    <xf numFmtId="0" fontId="9" fillId="0" borderId="43" xfId="0" applyFont="1" applyFill="1" applyBorder="1" applyAlignment="1" applyProtection="1">
      <alignment horizontal="left" indent="1"/>
      <protection locked="0"/>
    </xf>
    <xf numFmtId="0" fontId="9" fillId="0" borderId="33" xfId="0" applyFont="1" applyFill="1" applyBorder="1" applyAlignment="1" applyProtection="1">
      <alignment horizontal="left" vertical="center"/>
      <protection hidden="1"/>
    </xf>
    <xf numFmtId="0" fontId="9" fillId="0" borderId="31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/>
      <protection hidden="1"/>
    </xf>
    <xf numFmtId="0" fontId="49" fillId="37" borderId="26" xfId="0" applyFont="1" applyFill="1" applyBorder="1" applyAlignment="1">
      <alignment horizontal="center" vertical="center"/>
    </xf>
    <xf numFmtId="0" fontId="49" fillId="37" borderId="44" xfId="0" applyFont="1" applyFill="1" applyBorder="1" applyAlignment="1">
      <alignment horizontal="center" vertical="center"/>
    </xf>
    <xf numFmtId="0" fontId="49" fillId="37" borderId="45" xfId="0" applyFont="1" applyFill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 wrapText="1"/>
    </xf>
    <xf numFmtId="0" fontId="49" fillId="40" borderId="2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left" vertical="center"/>
      <protection hidden="1"/>
    </xf>
    <xf numFmtId="0" fontId="7" fillId="0" borderId="47" xfId="0" applyFont="1" applyFill="1" applyBorder="1" applyAlignment="1" applyProtection="1">
      <alignment horizontal="left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 locked="0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 locked="0"/>
    </xf>
    <xf numFmtId="1" fontId="7" fillId="0" borderId="47" xfId="0" applyNumberFormat="1" applyFont="1" applyFill="1" applyBorder="1" applyAlignment="1" applyProtection="1">
      <alignment horizontal="center" vertical="center"/>
      <protection hidden="1" locked="0"/>
    </xf>
    <xf numFmtId="1" fontId="7" fillId="0" borderId="49" xfId="0" applyNumberFormat="1" applyFont="1" applyFill="1" applyBorder="1" applyAlignment="1" applyProtection="1">
      <alignment horizontal="center" vertical="center"/>
      <protection hidden="1" locked="0"/>
    </xf>
    <xf numFmtId="1" fontId="7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 locked="0"/>
    </xf>
    <xf numFmtId="0" fontId="7" fillId="0" borderId="55" xfId="0" applyFont="1" applyFill="1" applyBorder="1" applyAlignment="1" applyProtection="1">
      <alignment horizontal="left" vertical="center"/>
      <protection hidden="1"/>
    </xf>
    <xf numFmtId="0" fontId="7" fillId="0" borderId="50" xfId="0" applyFont="1" applyFill="1" applyBorder="1" applyAlignment="1" applyProtection="1">
      <alignment horizontal="left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 locked="0"/>
    </xf>
    <xf numFmtId="0" fontId="7" fillId="41" borderId="47" xfId="0" applyFont="1" applyFill="1" applyBorder="1" applyAlignment="1" applyProtection="1">
      <alignment horizontal="center" vertical="center"/>
      <protection hidden="1"/>
    </xf>
    <xf numFmtId="0" fontId="7" fillId="41" borderId="56" xfId="0" applyFont="1" applyFill="1" applyBorder="1" applyAlignment="1" applyProtection="1">
      <alignment horizontal="center" vertical="center"/>
      <protection hidden="1"/>
    </xf>
    <xf numFmtId="0" fontId="20" fillId="0" borderId="57" xfId="0" applyFont="1" applyFill="1" applyBorder="1" applyAlignment="1" applyProtection="1">
      <alignment horizontal="center" vertical="center"/>
      <protection hidden="1"/>
    </xf>
    <xf numFmtId="0" fontId="20" fillId="0" borderId="31" xfId="0" applyFont="1" applyFill="1" applyBorder="1" applyAlignment="1" applyProtection="1">
      <alignment horizontal="center" vertical="center"/>
      <protection hidden="1"/>
    </xf>
    <xf numFmtId="0" fontId="20" fillId="0" borderId="58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left" vertical="center"/>
      <protection hidden="1"/>
    </xf>
    <xf numFmtId="0" fontId="24" fillId="0" borderId="59" xfId="0" applyFont="1" applyFill="1" applyBorder="1" applyAlignment="1" applyProtection="1">
      <alignment horizontal="center" vertical="top" wrapText="1"/>
      <protection hidden="1"/>
    </xf>
    <xf numFmtId="0" fontId="24" fillId="0" borderId="34" xfId="0" applyFont="1" applyFill="1" applyBorder="1" applyAlignment="1" applyProtection="1">
      <alignment horizontal="center" vertical="top" wrapText="1"/>
      <protection hidden="1"/>
    </xf>
    <xf numFmtId="0" fontId="7" fillId="41" borderId="32" xfId="0" applyFont="1" applyFill="1" applyBorder="1" applyAlignment="1" applyProtection="1">
      <alignment horizontal="center" vertical="center"/>
      <protection hidden="1" locked="0"/>
    </xf>
    <xf numFmtId="0" fontId="7" fillId="41" borderId="47" xfId="0" applyFont="1" applyFill="1" applyBorder="1" applyAlignment="1" applyProtection="1">
      <alignment horizontal="center" vertical="center"/>
      <protection hidden="1" locked="0"/>
    </xf>
    <xf numFmtId="0" fontId="20" fillId="34" borderId="52" xfId="0" applyFont="1" applyFill="1" applyBorder="1" applyAlignment="1" applyProtection="1">
      <alignment horizontal="left" vertical="center"/>
      <protection hidden="1"/>
    </xf>
    <xf numFmtId="0" fontId="20" fillId="34" borderId="47" xfId="0" applyFont="1" applyFill="1" applyBorder="1" applyAlignment="1" applyProtection="1">
      <alignment horizontal="left" vertical="center"/>
      <protection hidden="1"/>
    </xf>
    <xf numFmtId="0" fontId="20" fillId="34" borderId="56" xfId="0" applyFont="1" applyFill="1" applyBorder="1" applyAlignment="1" applyProtection="1">
      <alignment horizontal="left" vertical="center"/>
      <protection hidden="1"/>
    </xf>
    <xf numFmtId="0" fontId="7" fillId="41" borderId="46" xfId="0" applyFont="1" applyFill="1" applyBorder="1" applyAlignment="1" applyProtection="1">
      <alignment horizontal="center" vertical="center"/>
      <protection hidden="1" locked="0"/>
    </xf>
    <xf numFmtId="0" fontId="7" fillId="0" borderId="57" xfId="0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 applyProtection="1">
      <alignment horizontal="center" vertical="center"/>
      <protection hidden="1" locked="0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23" fillId="34" borderId="52" xfId="0" applyFont="1" applyFill="1" applyBorder="1" applyAlignment="1" applyProtection="1">
      <alignment horizontal="left" vertical="center"/>
      <protection hidden="1"/>
    </xf>
    <xf numFmtId="0" fontId="23" fillId="34" borderId="47" xfId="0" applyFont="1" applyFill="1" applyBorder="1" applyAlignment="1" applyProtection="1">
      <alignment horizontal="left" vertical="center"/>
      <protection hidden="1"/>
    </xf>
    <xf numFmtId="0" fontId="23" fillId="34" borderId="56" xfId="0" applyFont="1" applyFill="1" applyBorder="1" applyAlignment="1" applyProtection="1">
      <alignment horizontal="left" vertical="center"/>
      <protection hidden="1"/>
    </xf>
    <xf numFmtId="0" fontId="7" fillId="41" borderId="33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49" fontId="9" fillId="0" borderId="22" xfId="0" applyNumberFormat="1" applyFont="1" applyFill="1" applyBorder="1" applyAlignment="1" applyProtection="1">
      <alignment horizontal="left"/>
      <protection locked="0"/>
    </xf>
    <xf numFmtId="0" fontId="20" fillId="34" borderId="60" xfId="0" applyFont="1" applyFill="1" applyBorder="1" applyAlignment="1" applyProtection="1">
      <alignment horizontal="left" vertical="center"/>
      <protection hidden="1"/>
    </xf>
    <xf numFmtId="0" fontId="20" fillId="34" borderId="0" xfId="0" applyFont="1" applyFill="1" applyBorder="1" applyAlignment="1" applyProtection="1">
      <alignment horizontal="left" vertical="center"/>
      <protection hidden="1"/>
    </xf>
    <xf numFmtId="0" fontId="20" fillId="34" borderId="61" xfId="0" applyFont="1" applyFill="1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62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20" fillId="34" borderId="63" xfId="0" applyFont="1" applyFill="1" applyBorder="1" applyAlignment="1" applyProtection="1">
      <alignment horizontal="left" vertical="center"/>
      <protection hidden="1"/>
    </xf>
    <xf numFmtId="0" fontId="20" fillId="34" borderId="64" xfId="0" applyFont="1" applyFill="1" applyBorder="1" applyAlignment="1" applyProtection="1">
      <alignment horizontal="left" vertical="center"/>
      <protection hidden="1"/>
    </xf>
    <xf numFmtId="0" fontId="20" fillId="34" borderId="65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66" xfId="0" applyFont="1" applyFill="1" applyBorder="1" applyAlignment="1" applyProtection="1">
      <alignment horizontal="left" indent="1"/>
      <protection hidden="1"/>
    </xf>
    <xf numFmtId="0" fontId="20" fillId="34" borderId="67" xfId="0" applyFont="1" applyFill="1" applyBorder="1" applyAlignment="1" applyProtection="1">
      <alignment horizontal="center" vertical="center"/>
      <protection hidden="1"/>
    </xf>
    <xf numFmtId="0" fontId="20" fillId="34" borderId="68" xfId="0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70" xfId="0" applyFont="1" applyFill="1" applyBorder="1" applyAlignment="1" applyProtection="1">
      <alignment horizontal="center" vertical="center" wrapText="1"/>
      <protection hidden="1"/>
    </xf>
    <xf numFmtId="0" fontId="20" fillId="0" borderId="46" xfId="0" applyFont="1" applyFill="1" applyBorder="1" applyAlignment="1" applyProtection="1">
      <alignment horizontal="center" vertical="center" wrapText="1"/>
      <protection hidden="1"/>
    </xf>
    <xf numFmtId="0" fontId="20" fillId="0" borderId="47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 wrapText="1"/>
      <protection hidden="1"/>
    </xf>
    <xf numFmtId="0" fontId="20" fillId="0" borderId="71" xfId="0" applyFont="1" applyFill="1" applyBorder="1" applyAlignment="1" applyProtection="1">
      <alignment horizontal="center" vertical="center"/>
      <protection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0" fontId="20" fillId="0" borderId="7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74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35" xfId="0" applyFont="1" applyFill="1" applyBorder="1" applyAlignment="1" applyProtection="1">
      <alignment horizontal="center" vertical="center"/>
      <protection hidden="1"/>
    </xf>
    <xf numFmtId="0" fontId="20" fillId="0" borderId="75" xfId="0" applyFont="1" applyFill="1" applyBorder="1" applyAlignment="1" applyProtection="1">
      <alignment horizontal="center" wrapText="1"/>
      <protection hidden="1"/>
    </xf>
    <xf numFmtId="0" fontId="20" fillId="0" borderId="76" xfId="0" applyFont="1" applyFill="1" applyBorder="1" applyAlignment="1" applyProtection="1">
      <alignment horizontal="center" wrapText="1"/>
      <protection hidden="1"/>
    </xf>
    <xf numFmtId="0" fontId="9" fillId="0" borderId="2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left" vertical="top" indent="1"/>
      <protection hidden="1"/>
    </xf>
    <xf numFmtId="0" fontId="7" fillId="0" borderId="78" xfId="0" applyFont="1" applyFill="1" applyBorder="1" applyAlignment="1" applyProtection="1">
      <alignment horizontal="left" vertical="top" indent="1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0" fillId="0" borderId="79" xfId="0" applyFont="1" applyFill="1" applyBorder="1" applyAlignment="1" applyProtection="1">
      <alignment horizontal="center" vertical="center"/>
      <protection hidden="1"/>
    </xf>
    <xf numFmtId="0" fontId="24" fillId="0" borderId="80" xfId="0" applyFont="1" applyFill="1" applyBorder="1" applyAlignment="1" applyProtection="1">
      <alignment horizontal="center" vertical="top" wrapText="1"/>
      <protection hidden="1"/>
    </xf>
    <xf numFmtId="0" fontId="20" fillId="0" borderId="81" xfId="0" applyFont="1" applyFill="1" applyBorder="1" applyAlignment="1" applyProtection="1">
      <alignment horizontal="center" wrapText="1"/>
      <protection hidden="1"/>
    </xf>
    <xf numFmtId="0" fontId="20" fillId="0" borderId="82" xfId="0" applyFont="1" applyFill="1" applyBorder="1" applyAlignment="1" applyProtection="1">
      <alignment horizontal="left"/>
      <protection hidden="1"/>
    </xf>
    <xf numFmtId="0" fontId="20" fillId="0" borderId="21" xfId="0" applyFont="1" applyFill="1" applyBorder="1" applyAlignment="1" applyProtection="1">
      <alignment horizontal="left"/>
      <protection hidden="1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/>
      <protection/>
    </xf>
    <xf numFmtId="0" fontId="0" fillId="0" borderId="84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9" fillId="0" borderId="85" xfId="0" applyFont="1" applyFill="1" applyBorder="1" applyAlignment="1" applyProtection="1">
      <alignment horizontal="left" indent="1"/>
      <protection locked="0"/>
    </xf>
    <xf numFmtId="0" fontId="9" fillId="0" borderId="85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 indent="2"/>
      <protection locked="0"/>
    </xf>
    <xf numFmtId="0" fontId="9" fillId="0" borderId="31" xfId="0" applyFont="1" applyFill="1" applyBorder="1" applyAlignment="1" applyProtection="1">
      <alignment horizontal="left" indent="2"/>
      <protection locked="0"/>
    </xf>
    <xf numFmtId="165" fontId="9" fillId="0" borderId="31" xfId="0" applyNumberFormat="1" applyFont="1" applyFill="1" applyBorder="1" applyAlignment="1" applyProtection="1">
      <alignment horizontal="left" indent="2"/>
      <protection locked="0"/>
    </xf>
    <xf numFmtId="165" fontId="9" fillId="0" borderId="22" xfId="0" applyNumberFormat="1" applyFont="1" applyFill="1" applyBorder="1" applyAlignment="1" applyProtection="1">
      <alignment horizontal="left" indent="2"/>
      <protection locked="0"/>
    </xf>
    <xf numFmtId="0" fontId="20" fillId="34" borderId="86" xfId="0" applyFont="1" applyFill="1" applyBorder="1" applyAlignment="1" applyProtection="1">
      <alignment horizontal="left" vertical="center"/>
      <protection hidden="1"/>
    </xf>
    <xf numFmtId="0" fontId="20" fillId="34" borderId="87" xfId="0" applyFont="1" applyFill="1" applyBorder="1" applyAlignment="1" applyProtection="1">
      <alignment horizontal="left" vertical="center"/>
      <protection hidden="1"/>
    </xf>
    <xf numFmtId="0" fontId="20" fillId="34" borderId="87" xfId="0" applyFont="1" applyFill="1" applyBorder="1" applyAlignment="1" applyProtection="1">
      <alignment horizontal="center" vertical="center"/>
      <protection hidden="1"/>
    </xf>
    <xf numFmtId="0" fontId="20" fillId="34" borderId="88" xfId="0" applyFont="1" applyFill="1" applyBorder="1" applyAlignment="1" applyProtection="1">
      <alignment horizontal="center" vertical="center"/>
      <protection hidden="1"/>
    </xf>
    <xf numFmtId="0" fontId="20" fillId="0" borderId="89" xfId="0" applyFont="1" applyFill="1" applyBorder="1" applyAlignment="1" applyProtection="1">
      <alignment horizontal="center" vertical="center" wrapText="1"/>
      <protection hidden="1"/>
    </xf>
    <xf numFmtId="0" fontId="20" fillId="0" borderId="87" xfId="0" applyFont="1" applyFill="1" applyBorder="1" applyAlignment="1" applyProtection="1">
      <alignment horizontal="center" vertical="center" wrapText="1"/>
      <protection hidden="1"/>
    </xf>
    <xf numFmtId="0" fontId="20" fillId="0" borderId="88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20" fillId="0" borderId="79" xfId="0" applyFont="1" applyFill="1" applyBorder="1" applyAlignment="1" applyProtection="1">
      <alignment horizontal="center" vertical="center" wrapText="1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78" xfId="0" applyFont="1" applyFill="1" applyBorder="1" applyAlignment="1" applyProtection="1">
      <alignment horizontal="center" vertical="center" wrapText="1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90" xfId="0" applyFont="1" applyFill="1" applyBorder="1" applyAlignment="1" applyProtection="1">
      <alignment horizontal="center" vertical="center"/>
      <protection hidden="1"/>
    </xf>
    <xf numFmtId="0" fontId="20" fillId="0" borderId="91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wrapText="1"/>
      <protection hidden="1"/>
    </xf>
    <xf numFmtId="0" fontId="20" fillId="0" borderId="92" xfId="0" applyFont="1" applyFill="1" applyBorder="1" applyAlignment="1" applyProtection="1">
      <alignment horizontal="center" wrapText="1"/>
      <protection hidden="1"/>
    </xf>
    <xf numFmtId="0" fontId="7" fillId="0" borderId="77" xfId="0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24" fillId="0" borderId="22" xfId="0" applyFont="1" applyFill="1" applyBorder="1" applyAlignment="1" applyProtection="1">
      <alignment horizontal="center" vertical="top" wrapText="1"/>
      <protection hidden="1"/>
    </xf>
    <xf numFmtId="0" fontId="24" fillId="0" borderId="93" xfId="0" applyFont="1" applyFill="1" applyBorder="1" applyAlignment="1" applyProtection="1">
      <alignment horizontal="center" vertical="top" wrapText="1"/>
      <protection hidden="1"/>
    </xf>
    <xf numFmtId="0" fontId="7" fillId="0" borderId="94" xfId="0" applyFont="1" applyFill="1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left" vertical="center"/>
      <protection hidden="1"/>
    </xf>
    <xf numFmtId="0" fontId="7" fillId="0" borderId="58" xfId="0" applyFont="1" applyFill="1" applyBorder="1" applyAlignment="1" applyProtection="1">
      <alignment horizontal="left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167" fontId="20" fillId="0" borderId="46" xfId="0" applyNumberFormat="1" applyFont="1" applyFill="1" applyBorder="1" applyAlignment="1" applyProtection="1">
      <alignment horizontal="center" vertical="center"/>
      <protection hidden="1"/>
    </xf>
    <xf numFmtId="167" fontId="20" fillId="0" borderId="47" xfId="0" applyNumberFormat="1" applyFont="1" applyFill="1" applyBorder="1" applyAlignment="1" applyProtection="1">
      <alignment horizontal="center" vertical="center"/>
      <protection hidden="1"/>
    </xf>
    <xf numFmtId="167" fontId="20" fillId="0" borderId="33" xfId="0" applyNumberFormat="1" applyFont="1" applyFill="1" applyBorder="1" applyAlignment="1" applyProtection="1">
      <alignment horizontal="center" vertical="center"/>
      <protection hidden="1"/>
    </xf>
    <xf numFmtId="167" fontId="7" fillId="0" borderId="46" xfId="0" applyNumberFormat="1" applyFont="1" applyFill="1" applyBorder="1" applyAlignment="1" applyProtection="1">
      <alignment horizontal="center" vertical="center"/>
      <protection hidden="1" locked="0"/>
    </xf>
    <xf numFmtId="167" fontId="7" fillId="0" borderId="47" xfId="0" applyNumberFormat="1" applyFont="1" applyFill="1" applyBorder="1" applyAlignment="1" applyProtection="1">
      <alignment horizontal="center" vertical="center"/>
      <protection hidden="1" locked="0"/>
    </xf>
    <xf numFmtId="169" fontId="20" fillId="0" borderId="46" xfId="0" applyNumberFormat="1" applyFont="1" applyFill="1" applyBorder="1" applyAlignment="1" applyProtection="1">
      <alignment horizontal="center" vertical="center"/>
      <protection hidden="1"/>
    </xf>
    <xf numFmtId="169" fontId="20" fillId="0" borderId="47" xfId="0" applyNumberFormat="1" applyFont="1" applyFill="1" applyBorder="1" applyAlignment="1" applyProtection="1">
      <alignment horizontal="center" vertical="center"/>
      <protection hidden="1"/>
    </xf>
    <xf numFmtId="169" fontId="20" fillId="0" borderId="33" xfId="0" applyNumberFormat="1" applyFont="1" applyFill="1" applyBorder="1" applyAlignment="1" applyProtection="1">
      <alignment horizontal="center" vertical="center"/>
      <protection hidden="1"/>
    </xf>
    <xf numFmtId="169" fontId="7" fillId="0" borderId="46" xfId="0" applyNumberFormat="1" applyFont="1" applyFill="1" applyBorder="1" applyAlignment="1" applyProtection="1">
      <alignment horizontal="center" vertical="center"/>
      <protection hidden="1" locked="0"/>
    </xf>
    <xf numFmtId="169" fontId="7" fillId="0" borderId="47" xfId="0" applyNumberFormat="1" applyFont="1" applyFill="1" applyBorder="1" applyAlignment="1" applyProtection="1">
      <alignment horizontal="center" vertical="center"/>
      <protection hidden="1" locked="0"/>
    </xf>
    <xf numFmtId="168" fontId="20" fillId="0" borderId="46" xfId="0" applyNumberFormat="1" applyFont="1" applyFill="1" applyBorder="1" applyAlignment="1" applyProtection="1">
      <alignment horizontal="center" vertical="center"/>
      <protection hidden="1"/>
    </xf>
    <xf numFmtId="168" fontId="20" fillId="0" borderId="47" xfId="0" applyNumberFormat="1" applyFont="1" applyFill="1" applyBorder="1" applyAlignment="1" applyProtection="1">
      <alignment horizontal="center" vertical="center"/>
      <protection hidden="1"/>
    </xf>
    <xf numFmtId="168" fontId="20" fillId="0" borderId="33" xfId="0" applyNumberFormat="1" applyFont="1" applyFill="1" applyBorder="1" applyAlignment="1" applyProtection="1">
      <alignment horizontal="center" vertical="center"/>
      <protection hidden="1"/>
    </xf>
    <xf numFmtId="168" fontId="7" fillId="0" borderId="46" xfId="0" applyNumberFormat="1" applyFont="1" applyFill="1" applyBorder="1" applyAlignment="1" applyProtection="1">
      <alignment horizontal="center" vertical="center"/>
      <protection hidden="1" locked="0"/>
    </xf>
    <xf numFmtId="168" fontId="7" fillId="0" borderId="47" xfId="0" applyNumberFormat="1" applyFont="1" applyFill="1" applyBorder="1" applyAlignment="1" applyProtection="1">
      <alignment horizontal="center" vertical="center"/>
      <protection hidden="1" locked="0"/>
    </xf>
    <xf numFmtId="2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20" fillId="0" borderId="47" xfId="0" applyNumberFormat="1" applyFont="1" applyFill="1" applyBorder="1" applyAlignment="1" applyProtection="1">
      <alignment horizontal="center" vertical="center"/>
      <protection hidden="1"/>
    </xf>
    <xf numFmtId="2" fontId="20" fillId="0" borderId="33" xfId="0" applyNumberFormat="1" applyFont="1" applyFill="1" applyBorder="1" applyAlignment="1" applyProtection="1">
      <alignment horizontal="center" vertical="center"/>
      <protection hidden="1"/>
    </xf>
    <xf numFmtId="2" fontId="7" fillId="0" borderId="46" xfId="0" applyNumberFormat="1" applyFont="1" applyFill="1" applyBorder="1" applyAlignment="1" applyProtection="1">
      <alignment horizontal="center" vertical="center"/>
      <protection hidden="1" locked="0"/>
    </xf>
    <xf numFmtId="2" fontId="7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95" xfId="0" applyFont="1" applyFill="1" applyBorder="1" applyAlignment="1" applyProtection="1">
      <alignment horizontal="left" vertical="center"/>
      <protection hidden="1"/>
    </xf>
    <xf numFmtId="0" fontId="7" fillId="0" borderId="96" xfId="0" applyFont="1" applyFill="1" applyBorder="1" applyAlignment="1" applyProtection="1">
      <alignment horizontal="left" vertical="center"/>
      <protection hidden="1"/>
    </xf>
    <xf numFmtId="0" fontId="7" fillId="0" borderId="97" xfId="0" applyFont="1" applyFill="1" applyBorder="1" applyAlignment="1" applyProtection="1">
      <alignment horizontal="left" vertical="center"/>
      <protection hidden="1"/>
    </xf>
    <xf numFmtId="1" fontId="20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hidden="1"/>
    </xf>
    <xf numFmtId="1" fontId="20" fillId="0" borderId="54" xfId="0" applyNumberFormat="1" applyFont="1" applyFill="1" applyBorder="1" applyAlignment="1" applyProtection="1">
      <alignment horizontal="center" vertical="center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 locked="0"/>
    </xf>
    <xf numFmtId="0" fontId="7" fillId="0" borderId="96" xfId="0" applyFont="1" applyFill="1" applyBorder="1" applyAlignment="1" applyProtection="1">
      <alignment horizontal="center" vertical="center"/>
      <protection hidden="1"/>
    </xf>
    <xf numFmtId="0" fontId="7" fillId="0" borderId="98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left" indent="1"/>
      <protection/>
    </xf>
    <xf numFmtId="0" fontId="16" fillId="0" borderId="31" xfId="0" applyFont="1" applyFill="1" applyBorder="1" applyAlignment="1" applyProtection="1">
      <alignment horizontal="left" indent="1"/>
      <protection/>
    </xf>
    <xf numFmtId="0" fontId="16" fillId="0" borderId="32" xfId="0" applyFont="1" applyFill="1" applyBorder="1" applyAlignment="1" applyProtection="1">
      <alignment horizontal="left" indent="1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6" fillId="0" borderId="40" xfId="0" applyFont="1" applyFill="1" applyBorder="1" applyAlignment="1" applyProtection="1">
      <alignment horizontal="left" indent="1"/>
      <protection/>
    </xf>
    <xf numFmtId="0" fontId="16" fillId="0" borderId="38" xfId="0" applyFont="1" applyFill="1" applyBorder="1" applyAlignment="1" applyProtection="1">
      <alignment horizontal="left" indent="1"/>
      <protection/>
    </xf>
    <xf numFmtId="0" fontId="16" fillId="0" borderId="39" xfId="0" applyFont="1" applyFill="1" applyBorder="1" applyAlignment="1" applyProtection="1">
      <alignment horizontal="left" indent="1"/>
      <protection/>
    </xf>
    <xf numFmtId="0" fontId="16" fillId="0" borderId="40" xfId="0" applyFont="1" applyFill="1" applyBorder="1" applyAlignment="1" applyProtection="1">
      <alignment horizontal="center"/>
      <protection/>
    </xf>
    <xf numFmtId="0" fontId="16" fillId="0" borderId="38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7" fillId="0" borderId="22" xfId="0" applyFont="1" applyFill="1" applyBorder="1" applyAlignment="1" applyProtection="1">
      <alignment horizontal="center"/>
      <protection/>
    </xf>
    <xf numFmtId="1" fontId="16" fillId="0" borderId="22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left" indent="1"/>
      <protection/>
    </xf>
    <xf numFmtId="0" fontId="19" fillId="0" borderId="22" xfId="0" applyFont="1" applyFill="1" applyBorder="1" applyAlignment="1" applyProtection="1">
      <alignment horizontal="left" indent="1"/>
      <protection/>
    </xf>
    <xf numFmtId="0" fontId="19" fillId="0" borderId="35" xfId="0" applyFont="1" applyFill="1" applyBorder="1" applyAlignment="1" applyProtection="1">
      <alignment horizontal="left" indent="1"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left" indent="1"/>
      <protection/>
    </xf>
    <xf numFmtId="0" fontId="19" fillId="0" borderId="31" xfId="0" applyFont="1" applyFill="1" applyBorder="1" applyAlignment="1" applyProtection="1">
      <alignment horizontal="left" indent="1"/>
      <protection/>
    </xf>
    <xf numFmtId="0" fontId="19" fillId="0" borderId="32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 applyProtection="1">
      <alignment horizontal="center"/>
      <protection/>
    </xf>
    <xf numFmtId="166" fontId="19" fillId="0" borderId="22" xfId="0" applyNumberFormat="1" applyFont="1" applyFill="1" applyBorder="1" applyAlignment="1" applyProtection="1">
      <alignment horizont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19" fillId="0" borderId="22" xfId="0" applyNumberFormat="1" applyFont="1" applyFill="1" applyBorder="1" applyAlignment="1" applyProtection="1">
      <alignment horizontal="center"/>
      <protection/>
    </xf>
    <xf numFmtId="0" fontId="19" fillId="0" borderId="31" xfId="0" applyFont="1" applyFill="1" applyBorder="1" applyAlignment="1" applyProtection="1">
      <alignment horizontal="center"/>
      <protection/>
    </xf>
    <xf numFmtId="165" fontId="19" fillId="0" borderId="31" xfId="0" applyNumberFormat="1" applyFont="1" applyFill="1" applyBorder="1" applyAlignment="1" applyProtection="1">
      <alignment horizontal="center"/>
      <protection/>
    </xf>
    <xf numFmtId="165" fontId="16" fillId="0" borderId="22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1" fontId="16" fillId="0" borderId="2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>
      <alignment horizontal="center"/>
    </xf>
    <xf numFmtId="0" fontId="20" fillId="34" borderId="52" xfId="0" applyFont="1" applyFill="1" applyBorder="1" applyAlignment="1" applyProtection="1">
      <alignment horizontal="left" vertical="center"/>
      <protection/>
    </xf>
    <xf numFmtId="0" fontId="20" fillId="34" borderId="47" xfId="0" applyFont="1" applyFill="1" applyBorder="1" applyAlignment="1" applyProtection="1">
      <alignment horizontal="left" vertical="center"/>
      <protection/>
    </xf>
    <xf numFmtId="0" fontId="20" fillId="34" borderId="56" xfId="0" applyFont="1" applyFill="1" applyBorder="1" applyAlignment="1" applyProtection="1">
      <alignment horizontal="left" vertical="center"/>
      <protection/>
    </xf>
    <xf numFmtId="0" fontId="20" fillId="0" borderId="47" xfId="0" applyFont="1" applyFill="1" applyBorder="1" applyAlignment="1" applyProtection="1">
      <alignment horizontal="center" vertical="center"/>
      <protection/>
    </xf>
    <xf numFmtId="0" fontId="20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2" fontId="20" fillId="0" borderId="47" xfId="0" applyNumberFormat="1" applyFont="1" applyBorder="1" applyAlignment="1" applyProtection="1">
      <alignment horizontal="center" vertical="center"/>
      <protection locked="0"/>
    </xf>
    <xf numFmtId="169" fontId="7" fillId="0" borderId="32" xfId="0" applyNumberFormat="1" applyFont="1" applyFill="1" applyBorder="1" applyAlignment="1" applyProtection="1">
      <alignment horizontal="center" vertical="center"/>
      <protection locked="0"/>
    </xf>
    <xf numFmtId="169" fontId="7" fillId="0" borderId="47" xfId="0" applyNumberFormat="1" applyFont="1" applyFill="1" applyBorder="1" applyAlignment="1" applyProtection="1">
      <alignment horizontal="center" vertical="center"/>
      <protection locked="0"/>
    </xf>
    <xf numFmtId="169" fontId="20" fillId="0" borderId="47" xfId="0" applyNumberFormat="1" applyFont="1" applyBorder="1" applyAlignment="1" applyProtection="1">
      <alignment horizontal="center" vertical="center"/>
      <protection locked="0"/>
    </xf>
    <xf numFmtId="2" fontId="7" fillId="0" borderId="32" xfId="0" applyNumberFormat="1" applyFont="1" applyFill="1" applyBorder="1" applyAlignment="1" applyProtection="1">
      <alignment horizontal="center" vertical="center"/>
      <protection locked="0"/>
    </xf>
    <xf numFmtId="2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 quotePrefix="1">
      <alignment horizontal="left" vertical="center"/>
      <protection/>
    </xf>
    <xf numFmtId="0" fontId="7" fillId="0" borderId="33" xfId="0" applyFont="1" applyBorder="1" applyAlignment="1" applyProtection="1" quotePrefix="1">
      <alignment horizontal="left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2" fontId="20" fillId="0" borderId="46" xfId="0" applyNumberFormat="1" applyFont="1" applyBorder="1" applyAlignment="1" applyProtection="1">
      <alignment horizontal="center" vertical="center"/>
      <protection/>
    </xf>
    <xf numFmtId="2" fontId="20" fillId="0" borderId="47" xfId="0" applyNumberFormat="1" applyFont="1" applyBorder="1" applyAlignment="1" applyProtection="1">
      <alignment horizontal="center" vertical="center"/>
      <protection/>
    </xf>
    <xf numFmtId="2" fontId="20" fillId="0" borderId="48" xfId="0" applyNumberFormat="1" applyFont="1" applyBorder="1" applyAlignment="1" applyProtection="1">
      <alignment horizontal="center" vertical="center"/>
      <protection/>
    </xf>
    <xf numFmtId="169" fontId="20" fillId="0" borderId="46" xfId="0" applyNumberFormat="1" applyFont="1" applyBorder="1" applyAlignment="1" applyProtection="1">
      <alignment horizontal="center" vertical="center"/>
      <protection/>
    </xf>
    <xf numFmtId="169" fontId="20" fillId="0" borderId="47" xfId="0" applyNumberFormat="1" applyFont="1" applyBorder="1" applyAlignment="1" applyProtection="1">
      <alignment horizontal="center" vertical="center"/>
      <protection/>
    </xf>
    <xf numFmtId="169" fontId="20" fillId="0" borderId="48" xfId="0" applyNumberFormat="1" applyFont="1" applyBorder="1" applyAlignment="1" applyProtection="1">
      <alignment horizontal="center" vertical="center"/>
      <protection/>
    </xf>
    <xf numFmtId="168" fontId="20" fillId="0" borderId="46" xfId="0" applyNumberFormat="1" applyFont="1" applyBorder="1" applyAlignment="1" applyProtection="1">
      <alignment horizontal="center" vertical="center"/>
      <protection/>
    </xf>
    <xf numFmtId="168" fontId="20" fillId="0" borderId="47" xfId="0" applyNumberFormat="1" applyFont="1" applyBorder="1" applyAlignment="1" applyProtection="1">
      <alignment horizontal="center" vertical="center"/>
      <protection/>
    </xf>
    <xf numFmtId="168" fontId="20" fillId="0" borderId="48" xfId="0" applyNumberFormat="1" applyFont="1" applyBorder="1" applyAlignment="1" applyProtection="1">
      <alignment horizontal="center" vertical="center"/>
      <protection/>
    </xf>
    <xf numFmtId="0" fontId="20" fillId="34" borderId="99" xfId="0" applyFont="1" applyFill="1" applyBorder="1" applyAlignment="1" applyProtection="1">
      <alignment horizontal="left" vertical="center"/>
      <protection/>
    </xf>
    <xf numFmtId="0" fontId="20" fillId="34" borderId="67" xfId="0" applyFont="1" applyFill="1" applyBorder="1" applyAlignment="1" applyProtection="1">
      <alignment horizontal="left" vertical="center"/>
      <protection/>
    </xf>
    <xf numFmtId="0" fontId="7" fillId="0" borderId="6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77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left" vertical="center"/>
      <protection/>
    </xf>
    <xf numFmtId="168" fontId="7" fillId="0" borderId="32" xfId="0" applyNumberFormat="1" applyFont="1" applyFill="1" applyBorder="1" applyAlignment="1" applyProtection="1">
      <alignment horizontal="center" vertical="center"/>
      <protection locked="0"/>
    </xf>
    <xf numFmtId="168" fontId="7" fillId="0" borderId="47" xfId="0" applyNumberFormat="1" applyFont="1" applyFill="1" applyBorder="1" applyAlignment="1" applyProtection="1">
      <alignment horizontal="center" vertical="center"/>
      <protection locked="0"/>
    </xf>
    <xf numFmtId="168" fontId="20" fillId="0" borderId="47" xfId="0" applyNumberFormat="1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left" vertical="center"/>
      <protection/>
    </xf>
    <xf numFmtId="167" fontId="20" fillId="0" borderId="47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/>
    </xf>
    <xf numFmtId="167" fontId="7" fillId="0" borderId="32" xfId="0" applyNumberFormat="1" applyFont="1" applyFill="1" applyBorder="1" applyAlignment="1" applyProtection="1">
      <alignment horizontal="center" vertical="center"/>
      <protection locked="0"/>
    </xf>
    <xf numFmtId="167" fontId="7" fillId="0" borderId="47" xfId="0" applyNumberFormat="1" applyFont="1" applyFill="1" applyBorder="1" applyAlignment="1" applyProtection="1">
      <alignment horizontal="center" vertical="center"/>
      <protection locked="0"/>
    </xf>
    <xf numFmtId="10" fontId="7" fillId="0" borderId="46" xfId="0" applyNumberFormat="1" applyFont="1" applyFill="1" applyBorder="1" applyAlignment="1" applyProtection="1">
      <alignment horizontal="center" vertical="center"/>
      <protection/>
    </xf>
    <xf numFmtId="10" fontId="7" fillId="0" borderId="47" xfId="0" applyNumberFormat="1" applyFont="1" applyFill="1" applyBorder="1" applyAlignment="1" applyProtection="1">
      <alignment horizontal="center" vertical="center"/>
      <protection/>
    </xf>
    <xf numFmtId="2" fontId="7" fillId="0" borderId="47" xfId="0" applyNumberFormat="1" applyFont="1" applyBorder="1" applyAlignment="1" applyProtection="1">
      <alignment horizontal="left" vertical="center"/>
      <protection/>
    </xf>
    <xf numFmtId="2" fontId="7" fillId="0" borderId="33" xfId="0" applyNumberFormat="1" applyFont="1" applyBorder="1" applyAlignment="1" applyProtection="1">
      <alignment horizontal="left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167" fontId="20" fillId="0" borderId="46" xfId="0" applyNumberFormat="1" applyFont="1" applyBorder="1" applyAlignment="1" applyProtection="1">
      <alignment horizontal="center" vertical="center"/>
      <protection/>
    </xf>
    <xf numFmtId="167" fontId="20" fillId="0" borderId="47" xfId="0" applyNumberFormat="1" applyFont="1" applyBorder="1" applyAlignment="1" applyProtection="1">
      <alignment horizontal="center" vertical="center"/>
      <protection/>
    </xf>
    <xf numFmtId="167" fontId="20" fillId="0" borderId="48" xfId="0" applyNumberFormat="1" applyFont="1" applyBorder="1" applyAlignment="1" applyProtection="1">
      <alignment horizontal="center" vertical="center"/>
      <protection/>
    </xf>
    <xf numFmtId="1" fontId="20" fillId="0" borderId="49" xfId="0" applyNumberFormat="1" applyFont="1" applyBorder="1" applyAlignment="1" applyProtection="1">
      <alignment horizontal="center" vertical="center"/>
      <protection/>
    </xf>
    <xf numFmtId="1" fontId="20" fillId="0" borderId="50" xfId="0" applyNumberFormat="1" applyFont="1" applyBorder="1" applyAlignment="1" applyProtection="1">
      <alignment horizontal="center" vertical="center"/>
      <protection/>
    </xf>
    <xf numFmtId="1" fontId="20" fillId="0" borderId="51" xfId="0" applyNumberFormat="1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/>
      <protection/>
    </xf>
    <xf numFmtId="0" fontId="20" fillId="0" borderId="64" xfId="0" applyFont="1" applyFill="1" applyBorder="1" applyAlignment="1" applyProtection="1">
      <alignment horizontal="center" vertical="center"/>
      <protection/>
    </xf>
    <xf numFmtId="0" fontId="20" fillId="0" borderId="100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10" fontId="7" fillId="0" borderId="49" xfId="0" applyNumberFormat="1" applyFont="1" applyFill="1" applyBorder="1" applyAlignment="1" applyProtection="1">
      <alignment horizontal="center" vertical="center"/>
      <protection/>
    </xf>
    <xf numFmtId="10" fontId="7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1" fontId="20" fillId="0" borderId="50" xfId="0" applyNumberFormat="1" applyFont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20" fillId="34" borderId="67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 applyProtection="1">
      <alignment horizontal="center" vertical="top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0" fontId="20" fillId="0" borderId="53" xfId="0" applyFont="1" applyFill="1" applyBorder="1" applyAlignment="1" applyProtection="1">
      <alignment horizontal="center" vertical="center"/>
      <protection/>
    </xf>
    <xf numFmtId="164" fontId="9" fillId="0" borderId="22" xfId="0" applyNumberFormat="1" applyFont="1" applyFill="1" applyBorder="1" applyAlignment="1" applyProtection="1">
      <alignment horizontal="center"/>
      <protection/>
    </xf>
    <xf numFmtId="166" fontId="9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left"/>
      <protection locked="0"/>
    </xf>
    <xf numFmtId="0" fontId="20" fillId="0" borderId="102" xfId="0" applyFont="1" applyFill="1" applyBorder="1" applyAlignment="1" applyProtection="1">
      <alignment horizontal="center" vertical="center"/>
      <protection/>
    </xf>
    <xf numFmtId="0" fontId="20" fillId="0" borderId="65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0" fontId="27" fillId="0" borderId="40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>
      <alignment horizontal="center"/>
      <protection/>
    </xf>
    <xf numFmtId="0" fontId="27" fillId="0" borderId="33" xfId="0" applyFont="1" applyFill="1" applyBorder="1" applyAlignment="1" applyProtection="1">
      <alignment horizontal="left" indent="1"/>
      <protection/>
    </xf>
    <xf numFmtId="0" fontId="27" fillId="0" borderId="31" xfId="0" applyFont="1" applyFill="1" applyBorder="1" applyAlignment="1" applyProtection="1">
      <alignment horizontal="left" indent="1"/>
      <protection/>
    </xf>
    <xf numFmtId="0" fontId="27" fillId="0" borderId="32" xfId="0" applyFont="1" applyFill="1" applyBorder="1" applyAlignment="1" applyProtection="1">
      <alignment horizontal="left" indent="1"/>
      <protection/>
    </xf>
    <xf numFmtId="0" fontId="27" fillId="0" borderId="33" xfId="0" applyFont="1" applyFill="1" applyBorder="1" applyAlignment="1" applyProtection="1">
      <alignment horizontal="center"/>
      <protection/>
    </xf>
    <xf numFmtId="0" fontId="27" fillId="0" borderId="31" xfId="0" applyFont="1" applyFill="1" applyBorder="1" applyAlignment="1" applyProtection="1">
      <alignment horizontal="center"/>
      <protection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39" xfId="0" applyFont="1" applyFill="1" applyBorder="1" applyAlignment="1" applyProtection="1">
      <alignment horizontal="center"/>
      <protection/>
    </xf>
    <xf numFmtId="0" fontId="27" fillId="0" borderId="40" xfId="0" applyFont="1" applyFill="1" applyBorder="1" applyAlignment="1" applyProtection="1">
      <alignment horizontal="left" indent="1"/>
      <protection/>
    </xf>
    <xf numFmtId="0" fontId="27" fillId="0" borderId="38" xfId="0" applyFont="1" applyFill="1" applyBorder="1" applyAlignment="1" applyProtection="1">
      <alignment horizontal="left" indent="1"/>
      <protection/>
    </xf>
    <xf numFmtId="0" fontId="27" fillId="0" borderId="39" xfId="0" applyFont="1" applyFill="1" applyBorder="1" applyAlignment="1" applyProtection="1">
      <alignment horizontal="left" indent="1"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left" indent="1"/>
      <protection/>
    </xf>
    <xf numFmtId="0" fontId="27" fillId="0" borderId="22" xfId="0" applyFont="1" applyFill="1" applyBorder="1" applyAlignment="1" applyProtection="1">
      <alignment horizontal="left" indent="1"/>
      <protection/>
    </xf>
    <xf numFmtId="0" fontId="27" fillId="0" borderId="35" xfId="0" applyFont="1" applyFill="1" applyBorder="1" applyAlignment="1" applyProtection="1">
      <alignment horizontal="left" indent="1"/>
      <protection/>
    </xf>
    <xf numFmtId="0" fontId="27" fillId="0" borderId="34" xfId="0" applyFont="1" applyFill="1" applyBorder="1" applyAlignment="1" applyProtection="1">
      <alignment horizontal="center"/>
      <protection/>
    </xf>
    <xf numFmtId="164" fontId="27" fillId="0" borderId="22" xfId="0" applyNumberFormat="1" applyFont="1" applyFill="1" applyBorder="1" applyAlignment="1" applyProtection="1">
      <alignment horizontal="center"/>
      <protection/>
    </xf>
    <xf numFmtId="166" fontId="27" fillId="0" borderId="22" xfId="0" applyNumberFormat="1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center"/>
      <protection/>
    </xf>
    <xf numFmtId="165" fontId="27" fillId="0" borderId="22" xfId="0" applyNumberFormat="1" applyFont="1" applyFill="1" applyBorder="1" applyAlignment="1" applyProtection="1">
      <alignment horizontal="center"/>
      <protection/>
    </xf>
    <xf numFmtId="165" fontId="27" fillId="0" borderId="31" xfId="0" applyNumberFormat="1" applyFont="1" applyFill="1" applyBorder="1" applyAlignment="1" applyProtection="1">
      <alignment horizontal="center"/>
      <protection/>
    </xf>
    <xf numFmtId="49" fontId="27" fillId="0" borderId="22" xfId="0" applyNumberFormat="1" applyFont="1" applyFill="1" applyBorder="1" applyAlignment="1" applyProtection="1">
      <alignment horizontal="center"/>
      <protection/>
    </xf>
    <xf numFmtId="1" fontId="27" fillId="0" borderId="22" xfId="0" applyNumberFormat="1" applyFont="1" applyFill="1" applyBorder="1" applyAlignment="1" applyProtection="1">
      <alignment horizontal="center"/>
      <protection/>
    </xf>
    <xf numFmtId="49" fontId="27" fillId="0" borderId="22" xfId="0" applyNumberFormat="1" applyFont="1" applyFill="1" applyBorder="1" applyAlignment="1" applyProtection="1">
      <alignment horizontal="left"/>
      <protection/>
    </xf>
    <xf numFmtId="0" fontId="10" fillId="0" borderId="33" xfId="0" applyFont="1" applyFill="1" applyBorder="1" applyAlignment="1" applyProtection="1">
      <alignment horizontal="left"/>
      <protection/>
    </xf>
    <xf numFmtId="0" fontId="10" fillId="0" borderId="31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left"/>
      <protection/>
    </xf>
    <xf numFmtId="0" fontId="82" fillId="0" borderId="22" xfId="0" applyFont="1" applyFill="1" applyBorder="1" applyAlignment="1" applyProtection="1">
      <alignment horizontal="center"/>
      <protection locked="0"/>
    </xf>
    <xf numFmtId="1" fontId="83" fillId="0" borderId="22" xfId="0" applyNumberFormat="1" applyFont="1" applyFill="1" applyBorder="1" applyAlignment="1" applyProtection="1">
      <alignment horizontal="center"/>
      <protection locked="0"/>
    </xf>
    <xf numFmtId="0" fontId="83" fillId="0" borderId="22" xfId="0" applyFont="1" applyFill="1" applyBorder="1" applyAlignment="1" applyProtection="1">
      <alignment horizontal="center"/>
      <protection locked="0"/>
    </xf>
    <xf numFmtId="49" fontId="83" fillId="0" borderId="22" xfId="0" applyNumberFormat="1" applyFont="1" applyFill="1" applyBorder="1" applyAlignment="1" applyProtection="1">
      <alignment horizontal="left"/>
      <protection locked="0"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56" xfId="0" applyFont="1" applyFill="1" applyBorder="1" applyAlignment="1" applyProtection="1">
      <alignment horizontal="center" vertical="center"/>
      <protection/>
    </xf>
    <xf numFmtId="0" fontId="82" fillId="0" borderId="32" xfId="0" applyFont="1" applyFill="1" applyBorder="1" applyAlignment="1" applyProtection="1">
      <alignment horizontal="center" vertical="center"/>
      <protection hidden="1" locked="0"/>
    </xf>
    <xf numFmtId="0" fontId="82" fillId="0" borderId="47" xfId="0" applyFont="1" applyFill="1" applyBorder="1" applyAlignment="1" applyProtection="1">
      <alignment horizontal="center" vertical="center"/>
      <protection hidden="1" locked="0"/>
    </xf>
    <xf numFmtId="0" fontId="84" fillId="34" borderId="67" xfId="0" applyFont="1" applyFill="1" applyBorder="1" applyAlignment="1" applyProtection="1">
      <alignment horizontal="center" vertical="center"/>
      <protection hidden="1"/>
    </xf>
    <xf numFmtId="0" fontId="84" fillId="34" borderId="68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168" fontId="25" fillId="0" borderId="57" xfId="0" applyNumberFormat="1" applyFont="1" applyFill="1" applyBorder="1" applyAlignment="1" applyProtection="1">
      <alignment horizontal="center" vertical="center"/>
      <protection/>
    </xf>
    <xf numFmtId="168" fontId="25" fillId="0" borderId="31" xfId="0" applyNumberFormat="1" applyFont="1" applyFill="1" applyBorder="1" applyAlignment="1" applyProtection="1">
      <alignment horizontal="center" vertical="center"/>
      <protection/>
    </xf>
    <xf numFmtId="168" fontId="25" fillId="0" borderId="32" xfId="0" applyNumberFormat="1" applyFont="1" applyFill="1" applyBorder="1" applyAlignment="1" applyProtection="1">
      <alignment horizontal="center" vertical="center"/>
      <protection/>
    </xf>
    <xf numFmtId="0" fontId="20" fillId="34" borderId="6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20" fillId="34" borderId="61" xfId="0" applyFont="1" applyFill="1" applyBorder="1" applyAlignment="1" applyProtection="1">
      <alignment horizontal="left" vertical="center"/>
      <protection/>
    </xf>
    <xf numFmtId="0" fontId="7" fillId="0" borderId="94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left" vertical="center"/>
      <protection/>
    </xf>
    <xf numFmtId="169" fontId="20" fillId="0" borderId="46" xfId="0" applyNumberFormat="1" applyFont="1" applyFill="1" applyBorder="1" applyAlignment="1" applyProtection="1">
      <alignment horizontal="center" vertical="center"/>
      <protection/>
    </xf>
    <xf numFmtId="169" fontId="20" fillId="0" borderId="47" xfId="0" applyNumberFormat="1" applyFont="1" applyFill="1" applyBorder="1" applyAlignment="1" applyProtection="1">
      <alignment horizontal="center" vertical="center"/>
      <protection/>
    </xf>
    <xf numFmtId="169" fontId="20" fillId="0" borderId="33" xfId="0" applyNumberFormat="1" applyFont="1" applyFill="1" applyBorder="1" applyAlignment="1" applyProtection="1">
      <alignment horizontal="center" vertical="center"/>
      <protection/>
    </xf>
    <xf numFmtId="2" fontId="25" fillId="0" borderId="46" xfId="0" applyNumberFormat="1" applyFont="1" applyFill="1" applyBorder="1" applyAlignment="1" applyProtection="1">
      <alignment horizontal="center" vertical="center"/>
      <protection/>
    </xf>
    <xf numFmtId="2" fontId="25" fillId="0" borderId="47" xfId="0" applyNumberFormat="1" applyFont="1" applyFill="1" applyBorder="1" applyAlignment="1" applyProtection="1">
      <alignment horizontal="center" vertical="center"/>
      <protection/>
    </xf>
    <xf numFmtId="169" fontId="25" fillId="0" borderId="46" xfId="0" applyNumberFormat="1" applyFont="1" applyFill="1" applyBorder="1" applyAlignment="1" applyProtection="1">
      <alignment horizontal="center" vertical="center"/>
      <protection/>
    </xf>
    <xf numFmtId="169" fontId="25" fillId="0" borderId="47" xfId="0" applyNumberFormat="1" applyFont="1" applyFill="1" applyBorder="1" applyAlignment="1" applyProtection="1">
      <alignment horizontal="center" vertical="center"/>
      <protection/>
    </xf>
    <xf numFmtId="2" fontId="25" fillId="0" borderId="57" xfId="0" applyNumberFormat="1" applyFont="1" applyFill="1" applyBorder="1" applyAlignment="1" applyProtection="1">
      <alignment horizontal="center" vertical="center"/>
      <protection/>
    </xf>
    <xf numFmtId="2" fontId="25" fillId="0" borderId="31" xfId="0" applyNumberFormat="1" applyFont="1" applyFill="1" applyBorder="1" applyAlignment="1" applyProtection="1">
      <alignment horizontal="center" vertical="center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/>
    </xf>
    <xf numFmtId="169" fontId="25" fillId="0" borderId="57" xfId="0" applyNumberFormat="1" applyFont="1" applyFill="1" applyBorder="1" applyAlignment="1" applyProtection="1">
      <alignment horizontal="center" vertical="center"/>
      <protection/>
    </xf>
    <xf numFmtId="169" fontId="25" fillId="0" borderId="31" xfId="0" applyNumberFormat="1" applyFont="1" applyFill="1" applyBorder="1" applyAlignment="1" applyProtection="1">
      <alignment horizontal="center" vertical="center"/>
      <protection/>
    </xf>
    <xf numFmtId="169" fontId="25" fillId="0" borderId="32" xfId="0" applyNumberFormat="1" applyFont="1" applyFill="1" applyBorder="1" applyAlignment="1" applyProtection="1">
      <alignment horizontal="center" vertical="center"/>
      <protection/>
    </xf>
    <xf numFmtId="1" fontId="25" fillId="0" borderId="103" xfId="0" applyNumberFormat="1" applyFont="1" applyFill="1" applyBorder="1" applyAlignment="1" applyProtection="1">
      <alignment horizontal="center" vertical="center"/>
      <protection/>
    </xf>
    <xf numFmtId="1" fontId="25" fillId="0" borderId="96" xfId="0" applyNumberFormat="1" applyFont="1" applyFill="1" applyBorder="1" applyAlignment="1" applyProtection="1">
      <alignment horizontal="center" vertical="center"/>
      <protection/>
    </xf>
    <xf numFmtId="1" fontId="25" fillId="0" borderId="101" xfId="0" applyNumberFormat="1" applyFont="1" applyFill="1" applyBorder="1" applyAlignment="1" applyProtection="1">
      <alignment horizontal="center" vertical="center"/>
      <protection/>
    </xf>
    <xf numFmtId="167" fontId="20" fillId="0" borderId="46" xfId="0" applyNumberFormat="1" applyFont="1" applyFill="1" applyBorder="1" applyAlignment="1" applyProtection="1">
      <alignment horizontal="center" vertical="center"/>
      <protection/>
    </xf>
    <xf numFmtId="167" fontId="20" fillId="0" borderId="47" xfId="0" applyNumberFormat="1" applyFont="1" applyFill="1" applyBorder="1" applyAlignment="1" applyProtection="1">
      <alignment horizontal="center" vertical="center"/>
      <protection/>
    </xf>
    <xf numFmtId="167" fontId="20" fillId="0" borderId="33" xfId="0" applyNumberFormat="1" applyFont="1" applyFill="1" applyBorder="1" applyAlignment="1" applyProtection="1">
      <alignment horizontal="center" vertical="center"/>
      <protection/>
    </xf>
    <xf numFmtId="168" fontId="25" fillId="0" borderId="46" xfId="0" applyNumberFormat="1" applyFont="1" applyFill="1" applyBorder="1" applyAlignment="1" applyProtection="1">
      <alignment horizontal="center" vertical="center"/>
      <protection/>
    </xf>
    <xf numFmtId="168" fontId="25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2" fontId="20" fillId="0" borderId="46" xfId="0" applyNumberFormat="1" applyFont="1" applyFill="1" applyBorder="1" applyAlignment="1" applyProtection="1">
      <alignment horizontal="center" vertical="center"/>
      <protection/>
    </xf>
    <xf numFmtId="2" fontId="20" fillId="0" borderId="47" xfId="0" applyNumberFormat="1" applyFont="1" applyFill="1" applyBorder="1" applyAlignment="1" applyProtection="1">
      <alignment horizontal="center" vertical="center"/>
      <protection/>
    </xf>
    <xf numFmtId="2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67" fontId="25" fillId="0" borderId="57" xfId="0" applyNumberFormat="1" applyFont="1" applyFill="1" applyBorder="1" applyAlignment="1" applyProtection="1">
      <alignment horizontal="center" vertical="center"/>
      <protection/>
    </xf>
    <xf numFmtId="167" fontId="25" fillId="0" borderId="31" xfId="0" applyNumberFormat="1" applyFont="1" applyFill="1" applyBorder="1" applyAlignment="1" applyProtection="1">
      <alignment horizontal="center" vertical="center"/>
      <protection/>
    </xf>
    <xf numFmtId="167" fontId="25" fillId="0" borderId="32" xfId="0" applyNumberFormat="1" applyFont="1" applyFill="1" applyBorder="1" applyAlignment="1" applyProtection="1">
      <alignment horizontal="center" vertical="center"/>
      <protection/>
    </xf>
    <xf numFmtId="0" fontId="20" fillId="34" borderId="86" xfId="0" applyFont="1" applyFill="1" applyBorder="1" applyAlignment="1" applyProtection="1">
      <alignment horizontal="left" vertical="center"/>
      <protection/>
    </xf>
    <xf numFmtId="0" fontId="20" fillId="34" borderId="87" xfId="0" applyFont="1" applyFill="1" applyBorder="1" applyAlignment="1" applyProtection="1">
      <alignment horizontal="left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88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left" indent="1"/>
      <protection/>
    </xf>
    <xf numFmtId="0" fontId="9" fillId="0" borderId="83" xfId="0" applyFont="1" applyFill="1" applyBorder="1" applyAlignment="1" applyProtection="1">
      <alignment horizontal="center"/>
      <protection/>
    </xf>
    <xf numFmtId="1" fontId="20" fillId="0" borderId="49" xfId="0" applyNumberFormat="1" applyFont="1" applyFill="1" applyBorder="1" applyAlignment="1" applyProtection="1">
      <alignment horizontal="center" vertical="center"/>
      <protection/>
    </xf>
    <xf numFmtId="1" fontId="20" fillId="0" borderId="50" xfId="0" applyNumberFormat="1" applyFont="1" applyFill="1" applyBorder="1" applyAlignment="1" applyProtection="1">
      <alignment horizontal="center" vertical="center"/>
      <protection/>
    </xf>
    <xf numFmtId="1" fontId="20" fillId="0" borderId="54" xfId="0" applyNumberFormat="1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168" fontId="20" fillId="0" borderId="46" xfId="0" applyNumberFormat="1" applyFont="1" applyFill="1" applyBorder="1" applyAlignment="1" applyProtection="1">
      <alignment horizontal="center" vertical="center"/>
      <protection/>
    </xf>
    <xf numFmtId="168" fontId="20" fillId="0" borderId="47" xfId="0" applyNumberFormat="1" applyFont="1" applyFill="1" applyBorder="1" applyAlignment="1" applyProtection="1">
      <alignment horizontal="center" vertical="center"/>
      <protection/>
    </xf>
    <xf numFmtId="168" fontId="20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left" vertical="center"/>
      <protection/>
    </xf>
    <xf numFmtId="0" fontId="7" fillId="0" borderId="96" xfId="0" applyFont="1" applyFill="1" applyBorder="1" applyAlignment="1" applyProtection="1">
      <alignment horizontal="left" vertical="center"/>
      <protection/>
    </xf>
    <xf numFmtId="0" fontId="7" fillId="0" borderId="97" xfId="0" applyFont="1" applyFill="1" applyBorder="1" applyAlignment="1" applyProtection="1">
      <alignment horizontal="left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96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85" xfId="0" applyFont="1" applyFill="1" applyBorder="1" applyAlignment="1" applyProtection="1">
      <alignment horizontal="left" indent="1"/>
      <protection/>
    </xf>
    <xf numFmtId="0" fontId="9" fillId="0" borderId="85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left" indent="1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20" fillId="0" borderId="44" xfId="0" applyFont="1" applyFill="1" applyBorder="1" applyAlignment="1" applyProtection="1">
      <alignment horizontal="center" vertical="center"/>
      <protection/>
    </xf>
    <xf numFmtId="0" fontId="20" fillId="0" borderId="90" xfId="0" applyFont="1" applyFill="1" applyBorder="1" applyAlignment="1" applyProtection="1">
      <alignment horizontal="center" vertical="center"/>
      <protection/>
    </xf>
    <xf numFmtId="0" fontId="20" fillId="0" borderId="91" xfId="0" applyFont="1" applyFill="1" applyBorder="1" applyAlignment="1" applyProtection="1">
      <alignment horizontal="center" vertical="center"/>
      <protection/>
    </xf>
    <xf numFmtId="168" fontId="20" fillId="0" borderId="46" xfId="0" applyNumberFormat="1" applyFont="1" applyFill="1" applyBorder="1" applyAlignment="1" applyProtection="1" quotePrefix="1">
      <alignment horizontal="center" vertical="center"/>
      <protection/>
    </xf>
    <xf numFmtId="167" fontId="25" fillId="0" borderId="46" xfId="0" applyNumberFormat="1" applyFont="1" applyFill="1" applyBorder="1" applyAlignment="1" applyProtection="1">
      <alignment horizontal="center" vertical="center"/>
      <protection/>
    </xf>
    <xf numFmtId="167" fontId="25" fillId="0" borderId="47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89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0" fontId="24" fillId="0" borderId="34" xfId="0" applyFont="1" applyFill="1" applyBorder="1" applyAlignment="1" applyProtection="1">
      <alignment horizontal="center" vertical="top" wrapText="1"/>
      <protection/>
    </xf>
    <xf numFmtId="0" fontId="24" fillId="0" borderId="22" xfId="0" applyFont="1" applyFill="1" applyBorder="1" applyAlignment="1" applyProtection="1">
      <alignment horizontal="center" vertical="top" wrapText="1"/>
      <protection/>
    </xf>
    <xf numFmtId="0" fontId="20" fillId="0" borderId="92" xfId="0" applyFont="1" applyFill="1" applyBorder="1" applyAlignment="1" applyProtection="1">
      <alignment horizontal="center" wrapText="1"/>
      <protection/>
    </xf>
    <xf numFmtId="0" fontId="24" fillId="0" borderId="93" xfId="0" applyFont="1" applyFill="1" applyBorder="1" applyAlignment="1" applyProtection="1">
      <alignment horizontal="center" vertical="top" wrapText="1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20" fillId="0" borderId="82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 applyProtection="1">
      <alignment horizontal="left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20" fillId="34" borderId="94" xfId="0" applyFont="1" applyFill="1" applyBorder="1" applyAlignment="1" applyProtection="1">
      <alignment horizontal="left" vertical="center"/>
      <protection/>
    </xf>
    <xf numFmtId="0" fontId="20" fillId="34" borderId="31" xfId="0" applyFont="1" applyFill="1" applyBorder="1" applyAlignment="1" applyProtection="1">
      <alignment horizontal="left" vertical="center"/>
      <protection/>
    </xf>
    <xf numFmtId="0" fontId="20" fillId="34" borderId="62" xfId="0" applyFont="1" applyFill="1" applyBorder="1" applyAlignment="1" applyProtection="1">
      <alignment horizontal="left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vertical="center"/>
      <protection/>
    </xf>
    <xf numFmtId="0" fontId="7" fillId="0" borderId="50" xfId="0" applyFont="1" applyBorder="1" applyAlignment="1" applyProtection="1">
      <alignment vertical="center"/>
      <protection/>
    </xf>
    <xf numFmtId="0" fontId="7" fillId="0" borderId="54" xfId="0" applyFont="1" applyBorder="1" applyAlignment="1" applyProtection="1">
      <alignment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vertical="center" wrapText="1"/>
      <protection/>
    </xf>
    <xf numFmtId="0" fontId="7" fillId="0" borderId="58" xfId="0" applyFont="1" applyBorder="1" applyAlignment="1" applyProtection="1">
      <alignment vertical="center" wrapText="1"/>
      <protection/>
    </xf>
    <xf numFmtId="0" fontId="23" fillId="34" borderId="94" xfId="0" applyFont="1" applyFill="1" applyBorder="1" applyAlignment="1" applyProtection="1">
      <alignment horizontal="left" vertical="center"/>
      <protection/>
    </xf>
    <xf numFmtId="0" fontId="23" fillId="34" borderId="31" xfId="0" applyFont="1" applyFill="1" applyBorder="1" applyAlignment="1" applyProtection="1">
      <alignment horizontal="left" vertical="center"/>
      <protection/>
    </xf>
    <xf numFmtId="0" fontId="23" fillId="34" borderId="62" xfId="0" applyFont="1" applyFill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left" vertical="center" indent="1"/>
      <protection/>
    </xf>
    <xf numFmtId="0" fontId="7" fillId="0" borderId="47" xfId="0" applyFont="1" applyBorder="1" applyAlignment="1" applyProtection="1">
      <alignment horizontal="left" vertical="center" indent="1"/>
      <protection/>
    </xf>
    <xf numFmtId="0" fontId="7" fillId="0" borderId="33" xfId="0" applyFont="1" applyBorder="1" applyAlignment="1" applyProtection="1">
      <alignment horizontal="left" vertical="center" indent="1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2" fontId="7" fillId="0" borderId="49" xfId="0" applyNumberFormat="1" applyFont="1" applyBorder="1" applyAlignment="1" applyProtection="1">
      <alignment horizontal="center" vertical="center"/>
      <protection/>
    </xf>
    <xf numFmtId="2" fontId="7" fillId="0" borderId="50" xfId="0" applyNumberFormat="1" applyFont="1" applyBorder="1" applyAlignment="1" applyProtection="1">
      <alignment horizontal="center" vertical="center"/>
      <protection/>
    </xf>
    <xf numFmtId="2" fontId="7" fillId="0" borderId="54" xfId="0" applyNumberFormat="1" applyFont="1" applyBorder="1" applyAlignment="1" applyProtection="1">
      <alignment horizontal="center" vertical="center"/>
      <protection/>
    </xf>
    <xf numFmtId="0" fontId="20" fillId="34" borderId="63" xfId="0" applyFont="1" applyFill="1" applyBorder="1" applyAlignment="1" applyProtection="1">
      <alignment horizontal="left" vertical="center"/>
      <protection/>
    </xf>
    <xf numFmtId="0" fontId="20" fillId="34" borderId="64" xfId="0" applyFont="1" applyFill="1" applyBorder="1" applyAlignment="1" applyProtection="1">
      <alignment horizontal="left" vertical="center"/>
      <protection/>
    </xf>
    <xf numFmtId="0" fontId="7" fillId="0" borderId="52" xfId="0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20" fillId="34" borderId="64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0" borderId="5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 vertical="center" indent="1"/>
      <protection/>
    </xf>
    <xf numFmtId="0" fontId="7" fillId="0" borderId="66" xfId="0" applyFont="1" applyFill="1" applyBorder="1" applyAlignment="1" applyProtection="1">
      <alignment horizontal="left" vertical="center" indent="1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20" fillId="0" borderId="104" xfId="0" applyFont="1" applyFill="1" applyBorder="1" applyAlignment="1" applyProtection="1">
      <alignment horizontal="center" vertical="center"/>
      <protection/>
    </xf>
    <xf numFmtId="0" fontId="20" fillId="0" borderId="67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2" fontId="20" fillId="0" borderId="50" xfId="0" applyNumberFormat="1" applyFont="1" applyBorder="1" applyAlignment="1" applyProtection="1">
      <alignment horizontal="center" vertical="center"/>
      <protection/>
    </xf>
    <xf numFmtId="2" fontId="20" fillId="0" borderId="54" xfId="0" applyNumberFormat="1" applyFont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 indent="1"/>
      <protection/>
    </xf>
    <xf numFmtId="0" fontId="7" fillId="0" borderId="78" xfId="0" applyFont="1" applyFill="1" applyBorder="1" applyAlignment="1" applyProtection="1">
      <alignment horizontal="left" vertical="center" indent="1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0" fontId="20" fillId="0" borderId="96" xfId="0" applyFont="1" applyFill="1" applyBorder="1" applyAlignment="1" applyProtection="1">
      <alignment horizontal="center" vertical="center"/>
      <protection/>
    </xf>
    <xf numFmtId="0" fontId="20" fillId="0" borderId="98" xfId="0" applyFont="1" applyFill="1" applyBorder="1" applyAlignment="1" applyProtection="1">
      <alignment horizontal="center" vertical="center"/>
      <protection/>
    </xf>
    <xf numFmtId="10" fontId="7" fillId="0" borderId="103" xfId="0" applyNumberFormat="1" applyFont="1" applyFill="1" applyBorder="1" applyAlignment="1" applyProtection="1">
      <alignment horizontal="center" vertical="center"/>
      <protection/>
    </xf>
    <xf numFmtId="10" fontId="7" fillId="0" borderId="96" xfId="0" applyNumberFormat="1" applyFont="1" applyFill="1" applyBorder="1" applyAlignment="1" applyProtection="1">
      <alignment horizontal="center" vertical="center"/>
      <protection/>
    </xf>
    <xf numFmtId="10" fontId="7" fillId="0" borderId="101" xfId="0" applyNumberFormat="1" applyFont="1" applyFill="1" applyBorder="1" applyAlignment="1" applyProtection="1">
      <alignment horizontal="center" vertical="center"/>
      <protection/>
    </xf>
    <xf numFmtId="2" fontId="20" fillId="0" borderId="54" xfId="0" applyNumberFormat="1" applyFont="1" applyBorder="1" applyAlignment="1" applyProtection="1">
      <alignment horizontal="center" vertical="center"/>
      <protection locked="0"/>
    </xf>
    <xf numFmtId="2" fontId="20" fillId="0" borderId="96" xfId="0" applyNumberFormat="1" applyFont="1" applyBorder="1" applyAlignment="1" applyProtection="1">
      <alignment horizontal="center" vertical="center"/>
      <protection locked="0"/>
    </xf>
    <xf numFmtId="2" fontId="20" fillId="0" borderId="97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4300" y="1619250"/>
          <a:ext cx="5819775" cy="1333500"/>
        </a:xfrm>
        <a:prstGeom prst="rect">
          <a:avLst/>
        </a:prstGeom>
        <a:solidFill>
          <a:srgbClr val="FF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Form Number:
</a:t>
          </a:r>
          <a:r>
            <a:rPr lang="en-US" cap="none" sz="800" b="1" i="0" u="none" baseline="0">
              <a:solidFill>
                <a:srgbClr val="000000"/>
              </a:solidFill>
            </a:rPr>
            <a:t>Title:
</a:t>
          </a:r>
          <a:r>
            <a:rPr lang="en-US" cap="none" sz="800" b="1" i="0" u="none" baseline="0">
              <a:solidFill>
                <a:srgbClr val="000000"/>
              </a:solidFill>
            </a:rPr>
            <a:t>Revision Date:
</a:t>
          </a:r>
          <a:r>
            <a:rPr lang="en-US" cap="none" sz="800" b="1" i="0" u="none" baseline="0">
              <a:solidFill>
                <a:srgbClr val="000000"/>
              </a:solidFill>
            </a:rPr>
            <a:t>Purpose: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190625" y="1638300"/>
          <a:ext cx="4667250" cy="13525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91440" tIns="91440" rIns="91440" bIns="9144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DT-0044 (T-2)
</a:t>
          </a:r>
          <a:r>
            <a:rPr lang="en-US" cap="none" sz="800" b="1" i="0" u="none" baseline="0">
              <a:solidFill>
                <a:srgbClr val="000000"/>
              </a:solidFill>
            </a:rPr>
            <a:t>CONTRACTOR MATERIAL CERTIFICATION AND/OR SAMPLING AND TESTING RECORD
</a:t>
          </a:r>
          <a:r>
            <a:rPr lang="en-US" cap="none" sz="800" b="1" i="0" u="none" baseline="0">
              <a:solidFill>
                <a:srgbClr val="000000"/>
              </a:solidFill>
            </a:rPr>
            <a:t>06-14
</a:t>
          </a:r>
          <a:r>
            <a:rPr lang="en-US" cap="none" sz="800" b="1" i="0" u="none" baseline="0">
              <a:solidFill>
                <a:srgbClr val="000000"/>
              </a:solidFill>
            </a:rPr>
            <a:t>To record and report test data and project information on various materials; to document certification that materials meet specifications for use on TDOT projects; to record and submit test results on performance-graded asphalts and emulsions.
</a:t>
          </a:r>
          <a:r>
            <a:rPr lang="en-US" cap="none" sz="800" b="1" i="0" u="none" baseline="0">
              <a:solidFill>
                <a:srgbClr val="000000"/>
              </a:solidFill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257300" y="247650"/>
          <a:ext cx="2324100" cy="4572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50" b="1" i="1" u="none" baseline="0">
              <a:solidFill>
                <a:srgbClr val="FF0000"/>
              </a:solidFill>
            </a:rPr>
            <a:t>TDOT E-Forms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900" b="1" i="1" u="none" baseline="0">
              <a:solidFill>
                <a:srgbClr val="000000"/>
              </a:solidFill>
            </a:rPr>
            <a:t>Materials and Tests Electronic Forms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1295400" y="1104900"/>
          <a:ext cx="1762125" cy="2857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Microsoft Excel 97
</a:t>
          </a:r>
          <a:r>
            <a:rPr lang="en-US" cap="none" sz="700" b="0" i="0" u="none" baseline="0">
              <a:solidFill>
                <a:srgbClr val="000000"/>
              </a:solidFill>
            </a:rPr>
            <a:t>Copyright 1984-1997 Microsoft Corporation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257175" y="304800"/>
          <a:ext cx="895350" cy="1000125"/>
          <a:chOff x="27" y="56"/>
          <a:chExt cx="94" cy="95"/>
        </a:xfrm>
        <a:solidFill>
          <a:srgbClr val="FFFFFF"/>
        </a:solidFill>
      </xdr:grpSpPr>
      <xdr:grpSp>
        <xdr:nvGrpSpPr>
          <xdr:cNvPr id="8" name="Group 9"/>
          <xdr:cNvGrpSpPr>
            <a:grpSpLocks/>
          </xdr:cNvGrpSpPr>
        </xdr:nvGrpSpPr>
        <xdr:grpSpPr>
          <a:xfrm>
            <a:off x="61" y="70"/>
            <a:ext cx="30" cy="26"/>
            <a:chOff x="1152" y="1392"/>
            <a:chExt cx="2832" cy="2160"/>
          </a:xfrm>
          <a:solidFill>
            <a:srgbClr val="FFFFFF"/>
          </a:solidFill>
        </xdr:grpSpPr>
        <xdr:sp>
          <xdr:nvSpPr>
            <xdr:cNvPr id="9" name="Rectangle 10"/>
            <xdr:cNvSpPr>
              <a:spLocks/>
            </xdr:cNvSpPr>
          </xdr:nvSpPr>
          <xdr:spPr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2"/>
            <xdr:cNvSpPr>
              <a:spLocks/>
            </xdr:cNvSpPr>
          </xdr:nvSpPr>
          <xdr:spPr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3"/>
            <xdr:cNvSpPr>
              <a:spLocks/>
            </xdr:cNvSpPr>
          </xdr:nvSpPr>
          <xdr:spPr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4"/>
            <xdr:cNvSpPr>
              <a:spLocks/>
            </xdr:cNvSpPr>
          </xdr:nvSpPr>
          <xdr:spPr>
            <a:xfrm rot="16200000">
              <a:off x="1440" y="1392"/>
              <a:ext cx="336" cy="21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5"/>
            <xdr:cNvSpPr>
              <a:spLocks/>
            </xdr:cNvSpPr>
          </xdr:nvSpPr>
          <xdr:spPr>
            <a:xfrm rot="16200000">
              <a:off x="2736" y="1392"/>
              <a:ext cx="336" cy="21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6"/>
            <xdr:cNvSpPr>
              <a:spLocks/>
            </xdr:cNvSpPr>
          </xdr:nvSpPr>
          <xdr:spPr>
            <a:xfrm rot="16200000">
              <a:off x="3312" y="1392"/>
              <a:ext cx="336" cy="21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304800</xdr:colOff>
      <xdr:row>9</xdr:row>
      <xdr:rowOff>47625</xdr:rowOff>
    </xdr:to>
    <xdr:sp>
      <xdr:nvSpPr>
        <xdr:cNvPr id="16" name="Rectangle 17"/>
        <xdr:cNvSpPr>
          <a:spLocks/>
        </xdr:cNvSpPr>
      </xdr:nvSpPr>
      <xdr:spPr>
        <a:xfrm>
          <a:off x="3686175" y="685800"/>
          <a:ext cx="2028825" cy="8191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Tennessee Department of Transportation
</a:t>
          </a:r>
          <a:r>
            <a:rPr lang="en-US" cap="none" sz="800" b="0" i="0" u="none" baseline="0">
              <a:solidFill>
                <a:srgbClr val="000000"/>
              </a:solidFill>
            </a:rPr>
            <a:t>Division of Materials and Tests
</a:t>
          </a:r>
          <a:r>
            <a:rPr lang="en-US" cap="none" sz="800" b="0" i="0" u="none" baseline="0">
              <a:solidFill>
                <a:srgbClr val="000000"/>
              </a:solidFill>
            </a:rPr>
            <a:t>Field Operations
</a:t>
          </a:r>
          <a:r>
            <a:rPr lang="en-US" cap="none" sz="800" b="0" i="0" u="none" baseline="0">
              <a:solidFill>
                <a:srgbClr val="000000"/>
              </a:solidFill>
            </a:rPr>
            <a:t>6601 Centennial Blvd.
</a:t>
          </a:r>
          <a:r>
            <a:rPr lang="en-US" cap="none" sz="800" b="0" i="0" u="none" baseline="0">
              <a:solidFill>
                <a:srgbClr val="000000"/>
              </a:solidFill>
            </a:rPr>
            <a:t>Nashville, Tennessee 37243-0360
</a:t>
          </a: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>
      <xdr:nvSpPr>
        <xdr:cNvPr id="17" name="Line 18"/>
        <xdr:cNvSpPr>
          <a:spLocks/>
        </xdr:cNvSpPr>
      </xdr:nvSpPr>
      <xdr:spPr>
        <a:xfrm>
          <a:off x="1257300" y="628650"/>
          <a:ext cx="20955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85725</xdr:colOff>
      <xdr:row>1</xdr:row>
      <xdr:rowOff>133350</xdr:rowOff>
    </xdr:from>
    <xdr:to>
      <xdr:col>7</xdr:col>
      <xdr:colOff>390525</xdr:colOff>
      <xdr:row>4</xdr:row>
      <xdr:rowOff>28575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9527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74</xdr:row>
      <xdr:rowOff>9525</xdr:rowOff>
    </xdr:from>
    <xdr:ext cx="981075" cy="323850"/>
    <xdr:sp>
      <xdr:nvSpPr>
        <xdr:cNvPr id="1" name="AutoShape 5"/>
        <xdr:cNvSpPr>
          <a:spLocks/>
        </xdr:cNvSpPr>
      </xdr:nvSpPr>
      <xdr:spPr>
        <a:xfrm>
          <a:off x="952500" y="1152525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65</xdr:row>
      <xdr:rowOff>142875</xdr:rowOff>
    </xdr:from>
    <xdr:to>
      <xdr:col>37</xdr:col>
      <xdr:colOff>28575</xdr:colOff>
      <xdr:row>78</xdr:row>
      <xdr:rowOff>133350</xdr:rowOff>
    </xdr:to>
    <xdr:sp>
      <xdr:nvSpPr>
        <xdr:cNvPr id="2" name="Rectangle 7"/>
        <xdr:cNvSpPr>
          <a:spLocks/>
        </xdr:cNvSpPr>
      </xdr:nvSpPr>
      <xdr:spPr>
        <a:xfrm>
          <a:off x="257175" y="10515600"/>
          <a:ext cx="70199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37</xdr:col>
      <xdr:colOff>66675</xdr:colOff>
      <xdr:row>61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95275" y="9458325"/>
          <a:ext cx="7019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</xdr:col>
      <xdr:colOff>104775</xdr:colOff>
      <xdr:row>57</xdr:row>
      <xdr:rowOff>28575</xdr:rowOff>
    </xdr:from>
    <xdr:to>
      <xdr:col>15</xdr:col>
      <xdr:colOff>38100</xdr:colOff>
      <xdr:row>58</xdr:row>
      <xdr:rowOff>133350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85750" y="9086850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8</xdr:col>
      <xdr:colOff>76200</xdr:colOff>
      <xdr:row>79</xdr:row>
      <xdr:rowOff>133350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228600" y="12192000"/>
          <a:ext cx="1228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DT-0044LP (Rev. 06-14)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58</xdr:row>
      <xdr:rowOff>142875</xdr:rowOff>
    </xdr:from>
    <xdr:to>
      <xdr:col>37</xdr:col>
      <xdr:colOff>28575</xdr:colOff>
      <xdr:row>71</xdr:row>
      <xdr:rowOff>133350</xdr:rowOff>
    </xdr:to>
    <xdr:sp>
      <xdr:nvSpPr>
        <xdr:cNvPr id="1" name="Rectangle 7"/>
        <xdr:cNvSpPr>
          <a:spLocks/>
        </xdr:cNvSpPr>
      </xdr:nvSpPr>
      <xdr:spPr>
        <a:xfrm>
          <a:off x="257175" y="9201150"/>
          <a:ext cx="67056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oneCellAnchor>
    <xdr:from>
      <xdr:col>5</xdr:col>
      <xdr:colOff>114300</xdr:colOff>
      <xdr:row>67</xdr:row>
      <xdr:rowOff>9525</xdr:rowOff>
    </xdr:from>
    <xdr:ext cx="981075" cy="314325"/>
    <xdr:sp>
      <xdr:nvSpPr>
        <xdr:cNvPr id="3" name="AutoShape 33"/>
        <xdr:cNvSpPr>
          <a:spLocks/>
        </xdr:cNvSpPr>
      </xdr:nvSpPr>
      <xdr:spPr>
        <a:xfrm>
          <a:off x="952500" y="10210800"/>
          <a:ext cx="981075" cy="314325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50</xdr:row>
      <xdr:rowOff>9525</xdr:rowOff>
    </xdr:from>
    <xdr:to>
      <xdr:col>15</xdr:col>
      <xdr:colOff>114300</xdr:colOff>
      <xdr:row>51</xdr:row>
      <xdr:rowOff>114300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304800" y="7753350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3</xdr:col>
      <xdr:colOff>57150</xdr:colOff>
      <xdr:row>73</xdr:row>
      <xdr:rowOff>38100</xdr:rowOff>
    </xdr:from>
    <xdr:to>
      <xdr:col>9</xdr:col>
      <xdr:colOff>28575</xdr:colOff>
      <xdr:row>73</xdr:row>
      <xdr:rowOff>38100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533400" y="110394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twoCellAnchor>
    <xdr:from>
      <xdr:col>1</xdr:col>
      <xdr:colOff>57150</xdr:colOff>
      <xdr:row>72</xdr:row>
      <xdr:rowOff>38100</xdr:rowOff>
    </xdr:from>
    <xdr:to>
      <xdr:col>8</xdr:col>
      <xdr:colOff>95250</xdr:colOff>
      <xdr:row>73</xdr:row>
      <xdr:rowOff>38100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238125" y="10896600"/>
          <a:ext cx="1238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DT-0044LP (Rev. 12-14)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64</xdr:row>
      <xdr:rowOff>9525</xdr:rowOff>
    </xdr:from>
    <xdr:ext cx="981075" cy="323850"/>
    <xdr:sp>
      <xdr:nvSpPr>
        <xdr:cNvPr id="2" name="AutoShape 5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3" name="Rectangle 7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51</xdr:row>
      <xdr:rowOff>47625</xdr:rowOff>
    </xdr:from>
    <xdr:to>
      <xdr:col>17</xdr:col>
      <xdr:colOff>47625</xdr:colOff>
      <xdr:row>53</xdr:row>
      <xdr:rowOff>123825</xdr:rowOff>
    </xdr:to>
    <xdr:grpSp>
      <xdr:nvGrpSpPr>
        <xdr:cNvPr id="6" name="Group 12"/>
        <xdr:cNvGrpSpPr>
          <a:grpSpLocks/>
        </xdr:cNvGrpSpPr>
      </xdr:nvGrpSpPr>
      <xdr:grpSpPr>
        <a:xfrm>
          <a:off x="2266950" y="7600950"/>
          <a:ext cx="790575" cy="342900"/>
          <a:chOff x="566" y="15"/>
          <a:chExt cx="124" cy="49"/>
        </a:xfrm>
        <a:solidFill>
          <a:srgbClr val="FFFFFF"/>
        </a:solidFill>
      </xdr:grpSpPr>
      <xdr:sp>
        <xdr:nvSpPr>
          <xdr:cNvPr id="7" name="Freeform 13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4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5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6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7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8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9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46</xdr:row>
      <xdr:rowOff>38100</xdr:rowOff>
    </xdr:from>
    <xdr:to>
      <xdr:col>33</xdr:col>
      <xdr:colOff>66675</xdr:colOff>
      <xdr:row>48</xdr:row>
      <xdr:rowOff>123825</xdr:rowOff>
    </xdr:to>
    <xdr:grpSp>
      <xdr:nvGrpSpPr>
        <xdr:cNvPr id="14" name="Group 20"/>
        <xdr:cNvGrpSpPr>
          <a:grpSpLocks/>
        </xdr:cNvGrpSpPr>
      </xdr:nvGrpSpPr>
      <xdr:grpSpPr>
        <a:xfrm>
          <a:off x="5124450" y="6810375"/>
          <a:ext cx="971550" cy="381000"/>
          <a:chOff x="498" y="708"/>
          <a:chExt cx="119" cy="40"/>
        </a:xfrm>
        <a:solidFill>
          <a:srgbClr val="FFFFFF"/>
        </a:solidFill>
      </xdr:grpSpPr>
      <xdr:sp>
        <xdr:nvSpPr>
          <xdr:cNvPr id="15" name="Freeform 21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22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23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53</xdr:row>
      <xdr:rowOff>114300</xdr:rowOff>
    </xdr:from>
    <xdr:to>
      <xdr:col>16</xdr:col>
      <xdr:colOff>57150</xdr:colOff>
      <xdr:row>56</xdr:row>
      <xdr:rowOff>0</xdr:rowOff>
    </xdr:to>
    <xdr:grpSp>
      <xdr:nvGrpSpPr>
        <xdr:cNvPr id="18" name="Group 24"/>
        <xdr:cNvGrpSpPr>
          <a:grpSpLocks/>
        </xdr:cNvGrpSpPr>
      </xdr:nvGrpSpPr>
      <xdr:grpSpPr>
        <a:xfrm>
          <a:off x="1733550" y="7934325"/>
          <a:ext cx="1152525" cy="371475"/>
          <a:chOff x="98" y="14"/>
          <a:chExt cx="172" cy="58"/>
        </a:xfrm>
        <a:solidFill>
          <a:srgbClr val="FFFFFF"/>
        </a:solidFill>
      </xdr:grpSpPr>
      <xdr:sp>
        <xdr:nvSpPr>
          <xdr:cNvPr id="19" name="Freeform 25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6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7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8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9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0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47</xdr:row>
      <xdr:rowOff>57150</xdr:rowOff>
    </xdr:from>
    <xdr:to>
      <xdr:col>25</xdr:col>
      <xdr:colOff>9525</xdr:colOff>
      <xdr:row>54</xdr:row>
      <xdr:rowOff>66675</xdr:rowOff>
    </xdr:to>
    <xdr:grpSp>
      <xdr:nvGrpSpPr>
        <xdr:cNvPr id="25" name="Group 71"/>
        <xdr:cNvGrpSpPr>
          <a:grpSpLocks noChangeAspect="1"/>
        </xdr:cNvGrpSpPr>
      </xdr:nvGrpSpPr>
      <xdr:grpSpPr>
        <a:xfrm>
          <a:off x="3524250" y="6924675"/>
          <a:ext cx="1104900" cy="1123950"/>
          <a:chOff x="2160" y="1344"/>
          <a:chExt cx="1258" cy="1272"/>
        </a:xfrm>
        <a:solidFill>
          <a:srgbClr val="FFFFFF"/>
        </a:solidFill>
      </xdr:grpSpPr>
      <xdr:sp>
        <xdr:nvSpPr>
          <xdr:cNvPr id="26" name="Oval 72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74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75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190500</xdr:colOff>
      <xdr:row>57</xdr:row>
      <xdr:rowOff>47625</xdr:rowOff>
    </xdr:from>
    <xdr:to>
      <xdr:col>32</xdr:col>
      <xdr:colOff>0</xdr:colOff>
      <xdr:row>60</xdr:row>
      <xdr:rowOff>28575</xdr:rowOff>
    </xdr:to>
    <xdr:grpSp>
      <xdr:nvGrpSpPr>
        <xdr:cNvPr id="34" name="Group 92"/>
        <xdr:cNvGrpSpPr>
          <a:grpSpLocks/>
        </xdr:cNvGrpSpPr>
      </xdr:nvGrpSpPr>
      <xdr:grpSpPr>
        <a:xfrm>
          <a:off x="4591050" y="8515350"/>
          <a:ext cx="1257300" cy="457200"/>
          <a:chOff x="725" y="12"/>
          <a:chExt cx="170" cy="64"/>
        </a:xfrm>
        <a:solidFill>
          <a:srgbClr val="FFFFFF"/>
        </a:solidFill>
      </xdr:grpSpPr>
      <xdr:sp>
        <xdr:nvSpPr>
          <xdr:cNvPr id="35" name="Freeform 93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4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95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58</xdr:row>
      <xdr:rowOff>180975</xdr:rowOff>
    </xdr:from>
    <xdr:to>
      <xdr:col>15</xdr:col>
      <xdr:colOff>85725</xdr:colOff>
      <xdr:row>61</xdr:row>
      <xdr:rowOff>85725</xdr:rowOff>
    </xdr:to>
    <xdr:grpSp>
      <xdr:nvGrpSpPr>
        <xdr:cNvPr id="38" name="Group 96"/>
        <xdr:cNvGrpSpPr>
          <a:grpSpLocks/>
        </xdr:cNvGrpSpPr>
      </xdr:nvGrpSpPr>
      <xdr:grpSpPr>
        <a:xfrm>
          <a:off x="1524000" y="8810625"/>
          <a:ext cx="1209675" cy="381000"/>
          <a:chOff x="544" y="222"/>
          <a:chExt cx="300" cy="96"/>
        </a:xfrm>
        <a:solidFill>
          <a:srgbClr val="FFFFFF"/>
        </a:solidFill>
      </xdr:grpSpPr>
      <xdr:sp>
        <xdr:nvSpPr>
          <xdr:cNvPr id="39" name="Freeform 97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8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9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00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1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2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9</xdr:row>
      <xdr:rowOff>9525</xdr:rowOff>
    </xdr:from>
    <xdr:to>
      <xdr:col>13</xdr:col>
      <xdr:colOff>95250</xdr:colOff>
      <xdr:row>11</xdr:row>
      <xdr:rowOff>47625</xdr:rowOff>
    </xdr:to>
    <xdr:sp>
      <xdr:nvSpPr>
        <xdr:cNvPr id="45" name="WordArt 105"/>
        <xdr:cNvSpPr>
          <a:spLocks noChangeAspect="1"/>
        </xdr:cNvSpPr>
      </xdr:nvSpPr>
      <xdr:spPr>
        <a:xfrm>
          <a:off x="314325" y="1181100"/>
          <a:ext cx="2066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7</xdr:col>
      <xdr:colOff>95250</xdr:colOff>
      <xdr:row>70</xdr:row>
      <xdr:rowOff>28575</xdr:rowOff>
    </xdr:to>
    <xdr:sp>
      <xdr:nvSpPr>
        <xdr:cNvPr id="46" name="Text Box 107"/>
        <xdr:cNvSpPr txBox="1">
          <a:spLocks noChangeArrowheads="1"/>
        </xdr:cNvSpPr>
      </xdr:nvSpPr>
      <xdr:spPr>
        <a:xfrm>
          <a:off x="238125" y="996315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10-02)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64</xdr:row>
      <xdr:rowOff>9525</xdr:rowOff>
    </xdr:from>
    <xdr:ext cx="981075" cy="323850"/>
    <xdr:sp>
      <xdr:nvSpPr>
        <xdr:cNvPr id="2" name="AutoShape 3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51</xdr:row>
      <xdr:rowOff>47625</xdr:rowOff>
    </xdr:from>
    <xdr:to>
      <xdr:col>17</xdr:col>
      <xdr:colOff>47625</xdr:colOff>
      <xdr:row>53</xdr:row>
      <xdr:rowOff>123825</xdr:rowOff>
    </xdr:to>
    <xdr:grpSp>
      <xdr:nvGrpSpPr>
        <xdr:cNvPr id="6" name="Group 10"/>
        <xdr:cNvGrpSpPr>
          <a:grpSpLocks/>
        </xdr:cNvGrpSpPr>
      </xdr:nvGrpSpPr>
      <xdr:grpSpPr>
        <a:xfrm>
          <a:off x="2266950" y="7600950"/>
          <a:ext cx="790575" cy="342900"/>
          <a:chOff x="566" y="15"/>
          <a:chExt cx="124" cy="49"/>
        </a:xfrm>
        <a:solidFill>
          <a:srgbClr val="FFFFFF"/>
        </a:solidFill>
      </xdr:grpSpPr>
      <xdr:sp>
        <xdr:nvSpPr>
          <xdr:cNvPr id="7" name="Freeform 11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2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3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4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6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7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46</xdr:row>
      <xdr:rowOff>38100</xdr:rowOff>
    </xdr:from>
    <xdr:to>
      <xdr:col>33</xdr:col>
      <xdr:colOff>66675</xdr:colOff>
      <xdr:row>48</xdr:row>
      <xdr:rowOff>123825</xdr:rowOff>
    </xdr:to>
    <xdr:grpSp>
      <xdr:nvGrpSpPr>
        <xdr:cNvPr id="14" name="Group 18"/>
        <xdr:cNvGrpSpPr>
          <a:grpSpLocks/>
        </xdr:cNvGrpSpPr>
      </xdr:nvGrpSpPr>
      <xdr:grpSpPr>
        <a:xfrm>
          <a:off x="5124450" y="6810375"/>
          <a:ext cx="971550" cy="381000"/>
          <a:chOff x="498" y="708"/>
          <a:chExt cx="119" cy="40"/>
        </a:xfrm>
        <a:solidFill>
          <a:srgbClr val="FFFFFF"/>
        </a:solidFill>
      </xdr:grpSpPr>
      <xdr:sp>
        <xdr:nvSpPr>
          <xdr:cNvPr id="15" name="Freeform 19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20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21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53</xdr:row>
      <xdr:rowOff>114300</xdr:rowOff>
    </xdr:from>
    <xdr:to>
      <xdr:col>16</xdr:col>
      <xdr:colOff>57150</xdr:colOff>
      <xdr:row>56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1733550" y="7934325"/>
          <a:ext cx="1152525" cy="371475"/>
          <a:chOff x="98" y="14"/>
          <a:chExt cx="172" cy="58"/>
        </a:xfrm>
        <a:solidFill>
          <a:srgbClr val="FFFFFF"/>
        </a:solidFill>
      </xdr:grpSpPr>
      <xdr:sp>
        <xdr:nvSpPr>
          <xdr:cNvPr id="19" name="Freeform 23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4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5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6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7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8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47</xdr:row>
      <xdr:rowOff>57150</xdr:rowOff>
    </xdr:from>
    <xdr:to>
      <xdr:col>25</xdr:col>
      <xdr:colOff>9525</xdr:colOff>
      <xdr:row>54</xdr:row>
      <xdr:rowOff>66675</xdr:rowOff>
    </xdr:to>
    <xdr:grpSp>
      <xdr:nvGrpSpPr>
        <xdr:cNvPr id="25" name="Group 31"/>
        <xdr:cNvGrpSpPr>
          <a:grpSpLocks noChangeAspect="1"/>
        </xdr:cNvGrpSpPr>
      </xdr:nvGrpSpPr>
      <xdr:grpSpPr>
        <a:xfrm>
          <a:off x="3524250" y="6924675"/>
          <a:ext cx="1104900" cy="1123950"/>
          <a:chOff x="2160" y="1344"/>
          <a:chExt cx="1258" cy="1272"/>
        </a:xfrm>
        <a:solidFill>
          <a:srgbClr val="FFFFFF"/>
        </a:solidFill>
      </xdr:grpSpPr>
      <xdr:sp>
        <xdr:nvSpPr>
          <xdr:cNvPr id="26" name="Oval 32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4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35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190500</xdr:colOff>
      <xdr:row>57</xdr:row>
      <xdr:rowOff>47625</xdr:rowOff>
    </xdr:from>
    <xdr:to>
      <xdr:col>32</xdr:col>
      <xdr:colOff>0</xdr:colOff>
      <xdr:row>60</xdr:row>
      <xdr:rowOff>28575</xdr:rowOff>
    </xdr:to>
    <xdr:grpSp>
      <xdr:nvGrpSpPr>
        <xdr:cNvPr id="34" name="Group 40"/>
        <xdr:cNvGrpSpPr>
          <a:grpSpLocks/>
        </xdr:cNvGrpSpPr>
      </xdr:nvGrpSpPr>
      <xdr:grpSpPr>
        <a:xfrm>
          <a:off x="4591050" y="8515350"/>
          <a:ext cx="1257300" cy="457200"/>
          <a:chOff x="725" y="12"/>
          <a:chExt cx="170" cy="64"/>
        </a:xfrm>
        <a:solidFill>
          <a:srgbClr val="FFFFFF"/>
        </a:solidFill>
      </xdr:grpSpPr>
      <xdr:sp>
        <xdr:nvSpPr>
          <xdr:cNvPr id="35" name="Freeform 41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42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3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58</xdr:row>
      <xdr:rowOff>180975</xdr:rowOff>
    </xdr:from>
    <xdr:to>
      <xdr:col>15</xdr:col>
      <xdr:colOff>85725</xdr:colOff>
      <xdr:row>61</xdr:row>
      <xdr:rowOff>85725</xdr:rowOff>
    </xdr:to>
    <xdr:grpSp>
      <xdr:nvGrpSpPr>
        <xdr:cNvPr id="38" name="Group 44"/>
        <xdr:cNvGrpSpPr>
          <a:grpSpLocks/>
        </xdr:cNvGrpSpPr>
      </xdr:nvGrpSpPr>
      <xdr:grpSpPr>
        <a:xfrm>
          <a:off x="1524000" y="8810625"/>
          <a:ext cx="1209675" cy="381000"/>
          <a:chOff x="544" y="222"/>
          <a:chExt cx="300" cy="96"/>
        </a:xfrm>
        <a:solidFill>
          <a:srgbClr val="FFFFFF"/>
        </a:solidFill>
      </xdr:grpSpPr>
      <xdr:sp>
        <xdr:nvSpPr>
          <xdr:cNvPr id="39" name="Freeform 45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6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7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8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9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50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9</xdr:row>
      <xdr:rowOff>9525</xdr:rowOff>
    </xdr:from>
    <xdr:to>
      <xdr:col>13</xdr:col>
      <xdr:colOff>95250</xdr:colOff>
      <xdr:row>11</xdr:row>
      <xdr:rowOff>47625</xdr:rowOff>
    </xdr:to>
    <xdr:sp>
      <xdr:nvSpPr>
        <xdr:cNvPr id="45" name="WordArt 51"/>
        <xdr:cNvSpPr>
          <a:spLocks noChangeAspect="1"/>
        </xdr:cNvSpPr>
      </xdr:nvSpPr>
      <xdr:spPr>
        <a:xfrm>
          <a:off x="314325" y="1181100"/>
          <a:ext cx="2066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7</xdr:col>
      <xdr:colOff>95250</xdr:colOff>
      <xdr:row>70</xdr:row>
      <xdr:rowOff>28575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238125" y="996315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10-02)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64</xdr:row>
      <xdr:rowOff>9525</xdr:rowOff>
    </xdr:from>
    <xdr:ext cx="981075" cy="323850"/>
    <xdr:sp>
      <xdr:nvSpPr>
        <xdr:cNvPr id="2" name="AutoShape 3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51</xdr:row>
      <xdr:rowOff>47625</xdr:rowOff>
    </xdr:from>
    <xdr:to>
      <xdr:col>17</xdr:col>
      <xdr:colOff>47625</xdr:colOff>
      <xdr:row>53</xdr:row>
      <xdr:rowOff>123825</xdr:rowOff>
    </xdr:to>
    <xdr:grpSp>
      <xdr:nvGrpSpPr>
        <xdr:cNvPr id="6" name="Group 10"/>
        <xdr:cNvGrpSpPr>
          <a:grpSpLocks/>
        </xdr:cNvGrpSpPr>
      </xdr:nvGrpSpPr>
      <xdr:grpSpPr>
        <a:xfrm>
          <a:off x="2266950" y="7600950"/>
          <a:ext cx="790575" cy="342900"/>
          <a:chOff x="566" y="15"/>
          <a:chExt cx="124" cy="49"/>
        </a:xfrm>
        <a:solidFill>
          <a:srgbClr val="FFFFFF"/>
        </a:solidFill>
      </xdr:grpSpPr>
      <xdr:sp>
        <xdr:nvSpPr>
          <xdr:cNvPr id="7" name="Freeform 11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2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3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4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6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7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46</xdr:row>
      <xdr:rowOff>38100</xdr:rowOff>
    </xdr:from>
    <xdr:to>
      <xdr:col>33</xdr:col>
      <xdr:colOff>66675</xdr:colOff>
      <xdr:row>48</xdr:row>
      <xdr:rowOff>123825</xdr:rowOff>
    </xdr:to>
    <xdr:grpSp>
      <xdr:nvGrpSpPr>
        <xdr:cNvPr id="14" name="Group 18"/>
        <xdr:cNvGrpSpPr>
          <a:grpSpLocks/>
        </xdr:cNvGrpSpPr>
      </xdr:nvGrpSpPr>
      <xdr:grpSpPr>
        <a:xfrm>
          <a:off x="5124450" y="6810375"/>
          <a:ext cx="971550" cy="381000"/>
          <a:chOff x="498" y="708"/>
          <a:chExt cx="119" cy="40"/>
        </a:xfrm>
        <a:solidFill>
          <a:srgbClr val="FFFFFF"/>
        </a:solidFill>
      </xdr:grpSpPr>
      <xdr:sp>
        <xdr:nvSpPr>
          <xdr:cNvPr id="15" name="Freeform 19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20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21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53</xdr:row>
      <xdr:rowOff>114300</xdr:rowOff>
    </xdr:from>
    <xdr:to>
      <xdr:col>16</xdr:col>
      <xdr:colOff>57150</xdr:colOff>
      <xdr:row>56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1733550" y="7934325"/>
          <a:ext cx="1152525" cy="371475"/>
          <a:chOff x="98" y="14"/>
          <a:chExt cx="172" cy="58"/>
        </a:xfrm>
        <a:solidFill>
          <a:srgbClr val="FFFFFF"/>
        </a:solidFill>
      </xdr:grpSpPr>
      <xdr:sp>
        <xdr:nvSpPr>
          <xdr:cNvPr id="19" name="Freeform 23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4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5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6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7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8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47</xdr:row>
      <xdr:rowOff>57150</xdr:rowOff>
    </xdr:from>
    <xdr:to>
      <xdr:col>25</xdr:col>
      <xdr:colOff>9525</xdr:colOff>
      <xdr:row>54</xdr:row>
      <xdr:rowOff>66675</xdr:rowOff>
    </xdr:to>
    <xdr:grpSp>
      <xdr:nvGrpSpPr>
        <xdr:cNvPr id="25" name="Group 31"/>
        <xdr:cNvGrpSpPr>
          <a:grpSpLocks noChangeAspect="1"/>
        </xdr:cNvGrpSpPr>
      </xdr:nvGrpSpPr>
      <xdr:grpSpPr>
        <a:xfrm>
          <a:off x="3524250" y="6924675"/>
          <a:ext cx="1104900" cy="1123950"/>
          <a:chOff x="2160" y="1344"/>
          <a:chExt cx="1258" cy="1272"/>
        </a:xfrm>
        <a:solidFill>
          <a:srgbClr val="FFFFFF"/>
        </a:solidFill>
      </xdr:grpSpPr>
      <xdr:sp>
        <xdr:nvSpPr>
          <xdr:cNvPr id="26" name="Oval 32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4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35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190500</xdr:colOff>
      <xdr:row>57</xdr:row>
      <xdr:rowOff>47625</xdr:rowOff>
    </xdr:from>
    <xdr:to>
      <xdr:col>32</xdr:col>
      <xdr:colOff>0</xdr:colOff>
      <xdr:row>60</xdr:row>
      <xdr:rowOff>28575</xdr:rowOff>
    </xdr:to>
    <xdr:grpSp>
      <xdr:nvGrpSpPr>
        <xdr:cNvPr id="34" name="Group 40"/>
        <xdr:cNvGrpSpPr>
          <a:grpSpLocks/>
        </xdr:cNvGrpSpPr>
      </xdr:nvGrpSpPr>
      <xdr:grpSpPr>
        <a:xfrm>
          <a:off x="4591050" y="8515350"/>
          <a:ext cx="1257300" cy="457200"/>
          <a:chOff x="725" y="12"/>
          <a:chExt cx="170" cy="64"/>
        </a:xfrm>
        <a:solidFill>
          <a:srgbClr val="FFFFFF"/>
        </a:solidFill>
      </xdr:grpSpPr>
      <xdr:sp>
        <xdr:nvSpPr>
          <xdr:cNvPr id="35" name="Freeform 41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42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3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58</xdr:row>
      <xdr:rowOff>180975</xdr:rowOff>
    </xdr:from>
    <xdr:to>
      <xdr:col>15</xdr:col>
      <xdr:colOff>85725</xdr:colOff>
      <xdr:row>61</xdr:row>
      <xdr:rowOff>85725</xdr:rowOff>
    </xdr:to>
    <xdr:grpSp>
      <xdr:nvGrpSpPr>
        <xdr:cNvPr id="38" name="Group 44"/>
        <xdr:cNvGrpSpPr>
          <a:grpSpLocks/>
        </xdr:cNvGrpSpPr>
      </xdr:nvGrpSpPr>
      <xdr:grpSpPr>
        <a:xfrm>
          <a:off x="1524000" y="8810625"/>
          <a:ext cx="1209675" cy="381000"/>
          <a:chOff x="544" y="222"/>
          <a:chExt cx="300" cy="96"/>
        </a:xfrm>
        <a:solidFill>
          <a:srgbClr val="FFFFFF"/>
        </a:solidFill>
      </xdr:grpSpPr>
      <xdr:sp>
        <xdr:nvSpPr>
          <xdr:cNvPr id="39" name="Freeform 45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6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7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8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9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50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9</xdr:row>
      <xdr:rowOff>9525</xdr:rowOff>
    </xdr:from>
    <xdr:to>
      <xdr:col>13</xdr:col>
      <xdr:colOff>95250</xdr:colOff>
      <xdr:row>11</xdr:row>
      <xdr:rowOff>47625</xdr:rowOff>
    </xdr:to>
    <xdr:sp>
      <xdr:nvSpPr>
        <xdr:cNvPr id="45" name="WordArt 51"/>
        <xdr:cNvSpPr>
          <a:spLocks noChangeAspect="1"/>
        </xdr:cNvSpPr>
      </xdr:nvSpPr>
      <xdr:spPr>
        <a:xfrm>
          <a:off x="314325" y="1181100"/>
          <a:ext cx="2066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7</xdr:col>
      <xdr:colOff>95250</xdr:colOff>
      <xdr:row>70</xdr:row>
      <xdr:rowOff>28575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238125" y="996315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10-02)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64</xdr:row>
      <xdr:rowOff>9525</xdr:rowOff>
    </xdr:from>
    <xdr:ext cx="981075" cy="323850"/>
    <xdr:sp>
      <xdr:nvSpPr>
        <xdr:cNvPr id="2" name="AutoShape 3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51</xdr:row>
      <xdr:rowOff>47625</xdr:rowOff>
    </xdr:from>
    <xdr:to>
      <xdr:col>17</xdr:col>
      <xdr:colOff>47625</xdr:colOff>
      <xdr:row>53</xdr:row>
      <xdr:rowOff>123825</xdr:rowOff>
    </xdr:to>
    <xdr:grpSp>
      <xdr:nvGrpSpPr>
        <xdr:cNvPr id="6" name="Group 10"/>
        <xdr:cNvGrpSpPr>
          <a:grpSpLocks/>
        </xdr:cNvGrpSpPr>
      </xdr:nvGrpSpPr>
      <xdr:grpSpPr>
        <a:xfrm>
          <a:off x="2266950" y="7600950"/>
          <a:ext cx="790575" cy="342900"/>
          <a:chOff x="566" y="15"/>
          <a:chExt cx="124" cy="49"/>
        </a:xfrm>
        <a:solidFill>
          <a:srgbClr val="FFFFFF"/>
        </a:solidFill>
      </xdr:grpSpPr>
      <xdr:sp>
        <xdr:nvSpPr>
          <xdr:cNvPr id="7" name="Freeform 11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2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3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4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6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7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46</xdr:row>
      <xdr:rowOff>38100</xdr:rowOff>
    </xdr:from>
    <xdr:to>
      <xdr:col>33</xdr:col>
      <xdr:colOff>66675</xdr:colOff>
      <xdr:row>48</xdr:row>
      <xdr:rowOff>123825</xdr:rowOff>
    </xdr:to>
    <xdr:grpSp>
      <xdr:nvGrpSpPr>
        <xdr:cNvPr id="14" name="Group 18"/>
        <xdr:cNvGrpSpPr>
          <a:grpSpLocks/>
        </xdr:cNvGrpSpPr>
      </xdr:nvGrpSpPr>
      <xdr:grpSpPr>
        <a:xfrm>
          <a:off x="5124450" y="6810375"/>
          <a:ext cx="971550" cy="381000"/>
          <a:chOff x="498" y="708"/>
          <a:chExt cx="119" cy="40"/>
        </a:xfrm>
        <a:solidFill>
          <a:srgbClr val="FFFFFF"/>
        </a:solidFill>
      </xdr:grpSpPr>
      <xdr:sp>
        <xdr:nvSpPr>
          <xdr:cNvPr id="15" name="Freeform 19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20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21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53</xdr:row>
      <xdr:rowOff>114300</xdr:rowOff>
    </xdr:from>
    <xdr:to>
      <xdr:col>16</xdr:col>
      <xdr:colOff>57150</xdr:colOff>
      <xdr:row>56</xdr:row>
      <xdr:rowOff>0</xdr:rowOff>
    </xdr:to>
    <xdr:grpSp>
      <xdr:nvGrpSpPr>
        <xdr:cNvPr id="18" name="Group 22"/>
        <xdr:cNvGrpSpPr>
          <a:grpSpLocks/>
        </xdr:cNvGrpSpPr>
      </xdr:nvGrpSpPr>
      <xdr:grpSpPr>
        <a:xfrm>
          <a:off x="1733550" y="7934325"/>
          <a:ext cx="1152525" cy="371475"/>
          <a:chOff x="98" y="14"/>
          <a:chExt cx="172" cy="58"/>
        </a:xfrm>
        <a:solidFill>
          <a:srgbClr val="FFFFFF"/>
        </a:solidFill>
      </xdr:grpSpPr>
      <xdr:sp>
        <xdr:nvSpPr>
          <xdr:cNvPr id="19" name="Freeform 23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4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5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6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7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8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47</xdr:row>
      <xdr:rowOff>57150</xdr:rowOff>
    </xdr:from>
    <xdr:to>
      <xdr:col>25</xdr:col>
      <xdr:colOff>9525</xdr:colOff>
      <xdr:row>54</xdr:row>
      <xdr:rowOff>66675</xdr:rowOff>
    </xdr:to>
    <xdr:grpSp>
      <xdr:nvGrpSpPr>
        <xdr:cNvPr id="25" name="Group 31"/>
        <xdr:cNvGrpSpPr>
          <a:grpSpLocks noChangeAspect="1"/>
        </xdr:cNvGrpSpPr>
      </xdr:nvGrpSpPr>
      <xdr:grpSpPr>
        <a:xfrm>
          <a:off x="3524250" y="6924675"/>
          <a:ext cx="1104900" cy="1123950"/>
          <a:chOff x="2160" y="1344"/>
          <a:chExt cx="1258" cy="1272"/>
        </a:xfrm>
        <a:solidFill>
          <a:srgbClr val="FFFFFF"/>
        </a:solidFill>
      </xdr:grpSpPr>
      <xdr:sp>
        <xdr:nvSpPr>
          <xdr:cNvPr id="26" name="Oval 32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4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35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190500</xdr:colOff>
      <xdr:row>57</xdr:row>
      <xdr:rowOff>47625</xdr:rowOff>
    </xdr:from>
    <xdr:to>
      <xdr:col>32</xdr:col>
      <xdr:colOff>0</xdr:colOff>
      <xdr:row>60</xdr:row>
      <xdr:rowOff>28575</xdr:rowOff>
    </xdr:to>
    <xdr:grpSp>
      <xdr:nvGrpSpPr>
        <xdr:cNvPr id="34" name="Group 40"/>
        <xdr:cNvGrpSpPr>
          <a:grpSpLocks/>
        </xdr:cNvGrpSpPr>
      </xdr:nvGrpSpPr>
      <xdr:grpSpPr>
        <a:xfrm>
          <a:off x="4591050" y="8515350"/>
          <a:ext cx="1257300" cy="457200"/>
          <a:chOff x="725" y="12"/>
          <a:chExt cx="170" cy="64"/>
        </a:xfrm>
        <a:solidFill>
          <a:srgbClr val="FFFFFF"/>
        </a:solidFill>
      </xdr:grpSpPr>
      <xdr:sp>
        <xdr:nvSpPr>
          <xdr:cNvPr id="35" name="Freeform 41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42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3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58</xdr:row>
      <xdr:rowOff>180975</xdr:rowOff>
    </xdr:from>
    <xdr:to>
      <xdr:col>15</xdr:col>
      <xdr:colOff>85725</xdr:colOff>
      <xdr:row>61</xdr:row>
      <xdr:rowOff>85725</xdr:rowOff>
    </xdr:to>
    <xdr:grpSp>
      <xdr:nvGrpSpPr>
        <xdr:cNvPr id="38" name="Group 44"/>
        <xdr:cNvGrpSpPr>
          <a:grpSpLocks/>
        </xdr:cNvGrpSpPr>
      </xdr:nvGrpSpPr>
      <xdr:grpSpPr>
        <a:xfrm>
          <a:off x="1524000" y="8810625"/>
          <a:ext cx="1209675" cy="381000"/>
          <a:chOff x="544" y="222"/>
          <a:chExt cx="300" cy="96"/>
        </a:xfrm>
        <a:solidFill>
          <a:srgbClr val="FFFFFF"/>
        </a:solidFill>
      </xdr:grpSpPr>
      <xdr:sp>
        <xdr:nvSpPr>
          <xdr:cNvPr id="39" name="Freeform 45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6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7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8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9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50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9</xdr:row>
      <xdr:rowOff>9525</xdr:rowOff>
    </xdr:from>
    <xdr:to>
      <xdr:col>13</xdr:col>
      <xdr:colOff>95250</xdr:colOff>
      <xdr:row>11</xdr:row>
      <xdr:rowOff>47625</xdr:rowOff>
    </xdr:to>
    <xdr:sp>
      <xdr:nvSpPr>
        <xdr:cNvPr id="45" name="WordArt 51"/>
        <xdr:cNvSpPr>
          <a:spLocks noChangeAspect="1"/>
        </xdr:cNvSpPr>
      </xdr:nvSpPr>
      <xdr:spPr>
        <a:xfrm>
          <a:off x="314325" y="1181100"/>
          <a:ext cx="2066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7</xdr:col>
      <xdr:colOff>95250</xdr:colOff>
      <xdr:row>70</xdr:row>
      <xdr:rowOff>28575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238125" y="996315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10-02)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74</xdr:row>
      <xdr:rowOff>9525</xdr:rowOff>
    </xdr:from>
    <xdr:ext cx="981075" cy="323850"/>
    <xdr:sp>
      <xdr:nvSpPr>
        <xdr:cNvPr id="2" name="AutoShape 5"/>
        <xdr:cNvSpPr>
          <a:spLocks/>
        </xdr:cNvSpPr>
      </xdr:nvSpPr>
      <xdr:spPr>
        <a:xfrm>
          <a:off x="952500" y="1152525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65</xdr:row>
      <xdr:rowOff>142875</xdr:rowOff>
    </xdr:from>
    <xdr:to>
      <xdr:col>37</xdr:col>
      <xdr:colOff>28575</xdr:colOff>
      <xdr:row>78</xdr:row>
      <xdr:rowOff>133350</xdr:rowOff>
    </xdr:to>
    <xdr:sp>
      <xdr:nvSpPr>
        <xdr:cNvPr id="3" name="Rectangle 7"/>
        <xdr:cNvSpPr>
          <a:spLocks/>
        </xdr:cNvSpPr>
      </xdr:nvSpPr>
      <xdr:spPr>
        <a:xfrm>
          <a:off x="257175" y="10515600"/>
          <a:ext cx="70199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37</xdr:col>
      <xdr:colOff>66675</xdr:colOff>
      <xdr:row>61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95275" y="9458325"/>
          <a:ext cx="7019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</xdr:col>
      <xdr:colOff>104775</xdr:colOff>
      <xdr:row>57</xdr:row>
      <xdr:rowOff>28575</xdr:rowOff>
    </xdr:from>
    <xdr:to>
      <xdr:col>15</xdr:col>
      <xdr:colOff>38100</xdr:colOff>
      <xdr:row>58</xdr:row>
      <xdr:rowOff>133350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285750" y="9086850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7</xdr:col>
      <xdr:colOff>85725</xdr:colOff>
      <xdr:row>80</xdr:row>
      <xdr:rowOff>19050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228600" y="121920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02-05)</a:t>
          </a:r>
        </a:p>
      </xdr:txBody>
    </xdr:sp>
    <xdr:clientData/>
  </xdr:twoCellAnchor>
  <xdr:twoCellAnchor>
    <xdr:from>
      <xdr:col>28</xdr:col>
      <xdr:colOff>9525</xdr:colOff>
      <xdr:row>56</xdr:row>
      <xdr:rowOff>28575</xdr:rowOff>
    </xdr:from>
    <xdr:to>
      <xdr:col>33</xdr:col>
      <xdr:colOff>114300</xdr:colOff>
      <xdr:row>58</xdr:row>
      <xdr:rowOff>114300</xdr:rowOff>
    </xdr:to>
    <xdr:grpSp>
      <xdr:nvGrpSpPr>
        <xdr:cNvPr id="7" name="Group 45"/>
        <xdr:cNvGrpSpPr>
          <a:grpSpLocks/>
        </xdr:cNvGrpSpPr>
      </xdr:nvGrpSpPr>
      <xdr:grpSpPr>
        <a:xfrm>
          <a:off x="5505450" y="8991600"/>
          <a:ext cx="1133475" cy="381000"/>
          <a:chOff x="498" y="708"/>
          <a:chExt cx="119" cy="40"/>
        </a:xfrm>
        <a:solidFill>
          <a:srgbClr val="FFFFFF"/>
        </a:solidFill>
      </xdr:grpSpPr>
      <xdr:sp>
        <xdr:nvSpPr>
          <xdr:cNvPr id="8" name="Freeform 46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47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48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209550</xdr:colOff>
      <xdr:row>61</xdr:row>
      <xdr:rowOff>9525</xdr:rowOff>
    </xdr:from>
    <xdr:to>
      <xdr:col>18</xdr:col>
      <xdr:colOff>85725</xdr:colOff>
      <xdr:row>63</xdr:row>
      <xdr:rowOff>85725</xdr:rowOff>
    </xdr:to>
    <xdr:grpSp>
      <xdr:nvGrpSpPr>
        <xdr:cNvPr id="11" name="Group 37"/>
        <xdr:cNvGrpSpPr>
          <a:grpSpLocks/>
        </xdr:cNvGrpSpPr>
      </xdr:nvGrpSpPr>
      <xdr:grpSpPr>
        <a:xfrm>
          <a:off x="2514600" y="9791700"/>
          <a:ext cx="1028700" cy="342900"/>
          <a:chOff x="566" y="15"/>
          <a:chExt cx="124" cy="49"/>
        </a:xfrm>
        <a:solidFill>
          <a:srgbClr val="FFFFFF"/>
        </a:solidFill>
      </xdr:grpSpPr>
      <xdr:sp>
        <xdr:nvSpPr>
          <xdr:cNvPr id="12" name="Freeform 38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39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1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2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3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4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63</xdr:row>
      <xdr:rowOff>114300</xdr:rowOff>
    </xdr:from>
    <xdr:to>
      <xdr:col>16</xdr:col>
      <xdr:colOff>0</xdr:colOff>
      <xdr:row>66</xdr:row>
      <xdr:rowOff>0</xdr:rowOff>
    </xdr:to>
    <xdr:grpSp>
      <xdr:nvGrpSpPr>
        <xdr:cNvPr id="19" name="Group 96"/>
        <xdr:cNvGrpSpPr>
          <a:grpSpLocks/>
        </xdr:cNvGrpSpPr>
      </xdr:nvGrpSpPr>
      <xdr:grpSpPr>
        <a:xfrm>
          <a:off x="1676400" y="10163175"/>
          <a:ext cx="1304925" cy="371475"/>
          <a:chOff x="98" y="14"/>
          <a:chExt cx="172" cy="58"/>
        </a:xfrm>
        <a:solidFill>
          <a:srgbClr val="FFFFFF"/>
        </a:solidFill>
      </xdr:grpSpPr>
      <xdr:sp>
        <xdr:nvSpPr>
          <xdr:cNvPr id="20" name="Freeform 97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98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99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100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101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102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57</xdr:row>
      <xdr:rowOff>0</xdr:rowOff>
    </xdr:from>
    <xdr:to>
      <xdr:col>23</xdr:col>
      <xdr:colOff>47625</xdr:colOff>
      <xdr:row>64</xdr:row>
      <xdr:rowOff>9525</xdr:rowOff>
    </xdr:to>
    <xdr:grpSp>
      <xdr:nvGrpSpPr>
        <xdr:cNvPr id="26" name="Group 103"/>
        <xdr:cNvGrpSpPr>
          <a:grpSpLocks noChangeAspect="1"/>
        </xdr:cNvGrpSpPr>
      </xdr:nvGrpSpPr>
      <xdr:grpSpPr>
        <a:xfrm>
          <a:off x="3457575" y="9058275"/>
          <a:ext cx="1104900" cy="1162050"/>
          <a:chOff x="2160" y="1344"/>
          <a:chExt cx="1258" cy="1272"/>
        </a:xfrm>
        <a:solidFill>
          <a:srgbClr val="FFFFFF"/>
        </a:solidFill>
      </xdr:grpSpPr>
      <xdr:sp>
        <xdr:nvSpPr>
          <xdr:cNvPr id="27" name="Oval 104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106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107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104775</xdr:colOff>
      <xdr:row>67</xdr:row>
      <xdr:rowOff>76200</xdr:rowOff>
    </xdr:from>
    <xdr:to>
      <xdr:col>31</xdr:col>
      <xdr:colOff>152400</xdr:colOff>
      <xdr:row>70</xdr:row>
      <xdr:rowOff>57150</xdr:rowOff>
    </xdr:to>
    <xdr:grpSp>
      <xdr:nvGrpSpPr>
        <xdr:cNvPr id="35" name="Group 112"/>
        <xdr:cNvGrpSpPr>
          <a:grpSpLocks/>
        </xdr:cNvGrpSpPr>
      </xdr:nvGrpSpPr>
      <xdr:grpSpPr>
        <a:xfrm>
          <a:off x="4838700" y="10772775"/>
          <a:ext cx="1400175" cy="457200"/>
          <a:chOff x="725" y="12"/>
          <a:chExt cx="170" cy="64"/>
        </a:xfrm>
        <a:solidFill>
          <a:srgbClr val="FFFFFF"/>
        </a:solidFill>
      </xdr:grpSpPr>
      <xdr:sp>
        <xdr:nvSpPr>
          <xdr:cNvPr id="36" name="Freeform 113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114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15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68</xdr:row>
      <xdr:rowOff>171450</xdr:rowOff>
    </xdr:from>
    <xdr:to>
      <xdr:col>15</xdr:col>
      <xdr:colOff>142875</xdr:colOff>
      <xdr:row>71</xdr:row>
      <xdr:rowOff>76200</xdr:rowOff>
    </xdr:to>
    <xdr:grpSp>
      <xdr:nvGrpSpPr>
        <xdr:cNvPr id="39" name="Group 116"/>
        <xdr:cNvGrpSpPr>
          <a:grpSpLocks/>
        </xdr:cNvGrpSpPr>
      </xdr:nvGrpSpPr>
      <xdr:grpSpPr>
        <a:xfrm>
          <a:off x="1581150" y="11029950"/>
          <a:ext cx="1314450" cy="381000"/>
          <a:chOff x="544" y="222"/>
          <a:chExt cx="300" cy="96"/>
        </a:xfrm>
        <a:solidFill>
          <a:srgbClr val="FFFFFF"/>
        </a:solidFill>
      </xdr:grpSpPr>
      <xdr:sp>
        <xdr:nvSpPr>
          <xdr:cNvPr id="40" name="Freeform 117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118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19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20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21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22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58</xdr:row>
      <xdr:rowOff>142875</xdr:rowOff>
    </xdr:from>
    <xdr:to>
      <xdr:col>37</xdr:col>
      <xdr:colOff>28575</xdr:colOff>
      <xdr:row>71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257175" y="9201150"/>
          <a:ext cx="67056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oneCellAnchor>
    <xdr:from>
      <xdr:col>5</xdr:col>
      <xdr:colOff>114300</xdr:colOff>
      <xdr:row>67</xdr:row>
      <xdr:rowOff>9525</xdr:rowOff>
    </xdr:from>
    <xdr:ext cx="981075" cy="314325"/>
    <xdr:sp>
      <xdr:nvSpPr>
        <xdr:cNvPr id="4" name="AutoShape 10"/>
        <xdr:cNvSpPr>
          <a:spLocks/>
        </xdr:cNvSpPr>
      </xdr:nvSpPr>
      <xdr:spPr>
        <a:xfrm>
          <a:off x="952500" y="10210800"/>
          <a:ext cx="981075" cy="314325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54</xdr:row>
      <xdr:rowOff>47625</xdr:rowOff>
    </xdr:from>
    <xdr:to>
      <xdr:col>17</xdr:col>
      <xdr:colOff>47625</xdr:colOff>
      <xdr:row>56</xdr:row>
      <xdr:rowOff>123825</xdr:rowOff>
    </xdr:to>
    <xdr:grpSp>
      <xdr:nvGrpSpPr>
        <xdr:cNvPr id="6" name="Group 15"/>
        <xdr:cNvGrpSpPr>
          <a:grpSpLocks/>
        </xdr:cNvGrpSpPr>
      </xdr:nvGrpSpPr>
      <xdr:grpSpPr>
        <a:xfrm>
          <a:off x="2266950" y="8515350"/>
          <a:ext cx="876300" cy="342900"/>
          <a:chOff x="566" y="15"/>
          <a:chExt cx="124" cy="49"/>
        </a:xfrm>
        <a:solidFill>
          <a:srgbClr val="FFFFFF"/>
        </a:solidFill>
      </xdr:grpSpPr>
      <xdr:sp>
        <xdr:nvSpPr>
          <xdr:cNvPr id="7" name="Freeform 16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7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8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9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20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21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22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49</xdr:row>
      <xdr:rowOff>38100</xdr:rowOff>
    </xdr:from>
    <xdr:to>
      <xdr:col>33</xdr:col>
      <xdr:colOff>66675</xdr:colOff>
      <xdr:row>51</xdr:row>
      <xdr:rowOff>123825</xdr:rowOff>
    </xdr:to>
    <xdr:grpSp>
      <xdr:nvGrpSpPr>
        <xdr:cNvPr id="14" name="Group 23"/>
        <xdr:cNvGrpSpPr>
          <a:grpSpLocks/>
        </xdr:cNvGrpSpPr>
      </xdr:nvGrpSpPr>
      <xdr:grpSpPr>
        <a:xfrm>
          <a:off x="5248275" y="7686675"/>
          <a:ext cx="1028700" cy="381000"/>
          <a:chOff x="498" y="708"/>
          <a:chExt cx="119" cy="40"/>
        </a:xfrm>
        <a:solidFill>
          <a:srgbClr val="FFFFFF"/>
        </a:solidFill>
      </xdr:grpSpPr>
      <xdr:sp>
        <xdr:nvSpPr>
          <xdr:cNvPr id="15" name="Freeform 24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25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26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56</xdr:row>
      <xdr:rowOff>114300</xdr:rowOff>
    </xdr:from>
    <xdr:to>
      <xdr:col>16</xdr:col>
      <xdr:colOff>57150</xdr:colOff>
      <xdr:row>59</xdr:row>
      <xdr:rowOff>0</xdr:rowOff>
    </xdr:to>
    <xdr:grpSp>
      <xdr:nvGrpSpPr>
        <xdr:cNvPr id="18" name="Group 27"/>
        <xdr:cNvGrpSpPr>
          <a:grpSpLocks/>
        </xdr:cNvGrpSpPr>
      </xdr:nvGrpSpPr>
      <xdr:grpSpPr>
        <a:xfrm>
          <a:off x="1733550" y="8848725"/>
          <a:ext cx="1238250" cy="371475"/>
          <a:chOff x="98" y="14"/>
          <a:chExt cx="172" cy="58"/>
        </a:xfrm>
        <a:solidFill>
          <a:srgbClr val="FFFFFF"/>
        </a:solidFill>
      </xdr:grpSpPr>
      <xdr:sp>
        <xdr:nvSpPr>
          <xdr:cNvPr id="19" name="Freeform 28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9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30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31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32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3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114300</xdr:colOff>
      <xdr:row>67</xdr:row>
      <xdr:rowOff>9525</xdr:rowOff>
    </xdr:from>
    <xdr:ext cx="981075" cy="323850"/>
    <xdr:sp>
      <xdr:nvSpPr>
        <xdr:cNvPr id="25" name="AutoShape 54"/>
        <xdr:cNvSpPr>
          <a:spLocks/>
        </xdr:cNvSpPr>
      </xdr:nvSpPr>
      <xdr:spPr>
        <a:xfrm>
          <a:off x="952500" y="102108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58</xdr:row>
      <xdr:rowOff>142875</xdr:rowOff>
    </xdr:from>
    <xdr:to>
      <xdr:col>37</xdr:col>
      <xdr:colOff>28575</xdr:colOff>
      <xdr:row>71</xdr:row>
      <xdr:rowOff>133350</xdr:rowOff>
    </xdr:to>
    <xdr:sp>
      <xdr:nvSpPr>
        <xdr:cNvPr id="26" name="Rectangle 56"/>
        <xdr:cNvSpPr>
          <a:spLocks/>
        </xdr:cNvSpPr>
      </xdr:nvSpPr>
      <xdr:spPr>
        <a:xfrm>
          <a:off x="257175" y="9201150"/>
          <a:ext cx="67056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27" name="Text Box 57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28" name="Text Box 58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12</xdr:col>
      <xdr:colOff>161925</xdr:colOff>
      <xdr:row>54</xdr:row>
      <xdr:rowOff>47625</xdr:rowOff>
    </xdr:from>
    <xdr:to>
      <xdr:col>17</xdr:col>
      <xdr:colOff>47625</xdr:colOff>
      <xdr:row>56</xdr:row>
      <xdr:rowOff>123825</xdr:rowOff>
    </xdr:to>
    <xdr:grpSp>
      <xdr:nvGrpSpPr>
        <xdr:cNvPr id="29" name="Group 59"/>
        <xdr:cNvGrpSpPr>
          <a:grpSpLocks/>
        </xdr:cNvGrpSpPr>
      </xdr:nvGrpSpPr>
      <xdr:grpSpPr>
        <a:xfrm>
          <a:off x="2266950" y="8515350"/>
          <a:ext cx="876300" cy="342900"/>
          <a:chOff x="566" y="15"/>
          <a:chExt cx="124" cy="49"/>
        </a:xfrm>
        <a:solidFill>
          <a:srgbClr val="FFFFFF"/>
        </a:solidFill>
      </xdr:grpSpPr>
      <xdr:sp>
        <xdr:nvSpPr>
          <xdr:cNvPr id="30" name="Freeform 60"/>
          <xdr:cNvSpPr>
            <a:spLocks/>
          </xdr:cNvSpPr>
        </xdr:nvSpPr>
        <xdr:spPr>
          <a:xfrm>
            <a:off x="574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61"/>
          <xdr:cNvSpPr>
            <a:spLocks/>
          </xdr:cNvSpPr>
        </xdr:nvSpPr>
        <xdr:spPr>
          <a:xfrm>
            <a:off x="566" y="17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62"/>
          <xdr:cNvSpPr>
            <a:spLocks/>
          </xdr:cNvSpPr>
        </xdr:nvSpPr>
        <xdr:spPr>
          <a:xfrm>
            <a:off x="597" y="22"/>
            <a:ext cx="32" cy="42"/>
          </a:xfrm>
          <a:custGeom>
            <a:pathLst>
              <a:path h="42" w="32">
                <a:moveTo>
                  <a:pt x="0" y="14"/>
                </a:moveTo>
                <a:cubicBezTo>
                  <a:pt x="3" y="22"/>
                  <a:pt x="5" y="11"/>
                  <a:pt x="7" y="8"/>
                </a:cubicBezTo>
                <a:cubicBezTo>
                  <a:pt x="9" y="11"/>
                  <a:pt x="11" y="18"/>
                  <a:pt x="11" y="18"/>
                </a:cubicBezTo>
                <a:cubicBezTo>
                  <a:pt x="13" y="16"/>
                  <a:pt x="22" y="0"/>
                  <a:pt x="16" y="9"/>
                </a:cubicBezTo>
                <a:cubicBezTo>
                  <a:pt x="17" y="14"/>
                  <a:pt x="17" y="19"/>
                  <a:pt x="19" y="24"/>
                </a:cubicBezTo>
                <a:cubicBezTo>
                  <a:pt x="20" y="21"/>
                  <a:pt x="22" y="17"/>
                  <a:pt x="23" y="14"/>
                </a:cubicBezTo>
                <a:cubicBezTo>
                  <a:pt x="24" y="16"/>
                  <a:pt x="24" y="22"/>
                  <a:pt x="26" y="20"/>
                </a:cubicBezTo>
                <a:cubicBezTo>
                  <a:pt x="27" y="19"/>
                  <a:pt x="28" y="14"/>
                  <a:pt x="28" y="14"/>
                </a:cubicBezTo>
                <a:cubicBezTo>
                  <a:pt x="29" y="18"/>
                  <a:pt x="31" y="25"/>
                  <a:pt x="31" y="25"/>
                </a:cubicBezTo>
                <a:cubicBezTo>
                  <a:pt x="30" y="31"/>
                  <a:pt x="28" y="42"/>
                  <a:pt x="28" y="42"/>
                </a:cubicBezTo>
                <a:cubicBezTo>
                  <a:pt x="22" y="36"/>
                  <a:pt x="23" y="29"/>
                  <a:pt x="25" y="20"/>
                </a:cubicBezTo>
                <a:cubicBezTo>
                  <a:pt x="26" y="17"/>
                  <a:pt x="32" y="15"/>
                  <a:pt x="32" y="1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63"/>
          <xdr:cNvSpPr>
            <a:spLocks/>
          </xdr:cNvSpPr>
        </xdr:nvSpPr>
        <xdr:spPr>
          <a:xfrm>
            <a:off x="662" y="26"/>
            <a:ext cx="28" cy="21"/>
          </a:xfrm>
          <a:custGeom>
            <a:pathLst>
              <a:path h="21" w="28">
                <a:moveTo>
                  <a:pt x="8" y="8"/>
                </a:moveTo>
                <a:cubicBezTo>
                  <a:pt x="5" y="10"/>
                  <a:pt x="0" y="12"/>
                  <a:pt x="6" y="14"/>
                </a:cubicBezTo>
                <a:cubicBezTo>
                  <a:pt x="9" y="12"/>
                  <a:pt x="10" y="9"/>
                  <a:pt x="12" y="6"/>
                </a:cubicBezTo>
                <a:cubicBezTo>
                  <a:pt x="13" y="4"/>
                  <a:pt x="14" y="0"/>
                  <a:pt x="14" y="0"/>
                </a:cubicBezTo>
                <a:cubicBezTo>
                  <a:pt x="14" y="4"/>
                  <a:pt x="15" y="7"/>
                  <a:pt x="15" y="11"/>
                </a:cubicBezTo>
                <a:cubicBezTo>
                  <a:pt x="16" y="21"/>
                  <a:pt x="16" y="17"/>
                  <a:pt x="17" y="9"/>
                </a:cubicBezTo>
                <a:cubicBezTo>
                  <a:pt x="20" y="10"/>
                  <a:pt x="28" y="11"/>
                  <a:pt x="21" y="14"/>
                </a:cubicBezTo>
                <a:cubicBezTo>
                  <a:pt x="18" y="16"/>
                  <a:pt x="19" y="16"/>
                  <a:pt x="17" y="14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64"/>
          <xdr:cNvSpPr>
            <a:spLocks/>
          </xdr:cNvSpPr>
        </xdr:nvSpPr>
        <xdr:spPr>
          <a:xfrm>
            <a:off x="641" y="15"/>
            <a:ext cx="26" cy="29"/>
          </a:xfrm>
          <a:custGeom>
            <a:pathLst>
              <a:path h="29" w="26">
                <a:moveTo>
                  <a:pt x="0" y="2"/>
                </a:moveTo>
                <a:cubicBezTo>
                  <a:pt x="11" y="3"/>
                  <a:pt x="16" y="0"/>
                  <a:pt x="19" y="9"/>
                </a:cubicBezTo>
                <a:cubicBezTo>
                  <a:pt x="17" y="12"/>
                  <a:pt x="9" y="14"/>
                  <a:pt x="9" y="14"/>
                </a:cubicBezTo>
                <a:cubicBezTo>
                  <a:pt x="17" y="15"/>
                  <a:pt x="23" y="14"/>
                  <a:pt x="26" y="22"/>
                </a:cubicBezTo>
                <a:cubicBezTo>
                  <a:pt x="23" y="27"/>
                  <a:pt x="15" y="29"/>
                  <a:pt x="9" y="2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65"/>
          <xdr:cNvSpPr>
            <a:spLocks/>
          </xdr:cNvSpPr>
        </xdr:nvSpPr>
        <xdr:spPr>
          <a:xfrm>
            <a:off x="650" y="18"/>
            <a:ext cx="2" cy="25"/>
          </a:xfrm>
          <a:custGeom>
            <a:pathLst>
              <a:path h="25" w="2">
                <a:moveTo>
                  <a:pt x="2" y="0"/>
                </a:moveTo>
                <a:cubicBezTo>
                  <a:pt x="1" y="8"/>
                  <a:pt x="0" y="25"/>
                  <a:pt x="0" y="25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66"/>
          <xdr:cNvSpPr>
            <a:spLocks/>
          </xdr:cNvSpPr>
        </xdr:nvSpPr>
        <xdr:spPr>
          <a:xfrm>
            <a:off x="597" y="26"/>
            <a:ext cx="3" cy="2"/>
          </a:xfrm>
          <a:custGeom>
            <a:pathLst>
              <a:path h="2" w="3">
                <a:moveTo>
                  <a:pt x="3" y="0"/>
                </a:moveTo>
                <a:cubicBezTo>
                  <a:pt x="2" y="1"/>
                  <a:pt x="0" y="2"/>
                  <a:pt x="0" y="2"/>
                </a:cubicBezTo>
                <a:cubicBezTo>
                  <a:pt x="0" y="2"/>
                  <a:pt x="2" y="1"/>
                  <a:pt x="3" y="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49</xdr:row>
      <xdr:rowOff>38100</xdr:rowOff>
    </xdr:from>
    <xdr:to>
      <xdr:col>33</xdr:col>
      <xdr:colOff>66675</xdr:colOff>
      <xdr:row>51</xdr:row>
      <xdr:rowOff>123825</xdr:rowOff>
    </xdr:to>
    <xdr:grpSp>
      <xdr:nvGrpSpPr>
        <xdr:cNvPr id="37" name="Group 67"/>
        <xdr:cNvGrpSpPr>
          <a:grpSpLocks/>
        </xdr:cNvGrpSpPr>
      </xdr:nvGrpSpPr>
      <xdr:grpSpPr>
        <a:xfrm>
          <a:off x="5248275" y="7686675"/>
          <a:ext cx="1028700" cy="381000"/>
          <a:chOff x="498" y="708"/>
          <a:chExt cx="119" cy="40"/>
        </a:xfrm>
        <a:solidFill>
          <a:srgbClr val="FFFFFF"/>
        </a:solidFill>
      </xdr:grpSpPr>
      <xdr:sp>
        <xdr:nvSpPr>
          <xdr:cNvPr id="38" name="Freeform 68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69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70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56</xdr:row>
      <xdr:rowOff>114300</xdr:rowOff>
    </xdr:from>
    <xdr:to>
      <xdr:col>16</xdr:col>
      <xdr:colOff>57150</xdr:colOff>
      <xdr:row>59</xdr:row>
      <xdr:rowOff>0</xdr:rowOff>
    </xdr:to>
    <xdr:grpSp>
      <xdr:nvGrpSpPr>
        <xdr:cNvPr id="41" name="Group 71"/>
        <xdr:cNvGrpSpPr>
          <a:grpSpLocks/>
        </xdr:cNvGrpSpPr>
      </xdr:nvGrpSpPr>
      <xdr:grpSpPr>
        <a:xfrm>
          <a:off x="1733550" y="8848725"/>
          <a:ext cx="1238250" cy="371475"/>
          <a:chOff x="98" y="14"/>
          <a:chExt cx="172" cy="58"/>
        </a:xfrm>
        <a:solidFill>
          <a:srgbClr val="FFFFFF"/>
        </a:solidFill>
      </xdr:grpSpPr>
      <xdr:sp>
        <xdr:nvSpPr>
          <xdr:cNvPr id="42" name="Freeform 72"/>
          <xdr:cNvSpPr>
            <a:spLocks/>
          </xdr:cNvSpPr>
        </xdr:nvSpPr>
        <xdr:spPr>
          <a:xfrm>
            <a:off x="98" y="14"/>
            <a:ext cx="58" cy="58"/>
          </a:xfrm>
          <a:custGeom>
            <a:pathLst>
              <a:path h="58" w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73"/>
          <xdr:cNvSpPr>
            <a:spLocks/>
          </xdr:cNvSpPr>
        </xdr:nvSpPr>
        <xdr:spPr>
          <a:xfrm>
            <a:off x="132" y="27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74"/>
          <xdr:cNvSpPr>
            <a:spLocks/>
          </xdr:cNvSpPr>
        </xdr:nvSpPr>
        <xdr:spPr>
          <a:xfrm>
            <a:off x="155" y="18"/>
            <a:ext cx="27" cy="29"/>
          </a:xfrm>
          <a:custGeom>
            <a:pathLst>
              <a:path h="29" w="27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5"/>
          <xdr:cNvSpPr>
            <a:spLocks/>
          </xdr:cNvSpPr>
        </xdr:nvSpPr>
        <xdr:spPr>
          <a:xfrm>
            <a:off x="189" y="18"/>
            <a:ext cx="81" cy="32"/>
          </a:xfrm>
          <a:custGeom>
            <a:pathLst>
              <a:path h="32" w="81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76"/>
          <xdr:cNvSpPr>
            <a:spLocks/>
          </xdr:cNvSpPr>
        </xdr:nvSpPr>
        <xdr:spPr>
          <a:xfrm>
            <a:off x="185" y="26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77"/>
          <xdr:cNvSpPr>
            <a:spLocks/>
          </xdr:cNvSpPr>
        </xdr:nvSpPr>
        <xdr:spPr>
          <a:xfrm>
            <a:off x="211" y="28"/>
            <a:ext cx="5" cy="4"/>
          </a:xfrm>
          <a:custGeom>
            <a:pathLst>
              <a:path h="4" w="5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152400</xdr:colOff>
      <xdr:row>50</xdr:row>
      <xdr:rowOff>57150</xdr:rowOff>
    </xdr:from>
    <xdr:to>
      <xdr:col>25</xdr:col>
      <xdr:colOff>9525</xdr:colOff>
      <xdr:row>57</xdr:row>
      <xdr:rowOff>66675</xdr:rowOff>
    </xdr:to>
    <xdr:grpSp>
      <xdr:nvGrpSpPr>
        <xdr:cNvPr id="48" name="Group 78"/>
        <xdr:cNvGrpSpPr>
          <a:grpSpLocks noChangeAspect="1"/>
        </xdr:cNvGrpSpPr>
      </xdr:nvGrpSpPr>
      <xdr:grpSpPr>
        <a:xfrm>
          <a:off x="3609975" y="7800975"/>
          <a:ext cx="1143000" cy="1162050"/>
          <a:chOff x="2160" y="1344"/>
          <a:chExt cx="1258" cy="1272"/>
        </a:xfrm>
        <a:solidFill>
          <a:srgbClr val="FFFFFF"/>
        </a:solidFill>
      </xdr:grpSpPr>
      <xdr:sp>
        <xdr:nvSpPr>
          <xdr:cNvPr id="49" name="Oval 79"/>
          <xdr:cNvSpPr>
            <a:spLocks noChangeAspect="1"/>
          </xdr:cNvSpPr>
        </xdr:nvSpPr>
        <xdr:spPr>
          <a:xfrm>
            <a:off x="2160" y="1344"/>
            <a:ext cx="1258" cy="1272"/>
          </a:xfrm>
          <a:prstGeom prst="ellipse">
            <a:avLst/>
          </a:prstGeom>
          <a:solidFill>
            <a:srgbClr val="B2B2B2">
              <a:alpha val="50000"/>
            </a:srgbClr>
          </a:solidFill>
          <a:ln w="254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81"/>
          <xdr:cNvSpPr>
            <a:spLocks noChangeAspect="1"/>
          </xdr:cNvSpPr>
        </xdr:nvSpPr>
        <xdr:spPr>
          <a:xfrm>
            <a:off x="2407" y="1586"/>
            <a:ext cx="764" cy="773"/>
          </a:xfrm>
          <a:prstGeom prst="ellipse">
            <a:avLst/>
          </a:prstGeom>
          <a:solidFill>
            <a:srgbClr val="B2B2B2">
              <a:alpha val="50000"/>
            </a:srgbClr>
          </a:solidFill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82"/>
          <xdr:cNvGrpSpPr>
            <a:grpSpLocks noChangeAspect="1"/>
          </xdr:cNvGrpSpPr>
        </xdr:nvGrpSpPr>
        <xdr:grpSpPr>
          <a:xfrm>
            <a:off x="2488" y="1704"/>
            <a:ext cx="624" cy="528"/>
            <a:chOff x="1008" y="1968"/>
            <a:chExt cx="978" cy="87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190500</xdr:colOff>
      <xdr:row>60</xdr:row>
      <xdr:rowOff>47625</xdr:rowOff>
    </xdr:from>
    <xdr:to>
      <xdr:col>32</xdr:col>
      <xdr:colOff>0</xdr:colOff>
      <xdr:row>63</xdr:row>
      <xdr:rowOff>28575</xdr:rowOff>
    </xdr:to>
    <xdr:grpSp>
      <xdr:nvGrpSpPr>
        <xdr:cNvPr id="57" name="Group 87"/>
        <xdr:cNvGrpSpPr>
          <a:grpSpLocks/>
        </xdr:cNvGrpSpPr>
      </xdr:nvGrpSpPr>
      <xdr:grpSpPr>
        <a:xfrm>
          <a:off x="4714875" y="9429750"/>
          <a:ext cx="1314450" cy="457200"/>
          <a:chOff x="725" y="12"/>
          <a:chExt cx="170" cy="64"/>
        </a:xfrm>
        <a:solidFill>
          <a:srgbClr val="FFFFFF"/>
        </a:solidFill>
      </xdr:grpSpPr>
      <xdr:sp>
        <xdr:nvSpPr>
          <xdr:cNvPr id="58" name="Freeform 88"/>
          <xdr:cNvSpPr>
            <a:spLocks/>
          </xdr:cNvSpPr>
        </xdr:nvSpPr>
        <xdr:spPr>
          <a:xfrm>
            <a:off x="725" y="19"/>
            <a:ext cx="68" cy="57"/>
          </a:xfrm>
          <a:custGeom>
            <a:pathLst>
              <a:path h="57" w="68">
                <a:moveTo>
                  <a:pt x="23" y="19"/>
                </a:moveTo>
                <a:cubicBezTo>
                  <a:pt x="20" y="22"/>
                  <a:pt x="15" y="22"/>
                  <a:pt x="11" y="24"/>
                </a:cubicBezTo>
                <a:cubicBezTo>
                  <a:pt x="5" y="22"/>
                  <a:pt x="8" y="22"/>
                  <a:pt x="11" y="17"/>
                </a:cubicBezTo>
                <a:cubicBezTo>
                  <a:pt x="12" y="13"/>
                  <a:pt x="14" y="13"/>
                  <a:pt x="17" y="11"/>
                </a:cubicBezTo>
                <a:cubicBezTo>
                  <a:pt x="19" y="6"/>
                  <a:pt x="28" y="4"/>
                  <a:pt x="32" y="2"/>
                </a:cubicBezTo>
                <a:cubicBezTo>
                  <a:pt x="30" y="11"/>
                  <a:pt x="24" y="22"/>
                  <a:pt x="18" y="28"/>
                </a:cubicBezTo>
                <a:cubicBezTo>
                  <a:pt x="17" y="32"/>
                  <a:pt x="16" y="37"/>
                  <a:pt x="13" y="41"/>
                </a:cubicBezTo>
                <a:cubicBezTo>
                  <a:pt x="12" y="46"/>
                  <a:pt x="10" y="53"/>
                  <a:pt x="6" y="57"/>
                </a:cubicBezTo>
                <a:cubicBezTo>
                  <a:pt x="0" y="51"/>
                  <a:pt x="3" y="38"/>
                  <a:pt x="11" y="35"/>
                </a:cubicBezTo>
                <a:cubicBezTo>
                  <a:pt x="14" y="32"/>
                  <a:pt x="18" y="30"/>
                  <a:pt x="22" y="28"/>
                </a:cubicBezTo>
                <a:cubicBezTo>
                  <a:pt x="23" y="25"/>
                  <a:pt x="32" y="22"/>
                  <a:pt x="31" y="23"/>
                </a:cubicBezTo>
                <a:cubicBezTo>
                  <a:pt x="31" y="24"/>
                  <a:pt x="31" y="26"/>
                  <a:pt x="32" y="26"/>
                </a:cubicBezTo>
                <a:cubicBezTo>
                  <a:pt x="33" y="27"/>
                  <a:pt x="34" y="23"/>
                  <a:pt x="35" y="22"/>
                </a:cubicBezTo>
                <a:cubicBezTo>
                  <a:pt x="38" y="20"/>
                  <a:pt x="41" y="18"/>
                  <a:pt x="44" y="16"/>
                </a:cubicBezTo>
                <a:cubicBezTo>
                  <a:pt x="45" y="12"/>
                  <a:pt x="45" y="9"/>
                  <a:pt x="49" y="7"/>
                </a:cubicBezTo>
                <a:cubicBezTo>
                  <a:pt x="50" y="0"/>
                  <a:pt x="51" y="2"/>
                  <a:pt x="47" y="4"/>
                </a:cubicBezTo>
                <a:lnTo>
                  <a:pt x="41" y="25"/>
                </a:lnTo>
                <a:cubicBezTo>
                  <a:pt x="41" y="25"/>
                  <a:pt x="42" y="24"/>
                  <a:pt x="42" y="24"/>
                </a:cubicBezTo>
                <a:cubicBezTo>
                  <a:pt x="43" y="22"/>
                  <a:pt x="44" y="20"/>
                  <a:pt x="46" y="18"/>
                </a:cubicBezTo>
                <a:cubicBezTo>
                  <a:pt x="48" y="20"/>
                  <a:pt x="47" y="27"/>
                  <a:pt x="51" y="24"/>
                </a:cubicBezTo>
                <a:cubicBezTo>
                  <a:pt x="54" y="22"/>
                  <a:pt x="54" y="22"/>
                  <a:pt x="55" y="19"/>
                </a:cubicBezTo>
                <a:cubicBezTo>
                  <a:pt x="55" y="21"/>
                  <a:pt x="54" y="24"/>
                  <a:pt x="56" y="25"/>
                </a:cubicBezTo>
                <a:cubicBezTo>
                  <a:pt x="58" y="26"/>
                  <a:pt x="60" y="21"/>
                  <a:pt x="60" y="21"/>
                </a:cubicBezTo>
                <a:cubicBezTo>
                  <a:pt x="61" y="23"/>
                  <a:pt x="62" y="23"/>
                  <a:pt x="64" y="25"/>
                </a:cubicBezTo>
                <a:cubicBezTo>
                  <a:pt x="65" y="24"/>
                  <a:pt x="68" y="22"/>
                  <a:pt x="68" y="2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89"/>
          <xdr:cNvSpPr>
            <a:spLocks/>
          </xdr:cNvSpPr>
        </xdr:nvSpPr>
        <xdr:spPr>
          <a:xfrm>
            <a:off x="764" y="12"/>
            <a:ext cx="131" cy="53"/>
          </a:xfrm>
          <a:custGeom>
            <a:pathLst>
              <a:path h="53" w="131">
                <a:moveTo>
                  <a:pt x="0" y="53"/>
                </a:moveTo>
                <a:cubicBezTo>
                  <a:pt x="4" y="52"/>
                  <a:pt x="9" y="51"/>
                  <a:pt x="13" y="50"/>
                </a:cubicBezTo>
                <a:cubicBezTo>
                  <a:pt x="25" y="44"/>
                  <a:pt x="40" y="36"/>
                  <a:pt x="48" y="25"/>
                </a:cubicBezTo>
                <a:cubicBezTo>
                  <a:pt x="53" y="18"/>
                  <a:pt x="56" y="9"/>
                  <a:pt x="62" y="3"/>
                </a:cubicBezTo>
                <a:cubicBezTo>
                  <a:pt x="59" y="0"/>
                  <a:pt x="56" y="7"/>
                  <a:pt x="55" y="9"/>
                </a:cubicBezTo>
                <a:cubicBezTo>
                  <a:pt x="55" y="15"/>
                  <a:pt x="58" y="29"/>
                  <a:pt x="50" y="32"/>
                </a:cubicBezTo>
                <a:cubicBezTo>
                  <a:pt x="49" y="36"/>
                  <a:pt x="40" y="38"/>
                  <a:pt x="40" y="38"/>
                </a:cubicBezTo>
                <a:cubicBezTo>
                  <a:pt x="29" y="36"/>
                  <a:pt x="36" y="32"/>
                  <a:pt x="42" y="31"/>
                </a:cubicBezTo>
                <a:cubicBezTo>
                  <a:pt x="45" y="29"/>
                  <a:pt x="49" y="29"/>
                  <a:pt x="53" y="28"/>
                </a:cubicBezTo>
                <a:cubicBezTo>
                  <a:pt x="57" y="32"/>
                  <a:pt x="55" y="29"/>
                  <a:pt x="57" y="37"/>
                </a:cubicBezTo>
                <a:cubicBezTo>
                  <a:pt x="58" y="34"/>
                  <a:pt x="59" y="32"/>
                  <a:pt x="61" y="29"/>
                </a:cubicBezTo>
                <a:cubicBezTo>
                  <a:pt x="62" y="30"/>
                  <a:pt x="64" y="32"/>
                  <a:pt x="64" y="32"/>
                </a:cubicBezTo>
                <a:cubicBezTo>
                  <a:pt x="66" y="31"/>
                  <a:pt x="69" y="29"/>
                  <a:pt x="69" y="29"/>
                </a:cubicBezTo>
                <a:cubicBezTo>
                  <a:pt x="70" y="31"/>
                  <a:pt x="74" y="35"/>
                  <a:pt x="74" y="35"/>
                </a:cubicBezTo>
                <a:cubicBezTo>
                  <a:pt x="78" y="33"/>
                  <a:pt x="81" y="30"/>
                  <a:pt x="83" y="35"/>
                </a:cubicBezTo>
                <a:cubicBezTo>
                  <a:pt x="92" y="32"/>
                  <a:pt x="90" y="30"/>
                  <a:pt x="96" y="24"/>
                </a:cubicBezTo>
                <a:cubicBezTo>
                  <a:pt x="97" y="22"/>
                  <a:pt x="102" y="14"/>
                  <a:pt x="97" y="21"/>
                </a:cubicBezTo>
                <a:cubicBezTo>
                  <a:pt x="96" y="25"/>
                  <a:pt x="92" y="40"/>
                  <a:pt x="100" y="35"/>
                </a:cubicBezTo>
                <a:cubicBezTo>
                  <a:pt x="104" y="29"/>
                  <a:pt x="109" y="24"/>
                  <a:pt x="112" y="16"/>
                </a:cubicBezTo>
                <a:cubicBezTo>
                  <a:pt x="110" y="10"/>
                  <a:pt x="109" y="16"/>
                  <a:pt x="107" y="19"/>
                </a:cubicBezTo>
                <a:cubicBezTo>
                  <a:pt x="106" y="23"/>
                  <a:pt x="105" y="28"/>
                  <a:pt x="105" y="32"/>
                </a:cubicBezTo>
                <a:cubicBezTo>
                  <a:pt x="105" y="33"/>
                  <a:pt x="105" y="30"/>
                  <a:pt x="106" y="29"/>
                </a:cubicBezTo>
                <a:cubicBezTo>
                  <a:pt x="107" y="27"/>
                  <a:pt x="110" y="25"/>
                  <a:pt x="110" y="25"/>
                </a:cubicBezTo>
                <a:cubicBezTo>
                  <a:pt x="112" y="27"/>
                  <a:pt x="112" y="30"/>
                  <a:pt x="114" y="32"/>
                </a:cubicBezTo>
                <a:cubicBezTo>
                  <a:pt x="123" y="31"/>
                  <a:pt x="123" y="30"/>
                  <a:pt x="129" y="28"/>
                </a:cubicBezTo>
                <a:cubicBezTo>
                  <a:pt x="129" y="27"/>
                  <a:pt x="129" y="26"/>
                  <a:pt x="130" y="26"/>
                </a:cubicBezTo>
                <a:cubicBezTo>
                  <a:pt x="131" y="26"/>
                  <a:pt x="131" y="28"/>
                  <a:pt x="131" y="28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90"/>
          <xdr:cNvSpPr>
            <a:spLocks/>
          </xdr:cNvSpPr>
        </xdr:nvSpPr>
        <xdr:spPr>
          <a:xfrm flipV="1">
            <a:off x="845" y="30"/>
            <a:ext cx="33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61</xdr:row>
      <xdr:rowOff>180975</xdr:rowOff>
    </xdr:from>
    <xdr:to>
      <xdr:col>15</xdr:col>
      <xdr:colOff>85725</xdr:colOff>
      <xdr:row>64</xdr:row>
      <xdr:rowOff>85725</xdr:rowOff>
    </xdr:to>
    <xdr:grpSp>
      <xdr:nvGrpSpPr>
        <xdr:cNvPr id="61" name="Group 91"/>
        <xdr:cNvGrpSpPr>
          <a:grpSpLocks/>
        </xdr:cNvGrpSpPr>
      </xdr:nvGrpSpPr>
      <xdr:grpSpPr>
        <a:xfrm>
          <a:off x="1524000" y="9725025"/>
          <a:ext cx="1257300" cy="381000"/>
          <a:chOff x="544" y="222"/>
          <a:chExt cx="300" cy="96"/>
        </a:xfrm>
        <a:solidFill>
          <a:srgbClr val="FFFFFF"/>
        </a:solidFill>
      </xdr:grpSpPr>
      <xdr:sp>
        <xdr:nvSpPr>
          <xdr:cNvPr id="62" name="Freeform 92"/>
          <xdr:cNvSpPr>
            <a:spLocks/>
          </xdr:cNvSpPr>
        </xdr:nvSpPr>
        <xdr:spPr>
          <a:xfrm>
            <a:off x="544" y="225"/>
            <a:ext cx="106" cy="86"/>
          </a:xfrm>
          <a:custGeom>
            <a:pathLst>
              <a:path h="86" w="10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93"/>
          <xdr:cNvSpPr>
            <a:spLocks/>
          </xdr:cNvSpPr>
        </xdr:nvSpPr>
        <xdr:spPr>
          <a:xfrm>
            <a:off x="592" y="240"/>
            <a:ext cx="148" cy="78"/>
          </a:xfrm>
          <a:custGeom>
            <a:pathLst>
              <a:path h="78" w="14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94"/>
          <xdr:cNvSpPr>
            <a:spLocks/>
          </xdr:cNvSpPr>
        </xdr:nvSpPr>
        <xdr:spPr>
          <a:xfrm>
            <a:off x="610" y="262"/>
            <a:ext cx="125" cy="13"/>
          </a:xfrm>
          <a:custGeom>
            <a:pathLst>
              <a:path h="13" w="125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95"/>
          <xdr:cNvSpPr>
            <a:spLocks/>
          </xdr:cNvSpPr>
        </xdr:nvSpPr>
        <xdr:spPr>
          <a:xfrm>
            <a:off x="712" y="238"/>
            <a:ext cx="6" cy="59"/>
          </a:xfrm>
          <a:custGeom>
            <a:pathLst>
              <a:path h="59" w="6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96"/>
          <xdr:cNvSpPr>
            <a:spLocks/>
          </xdr:cNvSpPr>
        </xdr:nvSpPr>
        <xdr:spPr>
          <a:xfrm>
            <a:off x="709" y="230"/>
            <a:ext cx="77" cy="62"/>
          </a:xfrm>
          <a:custGeom>
            <a:pathLst>
              <a:path h="62" w="77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97"/>
          <xdr:cNvSpPr>
            <a:spLocks/>
          </xdr:cNvSpPr>
        </xdr:nvSpPr>
        <xdr:spPr>
          <a:xfrm>
            <a:off x="767" y="222"/>
            <a:ext cx="77" cy="96"/>
          </a:xfrm>
          <a:custGeom>
            <a:pathLst>
              <a:path h="96" w="77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9</xdr:row>
      <xdr:rowOff>9525</xdr:rowOff>
    </xdr:from>
    <xdr:to>
      <xdr:col>13</xdr:col>
      <xdr:colOff>95250</xdr:colOff>
      <xdr:row>11</xdr:row>
      <xdr:rowOff>47625</xdr:rowOff>
    </xdr:to>
    <xdr:sp>
      <xdr:nvSpPr>
        <xdr:cNvPr id="68" name="WordArt 101"/>
        <xdr:cNvSpPr>
          <a:spLocks noChangeAspect="1"/>
        </xdr:cNvSpPr>
      </xdr:nvSpPr>
      <xdr:spPr>
        <a:xfrm>
          <a:off x="314325" y="1181100"/>
          <a:ext cx="2066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  <xdr:twoCellAnchor>
    <xdr:from>
      <xdr:col>1</xdr:col>
      <xdr:colOff>57150</xdr:colOff>
      <xdr:row>72</xdr:row>
      <xdr:rowOff>28575</xdr:rowOff>
    </xdr:from>
    <xdr:to>
      <xdr:col>7</xdr:col>
      <xdr:colOff>95250</xdr:colOff>
      <xdr:row>73</xdr:row>
      <xdr:rowOff>47625</xdr:rowOff>
    </xdr:to>
    <xdr:sp>
      <xdr:nvSpPr>
        <xdr:cNvPr id="69" name="Text Box 102"/>
        <xdr:cNvSpPr txBox="1">
          <a:spLocks noChangeArrowheads="1"/>
        </xdr:cNvSpPr>
      </xdr:nvSpPr>
      <xdr:spPr>
        <a:xfrm>
          <a:off x="238125" y="10887075"/>
          <a:ext cx="1057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12-14)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</xdr:row>
      <xdr:rowOff>28575</xdr:rowOff>
    </xdr:from>
    <xdr:to>
      <xdr:col>37</xdr:col>
      <xdr:colOff>66675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29350" y="200025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DT-0044-E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Re: T-2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16 May 02
</a:t>
          </a:r>
        </a:p>
      </xdr:txBody>
    </xdr:sp>
    <xdr:clientData/>
  </xdr:twoCellAnchor>
  <xdr:oneCellAnchor>
    <xdr:from>
      <xdr:col>5</xdr:col>
      <xdr:colOff>114300</xdr:colOff>
      <xdr:row>72</xdr:row>
      <xdr:rowOff>9525</xdr:rowOff>
    </xdr:from>
    <xdr:ext cx="981075" cy="323850"/>
    <xdr:sp>
      <xdr:nvSpPr>
        <xdr:cNvPr id="3" name="AutoShape 5"/>
        <xdr:cNvSpPr>
          <a:spLocks/>
        </xdr:cNvSpPr>
      </xdr:nvSpPr>
      <xdr:spPr>
        <a:xfrm>
          <a:off x="952500" y="11306175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63</xdr:row>
      <xdr:rowOff>142875</xdr:rowOff>
    </xdr:from>
    <xdr:to>
      <xdr:col>37</xdr:col>
      <xdr:colOff>28575</xdr:colOff>
      <xdr:row>76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257175" y="10296525"/>
          <a:ext cx="672465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37</xdr:col>
      <xdr:colOff>66675</xdr:colOff>
      <xdr:row>59</xdr:row>
      <xdr:rowOff>104775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5275" y="9239250"/>
          <a:ext cx="6724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10</xdr:col>
      <xdr:colOff>228600</xdr:colOff>
      <xdr:row>46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067425" cy="73056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64</xdr:row>
      <xdr:rowOff>9525</xdr:rowOff>
    </xdr:from>
    <xdr:ext cx="981075" cy="323850"/>
    <xdr:sp>
      <xdr:nvSpPr>
        <xdr:cNvPr id="2" name="AutoShape 20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3" name="Rectangle 26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15</xdr:col>
      <xdr:colOff>142875</xdr:colOff>
      <xdr:row>48</xdr:row>
      <xdr:rowOff>104775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285750" y="6867525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7</xdr:col>
      <xdr:colOff>95250</xdr:colOff>
      <xdr:row>71</xdr:row>
      <xdr:rowOff>0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238125" y="996315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02-05)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</xdr:colOff>
      <xdr:row>74</xdr:row>
      <xdr:rowOff>9525</xdr:rowOff>
    </xdr:from>
    <xdr:ext cx="981075" cy="323850"/>
    <xdr:sp>
      <xdr:nvSpPr>
        <xdr:cNvPr id="2" name="AutoShape 5"/>
        <xdr:cNvSpPr>
          <a:spLocks/>
        </xdr:cNvSpPr>
      </xdr:nvSpPr>
      <xdr:spPr>
        <a:xfrm>
          <a:off x="952500" y="1152525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65</xdr:row>
      <xdr:rowOff>142875</xdr:rowOff>
    </xdr:from>
    <xdr:to>
      <xdr:col>37</xdr:col>
      <xdr:colOff>28575</xdr:colOff>
      <xdr:row>78</xdr:row>
      <xdr:rowOff>133350</xdr:rowOff>
    </xdr:to>
    <xdr:sp>
      <xdr:nvSpPr>
        <xdr:cNvPr id="3" name="Rectangle 7"/>
        <xdr:cNvSpPr>
          <a:spLocks/>
        </xdr:cNvSpPr>
      </xdr:nvSpPr>
      <xdr:spPr>
        <a:xfrm>
          <a:off x="257175" y="10515600"/>
          <a:ext cx="70199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37</xdr:col>
      <xdr:colOff>66675</xdr:colOff>
      <xdr:row>61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95275" y="9458325"/>
          <a:ext cx="7019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</xdr:col>
      <xdr:colOff>104775</xdr:colOff>
      <xdr:row>57</xdr:row>
      <xdr:rowOff>28575</xdr:rowOff>
    </xdr:from>
    <xdr:to>
      <xdr:col>15</xdr:col>
      <xdr:colOff>38100</xdr:colOff>
      <xdr:row>58</xdr:row>
      <xdr:rowOff>133350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285750" y="9086850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1</xdr:col>
      <xdr:colOff>47625</xdr:colOff>
      <xdr:row>79</xdr:row>
      <xdr:rowOff>19050</xdr:rowOff>
    </xdr:from>
    <xdr:to>
      <xdr:col>7</xdr:col>
      <xdr:colOff>85725</xdr:colOff>
      <xdr:row>80</xdr:row>
      <xdr:rowOff>19050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228600" y="12192000"/>
          <a:ext cx="1057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02-05)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58</xdr:row>
      <xdr:rowOff>142875</xdr:rowOff>
    </xdr:from>
    <xdr:to>
      <xdr:col>37</xdr:col>
      <xdr:colOff>28575</xdr:colOff>
      <xdr:row>71</xdr:row>
      <xdr:rowOff>133350</xdr:rowOff>
    </xdr:to>
    <xdr:sp>
      <xdr:nvSpPr>
        <xdr:cNvPr id="1" name="Rectangle 7"/>
        <xdr:cNvSpPr>
          <a:spLocks/>
        </xdr:cNvSpPr>
      </xdr:nvSpPr>
      <xdr:spPr>
        <a:xfrm>
          <a:off x="257175" y="9201150"/>
          <a:ext cx="67056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37</xdr:col>
      <xdr:colOff>66675</xdr:colOff>
      <xdr:row>54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95275" y="8143875"/>
          <a:ext cx="670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oneCellAnchor>
    <xdr:from>
      <xdr:col>5</xdr:col>
      <xdr:colOff>114300</xdr:colOff>
      <xdr:row>67</xdr:row>
      <xdr:rowOff>9525</xdr:rowOff>
    </xdr:from>
    <xdr:ext cx="981075" cy="314325"/>
    <xdr:sp>
      <xdr:nvSpPr>
        <xdr:cNvPr id="3" name="AutoShape 33"/>
        <xdr:cNvSpPr>
          <a:spLocks/>
        </xdr:cNvSpPr>
      </xdr:nvSpPr>
      <xdr:spPr>
        <a:xfrm>
          <a:off x="952500" y="10210800"/>
          <a:ext cx="981075" cy="314325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50</xdr:row>
      <xdr:rowOff>9525</xdr:rowOff>
    </xdr:from>
    <xdr:to>
      <xdr:col>15</xdr:col>
      <xdr:colOff>114300</xdr:colOff>
      <xdr:row>51</xdr:row>
      <xdr:rowOff>114300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304800" y="7753350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3</xdr:col>
      <xdr:colOff>57150</xdr:colOff>
      <xdr:row>73</xdr:row>
      <xdr:rowOff>38100</xdr:rowOff>
    </xdr:from>
    <xdr:to>
      <xdr:col>9</xdr:col>
      <xdr:colOff>28575</xdr:colOff>
      <xdr:row>73</xdr:row>
      <xdr:rowOff>38100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533400" y="1105852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twoCellAnchor>
    <xdr:from>
      <xdr:col>1</xdr:col>
      <xdr:colOff>57150</xdr:colOff>
      <xdr:row>72</xdr:row>
      <xdr:rowOff>38100</xdr:rowOff>
    </xdr:from>
    <xdr:to>
      <xdr:col>8</xdr:col>
      <xdr:colOff>57150</xdr:colOff>
      <xdr:row>73</xdr:row>
      <xdr:rowOff>19050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238125" y="10896600"/>
          <a:ext cx="1200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 (Rev. 12-14)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38100</xdr:colOff>
      <xdr:row>8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</xdr:row>
      <xdr:rowOff>28575</xdr:rowOff>
    </xdr:from>
    <xdr:to>
      <xdr:col>37</xdr:col>
      <xdr:colOff>66675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29325" y="200025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DT-0044-E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Re: T-2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16 May 02
</a:t>
          </a:r>
        </a:p>
      </xdr:txBody>
    </xdr:sp>
    <xdr:clientData/>
  </xdr:twoCellAnchor>
  <xdr:oneCellAnchor>
    <xdr:from>
      <xdr:col>5</xdr:col>
      <xdr:colOff>114300</xdr:colOff>
      <xdr:row>63</xdr:row>
      <xdr:rowOff>9525</xdr:rowOff>
    </xdr:from>
    <xdr:ext cx="981075" cy="323850"/>
    <xdr:sp>
      <xdr:nvSpPr>
        <xdr:cNvPr id="3" name="AutoShape 5"/>
        <xdr:cNvSpPr>
          <a:spLocks/>
        </xdr:cNvSpPr>
      </xdr:nvSpPr>
      <xdr:spPr>
        <a:xfrm>
          <a:off x="952500" y="920115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54</xdr:row>
      <xdr:rowOff>142875</xdr:rowOff>
    </xdr:from>
    <xdr:to>
      <xdr:col>37</xdr:col>
      <xdr:colOff>28575</xdr:colOff>
      <xdr:row>67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257175" y="819150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37</xdr:col>
      <xdr:colOff>66675</xdr:colOff>
      <xdr:row>50</xdr:row>
      <xdr:rowOff>104775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5275" y="713422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28</xdr:col>
      <xdr:colOff>28575</xdr:colOff>
      <xdr:row>45</xdr:row>
      <xdr:rowOff>123825</xdr:rowOff>
    </xdr:from>
    <xdr:to>
      <xdr:col>34</xdr:col>
      <xdr:colOff>114300</xdr:colOff>
      <xdr:row>47</xdr:row>
      <xdr:rowOff>152400</xdr:rowOff>
    </xdr:to>
    <xdr:grpSp>
      <xdr:nvGrpSpPr>
        <xdr:cNvPr id="6" name="Group 18"/>
        <xdr:cNvGrpSpPr>
          <a:grpSpLocks/>
        </xdr:cNvGrpSpPr>
      </xdr:nvGrpSpPr>
      <xdr:grpSpPr>
        <a:xfrm>
          <a:off x="5191125" y="6743700"/>
          <a:ext cx="1133475" cy="381000"/>
          <a:chOff x="498" y="708"/>
          <a:chExt cx="119" cy="40"/>
        </a:xfrm>
        <a:solidFill>
          <a:srgbClr val="FFFFFF"/>
        </a:solidFill>
      </xdr:grpSpPr>
      <xdr:sp>
        <xdr:nvSpPr>
          <xdr:cNvPr id="7" name="Freeform 14"/>
          <xdr:cNvSpPr>
            <a:spLocks/>
          </xdr:cNvSpPr>
        </xdr:nvSpPr>
        <xdr:spPr>
          <a:xfrm>
            <a:off x="498" y="711"/>
            <a:ext cx="22" cy="20"/>
          </a:xfrm>
          <a:custGeom>
            <a:pathLst>
              <a:path h="20" w="22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5"/>
          <xdr:cNvSpPr>
            <a:spLocks/>
          </xdr:cNvSpPr>
        </xdr:nvSpPr>
        <xdr:spPr>
          <a:xfrm>
            <a:off x="517" y="714"/>
            <a:ext cx="19" cy="19"/>
          </a:xfrm>
          <a:custGeom>
            <a:pathLst>
              <a:path h="19" w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7"/>
          <xdr:cNvSpPr>
            <a:spLocks/>
          </xdr:cNvSpPr>
        </xdr:nvSpPr>
        <xdr:spPr>
          <a:xfrm>
            <a:off x="535" y="708"/>
            <a:ext cx="82" cy="40"/>
          </a:xfrm>
          <a:custGeom>
            <a:pathLst>
              <a:path h="40" w="82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Form Number:
</a:t>
          </a:r>
          <a:r>
            <a:rPr lang="en-US" cap="none" sz="800" b="1" i="0" u="none" baseline="0">
              <a:solidFill>
                <a:srgbClr val="000000"/>
              </a:solidFill>
            </a:rPr>
            <a:t>Title:
</a:t>
          </a:r>
          <a:r>
            <a:rPr lang="en-US" cap="none" sz="800" b="1" i="0" u="none" baseline="0">
              <a:solidFill>
                <a:srgbClr val="000000"/>
              </a:solidFill>
            </a:rPr>
            <a:t>Revision Date:
</a:t>
          </a:r>
          <a:r>
            <a:rPr lang="en-US" cap="none" sz="800" b="1" i="0" u="none" baseline="0">
              <a:solidFill>
                <a:srgbClr val="000000"/>
              </a:solidFill>
            </a:rPr>
            <a:t>Purpose:
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90625" y="1638300"/>
          <a:ext cx="4667250" cy="127635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91440" tIns="91440" rIns="91440" bIns="9144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DT-0044-E (T-0002)
</a:t>
          </a:r>
          <a:r>
            <a:rPr lang="en-US" cap="none" sz="800" b="1" i="0" u="none" baseline="0">
              <a:solidFill>
                <a:srgbClr val="000000"/>
              </a:solidFill>
            </a:rPr>
            <a:t>MATERIAL CERTIFICATION/SAMPLING AND TESTING RECORD
</a:t>
          </a:r>
          <a:r>
            <a:rPr lang="en-US" cap="none" sz="800" b="1" i="0" u="none" baseline="0">
              <a:solidFill>
                <a:srgbClr val="000000"/>
              </a:solidFill>
            </a:rPr>
            <a:t>16 May 02
</a:t>
          </a:r>
          <a:r>
            <a:rPr lang="en-US" cap="none" sz="800" b="1" i="0" u="none" baseline="0">
              <a:solidFill>
                <a:srgbClr val="000000"/>
              </a:solidFill>
            </a:rPr>
            <a:t>To document manufacturer's certification that materials used in a highway project meet TDOT Standard Specifications.
</a:t>
          </a:r>
          <a:r>
            <a:rPr lang="en-US" cap="none" sz="800" b="1" i="0" u="none" baseline="0">
              <a:solidFill>
                <a:srgbClr val="000000"/>
              </a:solidFill>
            </a:rPr>
            <a:t>From Contractor through Project Inspector or Project Supervisor and Regional Materials Supervisor; Engineer of Materials and Tests.</a:t>
          </a:r>
        </a:p>
      </xdr:txBody>
    </xdr:sp>
    <xdr:clientData/>
  </xdr:twoCellAnchor>
  <xdr:twoCellAnchor>
    <xdr:from>
      <xdr:col>0</xdr:col>
      <xdr:colOff>114300</xdr:colOff>
      <xdr:row>1</xdr:row>
      <xdr:rowOff>9525</xdr:rowOff>
    </xdr:from>
    <xdr:to>
      <xdr:col>9</xdr:col>
      <xdr:colOff>600075</xdr:colOff>
      <xdr:row>9</xdr:row>
      <xdr:rowOff>47625</xdr:rowOff>
    </xdr:to>
    <xdr:grpSp>
      <xdr:nvGrpSpPr>
        <xdr:cNvPr id="3" name="Group 3"/>
        <xdr:cNvGrpSpPr>
          <a:grpSpLocks/>
        </xdr:cNvGrpSpPr>
      </xdr:nvGrpSpPr>
      <xdr:grpSpPr>
        <a:xfrm>
          <a:off x="114300" y="171450"/>
          <a:ext cx="5895975" cy="1333500"/>
          <a:chOff x="12" y="18"/>
          <a:chExt cx="619" cy="14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2" y="18"/>
            <a:ext cx="611" cy="135"/>
          </a:xfrm>
          <a:prstGeom prst="rect">
            <a:avLst/>
          </a:prstGeom>
          <a:solidFill>
            <a:srgbClr val="FFFFCC"/>
          </a:solidFill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 descr="TDOT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9" y="32"/>
            <a:ext cx="94" cy="31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</xdr:pic>
      <xdr:grpSp>
        <xdr:nvGrpSpPr>
          <xdr:cNvPr id="6" name="Group 6"/>
          <xdr:cNvGrpSpPr>
            <a:grpSpLocks/>
          </xdr:cNvGrpSpPr>
        </xdr:nvGrpSpPr>
        <xdr:grpSpPr>
          <a:xfrm>
            <a:off x="27" y="26"/>
            <a:ext cx="349" cy="120"/>
            <a:chOff x="27" y="26"/>
            <a:chExt cx="349" cy="120"/>
          </a:xfrm>
          <a:solidFill>
            <a:srgbClr val="FFFFFF"/>
          </a:solidFill>
        </xdr:grpSpPr>
        <xdr:sp>
          <xdr:nvSpPr>
            <xdr:cNvPr id="7" name="Rectangle 7"/>
            <xdr:cNvSpPr>
              <a:spLocks/>
            </xdr:cNvSpPr>
          </xdr:nvSpPr>
          <xdr:spPr>
            <a:xfrm>
              <a:off x="132" y="26"/>
              <a:ext cx="244" cy="48"/>
            </a:xfrm>
            <a:prstGeom prst="rect">
              <a:avLst/>
            </a:prstGeom>
            <a:noFill/>
            <a:ln w="28575" cmpd="sng">
              <a:noFill/>
            </a:ln>
          </xdr:spPr>
          <xdr:txBody>
            <a:bodyPr vertOverflow="clip" wrap="square" lIns="0" tIns="0" rIns="0" bIns="0"/>
            <a:p>
              <a:pPr algn="just">
                <a:defRPr/>
              </a:pPr>
              <a:r>
                <a:rPr lang="en-US" cap="none" sz="1250" b="1" i="1" u="none" baseline="0">
                  <a:solidFill>
                    <a:srgbClr val="FF0000"/>
                  </a:solidFill>
                </a:rPr>
                <a:t>TDOT E-Forms</a:t>
              </a:r>
              <a:r>
                <a:rPr lang="en-US" cap="none" sz="10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1" i="1" u="none" baseline="0">
                  <a:solidFill>
                    <a:srgbClr val="000000"/>
                  </a:solidFill>
                </a:rPr>
                <a:t>Materials and Tests Electronic Forms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136" y="116"/>
              <a:ext cx="185" cy="30"/>
            </a:xfrm>
            <a:prstGeom prst="rect">
              <a:avLst/>
            </a:prstGeom>
            <a:noFill/>
            <a:ln w="28575" cmpd="sng">
              <a:noFill/>
            </a:ln>
          </xdr:spPr>
          <xdr:txBody>
            <a:bodyPr vertOverflow="clip" wrap="square" lIns="0" tIns="0" rIns="0" bIns="0"/>
            <a:p>
              <a:pPr algn="just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Microsoft Excel 97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Copyright 1984-1997 Microsoft Corporation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grpSp>
          <xdr:nvGrpSpPr>
            <xdr:cNvPr id="9" name="Group 9"/>
            <xdr:cNvGrpSpPr>
              <a:grpSpLocks/>
            </xdr:cNvGrpSpPr>
          </xdr:nvGrpSpPr>
          <xdr:grpSpPr>
            <a:xfrm>
              <a:off x="27" y="32"/>
              <a:ext cx="94" cy="105"/>
              <a:chOff x="27" y="56"/>
              <a:chExt cx="94" cy="94"/>
            </a:xfrm>
            <a:solidFill>
              <a:srgbClr val="FFFFFF"/>
            </a:solidFill>
          </xdr:grpSpPr>
          <xdr:grpSp>
            <xdr:nvGrpSpPr>
              <xdr:cNvPr id="11" name="Group 11"/>
              <xdr:cNvGrpSpPr>
                <a:grpSpLocks/>
              </xdr:cNvGrpSpPr>
            </xdr:nvGrpSpPr>
            <xdr:grpSpPr>
              <a:xfrm>
                <a:off x="61" y="70"/>
                <a:ext cx="30" cy="26"/>
                <a:chOff x="1152" y="1392"/>
                <a:chExt cx="2832" cy="2160"/>
              </a:xfrm>
              <a:solidFill>
                <a:srgbClr val="FFFFFF"/>
              </a:solidFill>
            </xdr:grpSpPr>
            <xdr:sp>
              <xdr:nvSpPr>
                <xdr:cNvPr id="12" name="Rectangle 12"/>
                <xdr:cNvSpPr>
                  <a:spLocks/>
                </xdr:cNvSpPr>
              </xdr:nvSpPr>
              <xdr:spPr>
                <a:xfrm>
                  <a:off x="1152" y="1392"/>
                  <a:ext cx="2832" cy="216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Rectangle 13"/>
                <xdr:cNvSpPr>
                  <a:spLocks/>
                </xdr:cNvSpPr>
              </xdr:nvSpPr>
              <xdr:spPr>
                <a:xfrm>
                  <a:off x="1152" y="1680"/>
                  <a:ext cx="2832" cy="33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Rectangle 14"/>
                <xdr:cNvSpPr>
                  <a:spLocks/>
                </xdr:cNvSpPr>
              </xdr:nvSpPr>
              <xdr:spPr>
                <a:xfrm>
                  <a:off x="1152" y="2304"/>
                  <a:ext cx="2832" cy="33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Rectangle 15"/>
                <xdr:cNvSpPr>
                  <a:spLocks/>
                </xdr:cNvSpPr>
              </xdr:nvSpPr>
              <xdr:spPr>
                <a:xfrm>
                  <a:off x="1152" y="2928"/>
                  <a:ext cx="2832" cy="33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Rectangle 16"/>
                <xdr:cNvSpPr>
                  <a:spLocks/>
                </xdr:cNvSpPr>
              </xdr:nvSpPr>
              <xdr:spPr>
                <a:xfrm rot="16200000">
                  <a:off x="1440" y="1392"/>
                  <a:ext cx="336" cy="216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Rectangle 17"/>
                <xdr:cNvSpPr>
                  <a:spLocks/>
                </xdr:cNvSpPr>
              </xdr:nvSpPr>
              <xdr:spPr>
                <a:xfrm rot="16200000">
                  <a:off x="2736" y="1392"/>
                  <a:ext cx="336" cy="216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Rectangle 18"/>
                <xdr:cNvSpPr>
                  <a:spLocks/>
                </xdr:cNvSpPr>
              </xdr:nvSpPr>
              <xdr:spPr>
                <a:xfrm rot="16200000">
                  <a:off x="3312" y="1392"/>
                  <a:ext cx="336" cy="2160"/>
                </a:xfrm>
                <a:prstGeom prst="rect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9" name="Rectangle 19"/>
          <xdr:cNvSpPr>
            <a:spLocks/>
          </xdr:cNvSpPr>
        </xdr:nvSpPr>
        <xdr:spPr>
          <a:xfrm>
            <a:off x="387" y="72"/>
            <a:ext cx="244" cy="86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 lIns="0" tIns="0" rIns="0" bIns="0"/>
          <a:p>
            <a:pPr algn="just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Tennessee Department of Transportation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Division of Materials and Tests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Field Operations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6601 Centennial Blvd.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Nashville, Tennessee 37243-0360
</a:t>
            </a:r>
          </a:p>
        </xdr:txBody>
      </xdr:sp>
    </xdr:grp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257300" y="628650"/>
          <a:ext cx="20955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133350</xdr:rowOff>
    </xdr:from>
    <xdr:to>
      <xdr:col>6</xdr:col>
      <xdr:colOff>47625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</xdr:row>
      <xdr:rowOff>28575</xdr:rowOff>
    </xdr:from>
    <xdr:to>
      <xdr:col>37</xdr:col>
      <xdr:colOff>66675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00775" y="200025"/>
          <a:ext cx="790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DT-0044-E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Re: T-2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Revised 16 May 02
</a:t>
          </a:r>
        </a:p>
      </xdr:txBody>
    </xdr:sp>
    <xdr:clientData/>
  </xdr:twoCellAnchor>
  <xdr:oneCellAnchor>
    <xdr:from>
      <xdr:col>5</xdr:col>
      <xdr:colOff>114300</xdr:colOff>
      <xdr:row>68</xdr:row>
      <xdr:rowOff>9525</xdr:rowOff>
    </xdr:from>
    <xdr:ext cx="981075" cy="333375"/>
    <xdr:sp>
      <xdr:nvSpPr>
        <xdr:cNvPr id="3" name="AutoShape 5"/>
        <xdr:cNvSpPr>
          <a:spLocks/>
        </xdr:cNvSpPr>
      </xdr:nvSpPr>
      <xdr:spPr>
        <a:xfrm>
          <a:off x="952500" y="10458450"/>
          <a:ext cx="981075" cy="333375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59</xdr:row>
      <xdr:rowOff>142875</xdr:rowOff>
    </xdr:from>
    <xdr:to>
      <xdr:col>37</xdr:col>
      <xdr:colOff>28575</xdr:colOff>
      <xdr:row>74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257175" y="9448800"/>
          <a:ext cx="6696075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37</xdr:col>
      <xdr:colOff>66675</xdr:colOff>
      <xdr:row>55</xdr:row>
      <xdr:rowOff>104775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5275" y="8391525"/>
          <a:ext cx="6696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64</xdr:row>
      <xdr:rowOff>9525</xdr:rowOff>
    </xdr:from>
    <xdr:ext cx="981075" cy="323850"/>
    <xdr:sp>
      <xdr:nvSpPr>
        <xdr:cNvPr id="1" name="AutoShape 20"/>
        <xdr:cNvSpPr>
          <a:spLocks/>
        </xdr:cNvSpPr>
      </xdr:nvSpPr>
      <xdr:spPr>
        <a:xfrm>
          <a:off x="952500" y="9296400"/>
          <a:ext cx="981075" cy="323850"/>
        </a:xfrm>
        <a:prstGeom prst="bracketPair">
          <a:avLst>
            <a:gd name="adj" fmla="val -3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76200</xdr:colOff>
      <xdr:row>55</xdr:row>
      <xdr:rowOff>142875</xdr:rowOff>
    </xdr:from>
    <xdr:to>
      <xdr:col>37</xdr:col>
      <xdr:colOff>28575</xdr:colOff>
      <xdr:row>68</xdr:row>
      <xdr:rowOff>133350</xdr:rowOff>
    </xdr:to>
    <xdr:sp>
      <xdr:nvSpPr>
        <xdr:cNvPr id="2" name="Rectangle 26"/>
        <xdr:cNvSpPr>
          <a:spLocks/>
        </xdr:cNvSpPr>
      </xdr:nvSpPr>
      <xdr:spPr>
        <a:xfrm>
          <a:off x="257175" y="8286750"/>
          <a:ext cx="652462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37</xdr:col>
      <xdr:colOff>66675</xdr:colOff>
      <xdr:row>51</xdr:row>
      <xdr:rowOff>104775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295275" y="7229475"/>
          <a:ext cx="6524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CONTRACTOR MUST FILL OUT THIS PORTION PROVIDED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MATERIAL IS PROPERLY CERTIFIED BUT IS NOT PROJECT IDENTIFIED.  A NOTARIZED SIGNATURE IS REQUIRED.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hereby certify that the above referenced material to be incorporated into this project is represented by the attached manufacturer's certification.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15</xdr:col>
      <xdr:colOff>142875</xdr:colOff>
      <xdr:row>48</xdr:row>
      <xdr:rowOff>104775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285750" y="6867525"/>
          <a:ext cx="2505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to: Headquarters Materials and Tests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 Regional Materials and Tests; Others upon request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>
    <xdr:from>
      <xdr:col>1</xdr:col>
      <xdr:colOff>57150</xdr:colOff>
      <xdr:row>69</xdr:row>
      <xdr:rowOff>19050</xdr:rowOff>
    </xdr:from>
    <xdr:to>
      <xdr:col>8</xdr:col>
      <xdr:colOff>85725</xdr:colOff>
      <xdr:row>70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238125" y="9963150"/>
          <a:ext cx="1228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DT-0044LP (Rev. 06-14)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PageLayoutView="0" workbookViewId="0" topLeftCell="A1">
      <selection activeCell="C1" sqref="C1"/>
    </sheetView>
  </sheetViews>
  <sheetFormatPr defaultColWidth="0" defaultRowHeight="12.75" zeroHeight="1"/>
  <cols>
    <col min="1" max="1" width="8.00390625" style="63" customWidth="1"/>
    <col min="2" max="10" width="9.140625" style="63" customWidth="1"/>
    <col min="11" max="11" width="0" style="63" hidden="1" customWidth="1"/>
    <col min="12" max="12" width="7.140625" style="63" hidden="1" customWidth="1"/>
    <col min="13" max="16384" width="0" style="6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sheetProtection password="CC15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MS_ClipArt_Gallery" shapeId="11912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76"/>
  <sheetViews>
    <sheetView zoomScalePageLayoutView="0" workbookViewId="0" topLeftCell="A34">
      <selection activeCell="W34" sqref="W34:Z34"/>
    </sheetView>
  </sheetViews>
  <sheetFormatPr defaultColWidth="2.7109375" defaultRowHeight="12.75" zeroHeight="1"/>
  <cols>
    <col min="1" max="1" width="2.7109375" style="4" customWidth="1"/>
    <col min="2" max="2" width="1.7109375" style="4" customWidth="1"/>
    <col min="3" max="13" width="2.7109375" style="4" customWidth="1"/>
    <col min="14" max="14" width="3.421875" style="4" customWidth="1"/>
    <col min="15" max="15" width="2.7109375" style="4" customWidth="1"/>
    <col min="16" max="16" width="3.28125" style="4" customWidth="1"/>
    <col min="17" max="19" width="2.7109375" style="4" customWidth="1"/>
    <col min="20" max="20" width="3.00390625" style="4" customWidth="1"/>
    <col min="21" max="21" width="2.8515625" style="4" customWidth="1"/>
    <col min="22" max="22" width="3.421875" style="4" customWidth="1"/>
    <col min="23" max="25" width="3.28125" style="4" customWidth="1"/>
    <col min="26" max="29" width="2.7109375" style="4" customWidth="1"/>
    <col min="30" max="30" width="3.00390625" style="4" customWidth="1"/>
    <col min="31" max="37" width="2.7109375" style="4" customWidth="1"/>
    <col min="38" max="38" width="1.7109375" style="4" customWidth="1"/>
    <col min="39" max="43" width="2.7109375" style="4" customWidth="1"/>
    <col min="44" max="44" width="6.28125" style="4" customWidth="1"/>
    <col min="45" max="16384" width="2.7109375" style="4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247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40"/>
      <c r="U14" s="487" t="s">
        <v>5</v>
      </c>
      <c r="V14" s="487"/>
      <c r="W14" s="614">
        <f>VLOOKUP(' (2)'!G3,' (2)'!B4:F103,5)</f>
        <v>0</v>
      </c>
      <c r="X14" s="614"/>
      <c r="Y14" s="614"/>
      <c r="Z14" s="614"/>
      <c r="AA14" s="614"/>
      <c r="AB14" s="614"/>
      <c r="AC14" s="614"/>
      <c r="AD14" s="614"/>
      <c r="AE14" s="48"/>
      <c r="AF14" s="481" t="s">
        <v>8</v>
      </c>
      <c r="AG14" s="481"/>
      <c r="AH14" s="615">
        <f>VLOOKUP(' (2)'!G3,' (2)'!B4:F103,3)</f>
        <v>0</v>
      </c>
      <c r="AI14" s="615"/>
      <c r="AJ14" s="615"/>
      <c r="AK14" s="615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40"/>
      <c r="U15" s="487" t="s">
        <v>209</v>
      </c>
      <c r="V15" s="487"/>
      <c r="W15" s="487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40"/>
      <c r="U16" s="487" t="s">
        <v>214</v>
      </c>
      <c r="V16" s="487"/>
      <c r="W16" s="261"/>
      <c r="X16" s="261"/>
      <c r="Y16" s="261"/>
      <c r="Z16" s="261"/>
      <c r="AA16" s="261"/>
      <c r="AB16" s="261"/>
      <c r="AC16" s="261"/>
      <c r="AD16" s="261"/>
      <c r="AE16" s="481" t="s">
        <v>246</v>
      </c>
      <c r="AF16" s="481"/>
      <c r="AG16" s="261"/>
      <c r="AH16" s="261"/>
      <c r="AI16" s="261"/>
      <c r="AJ16" s="261"/>
      <c r="AK16" s="261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40"/>
      <c r="U17" s="487" t="s">
        <v>221</v>
      </c>
      <c r="V17" s="487"/>
      <c r="W17" s="487"/>
      <c r="X17" s="487"/>
      <c r="Y17" s="487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40"/>
      <c r="U18" s="487" t="s">
        <v>222</v>
      </c>
      <c r="V18" s="487"/>
      <c r="W18" s="487"/>
      <c r="X18" s="487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40"/>
      <c r="U19" s="487" t="s">
        <v>223</v>
      </c>
      <c r="V19" s="487"/>
      <c r="W19" s="487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40"/>
      <c r="U20" s="487" t="s">
        <v>224</v>
      </c>
      <c r="V20" s="487"/>
      <c r="W20" s="487"/>
      <c r="X20" s="487"/>
      <c r="Y20" s="487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40"/>
      <c r="U21" s="487" t="s">
        <v>212</v>
      </c>
      <c r="V21" s="487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40"/>
      <c r="U22" s="487" t="s">
        <v>212</v>
      </c>
      <c r="V22" s="487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40"/>
      <c r="U23" s="487" t="s">
        <v>7</v>
      </c>
      <c r="V23" s="487"/>
      <c r="W23" s="487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3.5" customHeight="1">
      <c r="B26" s="45"/>
      <c r="C26" s="405"/>
      <c r="D26" s="600"/>
      <c r="E26" s="600"/>
      <c r="F26" s="601"/>
      <c r="G26" s="41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1"/>
      <c r="AH26" s="411"/>
      <c r="AI26" s="600"/>
      <c r="AJ26" s="600"/>
      <c r="AK26" s="600"/>
      <c r="AL26" s="46"/>
    </row>
    <row r="27" spans="2:38" s="47" customFormat="1" ht="13.5" customHeight="1">
      <c r="B27" s="45"/>
      <c r="C27" s="264"/>
      <c r="D27" s="602"/>
      <c r="E27" s="602"/>
      <c r="F27" s="603"/>
      <c r="G27" s="266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3"/>
      <c r="AH27" s="273"/>
      <c r="AI27" s="602"/>
      <c r="AJ27" s="602"/>
      <c r="AK27" s="602"/>
      <c r="AL27" s="46"/>
    </row>
    <row r="28" spans="2:38" s="47" customFormat="1" ht="13.5" customHeight="1">
      <c r="B28" s="45"/>
      <c r="C28" s="289"/>
      <c r="D28" s="584"/>
      <c r="E28" s="584"/>
      <c r="F28" s="585"/>
      <c r="G28" s="291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5"/>
      <c r="AH28" s="294"/>
      <c r="AI28" s="584"/>
      <c r="AJ28" s="584"/>
      <c r="AK28" s="584"/>
      <c r="AL28" s="46"/>
    </row>
    <row r="29" spans="2:38" s="43" customFormat="1" ht="5.25" customHeight="1" thickBot="1">
      <c r="B29" s="36"/>
      <c r="C29" s="88"/>
      <c r="D29" s="88"/>
      <c r="E29" s="86"/>
      <c r="F29" s="86"/>
      <c r="G29" s="87"/>
      <c r="H29" s="86"/>
      <c r="I29" s="86"/>
      <c r="J29" s="86"/>
      <c r="K29" s="86"/>
      <c r="L29" s="86"/>
      <c r="M29" s="86"/>
      <c r="N29" s="86"/>
      <c r="O29" s="89"/>
      <c r="P29" s="89"/>
      <c r="Q29" s="90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5"/>
      <c r="AI29" s="86"/>
      <c r="AJ29" s="86"/>
      <c r="AK29" s="86"/>
      <c r="AL29" s="38"/>
    </row>
    <row r="30" spans="2:38" s="43" customFormat="1" ht="18.75" customHeight="1">
      <c r="B30" s="36"/>
      <c r="C30" s="551" t="s">
        <v>300</v>
      </c>
      <c r="D30" s="552"/>
      <c r="E30" s="552"/>
      <c r="F30" s="552"/>
      <c r="G30" s="552"/>
      <c r="H30" s="552"/>
      <c r="I30" s="552"/>
      <c r="J30" s="609">
        <f>VLOOKUP(' (3)'!AA3,' (3)'!I4:Z41,2)</f>
      </c>
      <c r="K30" s="609"/>
      <c r="L30" s="609"/>
      <c r="M30" s="609"/>
      <c r="N30" s="609"/>
      <c r="O30" s="620" t="s">
        <v>321</v>
      </c>
      <c r="P30" s="621"/>
      <c r="Q30" s="621"/>
      <c r="R30" s="622"/>
      <c r="S30" s="618" t="s">
        <v>325</v>
      </c>
      <c r="T30" s="591"/>
      <c r="U30" s="591"/>
      <c r="V30" s="591"/>
      <c r="W30" s="591"/>
      <c r="X30" s="591"/>
      <c r="Y30" s="591"/>
      <c r="Z30" s="591"/>
      <c r="AA30" s="591"/>
      <c r="AB30" s="591"/>
      <c r="AC30" s="619"/>
      <c r="AD30" s="590" t="s">
        <v>319</v>
      </c>
      <c r="AE30" s="591"/>
      <c r="AF30" s="591"/>
      <c r="AG30" s="591"/>
      <c r="AH30" s="591"/>
      <c r="AI30" s="591"/>
      <c r="AJ30" s="591"/>
      <c r="AK30" s="592"/>
      <c r="AL30" s="38"/>
    </row>
    <row r="31" spans="2:38" s="95" customFormat="1" ht="13.5" customHeight="1">
      <c r="B31" s="93"/>
      <c r="C31" s="553" t="s">
        <v>298</v>
      </c>
      <c r="D31" s="554"/>
      <c r="E31" s="554"/>
      <c r="F31" s="554"/>
      <c r="G31" s="554"/>
      <c r="H31" s="554"/>
      <c r="I31" s="554"/>
      <c r="J31" s="586" t="str">
        <f>VLOOKUP(' (3)'!AA3,' (3)'!I4:Z41,3)</f>
        <v> </v>
      </c>
      <c r="K31" s="586"/>
      <c r="L31" s="558" t="s">
        <v>314</v>
      </c>
      <c r="M31" s="558"/>
      <c r="N31" s="558"/>
      <c r="O31" s="623"/>
      <c r="P31" s="624"/>
      <c r="Q31" s="624"/>
      <c r="R31" s="625"/>
      <c r="S31" s="569" t="s">
        <v>317</v>
      </c>
      <c r="T31" s="527"/>
      <c r="U31" s="527"/>
      <c r="V31" s="527"/>
      <c r="W31" s="527" t="s">
        <v>318</v>
      </c>
      <c r="X31" s="527"/>
      <c r="Y31" s="527"/>
      <c r="Z31" s="527"/>
      <c r="AA31" s="626" t="s">
        <v>326</v>
      </c>
      <c r="AB31" s="627"/>
      <c r="AC31" s="628"/>
      <c r="AD31" s="589" t="s">
        <v>320</v>
      </c>
      <c r="AE31" s="527"/>
      <c r="AF31" s="527"/>
      <c r="AG31" s="527"/>
      <c r="AH31" s="527" t="s">
        <v>323</v>
      </c>
      <c r="AI31" s="527"/>
      <c r="AJ31" s="527"/>
      <c r="AK31" s="528"/>
      <c r="AL31" s="94"/>
    </row>
    <row r="32" spans="2:38" s="95" customFormat="1" ht="19.5" customHeight="1">
      <c r="B32" s="93"/>
      <c r="C32" s="555" t="s">
        <v>299</v>
      </c>
      <c r="D32" s="556"/>
      <c r="E32" s="556"/>
      <c r="F32" s="556"/>
      <c r="G32" s="556"/>
      <c r="H32" s="556"/>
      <c r="I32" s="556"/>
      <c r="J32" s="561" t="str">
        <f>VLOOKUP(' (3)'!AA3,' (3)'!I4:Z41,4)</f>
        <v> </v>
      </c>
      <c r="K32" s="561"/>
      <c r="L32" s="557" t="s">
        <v>314</v>
      </c>
      <c r="M32" s="557"/>
      <c r="N32" s="557"/>
      <c r="O32" s="623"/>
      <c r="P32" s="624"/>
      <c r="Q32" s="624"/>
      <c r="R32" s="625"/>
      <c r="S32" s="569"/>
      <c r="T32" s="527"/>
      <c r="U32" s="527"/>
      <c r="V32" s="527"/>
      <c r="W32" s="527"/>
      <c r="X32" s="527"/>
      <c r="Y32" s="527"/>
      <c r="Z32" s="527"/>
      <c r="AA32" s="629" t="s">
        <v>327</v>
      </c>
      <c r="AB32" s="630"/>
      <c r="AC32" s="631"/>
      <c r="AD32" s="587" t="s">
        <v>324</v>
      </c>
      <c r="AE32" s="588"/>
      <c r="AF32" s="588"/>
      <c r="AG32" s="588"/>
      <c r="AH32" s="593" t="s">
        <v>328</v>
      </c>
      <c r="AI32" s="593"/>
      <c r="AJ32" s="593"/>
      <c r="AK32" s="594"/>
      <c r="AL32" s="94"/>
    </row>
    <row r="33" spans="2:38" s="95" customFormat="1" ht="13.5" customHeight="1">
      <c r="B33" s="93"/>
      <c r="C33" s="524" t="s">
        <v>287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6"/>
      <c r="AL33" s="94"/>
    </row>
    <row r="34" spans="2:38" s="95" customFormat="1" ht="13.5" customHeight="1">
      <c r="B34" s="93"/>
      <c r="C34" s="562" t="s">
        <v>290</v>
      </c>
      <c r="D34" s="559"/>
      <c r="E34" s="559"/>
      <c r="F34" s="559"/>
      <c r="G34" s="559"/>
      <c r="H34" s="559"/>
      <c r="I34" s="559"/>
      <c r="J34" s="559"/>
      <c r="K34" s="559"/>
      <c r="L34" s="566" t="s">
        <v>315</v>
      </c>
      <c r="M34" s="566"/>
      <c r="N34" s="567"/>
      <c r="O34" s="576" t="str">
        <f>VLOOKUP(' (3)'!AA3,' (3)'!I4:Z41,5)</f>
        <v> </v>
      </c>
      <c r="P34" s="540"/>
      <c r="Q34" s="540"/>
      <c r="R34" s="577"/>
      <c r="S34" s="529"/>
      <c r="T34" s="530"/>
      <c r="U34" s="530"/>
      <c r="V34" s="530"/>
      <c r="W34" s="537"/>
      <c r="X34" s="537"/>
      <c r="Y34" s="537"/>
      <c r="Z34" s="537"/>
      <c r="AA34" s="540">
        <f>IF(ISBLANK(W34),"",IF(W34&lt;O34,"Fail","Pass"))</f>
      </c>
      <c r="AB34" s="540"/>
      <c r="AC34" s="541"/>
      <c r="AD34" s="572">
        <f>IF(ISBLANK(W34),"",ABS((W34-S34)/S34))</f>
      </c>
      <c r="AE34" s="573"/>
      <c r="AF34" s="573"/>
      <c r="AG34" s="573"/>
      <c r="AH34" s="527">
        <f>IF(AD34="","",IF(AD34&lt;=10%,"Yes","No"))</f>
      </c>
      <c r="AI34" s="527"/>
      <c r="AJ34" s="527"/>
      <c r="AK34" s="528"/>
      <c r="AL34" s="94"/>
    </row>
    <row r="35" spans="2:38" s="95" customFormat="1" ht="13.5" customHeight="1">
      <c r="B35" s="93"/>
      <c r="C35" s="562" t="s">
        <v>316</v>
      </c>
      <c r="D35" s="559"/>
      <c r="E35" s="559"/>
      <c r="F35" s="559"/>
      <c r="G35" s="559"/>
      <c r="H35" s="559"/>
      <c r="I35" s="559"/>
      <c r="J35" s="559"/>
      <c r="K35" s="559"/>
      <c r="L35" s="559" t="s">
        <v>301</v>
      </c>
      <c r="M35" s="559"/>
      <c r="N35" s="560"/>
      <c r="O35" s="578" t="str">
        <f>VLOOKUP(' (3)'!AA3,' (3)'!I4:Z41,6)</f>
        <v> </v>
      </c>
      <c r="P35" s="579"/>
      <c r="Q35" s="579"/>
      <c r="R35" s="580"/>
      <c r="S35" s="570"/>
      <c r="T35" s="571"/>
      <c r="U35" s="571"/>
      <c r="V35" s="571"/>
      <c r="W35" s="568"/>
      <c r="X35" s="568"/>
      <c r="Y35" s="568"/>
      <c r="Z35" s="568"/>
      <c r="AA35" s="540">
        <f>IF(ISBLANK(W35),"",IF(W35&gt;O35,"Fail","Pass"))</f>
      </c>
      <c r="AB35" s="540"/>
      <c r="AC35" s="541"/>
      <c r="AD35" s="572">
        <f>IF(ISBLANK(W35),"",ABS((W35-S35)/S35))</f>
      </c>
      <c r="AE35" s="573"/>
      <c r="AF35" s="573"/>
      <c r="AG35" s="573"/>
      <c r="AH35" s="527">
        <f>IF(AD35="","",IF(AD35&lt;=10%,"Yes","No"))</f>
      </c>
      <c r="AI35" s="527"/>
      <c r="AJ35" s="527"/>
      <c r="AK35" s="528"/>
      <c r="AL35" s="94"/>
    </row>
    <row r="36" spans="2:38" s="95" customFormat="1" ht="13.5" customHeight="1">
      <c r="B36" s="93"/>
      <c r="C36" s="562" t="s">
        <v>291</v>
      </c>
      <c r="D36" s="559"/>
      <c r="E36" s="559"/>
      <c r="F36" s="559"/>
      <c r="G36" s="559"/>
      <c r="H36" s="559"/>
      <c r="I36" s="559"/>
      <c r="J36" s="559"/>
      <c r="K36" s="559"/>
      <c r="L36" s="559" t="s">
        <v>302</v>
      </c>
      <c r="M36" s="559"/>
      <c r="N36" s="560"/>
      <c r="O36" s="545" t="str">
        <f>VLOOKUP(' (3)'!AA3,' (3)'!I4:Z41,8)</f>
        <v> </v>
      </c>
      <c r="P36" s="546"/>
      <c r="Q36" s="546"/>
      <c r="R36" s="547"/>
      <c r="S36" s="532"/>
      <c r="T36" s="533"/>
      <c r="U36" s="533"/>
      <c r="V36" s="533"/>
      <c r="W36" s="534"/>
      <c r="X36" s="534"/>
      <c r="Y36" s="534"/>
      <c r="Z36" s="534"/>
      <c r="AA36" s="540">
        <f>IF(ISBLANK(W36),"",IF(W36&lt;O36,"Fail","Pass"))</f>
      </c>
      <c r="AB36" s="540"/>
      <c r="AC36" s="541"/>
      <c r="AD36" s="572">
        <f>IF(ISBLANK(W36),"",ABS((W36-S36)/S36))</f>
      </c>
      <c r="AE36" s="573"/>
      <c r="AF36" s="573"/>
      <c r="AG36" s="573"/>
      <c r="AH36" s="527">
        <f>IF(AD36="","",IF(AD36&lt;=10%,"Yes","No"))</f>
      </c>
      <c r="AI36" s="527"/>
      <c r="AJ36" s="527"/>
      <c r="AK36" s="528"/>
      <c r="AL36" s="94"/>
    </row>
    <row r="37" spans="2:38" s="95" customFormat="1" ht="13.5" customHeight="1">
      <c r="B37" s="93"/>
      <c r="C37" s="562" t="s">
        <v>288</v>
      </c>
      <c r="D37" s="559"/>
      <c r="E37" s="559"/>
      <c r="F37" s="559"/>
      <c r="G37" s="559"/>
      <c r="H37" s="559"/>
      <c r="I37" s="559"/>
      <c r="J37" s="559"/>
      <c r="K37" s="559"/>
      <c r="L37" s="566" t="s">
        <v>297</v>
      </c>
      <c r="M37" s="566"/>
      <c r="N37" s="567"/>
      <c r="O37" s="548" t="str">
        <f>VLOOKUP(' (3)'!AA3,' (3)'!I4:Z41,3)</f>
        <v> </v>
      </c>
      <c r="P37" s="549"/>
      <c r="Q37" s="549"/>
      <c r="R37" s="550"/>
      <c r="S37" s="563"/>
      <c r="T37" s="564"/>
      <c r="U37" s="564"/>
      <c r="V37" s="564"/>
      <c r="W37" s="565"/>
      <c r="X37" s="565"/>
      <c r="Y37" s="565"/>
      <c r="Z37" s="565"/>
      <c r="AA37" s="540">
        <f>IF(ISBLANK(W37),"",IF(W37&gt;O37,"Fail","Pass"))</f>
      </c>
      <c r="AB37" s="540"/>
      <c r="AC37" s="541"/>
      <c r="AD37" s="572">
        <f>IF(ISBLANK(W37),"",ABS((W37-S37)/S37))</f>
      </c>
      <c r="AE37" s="573"/>
      <c r="AF37" s="573"/>
      <c r="AG37" s="573"/>
      <c r="AH37" s="527">
        <f>IF(AD37="","",IF(AD37&lt;=10%,"Yes","No"))</f>
      </c>
      <c r="AI37" s="527"/>
      <c r="AJ37" s="527"/>
      <c r="AK37" s="528"/>
      <c r="AL37" s="94"/>
    </row>
    <row r="38" spans="2:38" s="95" customFormat="1" ht="13.5" customHeight="1">
      <c r="B38" s="93"/>
      <c r="C38" s="524" t="s">
        <v>292</v>
      </c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6"/>
      <c r="AL38" s="94"/>
    </row>
    <row r="39" spans="2:38" s="95" customFormat="1" ht="13.5" customHeight="1">
      <c r="B39" s="93"/>
      <c r="C39" s="562" t="s">
        <v>289</v>
      </c>
      <c r="D39" s="559"/>
      <c r="E39" s="559"/>
      <c r="F39" s="559"/>
      <c r="G39" s="559"/>
      <c r="H39" s="559"/>
      <c r="I39" s="559"/>
      <c r="J39" s="559"/>
      <c r="K39" s="559"/>
      <c r="L39" s="559" t="s">
        <v>303</v>
      </c>
      <c r="M39" s="559"/>
      <c r="N39" s="560"/>
      <c r="O39" s="542" t="str">
        <f>VLOOKUP(' (3)'!AA3,' (3)'!I4:Z41,8)</f>
        <v> </v>
      </c>
      <c r="P39" s="543"/>
      <c r="Q39" s="543"/>
      <c r="R39" s="544"/>
      <c r="S39" s="535"/>
      <c r="T39" s="536"/>
      <c r="U39" s="536"/>
      <c r="V39" s="536"/>
      <c r="W39" s="531"/>
      <c r="X39" s="531"/>
      <c r="Y39" s="531"/>
      <c r="Z39" s="531"/>
      <c r="AA39" s="540">
        <f>IF(ISBLANK(W39),"",IF(W39&gt;O39,"Fail","Pass"))</f>
      </c>
      <c r="AB39" s="540"/>
      <c r="AC39" s="541"/>
      <c r="AD39" s="572">
        <f>IF(ISBLANK(W39),"",ABS((W39-S39)/S39))</f>
      </c>
      <c r="AE39" s="573"/>
      <c r="AF39" s="573"/>
      <c r="AG39" s="573"/>
      <c r="AH39" s="527">
        <f>IF(AD39="","",IF(AD39&lt;=10%,"Yes","No"))</f>
      </c>
      <c r="AI39" s="527"/>
      <c r="AJ39" s="527"/>
      <c r="AK39" s="528"/>
      <c r="AL39" s="94"/>
    </row>
    <row r="40" spans="2:38" s="95" customFormat="1" ht="13.5" customHeight="1">
      <c r="B40" s="93"/>
      <c r="C40" s="562" t="s">
        <v>291</v>
      </c>
      <c r="D40" s="559"/>
      <c r="E40" s="559"/>
      <c r="F40" s="559"/>
      <c r="G40" s="559"/>
      <c r="H40" s="559"/>
      <c r="I40" s="559"/>
      <c r="J40" s="559"/>
      <c r="K40" s="559"/>
      <c r="L40" s="559" t="s">
        <v>302</v>
      </c>
      <c r="M40" s="559"/>
      <c r="N40" s="560"/>
      <c r="O40" s="545" t="str">
        <f>VLOOKUP(' (3)'!AA3,' (3)'!I4:Z41,10)</f>
        <v> </v>
      </c>
      <c r="P40" s="546"/>
      <c r="Q40" s="546"/>
      <c r="R40" s="547"/>
      <c r="S40" s="532"/>
      <c r="T40" s="533"/>
      <c r="U40" s="533"/>
      <c r="V40" s="533"/>
      <c r="W40" s="534"/>
      <c r="X40" s="534"/>
      <c r="Y40" s="534"/>
      <c r="Z40" s="534"/>
      <c r="AA40" s="540">
        <f>IF(ISBLANK(W40),"",IF(W40&lt;O40,"Fail","Pass"))</f>
      </c>
      <c r="AB40" s="540"/>
      <c r="AC40" s="541"/>
      <c r="AD40" s="572">
        <f>IF(ISBLANK(W40),"",ABS((W40-S40)/S40))</f>
      </c>
      <c r="AE40" s="573"/>
      <c r="AF40" s="573"/>
      <c r="AG40" s="573"/>
      <c r="AH40" s="527">
        <f>IF(AD40="","",IF(AD40&lt;=10%,"Yes","No"))</f>
      </c>
      <c r="AI40" s="527"/>
      <c r="AJ40" s="527"/>
      <c r="AK40" s="528"/>
      <c r="AL40" s="94"/>
    </row>
    <row r="41" spans="2:38" s="95" customFormat="1" ht="13.5" customHeight="1">
      <c r="B41" s="93"/>
      <c r="C41" s="562" t="s">
        <v>288</v>
      </c>
      <c r="D41" s="559"/>
      <c r="E41" s="559"/>
      <c r="F41" s="559"/>
      <c r="G41" s="559"/>
      <c r="H41" s="559"/>
      <c r="I41" s="559"/>
      <c r="J41" s="559"/>
      <c r="K41" s="559"/>
      <c r="L41" s="566" t="s">
        <v>297</v>
      </c>
      <c r="M41" s="566"/>
      <c r="N41" s="567"/>
      <c r="O41" s="548" t="str">
        <f>VLOOKUP(' (3)'!AA3,' (3)'!I4:Z41,3)</f>
        <v> </v>
      </c>
      <c r="P41" s="549"/>
      <c r="Q41" s="549"/>
      <c r="R41" s="550"/>
      <c r="S41" s="529"/>
      <c r="T41" s="530"/>
      <c r="U41" s="530"/>
      <c r="V41" s="530"/>
      <c r="W41" s="565"/>
      <c r="X41" s="565"/>
      <c r="Y41" s="565"/>
      <c r="Z41" s="565"/>
      <c r="AA41" s="540">
        <f>IF(ISBLANK(W41),"",IF(W41&gt;O41,"Fail","Pass"))</f>
      </c>
      <c r="AB41" s="540"/>
      <c r="AC41" s="541"/>
      <c r="AD41" s="572">
        <f>IF(ISBLANK(W41),"",ABS((W41-S41)/S41))</f>
      </c>
      <c r="AE41" s="573"/>
      <c r="AF41" s="573"/>
      <c r="AG41" s="573"/>
      <c r="AH41" s="527">
        <f>IF(AD41="","",IF(AD41&lt;=10%,"Yes","No"))</f>
      </c>
      <c r="AI41" s="527"/>
      <c r="AJ41" s="527"/>
      <c r="AK41" s="528"/>
      <c r="AL41" s="94"/>
    </row>
    <row r="42" spans="2:38" s="95" customFormat="1" ht="13.5" customHeight="1">
      <c r="B42" s="93"/>
      <c r="C42" s="524" t="s">
        <v>293</v>
      </c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6"/>
      <c r="AL42" s="94"/>
    </row>
    <row r="43" spans="2:38" s="95" customFormat="1" ht="13.5" customHeight="1">
      <c r="B43" s="93"/>
      <c r="C43" s="562" t="s">
        <v>291</v>
      </c>
      <c r="D43" s="559"/>
      <c r="E43" s="559"/>
      <c r="F43" s="559"/>
      <c r="G43" s="559"/>
      <c r="H43" s="559"/>
      <c r="I43" s="559"/>
      <c r="J43" s="559"/>
      <c r="K43" s="559"/>
      <c r="L43" s="559" t="s">
        <v>302</v>
      </c>
      <c r="M43" s="559"/>
      <c r="N43" s="560"/>
      <c r="O43" s="576" t="str">
        <f>VLOOKUP(' (3)'!AA3,' (3)'!I4:Z41,13)</f>
        <v> </v>
      </c>
      <c r="P43" s="540"/>
      <c r="Q43" s="540"/>
      <c r="R43" s="577"/>
      <c r="S43" s="529"/>
      <c r="T43" s="530"/>
      <c r="U43" s="530"/>
      <c r="V43" s="530"/>
      <c r="W43" s="537"/>
      <c r="X43" s="537"/>
      <c r="Y43" s="537"/>
      <c r="Z43" s="537"/>
      <c r="AA43" s="540">
        <f>IF(ISBLANK(W43),"",IF(W43&gt;O43,"Fail","Pass"))</f>
      </c>
      <c r="AB43" s="540"/>
      <c r="AC43" s="541"/>
      <c r="AD43" s="572">
        <f>IF(ISBLANK(W43),"",ABS((W43-S43)/S43))</f>
      </c>
      <c r="AE43" s="573"/>
      <c r="AF43" s="573"/>
      <c r="AG43" s="573"/>
      <c r="AH43" s="527">
        <f>IF(AD43="","",IF(AD43&lt;=10%,"Yes","No"))</f>
      </c>
      <c r="AI43" s="527"/>
      <c r="AJ43" s="527"/>
      <c r="AK43" s="528"/>
      <c r="AL43" s="94"/>
    </row>
    <row r="44" spans="2:38" s="95" customFormat="1" ht="13.5" customHeight="1">
      <c r="B44" s="93"/>
      <c r="C44" s="562" t="s">
        <v>294</v>
      </c>
      <c r="D44" s="559"/>
      <c r="E44" s="559"/>
      <c r="F44" s="559"/>
      <c r="G44" s="559"/>
      <c r="H44" s="559"/>
      <c r="I44" s="559"/>
      <c r="J44" s="559"/>
      <c r="K44" s="559"/>
      <c r="L44" s="559" t="s">
        <v>304</v>
      </c>
      <c r="M44" s="559"/>
      <c r="N44" s="560"/>
      <c r="O44" s="578" t="str">
        <f>VLOOKUP(' (3)'!AA3,' (3)'!I4:Z41,16)</f>
        <v> </v>
      </c>
      <c r="P44" s="579"/>
      <c r="Q44" s="579"/>
      <c r="R44" s="580"/>
      <c r="S44" s="529"/>
      <c r="T44" s="530"/>
      <c r="U44" s="530"/>
      <c r="V44" s="530"/>
      <c r="W44" s="568"/>
      <c r="X44" s="568"/>
      <c r="Y44" s="568"/>
      <c r="Z44" s="568"/>
      <c r="AA44" s="540">
        <f>IF(ISBLANK(W44),"",IF(W44&lt;O44,"Fail","Pass"))</f>
      </c>
      <c r="AB44" s="540"/>
      <c r="AC44" s="541"/>
      <c r="AD44" s="572">
        <f>IF(ISBLANK(W44),"",ABS((W44-S44)/S44))</f>
      </c>
      <c r="AE44" s="573"/>
      <c r="AF44" s="573"/>
      <c r="AG44" s="573"/>
      <c r="AH44" s="527">
        <f>IF(AD44="","",IF(AD44&lt;=10%,"Yes","No"))</f>
      </c>
      <c r="AI44" s="527"/>
      <c r="AJ44" s="527"/>
      <c r="AK44" s="528"/>
      <c r="AL44" s="94"/>
    </row>
    <row r="45" spans="2:38" s="95" customFormat="1" ht="13.5" customHeight="1">
      <c r="B45" s="93"/>
      <c r="C45" s="562" t="s">
        <v>295</v>
      </c>
      <c r="D45" s="559"/>
      <c r="E45" s="559"/>
      <c r="F45" s="559"/>
      <c r="G45" s="559"/>
      <c r="H45" s="559"/>
      <c r="I45" s="559"/>
      <c r="J45" s="559"/>
      <c r="K45" s="559"/>
      <c r="L45" s="538" t="s">
        <v>305</v>
      </c>
      <c r="M45" s="538"/>
      <c r="N45" s="539"/>
      <c r="O45" s="576" t="str">
        <f>VLOOKUP(' (3)'!AA3,' (3)'!I4:Z41,15)</f>
        <v> </v>
      </c>
      <c r="P45" s="540"/>
      <c r="Q45" s="540"/>
      <c r="R45" s="577"/>
      <c r="S45" s="529"/>
      <c r="T45" s="530"/>
      <c r="U45" s="530"/>
      <c r="V45" s="530"/>
      <c r="W45" s="537"/>
      <c r="X45" s="537"/>
      <c r="Y45" s="537"/>
      <c r="Z45" s="537"/>
      <c r="AA45" s="540">
        <f>IF(ISBLANK(W45),"",IF(W45&gt;O45,"Fail","Pass"))</f>
      </c>
      <c r="AB45" s="540"/>
      <c r="AC45" s="541"/>
      <c r="AD45" s="572">
        <f>IF(ISBLANK(W45),"",ABS((W45-S45)/S45))</f>
      </c>
      <c r="AE45" s="573"/>
      <c r="AF45" s="573"/>
      <c r="AG45" s="573"/>
      <c r="AH45" s="527">
        <f>IF(AD45="","",IF(AD45&lt;=10%,"Yes","No"))</f>
      </c>
      <c r="AI45" s="527"/>
      <c r="AJ45" s="527"/>
      <c r="AK45" s="528"/>
      <c r="AL45" s="94"/>
    </row>
    <row r="46" spans="2:38" s="95" customFormat="1" ht="13.5" customHeight="1">
      <c r="B46" s="93"/>
      <c r="C46" s="562" t="s">
        <v>329</v>
      </c>
      <c r="D46" s="559"/>
      <c r="E46" s="559"/>
      <c r="F46" s="559"/>
      <c r="G46" s="559"/>
      <c r="H46" s="559"/>
      <c r="I46" s="559"/>
      <c r="J46" s="559"/>
      <c r="K46" s="559"/>
      <c r="L46" s="574"/>
      <c r="M46" s="574"/>
      <c r="N46" s="575"/>
      <c r="O46" s="542"/>
      <c r="P46" s="543"/>
      <c r="Q46" s="543"/>
      <c r="R46" s="544"/>
      <c r="S46" s="535"/>
      <c r="T46" s="536"/>
      <c r="U46" s="536"/>
      <c r="V46" s="536"/>
      <c r="W46" s="531"/>
      <c r="X46" s="531"/>
      <c r="Y46" s="531"/>
      <c r="Z46" s="531"/>
      <c r="AA46" s="540">
        <f>IF(ISBLANK(W46),"",IF(W46&lt;O46,"Fail","Pass"))</f>
      </c>
      <c r="AB46" s="540"/>
      <c r="AC46" s="541"/>
      <c r="AD46" s="572">
        <f>IF(ISBLANK(W46),"",ABS((W46-S46)/S46))</f>
      </c>
      <c r="AE46" s="573"/>
      <c r="AF46" s="573"/>
      <c r="AG46" s="573"/>
      <c r="AH46" s="527">
        <f>IF(AD46="","",IF(AD46&lt;=10%,"Yes","No"))</f>
      </c>
      <c r="AI46" s="527"/>
      <c r="AJ46" s="527"/>
      <c r="AK46" s="528"/>
      <c r="AL46" s="94"/>
    </row>
    <row r="47" spans="2:38" s="95" customFormat="1" ht="13.5" customHeight="1">
      <c r="B47" s="93"/>
      <c r="C47" s="562" t="s">
        <v>296</v>
      </c>
      <c r="D47" s="559"/>
      <c r="E47" s="559"/>
      <c r="F47" s="559"/>
      <c r="G47" s="559"/>
      <c r="H47" s="559"/>
      <c r="I47" s="559"/>
      <c r="J47" s="559"/>
      <c r="K47" s="559"/>
      <c r="L47" s="574" t="s">
        <v>306</v>
      </c>
      <c r="M47" s="574"/>
      <c r="N47" s="575"/>
      <c r="O47" s="542" t="str">
        <f>VLOOKUP(' (3)'!AA3,' (3)'!I4:Z41,18)</f>
        <v> </v>
      </c>
      <c r="P47" s="543"/>
      <c r="Q47" s="543"/>
      <c r="R47" s="544"/>
      <c r="S47" s="535"/>
      <c r="T47" s="536"/>
      <c r="U47" s="536"/>
      <c r="V47" s="536"/>
      <c r="W47" s="531"/>
      <c r="X47" s="531"/>
      <c r="Y47" s="531"/>
      <c r="Z47" s="531"/>
      <c r="AA47" s="540">
        <f>IF(ISBLANK(W47),"",IF(W47&lt;O47,"Fail","Pass"))</f>
      </c>
      <c r="AB47" s="540"/>
      <c r="AC47" s="541"/>
      <c r="AD47" s="572">
        <f>IF(ISBLANK(W47),"",ABS((W47-S47)/S47))</f>
      </c>
      <c r="AE47" s="573"/>
      <c r="AF47" s="573"/>
      <c r="AG47" s="573"/>
      <c r="AH47" s="527">
        <f>IF(AD47="","",IF(AD47&lt;=10%,"Yes","No"))</f>
      </c>
      <c r="AI47" s="527"/>
      <c r="AJ47" s="527"/>
      <c r="AK47" s="528"/>
      <c r="AL47" s="94"/>
    </row>
    <row r="48" spans="2:38" s="95" customFormat="1" ht="13.5" customHeight="1">
      <c r="B48" s="93"/>
      <c r="C48" s="524" t="s">
        <v>322</v>
      </c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6"/>
      <c r="AL48" s="94"/>
    </row>
    <row r="49" spans="2:38" s="95" customFormat="1" ht="13.5" customHeight="1">
      <c r="B49" s="93"/>
      <c r="C49" s="562" t="s">
        <v>307</v>
      </c>
      <c r="D49" s="559"/>
      <c r="E49" s="559"/>
      <c r="F49" s="559"/>
      <c r="G49" s="559"/>
      <c r="H49" s="559"/>
      <c r="I49" s="559"/>
      <c r="J49" s="559"/>
      <c r="K49" s="559"/>
      <c r="L49" s="559" t="s">
        <v>302</v>
      </c>
      <c r="M49" s="559"/>
      <c r="N49" s="560"/>
      <c r="O49" s="578"/>
      <c r="P49" s="579"/>
      <c r="Q49" s="579"/>
      <c r="R49" s="580"/>
      <c r="S49" s="570"/>
      <c r="T49" s="571"/>
      <c r="U49" s="571"/>
      <c r="V49" s="571"/>
      <c r="W49" s="568"/>
      <c r="X49" s="568"/>
      <c r="Y49" s="568"/>
      <c r="Z49" s="568"/>
      <c r="AA49" s="540">
        <f>IF(ISBLANK(W49),"",IF(W49&gt;O49,"Fail","Pass"))</f>
      </c>
      <c r="AB49" s="540"/>
      <c r="AC49" s="541"/>
      <c r="AD49" s="572">
        <f>IF(ISBLANK(W49),"",ABS((W49-S49)/S49))</f>
      </c>
      <c r="AE49" s="573"/>
      <c r="AF49" s="573"/>
      <c r="AG49" s="573"/>
      <c r="AH49" s="527">
        <f>IF(AD49="","",IF(AD49&lt;=10%,"Yes","No"))</f>
      </c>
      <c r="AI49" s="527"/>
      <c r="AJ49" s="527"/>
      <c r="AK49" s="528"/>
      <c r="AL49" s="94"/>
    </row>
    <row r="50" spans="2:38" s="95" customFormat="1" ht="13.5" customHeight="1" thickBot="1">
      <c r="B50" s="93"/>
      <c r="C50" s="611" t="s">
        <v>308</v>
      </c>
      <c r="D50" s="604"/>
      <c r="E50" s="604"/>
      <c r="F50" s="604"/>
      <c r="G50" s="604"/>
      <c r="H50" s="604"/>
      <c r="I50" s="604"/>
      <c r="J50" s="604"/>
      <c r="K50" s="604"/>
      <c r="L50" s="604" t="s">
        <v>304</v>
      </c>
      <c r="M50" s="604"/>
      <c r="N50" s="605"/>
      <c r="O50" s="581"/>
      <c r="P50" s="582"/>
      <c r="Q50" s="582"/>
      <c r="R50" s="583"/>
      <c r="S50" s="607"/>
      <c r="T50" s="608"/>
      <c r="U50" s="608"/>
      <c r="V50" s="608"/>
      <c r="W50" s="606"/>
      <c r="X50" s="606"/>
      <c r="Y50" s="606"/>
      <c r="Z50" s="606"/>
      <c r="AA50" s="595">
        <f>IF(ISBLANK(W50),"",IF(W50&lt;O50,"Fail","Pass"))</f>
      </c>
      <c r="AB50" s="595"/>
      <c r="AC50" s="596"/>
      <c r="AD50" s="597">
        <f>IF(ISBLANK(W50),"",ABS((W50-S50)/S50))</f>
      </c>
      <c r="AE50" s="598"/>
      <c r="AF50" s="598"/>
      <c r="AG50" s="598"/>
      <c r="AH50" s="612">
        <f>IF(AD50="","",IF(AD50&lt;=10%,"Yes","No"))</f>
      </c>
      <c r="AI50" s="612"/>
      <c r="AJ50" s="612"/>
      <c r="AK50" s="613"/>
      <c r="AL50" s="94"/>
    </row>
    <row r="51" spans="2:38" s="95" customFormat="1" ht="7.5" customHeight="1">
      <c r="B51" s="93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1"/>
      <c r="P51" s="91"/>
      <c r="Q51" s="91"/>
      <c r="R51" s="91"/>
      <c r="S51" s="97"/>
      <c r="T51" s="97"/>
      <c r="U51" s="97"/>
      <c r="V51" s="97"/>
      <c r="W51" s="91"/>
      <c r="X51" s="91"/>
      <c r="Y51" s="91"/>
      <c r="Z51" s="91"/>
      <c r="AA51" s="92"/>
      <c r="AB51" s="92"/>
      <c r="AC51" s="92"/>
      <c r="AD51" s="98"/>
      <c r="AE51" s="98"/>
      <c r="AF51" s="98"/>
      <c r="AG51" s="98"/>
      <c r="AH51" s="97"/>
      <c r="AI51" s="97"/>
      <c r="AJ51" s="97"/>
      <c r="AK51" s="97"/>
      <c r="AL51" s="94"/>
    </row>
    <row r="52" spans="2:38" s="39" customFormat="1" ht="15.7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38"/>
    </row>
    <row r="53" spans="2:38" s="39" customFormat="1" ht="15.7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610" t="s">
        <v>250</v>
      </c>
      <c r="AA53" s="610"/>
      <c r="AB53" s="610"/>
      <c r="AC53" s="610"/>
      <c r="AD53" s="610"/>
      <c r="AE53" s="610"/>
      <c r="AF53" s="610"/>
      <c r="AG53" s="610"/>
      <c r="AH53" s="610"/>
      <c r="AI53" s="610"/>
      <c r="AJ53" s="610"/>
      <c r="AK53" s="610"/>
      <c r="AL53" s="38"/>
    </row>
    <row r="54" spans="2:38" s="23" customFormat="1" ht="12.75" customHeight="1">
      <c r="B54" s="2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22"/>
    </row>
    <row r="55" spans="2:38" s="23" customFormat="1" ht="12.75" customHeight="1">
      <c r="B55" s="2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22"/>
    </row>
    <row r="56" spans="2:38" s="23" customFormat="1" ht="8.25" customHeight="1">
      <c r="B56" s="2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22"/>
    </row>
    <row r="57" spans="2:38" s="59" customFormat="1" ht="12.75" customHeight="1">
      <c r="B57" s="45"/>
      <c r="C57" s="487" t="s">
        <v>236</v>
      </c>
      <c r="D57" s="487"/>
      <c r="E57" s="487"/>
      <c r="F57" s="487"/>
      <c r="G57" s="487"/>
      <c r="H57" s="487"/>
      <c r="I57" s="487"/>
      <c r="J57" s="487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521" t="s">
        <v>237</v>
      </c>
      <c r="X57" s="521"/>
      <c r="Y57" s="52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46"/>
    </row>
    <row r="58" spans="2:38" s="59" customFormat="1" ht="12.75" customHeight="1">
      <c r="B58" s="45"/>
      <c r="C58" s="487" t="s">
        <v>238</v>
      </c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04"/>
      <c r="O58" s="404"/>
      <c r="P58" s="481" t="s">
        <v>239</v>
      </c>
      <c r="Q58" s="481"/>
      <c r="R58" s="261"/>
      <c r="S58" s="261"/>
      <c r="T58" s="261"/>
      <c r="U58" s="261"/>
      <c r="V58" s="261"/>
      <c r="W58" s="261"/>
      <c r="X58" s="40" t="s">
        <v>251</v>
      </c>
      <c r="Y58" s="617"/>
      <c r="Z58" s="617"/>
      <c r="AA58" s="37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46"/>
    </row>
    <row r="59" spans="2:38" s="59" customFormat="1" ht="12.75" customHeight="1">
      <c r="B59" s="45"/>
      <c r="C59" s="517" t="s">
        <v>240</v>
      </c>
      <c r="D59" s="517"/>
      <c r="E59" s="517"/>
      <c r="F59" s="517"/>
      <c r="G59" s="517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48"/>
      <c r="U59" s="481" t="s">
        <v>241</v>
      </c>
      <c r="V59" s="481"/>
      <c r="W59" s="481"/>
      <c r="X59" s="481"/>
      <c r="Y59" s="481"/>
      <c r="Z59" s="481"/>
      <c r="AA59" s="481"/>
      <c r="AB59" s="272"/>
      <c r="AC59" s="272"/>
      <c r="AD59" s="272"/>
      <c r="AE59" s="272"/>
      <c r="AF59" s="272"/>
      <c r="AG59" s="272"/>
      <c r="AH59" s="272"/>
      <c r="AI59" s="37"/>
      <c r="AJ59" s="37"/>
      <c r="AK59" s="37"/>
      <c r="AL59" s="46"/>
    </row>
    <row r="60" spans="2:38" s="39" customFormat="1" ht="12.75" customHeight="1">
      <c r="B60" s="36"/>
      <c r="C60" s="37"/>
      <c r="D60" s="37"/>
      <c r="E60" s="37"/>
      <c r="F60" s="37"/>
      <c r="G60" s="55"/>
      <c r="H60" s="515" t="s">
        <v>242</v>
      </c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37"/>
      <c r="AJ60" s="37"/>
      <c r="AK60" s="37"/>
      <c r="AL60" s="38"/>
    </row>
    <row r="61" spans="2:38" s="39" customFormat="1" ht="12.75" customHeight="1">
      <c r="B61" s="36"/>
      <c r="C61" s="520" t="s">
        <v>235</v>
      </c>
      <c r="D61" s="520"/>
      <c r="E61" s="520"/>
      <c r="F61" s="520"/>
      <c r="G61" s="520"/>
      <c r="H61" s="520"/>
      <c r="I61" s="37"/>
      <c r="J61" s="37"/>
      <c r="K61" s="37"/>
      <c r="L61" s="37"/>
      <c r="M61" s="37"/>
      <c r="N61" s="37"/>
      <c r="O61" s="37"/>
      <c r="P61" s="55"/>
      <c r="Q61" s="55"/>
      <c r="R61" s="55"/>
      <c r="S61" s="55"/>
      <c r="T61" s="55"/>
      <c r="U61" s="55"/>
      <c r="V61" s="55"/>
      <c r="W61" s="55"/>
      <c r="X61" s="55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8"/>
    </row>
    <row r="62" spans="2:38" s="39" customFormat="1" ht="12.75" customHeight="1">
      <c r="B62" s="36"/>
      <c r="C62" s="40" t="s">
        <v>225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8"/>
    </row>
    <row r="63" spans="2:38" s="59" customFormat="1" ht="15.75" customHeight="1">
      <c r="B63" s="45"/>
      <c r="C63" s="487" t="s">
        <v>232</v>
      </c>
      <c r="D63" s="487"/>
      <c r="E63" s="487"/>
      <c r="F63" s="487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518" t="s">
        <v>231</v>
      </c>
      <c r="V63" s="518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46"/>
    </row>
    <row r="64" spans="2:38" s="39" customFormat="1" ht="9" customHeight="1">
      <c r="B64" s="36"/>
      <c r="C64" s="37"/>
      <c r="D64" s="37"/>
      <c r="E64" s="37"/>
      <c r="F64" s="37"/>
      <c r="G64" s="490" t="s">
        <v>230</v>
      </c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37"/>
      <c r="U64" s="37"/>
      <c r="V64" s="37"/>
      <c r="W64" s="490" t="s">
        <v>226</v>
      </c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37"/>
      <c r="AK64" s="37"/>
      <c r="AL64" s="38"/>
    </row>
    <row r="65" spans="2:38" s="59" customFormat="1" ht="12.75" customHeight="1">
      <c r="B65" s="45"/>
      <c r="C65" s="487" t="s">
        <v>233</v>
      </c>
      <c r="D65" s="487"/>
      <c r="E65" s="487"/>
      <c r="F65" s="487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46"/>
    </row>
    <row r="66" spans="2:38" s="39" customFormat="1" ht="9" customHeight="1">
      <c r="B66" s="36"/>
      <c r="C66" s="37"/>
      <c r="D66" s="37"/>
      <c r="E66" s="37"/>
      <c r="F66" s="37"/>
      <c r="G66" s="490" t="s">
        <v>234</v>
      </c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38"/>
    </row>
    <row r="67" spans="2:38" s="39" customFormat="1" ht="2.25" customHeight="1">
      <c r="B67" s="36"/>
      <c r="C67" s="52"/>
      <c r="D67" s="52"/>
      <c r="E67" s="52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2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38"/>
    </row>
    <row r="68" spans="2:38" s="39" customFormat="1" ht="3" customHeight="1">
      <c r="B68" s="36"/>
      <c r="C68" s="40"/>
      <c r="D68" s="40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8"/>
    </row>
    <row r="69" spans="2:38" s="39" customFormat="1" ht="5.25" customHeight="1">
      <c r="B69" s="36"/>
      <c r="C69" s="34"/>
      <c r="D69" s="34"/>
      <c r="E69" s="34"/>
      <c r="F69" s="34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8"/>
    </row>
    <row r="70" spans="2:77" s="47" customFormat="1" ht="12" customHeight="1">
      <c r="B70" s="45"/>
      <c r="C70" s="60" t="s">
        <v>211</v>
      </c>
      <c r="D70" s="60"/>
      <c r="E70" s="60"/>
      <c r="F70" s="60"/>
      <c r="G70" s="60"/>
      <c r="H70" s="61"/>
      <c r="I70" s="61"/>
      <c r="J70" s="61"/>
      <c r="K70" s="61"/>
      <c r="L70" s="616" t="s">
        <v>210</v>
      </c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46"/>
      <c r="AQ70" s="96">
        <f>IF(AND(AA34="Pass",AA35="Pass",AA36="Pass",AA37="Pass",AA39="Pass",AA40="Pass",AA41="Pass",AA43="Pass",AA44="Pass",AA45="Pass",AA47="Pass",AA49="Pass",AA50="Pass"),1,0)</f>
        <v>0</v>
      </c>
      <c r="AR70" s="99">
        <f>IF(AQ70=1,0,1)</f>
        <v>1</v>
      </c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</row>
    <row r="71" spans="2:38" s="47" customFormat="1" ht="12" customHeight="1">
      <c r="B71" s="45"/>
      <c r="C71" s="60"/>
      <c r="D71" s="60"/>
      <c r="E71" s="60"/>
      <c r="F71" s="60"/>
      <c r="G71" s="60"/>
      <c r="H71" s="61"/>
      <c r="I71" s="61"/>
      <c r="J71" s="61"/>
      <c r="K71" s="6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46"/>
    </row>
    <row r="72" spans="2:38" s="47" customFormat="1" ht="12" customHeight="1">
      <c r="B72" s="45"/>
      <c r="C72" s="599" t="str">
        <f>IF(AND(AH34="Yes",AH35="Yes",AH36="Yes",AH37="Yes",AH39="Yes",AH40="Yes",AH41="Yes",AH43="Yes",AH44="Yes",AH45="Yes",AH47="Yes",AH49="Yes",AH50="Yes"),"This material meets verification requirements.","Get this shit out of my lab!")</f>
        <v>Get this shit out of my lab!</v>
      </c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599"/>
      <c r="AK72" s="599"/>
      <c r="AL72" s="46"/>
    </row>
    <row r="73" spans="2:38" s="47" customFormat="1" ht="12" customHeight="1">
      <c r="B73" s="45"/>
      <c r="C73" s="60"/>
      <c r="D73" s="60"/>
      <c r="E73" s="60"/>
      <c r="F73" s="60"/>
      <c r="G73" s="60"/>
      <c r="H73" s="61"/>
      <c r="I73" s="61"/>
      <c r="J73" s="61"/>
      <c r="K73" s="61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46"/>
    </row>
    <row r="74" spans="2:38" s="59" customFormat="1" ht="15.75" customHeight="1">
      <c r="B74" s="45"/>
      <c r="C74" s="487" t="s">
        <v>227</v>
      </c>
      <c r="D74" s="487"/>
      <c r="E74" s="487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37"/>
      <c r="U74" s="521" t="s">
        <v>228</v>
      </c>
      <c r="V74" s="521"/>
      <c r="W74" s="52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46"/>
    </row>
    <row r="75" spans="2:38" s="39" customFormat="1" ht="11.25">
      <c r="B75" s="3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490" t="s">
        <v>229</v>
      </c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38"/>
    </row>
    <row r="76" spans="2:38" ht="0.75" customHeight="1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6"/>
    </row>
    <row r="77" ht="12.75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236">
    <mergeCell ref="O34:R34"/>
    <mergeCell ref="O35:R35"/>
    <mergeCell ref="O36:R36"/>
    <mergeCell ref="S30:AC30"/>
    <mergeCell ref="O30:R32"/>
    <mergeCell ref="AA31:AC31"/>
    <mergeCell ref="AA32:AC32"/>
    <mergeCell ref="AA34:AC34"/>
    <mergeCell ref="L73:V73"/>
    <mergeCell ref="W73:AK73"/>
    <mergeCell ref="Z52:AK52"/>
    <mergeCell ref="R58:W58"/>
    <mergeCell ref="Y58:Z58"/>
    <mergeCell ref="W70:AK70"/>
    <mergeCell ref="G63:T63"/>
    <mergeCell ref="C61:H61"/>
    <mergeCell ref="H60:S60"/>
    <mergeCell ref="N58:O58"/>
    <mergeCell ref="X75:AK75"/>
    <mergeCell ref="U59:AA59"/>
    <mergeCell ref="L70:V70"/>
    <mergeCell ref="P58:Q58"/>
    <mergeCell ref="W64:AI64"/>
    <mergeCell ref="W31:Z32"/>
    <mergeCell ref="O44:R44"/>
    <mergeCell ref="O45:R45"/>
    <mergeCell ref="AA44:AC44"/>
    <mergeCell ref="AA45:AC45"/>
    <mergeCell ref="G26:AG26"/>
    <mergeCell ref="AH26:AK26"/>
    <mergeCell ref="G27:AG27"/>
    <mergeCell ref="AH27:AK27"/>
    <mergeCell ref="C20:F20"/>
    <mergeCell ref="C19:F19"/>
    <mergeCell ref="G23:S23"/>
    <mergeCell ref="C21:E21"/>
    <mergeCell ref="W22:AK22"/>
    <mergeCell ref="G22:S22"/>
    <mergeCell ref="C12:AK12"/>
    <mergeCell ref="C11:AK11"/>
    <mergeCell ref="AH28:AK28"/>
    <mergeCell ref="C3:AK3"/>
    <mergeCell ref="C4:AK4"/>
    <mergeCell ref="C5:AK5"/>
    <mergeCell ref="C6:AK6"/>
    <mergeCell ref="C7:AK7"/>
    <mergeCell ref="C8:AK8"/>
    <mergeCell ref="C10:AK10"/>
    <mergeCell ref="C47:K47"/>
    <mergeCell ref="L37:N37"/>
    <mergeCell ref="U14:V14"/>
    <mergeCell ref="W14:AD14"/>
    <mergeCell ref="AH14:AK14"/>
    <mergeCell ref="AF14:AG14"/>
    <mergeCell ref="C14:H14"/>
    <mergeCell ref="I14:S14"/>
    <mergeCell ref="AH25:AK25"/>
    <mergeCell ref="G25:AG25"/>
    <mergeCell ref="C50:K50"/>
    <mergeCell ref="C48:AK48"/>
    <mergeCell ref="AD49:AG49"/>
    <mergeCell ref="AH49:AK49"/>
    <mergeCell ref="AH50:AK50"/>
    <mergeCell ref="C40:K40"/>
    <mergeCell ref="C41:K41"/>
    <mergeCell ref="C43:K43"/>
    <mergeCell ref="W47:Z47"/>
    <mergeCell ref="O46:R46"/>
    <mergeCell ref="C18:F18"/>
    <mergeCell ref="L50:N50"/>
    <mergeCell ref="W50:Z50"/>
    <mergeCell ref="S50:V50"/>
    <mergeCell ref="W63:AK63"/>
    <mergeCell ref="J30:N30"/>
    <mergeCell ref="AB59:AH59"/>
    <mergeCell ref="Z53:AK53"/>
    <mergeCell ref="Z57:AK57"/>
    <mergeCell ref="C35:K35"/>
    <mergeCell ref="C17:F17"/>
    <mergeCell ref="U16:V16"/>
    <mergeCell ref="Z17:AK17"/>
    <mergeCell ref="U17:Y17"/>
    <mergeCell ref="AG16:AK16"/>
    <mergeCell ref="G17:S17"/>
    <mergeCell ref="C16:E16"/>
    <mergeCell ref="G18:S18"/>
    <mergeCell ref="G19:S19"/>
    <mergeCell ref="X19:AK19"/>
    <mergeCell ref="U19:W19"/>
    <mergeCell ref="Y18:AK18"/>
    <mergeCell ref="U18:X18"/>
    <mergeCell ref="C15:E15"/>
    <mergeCell ref="X15:AK15"/>
    <mergeCell ref="F15:S15"/>
    <mergeCell ref="F16:S16"/>
    <mergeCell ref="AE16:AF16"/>
    <mergeCell ref="U15:W15"/>
    <mergeCell ref="W16:AD16"/>
    <mergeCell ref="G28:AG28"/>
    <mergeCell ref="C25:F25"/>
    <mergeCell ref="C26:F26"/>
    <mergeCell ref="C27:F27"/>
    <mergeCell ref="W21:AK21"/>
    <mergeCell ref="F21:S21"/>
    <mergeCell ref="C23:F23"/>
    <mergeCell ref="C22:F22"/>
    <mergeCell ref="U21:V21"/>
    <mergeCell ref="U22:V22"/>
    <mergeCell ref="AD50:AG50"/>
    <mergeCell ref="C72:AK72"/>
    <mergeCell ref="W57:Y57"/>
    <mergeCell ref="G65:AK65"/>
    <mergeCell ref="U63:V63"/>
    <mergeCell ref="U23:W23"/>
    <mergeCell ref="AD36:AG36"/>
    <mergeCell ref="AD39:AG39"/>
    <mergeCell ref="AD40:AG40"/>
    <mergeCell ref="AD37:AG37"/>
    <mergeCell ref="C74:E74"/>
    <mergeCell ref="U74:W74"/>
    <mergeCell ref="X74:AK74"/>
    <mergeCell ref="F74:S74"/>
    <mergeCell ref="G66:AK66"/>
    <mergeCell ref="AH32:AK32"/>
    <mergeCell ref="C59:G59"/>
    <mergeCell ref="H59:S59"/>
    <mergeCell ref="AA50:AC50"/>
    <mergeCell ref="O47:R47"/>
    <mergeCell ref="AD30:AK30"/>
    <mergeCell ref="AD34:AG34"/>
    <mergeCell ref="AD35:AG35"/>
    <mergeCell ref="AH34:AK34"/>
    <mergeCell ref="AH35:AK35"/>
    <mergeCell ref="G20:S20"/>
    <mergeCell ref="U20:Y20"/>
    <mergeCell ref="Z20:AK20"/>
    <mergeCell ref="X23:AK23"/>
    <mergeCell ref="L34:N34"/>
    <mergeCell ref="C28:F28"/>
    <mergeCell ref="C39:K39"/>
    <mergeCell ref="C33:AK33"/>
    <mergeCell ref="AH36:AK36"/>
    <mergeCell ref="AA39:AC39"/>
    <mergeCell ref="J31:K31"/>
    <mergeCell ref="S35:V35"/>
    <mergeCell ref="AD32:AG32"/>
    <mergeCell ref="AD31:AG31"/>
    <mergeCell ref="AH31:AK31"/>
    <mergeCell ref="O49:R49"/>
    <mergeCell ref="O50:R50"/>
    <mergeCell ref="S44:V44"/>
    <mergeCell ref="AA49:AC49"/>
    <mergeCell ref="C49:K49"/>
    <mergeCell ref="C65:F65"/>
    <mergeCell ref="C58:M58"/>
    <mergeCell ref="C57:J57"/>
    <mergeCell ref="C63:F63"/>
    <mergeCell ref="G64:S64"/>
    <mergeCell ref="AA47:AC47"/>
    <mergeCell ref="K57:V57"/>
    <mergeCell ref="C46:K46"/>
    <mergeCell ref="S34:V34"/>
    <mergeCell ref="AA40:AC40"/>
    <mergeCell ref="AH47:AK47"/>
    <mergeCell ref="C34:K34"/>
    <mergeCell ref="C36:K36"/>
    <mergeCell ref="AD45:AG45"/>
    <mergeCell ref="AD46:AG46"/>
    <mergeCell ref="AD47:AG47"/>
    <mergeCell ref="AA46:AC46"/>
    <mergeCell ref="W44:Z44"/>
    <mergeCell ref="AD44:AG44"/>
    <mergeCell ref="L49:N49"/>
    <mergeCell ref="L43:N43"/>
    <mergeCell ref="L44:N44"/>
    <mergeCell ref="L47:N47"/>
    <mergeCell ref="W43:Z43"/>
    <mergeCell ref="L46:N46"/>
    <mergeCell ref="W34:Z34"/>
    <mergeCell ref="W35:Z35"/>
    <mergeCell ref="S31:V32"/>
    <mergeCell ref="AA35:AC35"/>
    <mergeCell ref="W49:Z49"/>
    <mergeCell ref="S49:V49"/>
    <mergeCell ref="AA43:AC43"/>
    <mergeCell ref="S47:V47"/>
    <mergeCell ref="W46:Z46"/>
    <mergeCell ref="W41:Z41"/>
    <mergeCell ref="C45:K45"/>
    <mergeCell ref="C38:AK38"/>
    <mergeCell ref="AH37:AK37"/>
    <mergeCell ref="S37:V37"/>
    <mergeCell ref="W37:Z37"/>
    <mergeCell ref="C44:K44"/>
    <mergeCell ref="L41:N41"/>
    <mergeCell ref="AA41:AC41"/>
    <mergeCell ref="AH41:AK41"/>
    <mergeCell ref="AD43:AG43"/>
    <mergeCell ref="C30:I30"/>
    <mergeCell ref="C31:I31"/>
    <mergeCell ref="C32:I32"/>
    <mergeCell ref="L32:N32"/>
    <mergeCell ref="L31:N31"/>
    <mergeCell ref="L40:N40"/>
    <mergeCell ref="J32:K32"/>
    <mergeCell ref="L39:N39"/>
    <mergeCell ref="C37:K37"/>
    <mergeCell ref="L35:N35"/>
    <mergeCell ref="L45:N45"/>
    <mergeCell ref="AA36:AC36"/>
    <mergeCell ref="O39:R39"/>
    <mergeCell ref="O40:R40"/>
    <mergeCell ref="O41:R41"/>
    <mergeCell ref="S39:V39"/>
    <mergeCell ref="S40:V40"/>
    <mergeCell ref="L36:N36"/>
    <mergeCell ref="O43:R43"/>
    <mergeCell ref="AA37:AC37"/>
    <mergeCell ref="AH46:AK46"/>
    <mergeCell ref="S45:V45"/>
    <mergeCell ref="S46:V46"/>
    <mergeCell ref="AH45:AK45"/>
    <mergeCell ref="W45:Z45"/>
    <mergeCell ref="W40:Z40"/>
    <mergeCell ref="AH44:AK44"/>
    <mergeCell ref="AH43:AK43"/>
    <mergeCell ref="S43:V43"/>
    <mergeCell ref="AD41:AG41"/>
    <mergeCell ref="C42:AK42"/>
    <mergeCell ref="AH39:AK39"/>
    <mergeCell ref="AH40:AK40"/>
    <mergeCell ref="S41:V41"/>
    <mergeCell ref="W39:Z39"/>
    <mergeCell ref="S36:V36"/>
    <mergeCell ref="W36:Z36"/>
    <mergeCell ref="O37:R37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59:AH59"/>
  </dataValidations>
  <printOptions horizontalCentered="1"/>
  <pageMargins left="0" right="0" top="0" bottom="0" header="0" footer="0"/>
  <pageSetup fitToHeight="1" fitToWidth="1" horizontalDpi="600" verticalDpi="600" orientation="portrait" scale="87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2:AX71"/>
  <sheetViews>
    <sheetView showGridLines="0" showRowColHeaders="0" zoomScalePageLayoutView="0" workbookViewId="0" topLeftCell="A1">
      <selection activeCell="G25" sqref="G25:AG25"/>
    </sheetView>
  </sheetViews>
  <sheetFormatPr defaultColWidth="0" defaultRowHeight="12.75" customHeight="1" zeroHeight="1"/>
  <cols>
    <col min="1" max="1" width="2.7109375" style="128" customWidth="1"/>
    <col min="2" max="2" width="1.7109375" style="128" customWidth="1"/>
    <col min="3" max="19" width="2.7109375" style="128" customWidth="1"/>
    <col min="20" max="21" width="2.8515625" style="128" customWidth="1"/>
    <col min="22" max="22" width="3.421875" style="128" customWidth="1"/>
    <col min="23" max="23" width="3.00390625" style="128" customWidth="1"/>
    <col min="24" max="25" width="3.28125" style="128" customWidth="1"/>
    <col min="26" max="29" width="2.7109375" style="128" customWidth="1"/>
    <col min="30" max="30" width="2.140625" style="128" customWidth="1"/>
    <col min="31" max="37" width="2.7109375" style="128" customWidth="1"/>
    <col min="38" max="38" width="1.7109375" style="128" customWidth="1"/>
    <col min="39" max="39" width="2.7109375" style="128" customWidth="1"/>
    <col min="40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50" s="138" customFormat="1" ht="15.75">
      <c r="B4" s="13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</row>
    <row r="5" spans="2:50" s="138" customFormat="1" ht="14.25" customHeight="1">
      <c r="B5" s="13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s="138" customFormat="1" ht="12.75">
      <c r="B6" s="135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s="138" customFormat="1" ht="9.75" customHeight="1">
      <c r="B7" s="135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38" s="138" customFormat="1" ht="9.75" customHeight="1">
      <c r="B8" s="135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456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151"/>
      <c r="U14" s="260" t="s">
        <v>5</v>
      </c>
      <c r="V14" s="260"/>
      <c r="W14" s="300">
        <f>VLOOKUP(' '!G3,' 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'!G3,' 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151"/>
      <c r="U15" s="260" t="s">
        <v>455</v>
      </c>
      <c r="V15" s="260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151"/>
      <c r="U16" s="260" t="s">
        <v>214</v>
      </c>
      <c r="V16" s="260"/>
      <c r="W16" s="261"/>
      <c r="X16" s="261"/>
      <c r="Y16" s="261"/>
      <c r="Z16" s="261"/>
      <c r="AA16" s="261"/>
      <c r="AB16" s="261"/>
      <c r="AC16" s="261"/>
      <c r="AD16" s="261"/>
      <c r="AE16" s="262" t="s">
        <v>246</v>
      </c>
      <c r="AF16" s="262"/>
      <c r="AG16" s="261"/>
      <c r="AH16" s="261"/>
      <c r="AI16" s="261"/>
      <c r="AJ16" s="261"/>
      <c r="AK16" s="261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151"/>
      <c r="U17" s="260" t="s">
        <v>221</v>
      </c>
      <c r="V17" s="260"/>
      <c r="W17" s="260"/>
      <c r="X17" s="260"/>
      <c r="Y17" s="260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151"/>
      <c r="U18" s="260" t="s">
        <v>222</v>
      </c>
      <c r="V18" s="260"/>
      <c r="W18" s="260"/>
      <c r="X18" s="260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151"/>
      <c r="U19" s="260" t="s">
        <v>223</v>
      </c>
      <c r="V19" s="260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151"/>
      <c r="U20" s="260" t="s">
        <v>224</v>
      </c>
      <c r="V20" s="260"/>
      <c r="W20" s="260"/>
      <c r="X20" s="260"/>
      <c r="Y20" s="260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151"/>
      <c r="U21" s="260" t="s">
        <v>212</v>
      </c>
      <c r="V21" s="260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151"/>
      <c r="U22" s="260" t="s">
        <v>212</v>
      </c>
      <c r="V22" s="260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151"/>
      <c r="U23" s="260" t="s">
        <v>7</v>
      </c>
      <c r="V23" s="260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2" customHeight="1">
      <c r="B26" s="150"/>
      <c r="C26" s="261"/>
      <c r="D26" s="261"/>
      <c r="E26" s="261"/>
      <c r="F26" s="276"/>
      <c r="G26" s="269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1"/>
      <c r="AH26" s="304"/>
      <c r="AI26" s="261"/>
      <c r="AJ26" s="261"/>
      <c r="AK26" s="261"/>
      <c r="AL26" s="154"/>
    </row>
    <row r="27" spans="2:38" s="155" customFormat="1" ht="12" customHeight="1">
      <c r="B27" s="150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8"/>
      <c r="AH27" s="273"/>
      <c r="AI27" s="264"/>
      <c r="AJ27" s="264"/>
      <c r="AK27" s="264"/>
      <c r="AL27" s="154"/>
    </row>
    <row r="28" spans="2:38" s="155" customFormat="1" ht="12" customHeight="1">
      <c r="B28" s="150"/>
      <c r="C28" s="264"/>
      <c r="D28" s="264"/>
      <c r="E28" s="264"/>
      <c r="F28" s="265"/>
      <c r="G28" s="266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8"/>
      <c r="AH28" s="273"/>
      <c r="AI28" s="264"/>
      <c r="AJ28" s="264"/>
      <c r="AK28" s="264"/>
      <c r="AL28" s="154"/>
    </row>
    <row r="29" spans="2:38" s="155" customFormat="1" ht="12" customHeight="1">
      <c r="B29" s="150"/>
      <c r="C29" s="264"/>
      <c r="D29" s="264"/>
      <c r="E29" s="264"/>
      <c r="F29" s="265"/>
      <c r="G29" s="266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8"/>
      <c r="AH29" s="273"/>
      <c r="AI29" s="264"/>
      <c r="AJ29" s="264"/>
      <c r="AK29" s="264"/>
      <c r="AL29" s="154"/>
    </row>
    <row r="30" spans="2:38" s="155" customFormat="1" ht="12" customHeight="1">
      <c r="B30" s="150"/>
      <c r="C30" s="264"/>
      <c r="D30" s="264"/>
      <c r="E30" s="264"/>
      <c r="F30" s="265"/>
      <c r="G30" s="266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8"/>
      <c r="AH30" s="273"/>
      <c r="AI30" s="264"/>
      <c r="AJ30" s="264"/>
      <c r="AK30" s="264"/>
      <c r="AL30" s="154"/>
    </row>
    <row r="31" spans="2:38" s="155" customFormat="1" ht="12" customHeight="1">
      <c r="B31" s="150"/>
      <c r="C31" s="264"/>
      <c r="D31" s="264"/>
      <c r="E31" s="264"/>
      <c r="F31" s="265"/>
      <c r="G31" s="266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8"/>
      <c r="AH31" s="273"/>
      <c r="AI31" s="264"/>
      <c r="AJ31" s="264"/>
      <c r="AK31" s="264"/>
      <c r="AL31" s="154"/>
    </row>
    <row r="32" spans="2:38" s="164" customFormat="1" ht="12" customHeight="1">
      <c r="B32" s="162"/>
      <c r="C32" s="264"/>
      <c r="D32" s="264"/>
      <c r="E32" s="264"/>
      <c r="F32" s="265"/>
      <c r="G32" s="266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8"/>
      <c r="AH32" s="273"/>
      <c r="AI32" s="264"/>
      <c r="AJ32" s="264"/>
      <c r="AK32" s="264"/>
      <c r="AL32" s="163"/>
    </row>
    <row r="33" spans="2:38" s="164" customFormat="1" ht="12" customHeight="1">
      <c r="B33" s="162"/>
      <c r="C33" s="264"/>
      <c r="D33" s="264"/>
      <c r="E33" s="264"/>
      <c r="F33" s="265"/>
      <c r="G33" s="266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8"/>
      <c r="AH33" s="273"/>
      <c r="AI33" s="264"/>
      <c r="AJ33" s="264"/>
      <c r="AK33" s="264"/>
      <c r="AL33" s="163"/>
    </row>
    <row r="34" spans="2:38" s="164" customFormat="1" ht="12" customHeight="1">
      <c r="B34" s="162"/>
      <c r="C34" s="264"/>
      <c r="D34" s="264"/>
      <c r="E34" s="264"/>
      <c r="F34" s="265"/>
      <c r="G34" s="266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8"/>
      <c r="AH34" s="273"/>
      <c r="AI34" s="264"/>
      <c r="AJ34" s="264"/>
      <c r="AK34" s="264"/>
      <c r="AL34" s="163"/>
    </row>
    <row r="35" spans="2:38" s="164" customFormat="1" ht="12" customHeight="1">
      <c r="B35" s="162"/>
      <c r="C35" s="264"/>
      <c r="D35" s="264"/>
      <c r="E35" s="264"/>
      <c r="F35" s="265"/>
      <c r="G35" s="266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8"/>
      <c r="AH35" s="273"/>
      <c r="AI35" s="264"/>
      <c r="AJ35" s="264"/>
      <c r="AK35" s="264"/>
      <c r="AL35" s="163"/>
    </row>
    <row r="36" spans="2:38" s="164" customFormat="1" ht="12" customHeight="1">
      <c r="B36" s="162"/>
      <c r="C36" s="264"/>
      <c r="D36" s="264"/>
      <c r="E36" s="264"/>
      <c r="F36" s="265"/>
      <c r="G36" s="266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8"/>
      <c r="AH36" s="273"/>
      <c r="AI36" s="264"/>
      <c r="AJ36" s="264"/>
      <c r="AK36" s="264"/>
      <c r="AL36" s="163"/>
    </row>
    <row r="37" spans="2:38" s="164" customFormat="1" ht="12" customHeight="1">
      <c r="B37" s="162"/>
      <c r="C37" s="264"/>
      <c r="D37" s="264"/>
      <c r="E37" s="264"/>
      <c r="F37" s="265"/>
      <c r="G37" s="266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8"/>
      <c r="AH37" s="273"/>
      <c r="AI37" s="264"/>
      <c r="AJ37" s="264"/>
      <c r="AK37" s="264"/>
      <c r="AL37" s="163"/>
    </row>
    <row r="38" spans="2:38" s="164" customFormat="1" ht="12" customHeight="1">
      <c r="B38" s="162"/>
      <c r="C38" s="264"/>
      <c r="D38" s="264"/>
      <c r="E38" s="264"/>
      <c r="F38" s="265"/>
      <c r="G38" s="305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7"/>
      <c r="AH38" s="273"/>
      <c r="AI38" s="264"/>
      <c r="AJ38" s="264"/>
      <c r="AK38" s="264"/>
      <c r="AL38" s="163"/>
    </row>
    <row r="39" spans="2:38" s="164" customFormat="1" ht="12" customHeight="1">
      <c r="B39" s="162"/>
      <c r="C39" s="264"/>
      <c r="D39" s="264"/>
      <c r="E39" s="264"/>
      <c r="F39" s="265"/>
      <c r="G39" s="308" t="s">
        <v>423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10"/>
      <c r="AH39" s="273"/>
      <c r="AI39" s="264"/>
      <c r="AJ39" s="264"/>
      <c r="AK39" s="264"/>
      <c r="AL39" s="163"/>
    </row>
    <row r="40" spans="2:38" s="164" customFormat="1" ht="12" customHeight="1">
      <c r="B40" s="162"/>
      <c r="C40" s="264"/>
      <c r="D40" s="264"/>
      <c r="E40" s="264"/>
      <c r="F40" s="265"/>
      <c r="G40" s="269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/>
      <c r="AH40" s="273"/>
      <c r="AI40" s="264"/>
      <c r="AJ40" s="264"/>
      <c r="AK40" s="264"/>
      <c r="AL40" s="163"/>
    </row>
    <row r="41" spans="2:38" s="164" customFormat="1" ht="12" customHeight="1">
      <c r="B41" s="162"/>
      <c r="C41" s="264"/>
      <c r="D41" s="264"/>
      <c r="E41" s="264"/>
      <c r="F41" s="265"/>
      <c r="G41" s="266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8"/>
      <c r="AH41" s="273"/>
      <c r="AI41" s="264"/>
      <c r="AJ41" s="264"/>
      <c r="AK41" s="264"/>
      <c r="AL41" s="163"/>
    </row>
    <row r="42" spans="2:38" s="164" customFormat="1" ht="12" customHeight="1">
      <c r="B42" s="162"/>
      <c r="C42" s="264"/>
      <c r="D42" s="264"/>
      <c r="E42" s="264"/>
      <c r="F42" s="265"/>
      <c r="G42" s="266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8"/>
      <c r="AH42" s="273"/>
      <c r="AI42" s="264"/>
      <c r="AJ42" s="264"/>
      <c r="AK42" s="264"/>
      <c r="AL42" s="163"/>
    </row>
    <row r="43" spans="2:38" s="164" customFormat="1" ht="12" customHeight="1">
      <c r="B43" s="162"/>
      <c r="C43" s="264"/>
      <c r="D43" s="264"/>
      <c r="E43" s="264"/>
      <c r="F43" s="265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8"/>
      <c r="AH43" s="273"/>
      <c r="AI43" s="264"/>
      <c r="AJ43" s="264"/>
      <c r="AK43" s="264"/>
      <c r="AL43" s="163"/>
    </row>
    <row r="44" spans="2:38" s="164" customFormat="1" ht="12" customHeight="1">
      <c r="B44" s="162"/>
      <c r="C44" s="264"/>
      <c r="D44" s="264"/>
      <c r="E44" s="264"/>
      <c r="F44" s="265"/>
      <c r="G44" s="266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8"/>
      <c r="AH44" s="273"/>
      <c r="AI44" s="264"/>
      <c r="AJ44" s="264"/>
      <c r="AK44" s="264"/>
      <c r="AL44" s="163"/>
    </row>
    <row r="45" spans="2:38" s="164" customFormat="1" ht="12" customHeight="1">
      <c r="B45" s="162"/>
      <c r="C45" s="264"/>
      <c r="D45" s="264"/>
      <c r="E45" s="264"/>
      <c r="F45" s="265"/>
      <c r="G45" s="266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8"/>
      <c r="AH45" s="273"/>
      <c r="AI45" s="264"/>
      <c r="AJ45" s="264"/>
      <c r="AK45" s="264"/>
      <c r="AL45" s="163"/>
    </row>
    <row r="46" spans="2:38" s="165" customFormat="1" ht="12" customHeight="1">
      <c r="B46" s="162"/>
      <c r="C46" s="289"/>
      <c r="D46" s="289"/>
      <c r="E46" s="289"/>
      <c r="F46" s="290"/>
      <c r="G46" s="291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3"/>
      <c r="AH46" s="294"/>
      <c r="AI46" s="289"/>
      <c r="AJ46" s="289"/>
      <c r="AK46" s="289"/>
      <c r="AL46" s="163"/>
    </row>
    <row r="47" spans="2:38" s="165" customFormat="1" ht="7.5" customHeight="1">
      <c r="B47" s="162"/>
      <c r="C47" s="127"/>
      <c r="D47" s="127"/>
      <c r="E47" s="127"/>
      <c r="F47" s="127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27"/>
      <c r="AI47" s="127"/>
      <c r="AJ47" s="127"/>
      <c r="AK47" s="127"/>
      <c r="AL47" s="163"/>
    </row>
    <row r="48" spans="2:38" s="165" customFormat="1" ht="15.75" customHeight="1">
      <c r="B48" s="16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163"/>
    </row>
    <row r="49" spans="2:38" s="165" customFormat="1" ht="12.75" customHeight="1">
      <c r="B49" s="16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279" t="s">
        <v>250</v>
      </c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163"/>
    </row>
    <row r="50" spans="2:38" s="169" customFormat="1" ht="12.75" customHeight="1">
      <c r="B50" s="167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68"/>
    </row>
    <row r="51" spans="2:38" s="169" customFormat="1" ht="12.75" customHeight="1">
      <c r="B51" s="167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68"/>
    </row>
    <row r="52" spans="2:38" s="169" customFormat="1" ht="8.25" customHeight="1">
      <c r="B52" s="167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68"/>
    </row>
    <row r="53" spans="2:38" s="170" customFormat="1" ht="12.75" customHeight="1">
      <c r="B53" s="150"/>
      <c r="C53" s="260" t="s">
        <v>236</v>
      </c>
      <c r="D53" s="260"/>
      <c r="E53" s="260"/>
      <c r="F53" s="260"/>
      <c r="G53" s="260"/>
      <c r="H53" s="260"/>
      <c r="I53" s="260"/>
      <c r="J53" s="260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63" t="s">
        <v>237</v>
      </c>
      <c r="X53" s="263"/>
      <c r="Y53" s="263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154"/>
    </row>
    <row r="54" spans="2:38" s="170" customFormat="1" ht="12.75" customHeight="1">
      <c r="B54" s="150"/>
      <c r="C54" s="260" t="s">
        <v>238</v>
      </c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81"/>
      <c r="O54" s="281"/>
      <c r="P54" s="262" t="s">
        <v>239</v>
      </c>
      <c r="Q54" s="262"/>
      <c r="R54" s="282"/>
      <c r="S54" s="282"/>
      <c r="T54" s="282"/>
      <c r="U54" s="282"/>
      <c r="V54" s="282"/>
      <c r="W54" s="282"/>
      <c r="X54" s="151" t="s">
        <v>251</v>
      </c>
      <c r="Y54" s="285"/>
      <c r="Z54" s="285"/>
      <c r="AA54" s="153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54"/>
    </row>
    <row r="55" spans="2:38" s="170" customFormat="1" ht="12.75" customHeight="1">
      <c r="B55" s="150"/>
      <c r="C55" s="287" t="s">
        <v>240</v>
      </c>
      <c r="D55" s="287"/>
      <c r="E55" s="287"/>
      <c r="F55" s="287"/>
      <c r="G55" s="287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152"/>
      <c r="U55" s="262" t="s">
        <v>241</v>
      </c>
      <c r="V55" s="262"/>
      <c r="W55" s="262"/>
      <c r="X55" s="262"/>
      <c r="Y55" s="262"/>
      <c r="Z55" s="262"/>
      <c r="AA55" s="262"/>
      <c r="AB55" s="278"/>
      <c r="AC55" s="278"/>
      <c r="AD55" s="278"/>
      <c r="AE55" s="278"/>
      <c r="AF55" s="278"/>
      <c r="AG55" s="278"/>
      <c r="AH55" s="278"/>
      <c r="AI55" s="153"/>
      <c r="AJ55" s="153"/>
      <c r="AK55" s="153"/>
      <c r="AL55" s="154"/>
    </row>
    <row r="56" spans="2:38" s="165" customFormat="1" ht="12.75" customHeight="1">
      <c r="B56" s="162"/>
      <c r="C56" s="153"/>
      <c r="D56" s="153"/>
      <c r="E56" s="153"/>
      <c r="F56" s="153"/>
      <c r="G56" s="172"/>
      <c r="H56" s="280" t="s">
        <v>242</v>
      </c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53"/>
      <c r="AJ56" s="153"/>
      <c r="AK56" s="153"/>
      <c r="AL56" s="163"/>
    </row>
    <row r="57" spans="2:38" s="165" customFormat="1" ht="12.75" customHeight="1">
      <c r="B57" s="162"/>
      <c r="C57" s="286"/>
      <c r="D57" s="286"/>
      <c r="E57" s="286"/>
      <c r="F57" s="286"/>
      <c r="G57" s="286"/>
      <c r="H57" s="286"/>
      <c r="I57" s="153"/>
      <c r="J57" s="153"/>
      <c r="K57" s="153"/>
      <c r="L57" s="153"/>
      <c r="M57" s="153"/>
      <c r="N57" s="153"/>
      <c r="O57" s="153"/>
      <c r="P57" s="172"/>
      <c r="Q57" s="172"/>
      <c r="R57" s="172"/>
      <c r="S57" s="172"/>
      <c r="T57" s="172"/>
      <c r="U57" s="172"/>
      <c r="V57" s="172"/>
      <c r="W57" s="172"/>
      <c r="X57" s="172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63"/>
    </row>
    <row r="58" spans="2:38" s="165" customFormat="1" ht="12.75" customHeight="1">
      <c r="B58" s="162"/>
      <c r="C58" s="151" t="s">
        <v>225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63"/>
    </row>
    <row r="59" spans="2:38" s="170" customFormat="1" ht="15.75" customHeight="1">
      <c r="B59" s="150"/>
      <c r="C59" s="260" t="s">
        <v>232</v>
      </c>
      <c r="D59" s="260"/>
      <c r="E59" s="260"/>
      <c r="F59" s="260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632"/>
      <c r="V59" s="632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154"/>
    </row>
    <row r="60" spans="2:38" s="165" customFormat="1" ht="9" customHeight="1">
      <c r="B60" s="162"/>
      <c r="C60" s="153"/>
      <c r="D60" s="153"/>
      <c r="E60" s="153"/>
      <c r="F60" s="153"/>
      <c r="G60" s="277" t="s">
        <v>457</v>
      </c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163"/>
    </row>
    <row r="61" spans="2:38" s="170" customFormat="1" ht="12.75" customHeight="1">
      <c r="B61" s="150"/>
      <c r="C61" s="260" t="s">
        <v>233</v>
      </c>
      <c r="D61" s="260"/>
      <c r="E61" s="260"/>
      <c r="F61" s="260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154"/>
    </row>
    <row r="62" spans="2:38" s="165" customFormat="1" ht="9" customHeight="1">
      <c r="B62" s="162"/>
      <c r="C62" s="153"/>
      <c r="D62" s="153"/>
      <c r="E62" s="153"/>
      <c r="F62" s="153"/>
      <c r="G62" s="277" t="s">
        <v>458</v>
      </c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163"/>
    </row>
    <row r="63" spans="2:38" s="165" customFormat="1" ht="2.25" customHeight="1">
      <c r="B63" s="162"/>
      <c r="C63" s="173"/>
      <c r="D63" s="173"/>
      <c r="E63" s="173"/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3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63"/>
    </row>
    <row r="64" spans="2:38" s="165" customFormat="1" ht="3" customHeight="1">
      <c r="B64" s="162"/>
      <c r="C64" s="151"/>
      <c r="D64" s="151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63"/>
    </row>
    <row r="65" spans="2:38" s="165" customFormat="1" ht="5.25" customHeight="1">
      <c r="B65" s="162"/>
      <c r="C65" s="176"/>
      <c r="D65" s="176"/>
      <c r="E65" s="176"/>
      <c r="F65" s="176"/>
      <c r="G65" s="176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63"/>
    </row>
    <row r="66" spans="2:38" s="155" customFormat="1" ht="12" customHeight="1">
      <c r="B66" s="150"/>
      <c r="C66" s="151" t="s">
        <v>211</v>
      </c>
      <c r="D66" s="151"/>
      <c r="E66" s="151"/>
      <c r="F66" s="151"/>
      <c r="G66" s="151"/>
      <c r="H66" s="178"/>
      <c r="I66" s="178"/>
      <c r="J66" s="178"/>
      <c r="K66" s="178"/>
      <c r="L66" s="288" t="s">
        <v>210</v>
      </c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154"/>
    </row>
    <row r="67" spans="2:38" s="164" customFormat="1" ht="7.5" customHeight="1">
      <c r="B67" s="162"/>
      <c r="C67" s="176"/>
      <c r="D67" s="176"/>
      <c r="E67" s="176"/>
      <c r="F67" s="176"/>
      <c r="G67" s="176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3"/>
    </row>
    <row r="68" spans="2:38" s="170" customFormat="1" ht="15.75" customHeight="1">
      <c r="B68" s="150"/>
      <c r="C68" s="260" t="s">
        <v>227</v>
      </c>
      <c r="D68" s="260"/>
      <c r="E68" s="260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153"/>
      <c r="U68" s="263" t="s">
        <v>228</v>
      </c>
      <c r="V68" s="263"/>
      <c r="W68" s="263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154"/>
    </row>
    <row r="69" spans="2:38" s="165" customFormat="1" ht="11.25">
      <c r="B69" s="162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163"/>
    </row>
    <row r="70" spans="2:38" s="165" customFormat="1" ht="11.25">
      <c r="B70" s="162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63"/>
    </row>
    <row r="71" spans="2:38" ht="1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ht="12.75"/>
  </sheetData>
  <sheetProtection password="CC15" sheet="1"/>
  <mergeCells count="151">
    <mergeCell ref="C10:AK10"/>
    <mergeCell ref="C11:AK11"/>
    <mergeCell ref="C12:AK12"/>
    <mergeCell ref="C15:E15"/>
    <mergeCell ref="F15:S15"/>
    <mergeCell ref="U15:W15"/>
    <mergeCell ref="X15:AK15"/>
    <mergeCell ref="C3:AK3"/>
    <mergeCell ref="C4:AK4"/>
    <mergeCell ref="C5:AK5"/>
    <mergeCell ref="C6:AK6"/>
    <mergeCell ref="C7:AK7"/>
    <mergeCell ref="C8:AK8"/>
    <mergeCell ref="C19:F19"/>
    <mergeCell ref="G19:S19"/>
    <mergeCell ref="U19:W19"/>
    <mergeCell ref="X19:AK19"/>
    <mergeCell ref="C14:H14"/>
    <mergeCell ref="I14:S14"/>
    <mergeCell ref="U14:V14"/>
    <mergeCell ref="W14:AD14"/>
    <mergeCell ref="AF14:AG14"/>
    <mergeCell ref="AH14:AK14"/>
    <mergeCell ref="U18:X18"/>
    <mergeCell ref="Y18:AK18"/>
    <mergeCell ref="C16:E16"/>
    <mergeCell ref="F16:S16"/>
    <mergeCell ref="U16:V16"/>
    <mergeCell ref="W16:AD16"/>
    <mergeCell ref="AE16:AF16"/>
    <mergeCell ref="AG16:AK16"/>
    <mergeCell ref="C20:F20"/>
    <mergeCell ref="G20:S20"/>
    <mergeCell ref="U20:Y20"/>
    <mergeCell ref="Z20:AK20"/>
    <mergeCell ref="C17:F17"/>
    <mergeCell ref="G17:S17"/>
    <mergeCell ref="U17:Y17"/>
    <mergeCell ref="Z17:AK17"/>
    <mergeCell ref="C18:F18"/>
    <mergeCell ref="G18:S18"/>
    <mergeCell ref="C21:E21"/>
    <mergeCell ref="F21:S21"/>
    <mergeCell ref="U21:V21"/>
    <mergeCell ref="W21:AK21"/>
    <mergeCell ref="C22:F22"/>
    <mergeCell ref="G22:S22"/>
    <mergeCell ref="U22:V22"/>
    <mergeCell ref="W22:AK22"/>
    <mergeCell ref="C23:F23"/>
    <mergeCell ref="G23:S23"/>
    <mergeCell ref="U23:W23"/>
    <mergeCell ref="X23:AK23"/>
    <mergeCell ref="C25:F25"/>
    <mergeCell ref="G25:AG25"/>
    <mergeCell ref="AH25:AK25"/>
    <mergeCell ref="C26:F26"/>
    <mergeCell ref="G26:AG26"/>
    <mergeCell ref="AH26:AK26"/>
    <mergeCell ref="C27:F27"/>
    <mergeCell ref="G27:AG27"/>
    <mergeCell ref="AH27:AK27"/>
    <mergeCell ref="C28:F28"/>
    <mergeCell ref="G28:AG28"/>
    <mergeCell ref="AH28:AK28"/>
    <mergeCell ref="C29:F29"/>
    <mergeCell ref="G29:AG29"/>
    <mergeCell ref="AH29:AK29"/>
    <mergeCell ref="C30:F30"/>
    <mergeCell ref="G30:AG30"/>
    <mergeCell ref="AH30:AK30"/>
    <mergeCell ref="C31:F31"/>
    <mergeCell ref="G31:AG31"/>
    <mergeCell ref="AH31:AK31"/>
    <mergeCell ref="C32:F32"/>
    <mergeCell ref="G32:AG32"/>
    <mergeCell ref="AH32:AK32"/>
    <mergeCell ref="C33:F33"/>
    <mergeCell ref="G33:AG33"/>
    <mergeCell ref="AH33:AK33"/>
    <mergeCell ref="C34:F34"/>
    <mergeCell ref="G34:AG34"/>
    <mergeCell ref="AH34:AK34"/>
    <mergeCell ref="C35:F35"/>
    <mergeCell ref="G35:AG35"/>
    <mergeCell ref="AH35:AK35"/>
    <mergeCell ref="C36:F36"/>
    <mergeCell ref="G36:AG36"/>
    <mergeCell ref="AH36:AK36"/>
    <mergeCell ref="C37:F37"/>
    <mergeCell ref="G37:AG37"/>
    <mergeCell ref="AH37:AK37"/>
    <mergeCell ref="C38:F38"/>
    <mergeCell ref="G38:AG38"/>
    <mergeCell ref="AH38:AK38"/>
    <mergeCell ref="C39:F39"/>
    <mergeCell ref="G39:AG39"/>
    <mergeCell ref="AH39:AK39"/>
    <mergeCell ref="C40:F40"/>
    <mergeCell ref="G40:AG40"/>
    <mergeCell ref="AH40:AK40"/>
    <mergeCell ref="C41:F41"/>
    <mergeCell ref="G41:AG41"/>
    <mergeCell ref="AH41:AK41"/>
    <mergeCell ref="C42:F42"/>
    <mergeCell ref="G42:AG42"/>
    <mergeCell ref="AH42:AK42"/>
    <mergeCell ref="C43:F43"/>
    <mergeCell ref="G43:AG43"/>
    <mergeCell ref="AH43:AK43"/>
    <mergeCell ref="C44:F44"/>
    <mergeCell ref="G44:AG44"/>
    <mergeCell ref="AH44:AK44"/>
    <mergeCell ref="C45:F45"/>
    <mergeCell ref="G45:AG45"/>
    <mergeCell ref="AH45:AK45"/>
    <mergeCell ref="C46:F46"/>
    <mergeCell ref="G46:AG46"/>
    <mergeCell ref="AH46:AK46"/>
    <mergeCell ref="Z48:AK48"/>
    <mergeCell ref="Z49:AK49"/>
    <mergeCell ref="C53:J53"/>
    <mergeCell ref="K53:V53"/>
    <mergeCell ref="W53:Y53"/>
    <mergeCell ref="Z53:AK53"/>
    <mergeCell ref="G60:AK60"/>
    <mergeCell ref="C54:M54"/>
    <mergeCell ref="N54:O54"/>
    <mergeCell ref="P54:Q54"/>
    <mergeCell ref="R54:W54"/>
    <mergeCell ref="Y54:Z54"/>
    <mergeCell ref="C55:G55"/>
    <mergeCell ref="H55:S55"/>
    <mergeCell ref="U55:AA55"/>
    <mergeCell ref="AB55:AH55"/>
    <mergeCell ref="H56:S56"/>
    <mergeCell ref="C57:H57"/>
    <mergeCell ref="C59:F59"/>
    <mergeCell ref="G59:T59"/>
    <mergeCell ref="U59:V59"/>
    <mergeCell ref="W59:AK59"/>
    <mergeCell ref="C68:E68"/>
    <mergeCell ref="F68:S68"/>
    <mergeCell ref="U68:W68"/>
    <mergeCell ref="X68:AK68"/>
    <mergeCell ref="X69:AK69"/>
    <mergeCell ref="C61:F61"/>
    <mergeCell ref="G61:AK61"/>
    <mergeCell ref="G62:AK62"/>
    <mergeCell ref="L66:V66"/>
    <mergeCell ref="W66:AK66"/>
  </mergeCells>
  <dataValidations count="2">
    <dataValidation allowBlank="1" showInputMessage="1" showErrorMessage="1" promptTitle="Date Format" prompt="DD-Mmm-YY" sqref="AK24 G17:S17 Y18:AK18 Z17:AK17 AB55:AH55"/>
    <dataValidation allowBlank="1" showInputMessage="1" showErrorMessage="1" promptTitle="Region" prompt="Automatic when county is selected" sqref="AH14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2:BS82"/>
  <sheetViews>
    <sheetView showGridLines="0" showRowColHeaders="0" zoomScalePageLayoutView="0" workbookViewId="0" topLeftCell="A1">
      <selection activeCell="I14" sqref="I14:S14"/>
    </sheetView>
  </sheetViews>
  <sheetFormatPr defaultColWidth="0" defaultRowHeight="12.75" customHeight="1" zeroHeight="1"/>
  <cols>
    <col min="1" max="1" width="2.7109375" style="128" customWidth="1"/>
    <col min="2" max="2" width="1.7109375" style="128" customWidth="1"/>
    <col min="3" max="12" width="2.7109375" style="128" customWidth="1"/>
    <col min="13" max="13" width="3.00390625" style="128" customWidth="1"/>
    <col min="14" max="14" width="3.28125" style="128" customWidth="1"/>
    <col min="15" max="16" width="3.421875" style="128" customWidth="1"/>
    <col min="17" max="17" width="4.00390625" style="128" customWidth="1"/>
    <col min="18" max="18" width="3.140625" style="128" customWidth="1"/>
    <col min="19" max="19" width="3.7109375" style="128" customWidth="1"/>
    <col min="20" max="21" width="2.8515625" style="128" customWidth="1"/>
    <col min="22" max="22" width="3.421875" style="128" customWidth="1"/>
    <col min="23" max="23" width="3.00390625" style="128" customWidth="1"/>
    <col min="24" max="25" width="3.28125" style="128" customWidth="1"/>
    <col min="26" max="29" width="2.7109375" style="128" customWidth="1"/>
    <col min="30" max="30" width="3.421875" style="128" customWidth="1"/>
    <col min="31" max="31" width="2.7109375" style="128" customWidth="1"/>
    <col min="32" max="32" width="3.57421875" style="128" customWidth="1"/>
    <col min="33" max="33" width="3.00390625" style="128" customWidth="1"/>
    <col min="34" max="37" width="2.7109375" style="128" customWidth="1"/>
    <col min="38" max="38" width="1.7109375" style="128" customWidth="1"/>
    <col min="39" max="39" width="2.7109375" style="128" customWidth="1"/>
    <col min="40" max="40" width="2.7109375" style="128" hidden="1" customWidth="1"/>
    <col min="41" max="41" width="6.28125" style="128" hidden="1" customWidth="1"/>
    <col min="42" max="42" width="3.57421875" style="128" hidden="1" customWidth="1"/>
    <col min="43" max="43" width="6.00390625" style="128" hidden="1" customWidth="1"/>
    <col min="44" max="44" width="0.5625" style="128" hidden="1" customWidth="1"/>
    <col min="45" max="49" width="3.421875" style="128" hidden="1" customWidth="1"/>
    <col min="50" max="50" width="5.140625" style="128" hidden="1" customWidth="1"/>
    <col min="51" max="53" width="0.9921875" style="128" hidden="1" customWidth="1"/>
    <col min="54" max="54" width="9.140625" style="183" hidden="1" customWidth="1"/>
    <col min="55" max="55" width="3.57421875" style="128" hidden="1" customWidth="1"/>
    <col min="56" max="56" width="9.140625" style="183" hidden="1" customWidth="1"/>
    <col min="57" max="57" width="5.57421875" style="128" hidden="1" customWidth="1"/>
    <col min="58" max="58" width="0.71875" style="128" hidden="1" customWidth="1"/>
    <col min="59" max="59" width="5.140625" style="128" hidden="1" customWidth="1"/>
    <col min="60" max="61" width="1.1484375" style="128" hidden="1" customWidth="1"/>
    <col min="62" max="62" width="0.9921875" style="128" hidden="1" customWidth="1"/>
    <col min="63" max="68" width="2.7109375" style="128" hidden="1" customWidth="1"/>
    <col min="69" max="69" width="3.8515625" style="128" hidden="1" customWidth="1"/>
    <col min="70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65" s="138" customFormat="1" ht="15.75">
      <c r="B4" s="13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C4" s="137"/>
      <c r="BE4" s="137"/>
      <c r="BF4" s="137"/>
      <c r="BG4" s="137"/>
      <c r="BH4" s="137"/>
      <c r="BI4" s="137"/>
      <c r="BJ4" s="137"/>
      <c r="BK4" s="137"/>
      <c r="BL4" s="137"/>
      <c r="BM4" s="137"/>
    </row>
    <row r="5" spans="2:65" s="138" customFormat="1" ht="14.25" customHeight="1">
      <c r="B5" s="13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C5" s="137"/>
      <c r="BE5" s="137"/>
      <c r="BF5" s="137"/>
      <c r="BG5" s="137"/>
      <c r="BH5" s="137"/>
      <c r="BI5" s="137"/>
      <c r="BJ5" s="137"/>
      <c r="BK5" s="137"/>
      <c r="BL5" s="137"/>
      <c r="BM5" s="137"/>
    </row>
    <row r="6" spans="2:65" s="138" customFormat="1" ht="12.75">
      <c r="B6" s="135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C6" s="137"/>
      <c r="BE6" s="137"/>
      <c r="BF6" s="137"/>
      <c r="BG6" s="137"/>
      <c r="BH6" s="137"/>
      <c r="BI6" s="137"/>
      <c r="BJ6" s="137"/>
      <c r="BK6" s="137"/>
      <c r="BL6" s="137"/>
      <c r="BM6" s="137"/>
    </row>
    <row r="7" spans="2:65" s="138" customFormat="1" ht="9.75" customHeight="1">
      <c r="B7" s="135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C7" s="137"/>
      <c r="BE7" s="137"/>
      <c r="BF7" s="137"/>
      <c r="BG7" s="137"/>
      <c r="BH7" s="137"/>
      <c r="BI7" s="137"/>
      <c r="BJ7" s="137"/>
      <c r="BK7" s="137"/>
      <c r="BL7" s="137"/>
      <c r="BM7" s="137"/>
    </row>
    <row r="8" spans="2:38" s="138" customFormat="1" ht="9.75" customHeight="1">
      <c r="B8" s="135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456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151"/>
      <c r="U14" s="260" t="s">
        <v>5</v>
      </c>
      <c r="V14" s="260"/>
      <c r="W14" s="300">
        <f>VLOOKUP(' (3)'!G3,' (3)'!B4:F103,5)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(3)'!G3,' (3)'!B4:F103,3)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151"/>
      <c r="U15" s="260" t="s">
        <v>455</v>
      </c>
      <c r="V15" s="260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151"/>
      <c r="U16" s="260" t="s">
        <v>214</v>
      </c>
      <c r="V16" s="260"/>
      <c r="W16" s="261"/>
      <c r="X16" s="261"/>
      <c r="Y16" s="261"/>
      <c r="Z16" s="261"/>
      <c r="AA16" s="261"/>
      <c r="AB16" s="261"/>
      <c r="AC16" s="261"/>
      <c r="AD16" s="261"/>
      <c r="AE16" s="262" t="s">
        <v>246</v>
      </c>
      <c r="AF16" s="262"/>
      <c r="AG16" s="261"/>
      <c r="AH16" s="261"/>
      <c r="AI16" s="261"/>
      <c r="AJ16" s="261"/>
      <c r="AK16" s="261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151"/>
      <c r="U17" s="260" t="s">
        <v>221</v>
      </c>
      <c r="V17" s="260"/>
      <c r="W17" s="260"/>
      <c r="X17" s="260"/>
      <c r="Y17" s="260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151"/>
      <c r="U18" s="260" t="s">
        <v>222</v>
      </c>
      <c r="V18" s="260"/>
      <c r="W18" s="260"/>
      <c r="X18" s="260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151"/>
      <c r="U19" s="260" t="s">
        <v>223</v>
      </c>
      <c r="V19" s="260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151"/>
      <c r="U20" s="260" t="s">
        <v>224</v>
      </c>
      <c r="V20" s="260"/>
      <c r="W20" s="260"/>
      <c r="X20" s="260"/>
      <c r="Y20" s="260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151"/>
      <c r="U21" s="260" t="s">
        <v>212</v>
      </c>
      <c r="V21" s="260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151"/>
      <c r="U22" s="260" t="s">
        <v>212</v>
      </c>
      <c r="V22" s="260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151"/>
      <c r="U23" s="260" t="s">
        <v>7</v>
      </c>
      <c r="V23" s="260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3.5" customHeight="1">
      <c r="B26" s="150"/>
      <c r="C26" s="405"/>
      <c r="D26" s="406"/>
      <c r="E26" s="406"/>
      <c r="F26" s="407"/>
      <c r="G26" s="41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411"/>
      <c r="AI26" s="406"/>
      <c r="AJ26" s="406"/>
      <c r="AK26" s="406"/>
      <c r="AL26" s="154"/>
    </row>
    <row r="27" spans="2:38" s="155" customFormat="1" ht="13.5" customHeight="1">
      <c r="B27" s="150"/>
      <c r="C27" s="264"/>
      <c r="D27" s="408"/>
      <c r="E27" s="408"/>
      <c r="F27" s="409"/>
      <c r="G27" s="266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273"/>
      <c r="AI27" s="408"/>
      <c r="AJ27" s="408"/>
      <c r="AK27" s="408"/>
      <c r="AL27" s="154"/>
    </row>
    <row r="28" spans="2:38" s="155" customFormat="1" ht="13.5" customHeight="1">
      <c r="B28" s="150"/>
      <c r="C28" s="289"/>
      <c r="D28" s="369"/>
      <c r="E28" s="369"/>
      <c r="F28" s="370"/>
      <c r="G28" s="291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294"/>
      <c r="AI28" s="369"/>
      <c r="AJ28" s="369"/>
      <c r="AK28" s="369"/>
      <c r="AL28" s="154"/>
    </row>
    <row r="29" spans="2:38" s="164" customFormat="1" ht="5.25" customHeight="1" thickBot="1">
      <c r="B29" s="162"/>
      <c r="C29" s="190"/>
      <c r="D29" s="190"/>
      <c r="E29" s="184"/>
      <c r="F29" s="184"/>
      <c r="G29" s="200"/>
      <c r="H29" s="184"/>
      <c r="I29" s="184"/>
      <c r="J29" s="184"/>
      <c r="K29" s="184"/>
      <c r="L29" s="184"/>
      <c r="M29" s="184"/>
      <c r="N29" s="184"/>
      <c r="O29" s="185"/>
      <c r="P29" s="185"/>
      <c r="Q29" s="186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46"/>
      <c r="AI29" s="184"/>
      <c r="AJ29" s="184"/>
      <c r="AK29" s="184"/>
      <c r="AL29" s="163"/>
    </row>
    <row r="30" spans="2:38" s="164" customFormat="1" ht="18.75" customHeight="1">
      <c r="B30" s="162"/>
      <c r="C30" s="371" t="s">
        <v>368</v>
      </c>
      <c r="D30" s="372"/>
      <c r="E30" s="372"/>
      <c r="F30" s="372"/>
      <c r="G30" s="372"/>
      <c r="H30" s="372"/>
      <c r="I30" s="373"/>
      <c r="J30" s="376" t="s">
        <v>371</v>
      </c>
      <c r="K30" s="376"/>
      <c r="L30" s="376"/>
      <c r="M30" s="376"/>
      <c r="N30" s="376"/>
      <c r="O30" s="377"/>
      <c r="P30" s="378" t="s">
        <v>321</v>
      </c>
      <c r="Q30" s="379"/>
      <c r="R30" s="379"/>
      <c r="S30" s="380"/>
      <c r="T30" s="384" t="s">
        <v>325</v>
      </c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163"/>
    </row>
    <row r="31" spans="2:38" s="164" customFormat="1" ht="15.75" customHeight="1">
      <c r="B31" s="162"/>
      <c r="C31" s="402" t="s">
        <v>372</v>
      </c>
      <c r="D31" s="403"/>
      <c r="E31" s="374" t="s">
        <v>371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5"/>
      <c r="P31" s="381"/>
      <c r="Q31" s="382"/>
      <c r="R31" s="382"/>
      <c r="S31" s="383"/>
      <c r="T31" s="387" t="s">
        <v>317</v>
      </c>
      <c r="U31" s="387"/>
      <c r="V31" s="387"/>
      <c r="W31" s="387"/>
      <c r="X31" s="388"/>
      <c r="Y31" s="391" t="s">
        <v>326</v>
      </c>
      <c r="Z31" s="391"/>
      <c r="AA31" s="391"/>
      <c r="AB31" s="401"/>
      <c r="AC31" s="398" t="s">
        <v>318</v>
      </c>
      <c r="AD31" s="387"/>
      <c r="AE31" s="387"/>
      <c r="AF31" s="387"/>
      <c r="AG31" s="388"/>
      <c r="AH31" s="391" t="s">
        <v>326</v>
      </c>
      <c r="AI31" s="391"/>
      <c r="AJ31" s="391"/>
      <c r="AK31" s="392"/>
      <c r="AL31" s="163"/>
    </row>
    <row r="32" spans="2:63" s="189" customFormat="1" ht="18.75" customHeight="1">
      <c r="B32" s="187"/>
      <c r="C32" s="394"/>
      <c r="D32" s="395"/>
      <c r="E32" s="396" t="s">
        <v>371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7"/>
      <c r="P32" s="317" t="s">
        <v>330</v>
      </c>
      <c r="Q32" s="318"/>
      <c r="R32" s="318" t="s">
        <v>331</v>
      </c>
      <c r="S32" s="319"/>
      <c r="T32" s="389"/>
      <c r="U32" s="389"/>
      <c r="V32" s="389"/>
      <c r="W32" s="389"/>
      <c r="X32" s="390"/>
      <c r="Y32" s="347" t="s">
        <v>327</v>
      </c>
      <c r="Z32" s="347"/>
      <c r="AA32" s="347"/>
      <c r="AB32" s="348"/>
      <c r="AC32" s="399"/>
      <c r="AD32" s="389"/>
      <c r="AE32" s="389"/>
      <c r="AF32" s="389"/>
      <c r="AG32" s="390"/>
      <c r="AH32" s="347" t="s">
        <v>327</v>
      </c>
      <c r="AI32" s="347"/>
      <c r="AJ32" s="347"/>
      <c r="AK32" s="400"/>
      <c r="AL32" s="188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</row>
    <row r="33" spans="2:63" s="189" customFormat="1" ht="13.5" customHeight="1">
      <c r="B33" s="187"/>
      <c r="C33" s="351" t="s">
        <v>333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3"/>
      <c r="AL33" s="188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</row>
    <row r="34" spans="2:71" s="189" customFormat="1" ht="12.75" customHeight="1">
      <c r="B34" s="187"/>
      <c r="C34" s="323" t="s">
        <v>334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46"/>
      <c r="P34" s="317" t="s">
        <v>371</v>
      </c>
      <c r="Q34" s="318"/>
      <c r="R34" s="318" t="s">
        <v>371</v>
      </c>
      <c r="S34" s="319"/>
      <c r="T34" s="340"/>
      <c r="U34" s="325"/>
      <c r="V34" s="325"/>
      <c r="W34" s="325"/>
      <c r="X34" s="325"/>
      <c r="Y34" s="326" t="s">
        <v>370</v>
      </c>
      <c r="Z34" s="326"/>
      <c r="AA34" s="326"/>
      <c r="AB34" s="327"/>
      <c r="AC34" s="355"/>
      <c r="AD34" s="356"/>
      <c r="AE34" s="356"/>
      <c r="AF34" s="356"/>
      <c r="AG34" s="340"/>
      <c r="AH34" s="326" t="s">
        <v>370</v>
      </c>
      <c r="AI34" s="326"/>
      <c r="AJ34" s="326"/>
      <c r="AK34" s="338"/>
      <c r="AL34" s="188"/>
      <c r="AO34" s="169"/>
      <c r="AP34" s="169"/>
      <c r="AQ34" s="257" t="s">
        <v>371</v>
      </c>
      <c r="AR34" s="257" t="s">
        <v>371</v>
      </c>
      <c r="AS34" s="257" t="s">
        <v>381</v>
      </c>
      <c r="AT34" s="257" t="s">
        <v>381</v>
      </c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Q34" s="189" t="s">
        <v>370</v>
      </c>
      <c r="BR34" s="189" t="s">
        <v>370</v>
      </c>
      <c r="BS34" s="189" t="s">
        <v>370</v>
      </c>
    </row>
    <row r="35" spans="2:71" s="189" customFormat="1" ht="13.5" customHeight="1">
      <c r="B35" s="187"/>
      <c r="C35" s="323" t="s">
        <v>335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46"/>
      <c r="P35" s="317" t="s">
        <v>371</v>
      </c>
      <c r="Q35" s="318"/>
      <c r="R35" s="318" t="s">
        <v>371</v>
      </c>
      <c r="S35" s="319"/>
      <c r="T35" s="340"/>
      <c r="U35" s="325"/>
      <c r="V35" s="325"/>
      <c r="W35" s="325"/>
      <c r="X35" s="325"/>
      <c r="Y35" s="326" t="s">
        <v>370</v>
      </c>
      <c r="Z35" s="326"/>
      <c r="AA35" s="326"/>
      <c r="AB35" s="327"/>
      <c r="AC35" s="355"/>
      <c r="AD35" s="356"/>
      <c r="AE35" s="356"/>
      <c r="AF35" s="356"/>
      <c r="AG35" s="340"/>
      <c r="AH35" s="326" t="s">
        <v>370</v>
      </c>
      <c r="AI35" s="326"/>
      <c r="AJ35" s="326"/>
      <c r="AK35" s="338"/>
      <c r="AL35" s="188"/>
      <c r="AO35" s="169"/>
      <c r="AP35" s="169"/>
      <c r="AQ35" s="257" t="s">
        <v>371</v>
      </c>
      <c r="AR35" s="257" t="s">
        <v>371</v>
      </c>
      <c r="AS35" s="257" t="s">
        <v>381</v>
      </c>
      <c r="AT35" s="257" t="s">
        <v>381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Q35" s="189" t="s">
        <v>370</v>
      </c>
      <c r="BR35" s="189" t="s">
        <v>370</v>
      </c>
      <c r="BS35" s="189" t="s">
        <v>370</v>
      </c>
    </row>
    <row r="36" spans="2:71" s="189" customFormat="1" ht="13.5" customHeight="1">
      <c r="B36" s="187"/>
      <c r="C36" s="323" t="s">
        <v>336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46"/>
      <c r="P36" s="317" t="s">
        <v>371</v>
      </c>
      <c r="Q36" s="318"/>
      <c r="R36" s="318" t="s">
        <v>371</v>
      </c>
      <c r="S36" s="319"/>
      <c r="T36" s="340"/>
      <c r="U36" s="325"/>
      <c r="V36" s="325"/>
      <c r="W36" s="325"/>
      <c r="X36" s="325"/>
      <c r="Y36" s="326" t="s">
        <v>370</v>
      </c>
      <c r="Z36" s="326"/>
      <c r="AA36" s="326"/>
      <c r="AB36" s="327"/>
      <c r="AC36" s="355"/>
      <c r="AD36" s="356"/>
      <c r="AE36" s="356"/>
      <c r="AF36" s="356"/>
      <c r="AG36" s="340"/>
      <c r="AH36" s="326" t="s">
        <v>370</v>
      </c>
      <c r="AI36" s="326"/>
      <c r="AJ36" s="326"/>
      <c r="AK36" s="338"/>
      <c r="AL36" s="188"/>
      <c r="AO36" s="169"/>
      <c r="AP36" s="169"/>
      <c r="AQ36" s="257" t="s">
        <v>371</v>
      </c>
      <c r="AR36" s="257" t="s">
        <v>371</v>
      </c>
      <c r="AS36" s="257" t="s">
        <v>381</v>
      </c>
      <c r="AT36" s="257" t="s">
        <v>381</v>
      </c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Q36" s="189" t="s">
        <v>370</v>
      </c>
      <c r="BR36" s="189" t="s">
        <v>370</v>
      </c>
      <c r="BS36" s="189" t="s">
        <v>370</v>
      </c>
    </row>
    <row r="37" spans="2:63" s="189" customFormat="1" ht="13.5" customHeight="1">
      <c r="B37" s="187"/>
      <c r="C37" s="323" t="s">
        <v>505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46"/>
      <c r="P37" s="317" t="s">
        <v>371</v>
      </c>
      <c r="Q37" s="318"/>
      <c r="R37" s="318" t="s">
        <v>371</v>
      </c>
      <c r="S37" s="319"/>
      <c r="T37" s="340"/>
      <c r="U37" s="325"/>
      <c r="V37" s="325"/>
      <c r="W37" s="325"/>
      <c r="X37" s="325"/>
      <c r="Y37" s="326" t="s">
        <v>370</v>
      </c>
      <c r="Z37" s="326"/>
      <c r="AA37" s="326"/>
      <c r="AB37" s="327"/>
      <c r="AC37" s="355"/>
      <c r="AD37" s="356"/>
      <c r="AE37" s="356"/>
      <c r="AF37" s="356"/>
      <c r="AG37" s="340"/>
      <c r="AH37" s="326" t="s">
        <v>370</v>
      </c>
      <c r="AI37" s="326"/>
      <c r="AJ37" s="326"/>
      <c r="AK37" s="338"/>
      <c r="AL37" s="188"/>
      <c r="AO37" s="169"/>
      <c r="AP37" s="169"/>
      <c r="AQ37" s="257" t="s">
        <v>371</v>
      </c>
      <c r="AR37" s="257" t="s">
        <v>371</v>
      </c>
      <c r="AS37" s="257" t="s">
        <v>381</v>
      </c>
      <c r="AT37" s="257" t="s">
        <v>381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</row>
    <row r="38" spans="2:71" s="189" customFormat="1" ht="13.5" customHeight="1">
      <c r="B38" s="187"/>
      <c r="C38" s="323" t="s">
        <v>506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46"/>
      <c r="P38" s="317" t="s">
        <v>371</v>
      </c>
      <c r="Q38" s="318"/>
      <c r="R38" s="318" t="s">
        <v>371</v>
      </c>
      <c r="S38" s="319"/>
      <c r="T38" s="340"/>
      <c r="U38" s="325"/>
      <c r="V38" s="325"/>
      <c r="W38" s="325"/>
      <c r="X38" s="325"/>
      <c r="Y38" s="326" t="s">
        <v>370</v>
      </c>
      <c r="Z38" s="326"/>
      <c r="AA38" s="326"/>
      <c r="AB38" s="327"/>
      <c r="AC38" s="355"/>
      <c r="AD38" s="356"/>
      <c r="AE38" s="356"/>
      <c r="AF38" s="356"/>
      <c r="AG38" s="340"/>
      <c r="AH38" s="326" t="s">
        <v>370</v>
      </c>
      <c r="AI38" s="326"/>
      <c r="AJ38" s="326"/>
      <c r="AK38" s="338"/>
      <c r="AL38" s="188"/>
      <c r="AO38" s="169"/>
      <c r="AP38" s="169"/>
      <c r="AQ38" s="257" t="s">
        <v>371</v>
      </c>
      <c r="AR38" s="257" t="s">
        <v>371</v>
      </c>
      <c r="AS38" s="257" t="s">
        <v>381</v>
      </c>
      <c r="AT38" s="257" t="s">
        <v>381</v>
      </c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Q38" s="189" t="s">
        <v>370</v>
      </c>
      <c r="BR38" s="189" t="s">
        <v>370</v>
      </c>
      <c r="BS38" s="189" t="s">
        <v>370</v>
      </c>
    </row>
    <row r="39" spans="2:63" s="189" customFormat="1" ht="15.75" customHeight="1">
      <c r="B39" s="187"/>
      <c r="C39" s="323" t="s">
        <v>373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46"/>
      <c r="P39" s="317" t="s">
        <v>371</v>
      </c>
      <c r="Q39" s="318"/>
      <c r="R39" s="318"/>
      <c r="S39" s="319"/>
      <c r="T39" s="362" t="s">
        <v>309</v>
      </c>
      <c r="U39" s="326"/>
      <c r="V39" s="326"/>
      <c r="W39" s="326"/>
      <c r="X39" s="326"/>
      <c r="Y39" s="326" t="s">
        <v>370</v>
      </c>
      <c r="Z39" s="326" t="b">
        <v>0</v>
      </c>
      <c r="AA39" s="326" t="b">
        <v>0</v>
      </c>
      <c r="AB39" s="327" t="b">
        <v>0</v>
      </c>
      <c r="AC39" s="357">
        <v>0</v>
      </c>
      <c r="AD39" s="326"/>
      <c r="AE39" s="326"/>
      <c r="AF39" s="326"/>
      <c r="AG39" s="326"/>
      <c r="AH39" s="327" t="s">
        <v>370</v>
      </c>
      <c r="AI39" s="367" t="b">
        <v>0</v>
      </c>
      <c r="AJ39" s="367" t="b">
        <v>0</v>
      </c>
      <c r="AK39" s="368" t="b">
        <v>0</v>
      </c>
      <c r="AL39" s="188"/>
      <c r="AO39" s="169"/>
      <c r="AP39" s="169"/>
      <c r="AQ39" s="259" t="s">
        <v>371</v>
      </c>
      <c r="AR39" s="259">
        <v>0</v>
      </c>
      <c r="AS39" s="259"/>
      <c r="AT39" s="25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</row>
    <row r="40" spans="2:71" s="189" customFormat="1" ht="13.5" customHeight="1">
      <c r="B40" s="187"/>
      <c r="C40" s="323" t="s">
        <v>342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46"/>
      <c r="P40" s="317" t="s">
        <v>371</v>
      </c>
      <c r="Q40" s="318"/>
      <c r="R40" s="318" t="s">
        <v>371</v>
      </c>
      <c r="S40" s="319"/>
      <c r="T40" s="340"/>
      <c r="U40" s="325"/>
      <c r="V40" s="325"/>
      <c r="W40" s="325"/>
      <c r="X40" s="325"/>
      <c r="Y40" s="326" t="s">
        <v>370</v>
      </c>
      <c r="Z40" s="326"/>
      <c r="AA40" s="326"/>
      <c r="AB40" s="327"/>
      <c r="AC40" s="339"/>
      <c r="AD40" s="325"/>
      <c r="AE40" s="325"/>
      <c r="AF40" s="325"/>
      <c r="AG40" s="325"/>
      <c r="AH40" s="326" t="s">
        <v>370</v>
      </c>
      <c r="AI40" s="326"/>
      <c r="AJ40" s="326"/>
      <c r="AK40" s="338"/>
      <c r="AL40" s="188"/>
      <c r="AO40" s="169"/>
      <c r="AP40" s="169"/>
      <c r="AQ40" s="257" t="s">
        <v>371</v>
      </c>
      <c r="AR40" s="257" t="s">
        <v>371</v>
      </c>
      <c r="AS40" s="257" t="s">
        <v>381</v>
      </c>
      <c r="AT40" s="257" t="s">
        <v>381</v>
      </c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Q40" s="189" t="s">
        <v>370</v>
      </c>
      <c r="BR40" s="189" t="s">
        <v>370</v>
      </c>
      <c r="BS40" s="189" t="s">
        <v>370</v>
      </c>
    </row>
    <row r="41" spans="2:63" s="189" customFormat="1" ht="13.5" customHeight="1">
      <c r="B41" s="187"/>
      <c r="C41" s="323" t="s">
        <v>515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46"/>
      <c r="P41" s="317" t="s">
        <v>371</v>
      </c>
      <c r="Q41" s="318"/>
      <c r="R41" s="318" t="s">
        <v>371</v>
      </c>
      <c r="S41" s="319"/>
      <c r="T41" s="340"/>
      <c r="U41" s="325"/>
      <c r="V41" s="325"/>
      <c r="W41" s="325"/>
      <c r="X41" s="325"/>
      <c r="Y41" s="326" t="s">
        <v>370</v>
      </c>
      <c r="Z41" s="326"/>
      <c r="AA41" s="326"/>
      <c r="AB41" s="327"/>
      <c r="AC41" s="339"/>
      <c r="AD41" s="325"/>
      <c r="AE41" s="325"/>
      <c r="AF41" s="325"/>
      <c r="AG41" s="325"/>
      <c r="AH41" s="326" t="s">
        <v>370</v>
      </c>
      <c r="AI41" s="326"/>
      <c r="AJ41" s="326"/>
      <c r="AK41" s="338"/>
      <c r="AL41" s="188"/>
      <c r="AO41" s="169"/>
      <c r="AP41" s="169"/>
      <c r="AQ41" s="257" t="s">
        <v>371</v>
      </c>
      <c r="AR41" s="257" t="s">
        <v>371</v>
      </c>
      <c r="AS41" s="257" t="s">
        <v>381</v>
      </c>
      <c r="AT41" s="257" t="s">
        <v>381</v>
      </c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</row>
    <row r="42" spans="2:63" s="189" customFormat="1" ht="13.5" customHeight="1">
      <c r="B42" s="187"/>
      <c r="C42" s="358" t="s">
        <v>508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60"/>
      <c r="AL42" s="188"/>
      <c r="AO42" s="169"/>
      <c r="AP42" s="169"/>
      <c r="AQ42" s="258"/>
      <c r="AR42" s="258"/>
      <c r="AS42" s="258"/>
      <c r="AT42" s="258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</row>
    <row r="43" spans="2:63" s="189" customFormat="1" ht="13.5" customHeight="1">
      <c r="B43" s="187"/>
      <c r="C43" s="323" t="s">
        <v>509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46"/>
      <c r="P43" s="343" t="s">
        <v>371</v>
      </c>
      <c r="Q43" s="344"/>
      <c r="R43" s="344"/>
      <c r="S43" s="345"/>
      <c r="T43" s="349"/>
      <c r="U43" s="350"/>
      <c r="V43" s="350"/>
      <c r="W43" s="350"/>
      <c r="X43" s="350"/>
      <c r="Y43" s="341"/>
      <c r="Z43" s="341"/>
      <c r="AA43" s="341"/>
      <c r="AB43" s="361"/>
      <c r="AC43" s="354"/>
      <c r="AD43" s="350"/>
      <c r="AE43" s="350"/>
      <c r="AF43" s="350"/>
      <c r="AG43" s="350"/>
      <c r="AH43" s="341"/>
      <c r="AI43" s="341"/>
      <c r="AJ43" s="341"/>
      <c r="AK43" s="342"/>
      <c r="AL43" s="188"/>
      <c r="AO43" s="169"/>
      <c r="AP43" s="169"/>
      <c r="AQ43" s="257" t="s">
        <v>371</v>
      </c>
      <c r="AR43" s="257">
        <v>0</v>
      </c>
      <c r="AS43" s="257" t="s">
        <v>381</v>
      </c>
      <c r="AT43" s="257" t="s">
        <v>381</v>
      </c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</row>
    <row r="44" spans="2:63" s="189" customFormat="1" ht="13.5" customHeight="1">
      <c r="B44" s="187"/>
      <c r="C44" s="323" t="s">
        <v>510</v>
      </c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46"/>
      <c r="P44" s="343" t="s">
        <v>370</v>
      </c>
      <c r="Q44" s="344"/>
      <c r="R44" s="344"/>
      <c r="S44" s="345"/>
      <c r="T44" s="349"/>
      <c r="U44" s="350"/>
      <c r="V44" s="350"/>
      <c r="W44" s="350"/>
      <c r="X44" s="350"/>
      <c r="Y44" s="341"/>
      <c r="Z44" s="341"/>
      <c r="AA44" s="341"/>
      <c r="AB44" s="361"/>
      <c r="AC44" s="354"/>
      <c r="AD44" s="350"/>
      <c r="AE44" s="350"/>
      <c r="AF44" s="350"/>
      <c r="AG44" s="350"/>
      <c r="AH44" s="341"/>
      <c r="AI44" s="341"/>
      <c r="AJ44" s="341"/>
      <c r="AK44" s="342"/>
      <c r="AL44" s="188"/>
      <c r="AO44" s="169"/>
      <c r="AP44" s="169"/>
      <c r="AQ44" s="257" t="s">
        <v>370</v>
      </c>
      <c r="AR44" s="257">
        <v>0</v>
      </c>
      <c r="AS44" s="257" t="s">
        <v>380</v>
      </c>
      <c r="AT44" s="257" t="s">
        <v>380</v>
      </c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</row>
    <row r="45" spans="2:71" s="189" customFormat="1" ht="13.5" customHeight="1">
      <c r="B45" s="187"/>
      <c r="C45" s="323" t="s">
        <v>511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46"/>
      <c r="P45" s="317" t="s">
        <v>371</v>
      </c>
      <c r="Q45" s="318"/>
      <c r="R45" s="318" t="s">
        <v>371</v>
      </c>
      <c r="S45" s="319"/>
      <c r="T45" s="340"/>
      <c r="U45" s="325"/>
      <c r="V45" s="325"/>
      <c r="W45" s="325"/>
      <c r="X45" s="325"/>
      <c r="Y45" s="326" t="s">
        <v>370</v>
      </c>
      <c r="Z45" s="326"/>
      <c r="AA45" s="326"/>
      <c r="AB45" s="327"/>
      <c r="AC45" s="339"/>
      <c r="AD45" s="325"/>
      <c r="AE45" s="325"/>
      <c r="AF45" s="325"/>
      <c r="AG45" s="325"/>
      <c r="AH45" s="326" t="s">
        <v>370</v>
      </c>
      <c r="AI45" s="326"/>
      <c r="AJ45" s="326"/>
      <c r="AK45" s="338"/>
      <c r="AL45" s="188"/>
      <c r="AO45" s="169"/>
      <c r="AP45" s="169"/>
      <c r="AQ45" s="257" t="s">
        <v>371</v>
      </c>
      <c r="AR45" s="257" t="s">
        <v>371</v>
      </c>
      <c r="AS45" s="257" t="s">
        <v>381</v>
      </c>
      <c r="AT45" s="257" t="s">
        <v>381</v>
      </c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Q45" s="189" t="s">
        <v>370</v>
      </c>
      <c r="BR45" s="189" t="s">
        <v>370</v>
      </c>
      <c r="BS45" s="189" t="s">
        <v>370</v>
      </c>
    </row>
    <row r="46" spans="2:71" s="189" customFormat="1" ht="13.5" customHeight="1">
      <c r="B46" s="187"/>
      <c r="C46" s="323" t="s">
        <v>344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46"/>
      <c r="P46" s="317" t="s">
        <v>371</v>
      </c>
      <c r="Q46" s="318"/>
      <c r="R46" s="318" t="s">
        <v>371</v>
      </c>
      <c r="S46" s="319"/>
      <c r="T46" s="340"/>
      <c r="U46" s="325"/>
      <c r="V46" s="325"/>
      <c r="W46" s="325"/>
      <c r="X46" s="325"/>
      <c r="Y46" s="326" t="s">
        <v>370</v>
      </c>
      <c r="Z46" s="326"/>
      <c r="AA46" s="326"/>
      <c r="AB46" s="327"/>
      <c r="AC46" s="339"/>
      <c r="AD46" s="325"/>
      <c r="AE46" s="325"/>
      <c r="AF46" s="325"/>
      <c r="AG46" s="325"/>
      <c r="AH46" s="326" t="s">
        <v>370</v>
      </c>
      <c r="AI46" s="326"/>
      <c r="AJ46" s="326"/>
      <c r="AK46" s="338"/>
      <c r="AL46" s="188"/>
      <c r="AO46" s="169"/>
      <c r="AP46" s="169"/>
      <c r="AQ46" s="257" t="s">
        <v>371</v>
      </c>
      <c r="AR46" s="257" t="s">
        <v>371</v>
      </c>
      <c r="AS46" s="257" t="s">
        <v>381</v>
      </c>
      <c r="AT46" s="257" t="s">
        <v>381</v>
      </c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R46" s="189" t="e">
        <v>#REF!</v>
      </c>
      <c r="BS46" s="189" t="e">
        <v>#REF!</v>
      </c>
    </row>
    <row r="47" spans="2:71" s="189" customFormat="1" ht="13.5" customHeight="1">
      <c r="B47" s="187"/>
      <c r="C47" s="323" t="s">
        <v>450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46"/>
      <c r="P47" s="317" t="s">
        <v>371</v>
      </c>
      <c r="Q47" s="318"/>
      <c r="R47" s="318" t="s">
        <v>371</v>
      </c>
      <c r="S47" s="319"/>
      <c r="T47" s="340"/>
      <c r="U47" s="325"/>
      <c r="V47" s="325"/>
      <c r="W47" s="325"/>
      <c r="X47" s="325"/>
      <c r="Y47" s="326" t="s">
        <v>370</v>
      </c>
      <c r="Z47" s="326"/>
      <c r="AA47" s="326"/>
      <c r="AB47" s="327"/>
      <c r="AC47" s="339"/>
      <c r="AD47" s="325"/>
      <c r="AE47" s="325"/>
      <c r="AF47" s="325"/>
      <c r="AG47" s="325"/>
      <c r="AH47" s="326" t="s">
        <v>370</v>
      </c>
      <c r="AI47" s="326"/>
      <c r="AJ47" s="326"/>
      <c r="AK47" s="338"/>
      <c r="AL47" s="188"/>
      <c r="AO47" s="169"/>
      <c r="AP47" s="169"/>
      <c r="AQ47" s="257" t="s">
        <v>371</v>
      </c>
      <c r="AR47" s="257" t="s">
        <v>371</v>
      </c>
      <c r="AS47" s="257" t="s">
        <v>381</v>
      </c>
      <c r="AT47" s="257" t="s">
        <v>381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Q47" s="189" t="s">
        <v>370</v>
      </c>
      <c r="BR47" s="189" t="s">
        <v>370</v>
      </c>
      <c r="BS47" s="189" t="s">
        <v>370</v>
      </c>
    </row>
    <row r="48" spans="2:63" s="189" customFormat="1" ht="13.5" customHeight="1">
      <c r="B48" s="187"/>
      <c r="C48" s="351" t="s">
        <v>360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3"/>
      <c r="AL48" s="188"/>
      <c r="AO48" s="169"/>
      <c r="AP48" s="169"/>
      <c r="AQ48" s="258"/>
      <c r="AR48" s="258"/>
      <c r="AS48" s="258"/>
      <c r="AT48" s="25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</row>
    <row r="49" spans="2:71" s="189" customFormat="1" ht="13.5" customHeight="1">
      <c r="B49" s="187"/>
      <c r="C49" s="323" t="s">
        <v>345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46"/>
      <c r="P49" s="317" t="s">
        <v>371</v>
      </c>
      <c r="Q49" s="318"/>
      <c r="R49" s="318" t="s">
        <v>371</v>
      </c>
      <c r="S49" s="319"/>
      <c r="T49" s="340"/>
      <c r="U49" s="325"/>
      <c r="V49" s="325"/>
      <c r="W49" s="325"/>
      <c r="X49" s="325"/>
      <c r="Y49" s="326" t="s">
        <v>370</v>
      </c>
      <c r="Z49" s="326"/>
      <c r="AA49" s="326"/>
      <c r="AB49" s="327"/>
      <c r="AC49" s="339"/>
      <c r="AD49" s="325"/>
      <c r="AE49" s="325"/>
      <c r="AF49" s="325"/>
      <c r="AG49" s="325"/>
      <c r="AH49" s="326" t="s">
        <v>370</v>
      </c>
      <c r="AI49" s="326"/>
      <c r="AJ49" s="326"/>
      <c r="AK49" s="338"/>
      <c r="AL49" s="188"/>
      <c r="AO49" s="169"/>
      <c r="AP49" s="169"/>
      <c r="AQ49" s="257" t="s">
        <v>371</v>
      </c>
      <c r="AR49" s="257" t="s">
        <v>371</v>
      </c>
      <c r="AS49" s="257" t="s">
        <v>381</v>
      </c>
      <c r="AT49" s="257" t="s">
        <v>381</v>
      </c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Q49" s="189" t="s">
        <v>370</v>
      </c>
      <c r="BR49" s="189" t="s">
        <v>370</v>
      </c>
      <c r="BS49" s="189" t="s">
        <v>370</v>
      </c>
    </row>
    <row r="50" spans="2:63" s="189" customFormat="1" ht="13.5" customHeight="1">
      <c r="B50" s="187"/>
      <c r="C50" s="323" t="s">
        <v>513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46"/>
      <c r="P50" s="317" t="s">
        <v>371</v>
      </c>
      <c r="Q50" s="318"/>
      <c r="R50" s="318" t="s">
        <v>371</v>
      </c>
      <c r="S50" s="319"/>
      <c r="T50" s="340"/>
      <c r="U50" s="325"/>
      <c r="V50" s="325"/>
      <c r="W50" s="325"/>
      <c r="X50" s="325"/>
      <c r="Y50" s="326" t="s">
        <v>370</v>
      </c>
      <c r="Z50" s="326"/>
      <c r="AA50" s="326"/>
      <c r="AB50" s="327"/>
      <c r="AC50" s="339"/>
      <c r="AD50" s="325"/>
      <c r="AE50" s="325"/>
      <c r="AF50" s="325"/>
      <c r="AG50" s="325"/>
      <c r="AH50" s="326" t="s">
        <v>370</v>
      </c>
      <c r="AI50" s="326"/>
      <c r="AJ50" s="326"/>
      <c r="AK50" s="338"/>
      <c r="AL50" s="188"/>
      <c r="AO50" s="169"/>
      <c r="AP50" s="169"/>
      <c r="AQ50" s="257" t="s">
        <v>371</v>
      </c>
      <c r="AR50" s="257" t="s">
        <v>371</v>
      </c>
      <c r="AS50" s="257" t="s">
        <v>381</v>
      </c>
      <c r="AT50" s="257" t="s">
        <v>381</v>
      </c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</row>
    <row r="51" spans="2:71" s="189" customFormat="1" ht="13.5" customHeight="1">
      <c r="B51" s="187"/>
      <c r="C51" s="323" t="s">
        <v>346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46"/>
      <c r="P51" s="317" t="s">
        <v>371</v>
      </c>
      <c r="Q51" s="318"/>
      <c r="R51" s="318" t="s">
        <v>371</v>
      </c>
      <c r="S51" s="319"/>
      <c r="T51" s="340"/>
      <c r="U51" s="325"/>
      <c r="V51" s="325"/>
      <c r="W51" s="325"/>
      <c r="X51" s="325"/>
      <c r="Y51" s="326" t="s">
        <v>370</v>
      </c>
      <c r="Z51" s="326"/>
      <c r="AA51" s="326"/>
      <c r="AB51" s="327"/>
      <c r="AC51" s="339"/>
      <c r="AD51" s="325"/>
      <c r="AE51" s="325"/>
      <c r="AF51" s="325"/>
      <c r="AG51" s="325"/>
      <c r="AH51" s="326" t="s">
        <v>370</v>
      </c>
      <c r="AI51" s="326"/>
      <c r="AJ51" s="326"/>
      <c r="AK51" s="338"/>
      <c r="AL51" s="188"/>
      <c r="AO51" s="169"/>
      <c r="AP51" s="169"/>
      <c r="AQ51" s="257" t="s">
        <v>371</v>
      </c>
      <c r="AR51" s="257" t="s">
        <v>371</v>
      </c>
      <c r="AS51" s="257" t="s">
        <v>381</v>
      </c>
      <c r="AT51" s="257" t="s">
        <v>381</v>
      </c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Q51" s="189" t="s">
        <v>370</v>
      </c>
      <c r="BR51" s="189" t="s">
        <v>370</v>
      </c>
      <c r="BS51" s="189" t="s">
        <v>370</v>
      </c>
    </row>
    <row r="52" spans="2:71" s="189" customFormat="1" ht="13.5" customHeight="1">
      <c r="B52" s="187"/>
      <c r="C52" s="323" t="s">
        <v>348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46"/>
      <c r="P52" s="317" t="s">
        <v>371</v>
      </c>
      <c r="Q52" s="318"/>
      <c r="R52" s="318" t="s">
        <v>371</v>
      </c>
      <c r="S52" s="319"/>
      <c r="T52" s="340"/>
      <c r="U52" s="325"/>
      <c r="V52" s="325"/>
      <c r="W52" s="325"/>
      <c r="X52" s="325"/>
      <c r="Y52" s="326" t="s">
        <v>370</v>
      </c>
      <c r="Z52" s="326"/>
      <c r="AA52" s="326"/>
      <c r="AB52" s="327"/>
      <c r="AC52" s="339"/>
      <c r="AD52" s="325"/>
      <c r="AE52" s="325"/>
      <c r="AF52" s="325"/>
      <c r="AG52" s="325"/>
      <c r="AH52" s="326" t="s">
        <v>370</v>
      </c>
      <c r="AI52" s="326"/>
      <c r="AJ52" s="326"/>
      <c r="AK52" s="338"/>
      <c r="AL52" s="188"/>
      <c r="AO52" s="169"/>
      <c r="AP52" s="169"/>
      <c r="AQ52" s="257" t="s">
        <v>371</v>
      </c>
      <c r="AR52" s="257" t="s">
        <v>371</v>
      </c>
      <c r="AS52" s="257" t="s">
        <v>381</v>
      </c>
      <c r="AT52" s="257" t="s">
        <v>381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Q52" s="189" t="s">
        <v>370</v>
      </c>
      <c r="BR52" s="189" t="s">
        <v>370</v>
      </c>
      <c r="BS52" s="189" t="s">
        <v>370</v>
      </c>
    </row>
    <row r="53" spans="2:63" s="189" customFormat="1" ht="13.5" customHeight="1">
      <c r="B53" s="187"/>
      <c r="C53" s="364" t="s">
        <v>322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6"/>
      <c r="AL53" s="188"/>
      <c r="AO53" s="169"/>
      <c r="AP53" s="169"/>
      <c r="AQ53" s="258"/>
      <c r="AR53" s="258"/>
      <c r="AS53" s="258"/>
      <c r="AT53" s="258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</row>
    <row r="54" spans="2:63" s="189" customFormat="1" ht="13.5" customHeight="1">
      <c r="B54" s="187"/>
      <c r="C54" s="323" t="s">
        <v>512</v>
      </c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17" t="s">
        <v>371</v>
      </c>
      <c r="Q54" s="318"/>
      <c r="R54" s="318" t="s">
        <v>371</v>
      </c>
      <c r="S54" s="319"/>
      <c r="T54" s="325"/>
      <c r="U54" s="325"/>
      <c r="V54" s="325"/>
      <c r="W54" s="325"/>
      <c r="X54" s="325"/>
      <c r="Y54" s="326" t="s">
        <v>370</v>
      </c>
      <c r="Z54" s="326"/>
      <c r="AA54" s="326"/>
      <c r="AB54" s="327"/>
      <c r="AC54" s="328"/>
      <c r="AD54" s="329"/>
      <c r="AE54" s="329"/>
      <c r="AF54" s="329"/>
      <c r="AG54" s="329"/>
      <c r="AH54" s="326" t="s">
        <v>370</v>
      </c>
      <c r="AI54" s="326"/>
      <c r="AJ54" s="326"/>
      <c r="AK54" s="338"/>
      <c r="AL54" s="188"/>
      <c r="AO54" s="169"/>
      <c r="AP54" s="169"/>
      <c r="AQ54" s="257" t="s">
        <v>371</v>
      </c>
      <c r="AR54" s="257" t="s">
        <v>371</v>
      </c>
      <c r="AS54" s="257" t="s">
        <v>381</v>
      </c>
      <c r="AT54" s="257" t="s">
        <v>381</v>
      </c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</row>
    <row r="55" spans="2:63" s="189" customFormat="1" ht="13.5" customHeight="1">
      <c r="B55" s="187"/>
      <c r="C55" s="323" t="s">
        <v>376</v>
      </c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17" t="s">
        <v>371</v>
      </c>
      <c r="Q55" s="318"/>
      <c r="R55" s="318" t="s">
        <v>371</v>
      </c>
      <c r="S55" s="319"/>
      <c r="T55" s="325"/>
      <c r="U55" s="325"/>
      <c r="V55" s="325"/>
      <c r="W55" s="325"/>
      <c r="X55" s="325"/>
      <c r="Y55" s="326" t="s">
        <v>370</v>
      </c>
      <c r="Z55" s="326"/>
      <c r="AA55" s="326"/>
      <c r="AB55" s="327"/>
      <c r="AC55" s="328"/>
      <c r="AD55" s="329"/>
      <c r="AE55" s="329"/>
      <c r="AF55" s="329"/>
      <c r="AG55" s="329"/>
      <c r="AH55" s="326" t="s">
        <v>370</v>
      </c>
      <c r="AI55" s="326"/>
      <c r="AJ55" s="326"/>
      <c r="AK55" s="338"/>
      <c r="AL55" s="188"/>
      <c r="AO55" s="169"/>
      <c r="AP55" s="169"/>
      <c r="AQ55" s="257" t="s">
        <v>371</v>
      </c>
      <c r="AR55" s="257" t="s">
        <v>371</v>
      </c>
      <c r="AS55" s="257" t="s">
        <v>381</v>
      </c>
      <c r="AT55" s="257" t="s">
        <v>381</v>
      </c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</row>
    <row r="56" spans="2:63" s="189" customFormat="1" ht="13.5" customHeight="1" thickBot="1">
      <c r="B56" s="187"/>
      <c r="C56" s="336" t="s">
        <v>514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20" t="s">
        <v>371</v>
      </c>
      <c r="Q56" s="321"/>
      <c r="R56" s="321" t="s">
        <v>371</v>
      </c>
      <c r="S56" s="322"/>
      <c r="T56" s="335"/>
      <c r="U56" s="335"/>
      <c r="V56" s="335"/>
      <c r="W56" s="335"/>
      <c r="X56" s="335"/>
      <c r="Y56" s="332" t="s">
        <v>370</v>
      </c>
      <c r="Z56" s="332"/>
      <c r="AA56" s="332"/>
      <c r="AB56" s="334"/>
      <c r="AC56" s="330"/>
      <c r="AD56" s="331"/>
      <c r="AE56" s="331"/>
      <c r="AF56" s="331"/>
      <c r="AG56" s="331"/>
      <c r="AH56" s="332" t="s">
        <v>370</v>
      </c>
      <c r="AI56" s="332"/>
      <c r="AJ56" s="332"/>
      <c r="AK56" s="333"/>
      <c r="AL56" s="188"/>
      <c r="AO56" s="169"/>
      <c r="AP56" s="169"/>
      <c r="AQ56" s="257" t="s">
        <v>371</v>
      </c>
      <c r="AR56" s="257" t="s">
        <v>371</v>
      </c>
      <c r="AS56" s="257" t="s">
        <v>381</v>
      </c>
      <c r="AT56" s="257" t="s">
        <v>381</v>
      </c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</row>
    <row r="57" spans="2:38" s="189" customFormat="1" ht="7.5" customHeight="1">
      <c r="B57" s="187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1"/>
      <c r="P57" s="191"/>
      <c r="Q57" s="191"/>
      <c r="R57" s="191"/>
      <c r="S57" s="192"/>
      <c r="T57" s="192"/>
      <c r="U57" s="192"/>
      <c r="V57" s="192"/>
      <c r="W57" s="191"/>
      <c r="X57" s="191"/>
      <c r="Y57" s="191"/>
      <c r="Z57" s="191"/>
      <c r="AA57" s="146"/>
      <c r="AB57" s="146"/>
      <c r="AC57" s="146"/>
      <c r="AD57" s="193"/>
      <c r="AE57" s="193"/>
      <c r="AF57" s="193"/>
      <c r="AG57" s="193"/>
      <c r="AH57" s="192"/>
      <c r="AI57" s="192"/>
      <c r="AJ57" s="192"/>
      <c r="AK57" s="192"/>
      <c r="AL57" s="188"/>
    </row>
    <row r="58" spans="2:38" s="165" customFormat="1" ht="15.75" customHeight="1">
      <c r="B58" s="16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163"/>
    </row>
    <row r="59" spans="2:38" s="165" customFormat="1" ht="15.75" customHeight="1">
      <c r="B59" s="16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279" t="s">
        <v>250</v>
      </c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163"/>
    </row>
    <row r="60" spans="2:38" s="169" customFormat="1" ht="12.75" customHeight="1">
      <c r="B60" s="167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68"/>
    </row>
    <row r="61" spans="2:38" s="169" customFormat="1" ht="12.75" customHeight="1">
      <c r="B61" s="167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68"/>
    </row>
    <row r="62" spans="2:38" s="169" customFormat="1" ht="8.25" customHeight="1">
      <c r="B62" s="167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68"/>
    </row>
    <row r="63" spans="2:38" s="170" customFormat="1" ht="12.75" customHeight="1">
      <c r="B63" s="150"/>
      <c r="C63" s="260" t="s">
        <v>236</v>
      </c>
      <c r="D63" s="260"/>
      <c r="E63" s="260"/>
      <c r="F63" s="260"/>
      <c r="G63" s="260"/>
      <c r="H63" s="260"/>
      <c r="I63" s="260"/>
      <c r="J63" s="260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3" t="s">
        <v>237</v>
      </c>
      <c r="X63" s="263"/>
      <c r="Y63" s="263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154"/>
    </row>
    <row r="64" spans="2:38" s="170" customFormat="1" ht="12.75" customHeight="1">
      <c r="B64" s="150"/>
      <c r="C64" s="260" t="s">
        <v>238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404"/>
      <c r="O64" s="404"/>
      <c r="P64" s="262" t="s">
        <v>239</v>
      </c>
      <c r="Q64" s="262"/>
      <c r="R64" s="261"/>
      <c r="S64" s="261"/>
      <c r="T64" s="261"/>
      <c r="U64" s="261"/>
      <c r="V64" s="261"/>
      <c r="W64" s="261"/>
      <c r="X64" s="151" t="s">
        <v>251</v>
      </c>
      <c r="Y64" s="363"/>
      <c r="Z64" s="363"/>
      <c r="AA64" s="153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54"/>
    </row>
    <row r="65" spans="2:38" s="170" customFormat="1" ht="12.75" customHeight="1">
      <c r="B65" s="150"/>
      <c r="C65" s="287" t="s">
        <v>240</v>
      </c>
      <c r="D65" s="287"/>
      <c r="E65" s="287"/>
      <c r="F65" s="287"/>
      <c r="G65" s="287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152"/>
      <c r="U65" s="262" t="s">
        <v>241</v>
      </c>
      <c r="V65" s="262"/>
      <c r="W65" s="262"/>
      <c r="X65" s="262"/>
      <c r="Y65" s="262"/>
      <c r="Z65" s="262"/>
      <c r="AA65" s="262"/>
      <c r="AB65" s="272"/>
      <c r="AC65" s="272"/>
      <c r="AD65" s="272"/>
      <c r="AE65" s="272"/>
      <c r="AF65" s="272"/>
      <c r="AG65" s="272"/>
      <c r="AH65" s="272"/>
      <c r="AI65" s="153"/>
      <c r="AJ65" s="153"/>
      <c r="AK65" s="153"/>
      <c r="AL65" s="154"/>
    </row>
    <row r="66" spans="2:38" s="165" customFormat="1" ht="12.75" customHeight="1">
      <c r="B66" s="162"/>
      <c r="C66" s="153"/>
      <c r="D66" s="153"/>
      <c r="E66" s="153"/>
      <c r="F66" s="153"/>
      <c r="G66" s="172"/>
      <c r="H66" s="280" t="s">
        <v>242</v>
      </c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53"/>
      <c r="AJ66" s="153"/>
      <c r="AK66" s="153"/>
      <c r="AL66" s="163"/>
    </row>
    <row r="67" spans="2:38" s="165" customFormat="1" ht="12.75" customHeight="1">
      <c r="B67" s="162"/>
      <c r="C67" s="286"/>
      <c r="D67" s="286"/>
      <c r="E67" s="286"/>
      <c r="F67" s="286"/>
      <c r="G67" s="286"/>
      <c r="H67" s="286"/>
      <c r="I67" s="153"/>
      <c r="J67" s="153"/>
      <c r="K67" s="153"/>
      <c r="L67" s="153"/>
      <c r="M67" s="153"/>
      <c r="N67" s="153"/>
      <c r="O67" s="153"/>
      <c r="P67" s="172"/>
      <c r="Q67" s="172"/>
      <c r="R67" s="172"/>
      <c r="S67" s="172"/>
      <c r="T67" s="172"/>
      <c r="U67" s="172"/>
      <c r="V67" s="172"/>
      <c r="W67" s="172"/>
      <c r="X67" s="172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63"/>
    </row>
    <row r="68" spans="2:38" s="165" customFormat="1" ht="12.75" customHeight="1">
      <c r="B68" s="162"/>
      <c r="C68" s="151" t="s">
        <v>225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63"/>
    </row>
    <row r="69" spans="2:38" s="170" customFormat="1" ht="15.75" customHeight="1">
      <c r="B69" s="150"/>
      <c r="C69" s="260" t="s">
        <v>232</v>
      </c>
      <c r="D69" s="260"/>
      <c r="E69" s="260"/>
      <c r="F69" s="260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632"/>
      <c r="V69" s="632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154"/>
    </row>
    <row r="70" spans="2:38" s="165" customFormat="1" ht="9" customHeight="1">
      <c r="B70" s="162"/>
      <c r="C70" s="153"/>
      <c r="D70" s="153"/>
      <c r="E70" s="153"/>
      <c r="F70" s="153"/>
      <c r="G70" s="277" t="s">
        <v>457</v>
      </c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163"/>
    </row>
    <row r="71" spans="2:38" s="170" customFormat="1" ht="12.75" customHeight="1">
      <c r="B71" s="150"/>
      <c r="C71" s="260" t="s">
        <v>233</v>
      </c>
      <c r="D71" s="260"/>
      <c r="E71" s="260"/>
      <c r="F71" s="260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154"/>
    </row>
    <row r="72" spans="2:38" s="165" customFormat="1" ht="9" customHeight="1">
      <c r="B72" s="162"/>
      <c r="C72" s="153"/>
      <c r="D72" s="153"/>
      <c r="E72" s="153"/>
      <c r="F72" s="153"/>
      <c r="G72" s="277" t="s">
        <v>458</v>
      </c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163"/>
    </row>
    <row r="73" spans="2:38" s="165" customFormat="1" ht="2.25" customHeight="1">
      <c r="B73" s="162"/>
      <c r="C73" s="173"/>
      <c r="D73" s="173"/>
      <c r="E73" s="173"/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3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63"/>
    </row>
    <row r="74" spans="2:38" s="165" customFormat="1" ht="3" customHeight="1">
      <c r="B74" s="162"/>
      <c r="C74" s="151"/>
      <c r="D74" s="151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63"/>
    </row>
    <row r="75" spans="2:38" s="165" customFormat="1" ht="5.25" customHeight="1">
      <c r="B75" s="162"/>
      <c r="C75" s="176"/>
      <c r="D75" s="176"/>
      <c r="E75" s="176"/>
      <c r="F75" s="176"/>
      <c r="G75" s="176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63"/>
    </row>
    <row r="76" spans="2:38" s="155" customFormat="1" ht="12" customHeight="1">
      <c r="B76" s="150"/>
      <c r="C76" s="151" t="s">
        <v>211</v>
      </c>
      <c r="D76" s="151"/>
      <c r="E76" s="151"/>
      <c r="F76" s="151"/>
      <c r="G76" s="151"/>
      <c r="H76" s="151"/>
      <c r="I76" s="151"/>
      <c r="J76" s="151"/>
      <c r="K76" s="151"/>
      <c r="L76" s="262" t="s">
        <v>210</v>
      </c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1" t="str">
        <f>VLOOKUP(' (2)'!AI3,' (2)'!I4:AJ30,2)</f>
        <v>  </v>
      </c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154"/>
    </row>
    <row r="77" spans="2:38" s="164" customFormat="1" ht="7.5" customHeight="1">
      <c r="B77" s="162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163"/>
    </row>
    <row r="78" spans="2:38" s="170" customFormat="1" ht="15.75" customHeight="1">
      <c r="B78" s="150"/>
      <c r="C78" s="260" t="s">
        <v>227</v>
      </c>
      <c r="D78" s="260"/>
      <c r="E78" s="260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153"/>
      <c r="U78" s="263" t="s">
        <v>228</v>
      </c>
      <c r="V78" s="263"/>
      <c r="W78" s="263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154"/>
    </row>
    <row r="79" spans="2:38" s="165" customFormat="1" ht="11.25">
      <c r="B79" s="162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63"/>
    </row>
    <row r="80" spans="2:38" s="165" customFormat="1" ht="11.25">
      <c r="B80" s="162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63"/>
    </row>
    <row r="81" spans="2:56" ht="1.5" customHeight="1"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2"/>
      <c r="BB81" s="128"/>
      <c r="BD81" s="128"/>
    </row>
    <row r="82" spans="54:56" ht="12.75">
      <c r="BB82" s="128"/>
      <c r="BD82" s="128"/>
    </row>
    <row r="83" ht="12.75" hidden="1"/>
    <row r="84" ht="12.75" hidden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password="CC15" sheet="1" objects="1" scenarios="1"/>
  <mergeCells count="253">
    <mergeCell ref="AH55:AK55"/>
    <mergeCell ref="C55:O55"/>
    <mergeCell ref="P55:Q55"/>
    <mergeCell ref="R55:S55"/>
    <mergeCell ref="T55:X55"/>
    <mergeCell ref="Y55:AB55"/>
    <mergeCell ref="AC55:AG55"/>
    <mergeCell ref="P54:Q54"/>
    <mergeCell ref="R54:S54"/>
    <mergeCell ref="T54:X54"/>
    <mergeCell ref="Y54:AB54"/>
    <mergeCell ref="AC54:AG54"/>
    <mergeCell ref="AH54:AK54"/>
    <mergeCell ref="AH52:AK52"/>
    <mergeCell ref="C56:O56"/>
    <mergeCell ref="P56:Q56"/>
    <mergeCell ref="R56:S56"/>
    <mergeCell ref="T56:X56"/>
    <mergeCell ref="Y56:AB56"/>
    <mergeCell ref="AC56:AG56"/>
    <mergeCell ref="AH56:AK56"/>
    <mergeCell ref="C53:AK53"/>
    <mergeCell ref="C54:O54"/>
    <mergeCell ref="C52:O52"/>
    <mergeCell ref="P52:Q52"/>
    <mergeCell ref="R52:S52"/>
    <mergeCell ref="T52:X52"/>
    <mergeCell ref="Y52:AB52"/>
    <mergeCell ref="AC52:AG52"/>
    <mergeCell ref="AH50:AK50"/>
    <mergeCell ref="C51:O51"/>
    <mergeCell ref="P51:Q51"/>
    <mergeCell ref="R51:S51"/>
    <mergeCell ref="T51:X51"/>
    <mergeCell ref="Y51:AB51"/>
    <mergeCell ref="AC51:AG51"/>
    <mergeCell ref="AH51:AK51"/>
    <mergeCell ref="C50:O50"/>
    <mergeCell ref="P50:Q50"/>
    <mergeCell ref="R50:S50"/>
    <mergeCell ref="T50:X50"/>
    <mergeCell ref="Y50:AB50"/>
    <mergeCell ref="AC50:AG50"/>
    <mergeCell ref="AH47:AK47"/>
    <mergeCell ref="C48:AK48"/>
    <mergeCell ref="C49:O49"/>
    <mergeCell ref="P49:Q49"/>
    <mergeCell ref="R49:S49"/>
    <mergeCell ref="T49:X49"/>
    <mergeCell ref="Y49:AB49"/>
    <mergeCell ref="AC49:AG49"/>
    <mergeCell ref="AH49:AK49"/>
    <mergeCell ref="C47:O47"/>
    <mergeCell ref="P47:Q47"/>
    <mergeCell ref="R47:S47"/>
    <mergeCell ref="T47:X47"/>
    <mergeCell ref="Y47:AB47"/>
    <mergeCell ref="AC47:AG47"/>
    <mergeCell ref="AH45:AK45"/>
    <mergeCell ref="C46:O46"/>
    <mergeCell ref="P46:Q46"/>
    <mergeCell ref="R46:S46"/>
    <mergeCell ref="T46:X46"/>
    <mergeCell ref="Y46:AB46"/>
    <mergeCell ref="AC46:AG46"/>
    <mergeCell ref="AH46:AK46"/>
    <mergeCell ref="C45:O45"/>
    <mergeCell ref="P45:Q45"/>
    <mergeCell ref="R45:S45"/>
    <mergeCell ref="T45:X45"/>
    <mergeCell ref="Y45:AB45"/>
    <mergeCell ref="AC45:AG45"/>
    <mergeCell ref="C44:O44"/>
    <mergeCell ref="P44:S44"/>
    <mergeCell ref="T44:X44"/>
    <mergeCell ref="Y44:AB44"/>
    <mergeCell ref="AC44:AG44"/>
    <mergeCell ref="AH44:AK44"/>
    <mergeCell ref="C42:AK42"/>
    <mergeCell ref="C43:O43"/>
    <mergeCell ref="P43:S43"/>
    <mergeCell ref="T43:X43"/>
    <mergeCell ref="Y43:AB43"/>
    <mergeCell ref="AC43:AG43"/>
    <mergeCell ref="AH43:AK43"/>
    <mergeCell ref="AH40:AK40"/>
    <mergeCell ref="C41:O41"/>
    <mergeCell ref="P41:Q41"/>
    <mergeCell ref="R41:S41"/>
    <mergeCell ref="T41:X41"/>
    <mergeCell ref="Y41:AB41"/>
    <mergeCell ref="AC41:AG41"/>
    <mergeCell ref="AH41:AK41"/>
    <mergeCell ref="C40:O40"/>
    <mergeCell ref="P40:Q40"/>
    <mergeCell ref="R40:S40"/>
    <mergeCell ref="T40:X40"/>
    <mergeCell ref="Y40:AB40"/>
    <mergeCell ref="AC40:AG40"/>
    <mergeCell ref="C39:O39"/>
    <mergeCell ref="P39:S39"/>
    <mergeCell ref="T39:X39"/>
    <mergeCell ref="Y39:AB39"/>
    <mergeCell ref="AC39:AG39"/>
    <mergeCell ref="AH39:AK39"/>
    <mergeCell ref="AH37:AK37"/>
    <mergeCell ref="C38:O38"/>
    <mergeCell ref="P38:Q38"/>
    <mergeCell ref="R38:S38"/>
    <mergeCell ref="T38:X38"/>
    <mergeCell ref="Y38:AB38"/>
    <mergeCell ref="AC38:AG38"/>
    <mergeCell ref="AH38:AK38"/>
    <mergeCell ref="C37:O37"/>
    <mergeCell ref="P37:Q37"/>
    <mergeCell ref="R37:S37"/>
    <mergeCell ref="T37:X37"/>
    <mergeCell ref="Y37:AB37"/>
    <mergeCell ref="AC37:AG37"/>
    <mergeCell ref="AH35:AK35"/>
    <mergeCell ref="AH36:AK36"/>
    <mergeCell ref="C36:O36"/>
    <mergeCell ref="P36:Q36"/>
    <mergeCell ref="R36:S36"/>
    <mergeCell ref="T36:X36"/>
    <mergeCell ref="Y36:AB36"/>
    <mergeCell ref="AC36:AG36"/>
    <mergeCell ref="C35:O35"/>
    <mergeCell ref="P35:Q35"/>
    <mergeCell ref="R35:S35"/>
    <mergeCell ref="T35:X35"/>
    <mergeCell ref="Y35:AB35"/>
    <mergeCell ref="AC35:AG35"/>
    <mergeCell ref="C33:AK33"/>
    <mergeCell ref="C34:O34"/>
    <mergeCell ref="P34:Q34"/>
    <mergeCell ref="R34:S34"/>
    <mergeCell ref="T34:X34"/>
    <mergeCell ref="Y34:AB34"/>
    <mergeCell ref="AC34:AG34"/>
    <mergeCell ref="AH34:AK34"/>
    <mergeCell ref="C32:D32"/>
    <mergeCell ref="E32:O32"/>
    <mergeCell ref="P32:Q32"/>
    <mergeCell ref="R32:S32"/>
    <mergeCell ref="Y32:AB32"/>
    <mergeCell ref="AH32:AK32"/>
    <mergeCell ref="C78:E78"/>
    <mergeCell ref="F78:S78"/>
    <mergeCell ref="U78:W78"/>
    <mergeCell ref="X78:AK78"/>
    <mergeCell ref="G70:AK70"/>
    <mergeCell ref="C71:F71"/>
    <mergeCell ref="G71:AK71"/>
    <mergeCell ref="G72:AK72"/>
    <mergeCell ref="L76:V76"/>
    <mergeCell ref="W76:AK76"/>
    <mergeCell ref="AB65:AH65"/>
    <mergeCell ref="H66:S66"/>
    <mergeCell ref="C67:H67"/>
    <mergeCell ref="C69:F69"/>
    <mergeCell ref="G69:T69"/>
    <mergeCell ref="U69:V69"/>
    <mergeCell ref="W69:AK69"/>
    <mergeCell ref="C64:M64"/>
    <mergeCell ref="N64:O64"/>
    <mergeCell ref="P64:Q64"/>
    <mergeCell ref="R64:W64"/>
    <mergeCell ref="Y64:Z64"/>
    <mergeCell ref="C65:G65"/>
    <mergeCell ref="H65:S65"/>
    <mergeCell ref="U65:AA65"/>
    <mergeCell ref="Z58:AK58"/>
    <mergeCell ref="Z59:AK59"/>
    <mergeCell ref="C63:J63"/>
    <mergeCell ref="K63:V63"/>
    <mergeCell ref="W63:Y63"/>
    <mergeCell ref="Z63:AK63"/>
    <mergeCell ref="C30:I30"/>
    <mergeCell ref="J30:O30"/>
    <mergeCell ref="P30:S31"/>
    <mergeCell ref="T30:AK30"/>
    <mergeCell ref="C31:D31"/>
    <mergeCell ref="E31:O31"/>
    <mergeCell ref="T31:X32"/>
    <mergeCell ref="Y31:AB31"/>
    <mergeCell ref="AC31:AG32"/>
    <mergeCell ref="AH31:AK31"/>
    <mergeCell ref="C26:F26"/>
    <mergeCell ref="G26:AG26"/>
    <mergeCell ref="AH26:AK26"/>
    <mergeCell ref="C27:F27"/>
    <mergeCell ref="G27:AG27"/>
    <mergeCell ref="AH27:AK27"/>
    <mergeCell ref="C23:F23"/>
    <mergeCell ref="G23:S23"/>
    <mergeCell ref="U23:W23"/>
    <mergeCell ref="X23:AK23"/>
    <mergeCell ref="C28:F28"/>
    <mergeCell ref="G28:AG28"/>
    <mergeCell ref="AH28:AK28"/>
    <mergeCell ref="C25:F25"/>
    <mergeCell ref="G25:AG25"/>
    <mergeCell ref="AH25:AK25"/>
    <mergeCell ref="C21:E21"/>
    <mergeCell ref="F21:S21"/>
    <mergeCell ref="U21:V21"/>
    <mergeCell ref="W21:AK21"/>
    <mergeCell ref="C22:F22"/>
    <mergeCell ref="G22:S22"/>
    <mergeCell ref="U22:V22"/>
    <mergeCell ref="W22:AK22"/>
    <mergeCell ref="C19:F19"/>
    <mergeCell ref="G19:S19"/>
    <mergeCell ref="U19:W19"/>
    <mergeCell ref="X19:AK19"/>
    <mergeCell ref="C20:F20"/>
    <mergeCell ref="G20:S20"/>
    <mergeCell ref="U20:Y20"/>
    <mergeCell ref="Z20:AK20"/>
    <mergeCell ref="C17:F17"/>
    <mergeCell ref="G17:S17"/>
    <mergeCell ref="U17:Y17"/>
    <mergeCell ref="Z17:AK17"/>
    <mergeCell ref="C18:F18"/>
    <mergeCell ref="G18:S18"/>
    <mergeCell ref="U18:X18"/>
    <mergeCell ref="Y18:AK18"/>
    <mergeCell ref="C15:E15"/>
    <mergeCell ref="F15:S15"/>
    <mergeCell ref="U15:W15"/>
    <mergeCell ref="X15:AK15"/>
    <mergeCell ref="C16:E16"/>
    <mergeCell ref="F16:S16"/>
    <mergeCell ref="U16:V16"/>
    <mergeCell ref="W16:AD16"/>
    <mergeCell ref="AE16:AF16"/>
    <mergeCell ref="AG16:AK16"/>
    <mergeCell ref="C10:AK10"/>
    <mergeCell ref="C11:AK11"/>
    <mergeCell ref="C12:AK12"/>
    <mergeCell ref="C14:H14"/>
    <mergeCell ref="I14:S14"/>
    <mergeCell ref="U14:V14"/>
    <mergeCell ref="W14:AD14"/>
    <mergeCell ref="AF14:AG14"/>
    <mergeCell ref="AH14:AK14"/>
    <mergeCell ref="C3:AK3"/>
    <mergeCell ref="C4:AK4"/>
    <mergeCell ref="C5:AK5"/>
    <mergeCell ref="C6:AK6"/>
    <mergeCell ref="C7:AK7"/>
    <mergeCell ref="C8:AK8"/>
  </mergeCells>
  <dataValidations count="2">
    <dataValidation allowBlank="1" showInputMessage="1" showErrorMessage="1" promptTitle="Date Format" prompt="DD-Mmm-YY" sqref="AK24 G17:S17 Y18:AK18 Z17:AK17 AB65:AH65"/>
    <dataValidation allowBlank="1" showInputMessage="1" showErrorMessage="1" promptTitle="Region" prompt="Automatic when county is selected" sqref="AH14"/>
  </dataValidations>
  <printOptions horizontalCentered="1"/>
  <pageMargins left="0" right="0" top="0" bottom="0" header="0" footer="0"/>
  <pageSetup fitToHeight="1" fitToWidth="1" horizontalDpi="600" verticalDpi="600" orientation="portrait" scale="81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2:AX74"/>
  <sheetViews>
    <sheetView showGridLines="0" showRowColHeaders="0" zoomScalePageLayoutView="0" workbookViewId="0" topLeftCell="A1">
      <selection activeCell="I14" sqref="I14:S14"/>
    </sheetView>
  </sheetViews>
  <sheetFormatPr defaultColWidth="0" defaultRowHeight="12.75" zeroHeight="1"/>
  <cols>
    <col min="1" max="1" width="2.7109375" style="128" customWidth="1"/>
    <col min="2" max="2" width="1.7109375" style="128" customWidth="1"/>
    <col min="3" max="13" width="2.7109375" style="128" customWidth="1"/>
    <col min="14" max="14" width="3.421875" style="128" customWidth="1"/>
    <col min="15" max="15" width="2.7109375" style="128" customWidth="1"/>
    <col min="16" max="16" width="3.28125" style="128" customWidth="1"/>
    <col min="17" max="19" width="2.7109375" style="128" customWidth="1"/>
    <col min="20" max="20" width="3.00390625" style="128" customWidth="1"/>
    <col min="21" max="21" width="2.8515625" style="128" customWidth="1"/>
    <col min="22" max="22" width="3.7109375" style="128" customWidth="1"/>
    <col min="23" max="23" width="3.28125" style="128" customWidth="1"/>
    <col min="24" max="24" width="3.140625" style="128" customWidth="1"/>
    <col min="25" max="25" width="3.28125" style="128" customWidth="1"/>
    <col min="26" max="29" width="2.7109375" style="128" customWidth="1"/>
    <col min="30" max="30" width="3.00390625" style="128" customWidth="1"/>
    <col min="31" max="37" width="2.7109375" style="128" customWidth="1"/>
    <col min="38" max="38" width="1.7109375" style="128" customWidth="1"/>
    <col min="39" max="39" width="2.7109375" style="128" customWidth="1"/>
    <col min="40" max="43" width="2.7109375" style="128" hidden="1" customWidth="1"/>
    <col min="44" max="44" width="7.8515625" style="128" hidden="1" customWidth="1"/>
    <col min="45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50" s="138" customFormat="1" ht="15.75">
      <c r="B4" s="13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</row>
    <row r="5" spans="2:50" s="138" customFormat="1" ht="14.25" customHeight="1">
      <c r="B5" s="13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s="138" customFormat="1" ht="12.75">
      <c r="B6" s="135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s="138" customFormat="1" ht="9.75" customHeight="1">
      <c r="B7" s="135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38" s="138" customFormat="1" ht="9.75" customHeight="1">
      <c r="B8" s="135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456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151"/>
      <c r="U14" s="260" t="s">
        <v>5</v>
      </c>
      <c r="V14" s="260"/>
      <c r="W14" s="300">
        <f>VLOOKUP(' (2)'!G3,' (2)'!B4:F103,5)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(2)'!G3,' (2)'!B4:F103,3)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151"/>
      <c r="U15" s="260" t="s">
        <v>209</v>
      </c>
      <c r="V15" s="260"/>
      <c r="W15" s="260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151"/>
      <c r="U16" s="260" t="s">
        <v>214</v>
      </c>
      <c r="V16" s="260"/>
      <c r="W16" s="412"/>
      <c r="X16" s="412"/>
      <c r="Y16" s="412"/>
      <c r="Z16" s="412"/>
      <c r="AA16" s="412"/>
      <c r="AB16" s="412"/>
      <c r="AC16" s="412"/>
      <c r="AD16" s="412"/>
      <c r="AE16" s="262" t="s">
        <v>246</v>
      </c>
      <c r="AF16" s="262"/>
      <c r="AG16" s="412"/>
      <c r="AH16" s="412"/>
      <c r="AI16" s="412"/>
      <c r="AJ16" s="412"/>
      <c r="AK16" s="412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151"/>
      <c r="U17" s="260" t="s">
        <v>221</v>
      </c>
      <c r="V17" s="260"/>
      <c r="W17" s="260"/>
      <c r="X17" s="260"/>
      <c r="Y17" s="260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151"/>
      <c r="U18" s="260" t="s">
        <v>222</v>
      </c>
      <c r="V18" s="260"/>
      <c r="W18" s="260"/>
      <c r="X18" s="260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51"/>
      <c r="U19" s="260" t="s">
        <v>223</v>
      </c>
      <c r="V19" s="260"/>
      <c r="W19" s="260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151"/>
      <c r="U20" s="260" t="s">
        <v>224</v>
      </c>
      <c r="V20" s="260"/>
      <c r="W20" s="260"/>
      <c r="X20" s="260"/>
      <c r="Y20" s="260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51"/>
      <c r="U21" s="260" t="s">
        <v>212</v>
      </c>
      <c r="V21" s="260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151"/>
      <c r="U22" s="260" t="s">
        <v>212</v>
      </c>
      <c r="V22" s="260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151"/>
      <c r="U23" s="260" t="s">
        <v>7</v>
      </c>
      <c r="V23" s="260"/>
      <c r="W23" s="260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3.5" customHeight="1">
      <c r="B26" s="150"/>
      <c r="C26" s="405"/>
      <c r="D26" s="406"/>
      <c r="E26" s="406"/>
      <c r="F26" s="407"/>
      <c r="G26" s="41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411"/>
      <c r="AI26" s="406"/>
      <c r="AJ26" s="406"/>
      <c r="AK26" s="406"/>
      <c r="AL26" s="154"/>
    </row>
    <row r="27" spans="2:38" s="155" customFormat="1" ht="13.5" customHeight="1">
      <c r="B27" s="150"/>
      <c r="C27" s="264"/>
      <c r="D27" s="408"/>
      <c r="E27" s="408"/>
      <c r="F27" s="409"/>
      <c r="G27" s="266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273"/>
      <c r="AI27" s="408"/>
      <c r="AJ27" s="408"/>
      <c r="AK27" s="408"/>
      <c r="AL27" s="154"/>
    </row>
    <row r="28" spans="2:38" s="155" customFormat="1" ht="13.5" customHeight="1">
      <c r="B28" s="150"/>
      <c r="C28" s="289"/>
      <c r="D28" s="369"/>
      <c r="E28" s="369"/>
      <c r="F28" s="370"/>
      <c r="G28" s="291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294"/>
      <c r="AI28" s="369"/>
      <c r="AJ28" s="369"/>
      <c r="AK28" s="369"/>
      <c r="AL28" s="154"/>
    </row>
    <row r="29" spans="2:38" s="164" customFormat="1" ht="5.25" customHeight="1" thickBot="1">
      <c r="B29" s="162"/>
      <c r="C29" s="190"/>
      <c r="D29" s="190"/>
      <c r="E29" s="184"/>
      <c r="F29" s="184"/>
      <c r="G29" s="200"/>
      <c r="H29" s="184"/>
      <c r="I29" s="184"/>
      <c r="J29" s="184"/>
      <c r="K29" s="184"/>
      <c r="L29" s="184"/>
      <c r="M29" s="184"/>
      <c r="N29" s="184"/>
      <c r="O29" s="185"/>
      <c r="P29" s="185"/>
      <c r="Q29" s="186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46"/>
      <c r="AI29" s="184"/>
      <c r="AJ29" s="184"/>
      <c r="AK29" s="184"/>
      <c r="AL29" s="163"/>
    </row>
    <row r="30" spans="2:38" s="164" customFormat="1" ht="18.75" customHeight="1">
      <c r="B30" s="162"/>
      <c r="C30" s="416" t="s">
        <v>377</v>
      </c>
      <c r="D30" s="417"/>
      <c r="E30" s="417"/>
      <c r="F30" s="417"/>
      <c r="G30" s="417"/>
      <c r="H30" s="417"/>
      <c r="I30" s="417"/>
      <c r="J30" s="417"/>
      <c r="K30" s="418">
        <f>VLOOKUP(' (3)'!AA3,' (3)'!I4:Z41,2)</f>
      </c>
      <c r="L30" s="418"/>
      <c r="M30" s="418"/>
      <c r="N30" s="419"/>
      <c r="O30" s="420" t="s">
        <v>321</v>
      </c>
      <c r="P30" s="421"/>
      <c r="Q30" s="421"/>
      <c r="R30" s="421"/>
      <c r="S30" s="422"/>
      <c r="T30" s="429" t="s">
        <v>325</v>
      </c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1"/>
      <c r="AL30" s="163"/>
    </row>
    <row r="31" spans="2:38" s="189" customFormat="1" ht="13.5" customHeight="1">
      <c r="B31" s="187"/>
      <c r="C31" s="432" t="s">
        <v>298</v>
      </c>
      <c r="D31" s="433"/>
      <c r="E31" s="433"/>
      <c r="F31" s="433"/>
      <c r="G31" s="433"/>
      <c r="H31" s="433"/>
      <c r="I31" s="433"/>
      <c r="J31" s="434" t="str">
        <f>VLOOKUP(' (3)'!AA3,' (3)'!I4:Z41,3)</f>
        <v> </v>
      </c>
      <c r="K31" s="434"/>
      <c r="L31" s="433" t="s">
        <v>369</v>
      </c>
      <c r="M31" s="433"/>
      <c r="N31" s="433"/>
      <c r="O31" s="423"/>
      <c r="P31" s="424"/>
      <c r="Q31" s="424"/>
      <c r="R31" s="424"/>
      <c r="S31" s="425"/>
      <c r="T31" s="387" t="s">
        <v>317</v>
      </c>
      <c r="U31" s="387"/>
      <c r="V31" s="387"/>
      <c r="W31" s="387"/>
      <c r="X31" s="388"/>
      <c r="Y31" s="401" t="s">
        <v>326</v>
      </c>
      <c r="Z31" s="435"/>
      <c r="AA31" s="435"/>
      <c r="AB31" s="435"/>
      <c r="AC31" s="398" t="s">
        <v>318</v>
      </c>
      <c r="AD31" s="387"/>
      <c r="AE31" s="387"/>
      <c r="AF31" s="387"/>
      <c r="AG31" s="388"/>
      <c r="AH31" s="401" t="s">
        <v>326</v>
      </c>
      <c r="AI31" s="435"/>
      <c r="AJ31" s="435"/>
      <c r="AK31" s="436"/>
      <c r="AL31" s="188"/>
    </row>
    <row r="32" spans="2:38" s="189" customFormat="1" ht="13.5" customHeight="1">
      <c r="B32" s="187"/>
      <c r="C32" s="437" t="s">
        <v>299</v>
      </c>
      <c r="D32" s="438"/>
      <c r="E32" s="438"/>
      <c r="F32" s="438"/>
      <c r="G32" s="438"/>
      <c r="H32" s="438"/>
      <c r="I32" s="438"/>
      <c r="J32" s="395" t="str">
        <f>VLOOKUP(' (3)'!AA3,' (3)'!I4:Z41,4)</f>
        <v> </v>
      </c>
      <c r="K32" s="395"/>
      <c r="L32" s="438" t="s">
        <v>369</v>
      </c>
      <c r="M32" s="438"/>
      <c r="N32" s="438"/>
      <c r="O32" s="426"/>
      <c r="P32" s="427"/>
      <c r="Q32" s="427"/>
      <c r="R32" s="427"/>
      <c r="S32" s="428"/>
      <c r="T32" s="389"/>
      <c r="U32" s="389"/>
      <c r="V32" s="389"/>
      <c r="W32" s="389"/>
      <c r="X32" s="390"/>
      <c r="Y32" s="348" t="s">
        <v>327</v>
      </c>
      <c r="Z32" s="439"/>
      <c r="AA32" s="439"/>
      <c r="AB32" s="439"/>
      <c r="AC32" s="399"/>
      <c r="AD32" s="389"/>
      <c r="AE32" s="389"/>
      <c r="AF32" s="389"/>
      <c r="AG32" s="390"/>
      <c r="AH32" s="348" t="s">
        <v>327</v>
      </c>
      <c r="AI32" s="439"/>
      <c r="AJ32" s="439"/>
      <c r="AK32" s="440"/>
      <c r="AL32" s="188"/>
    </row>
    <row r="33" spans="2:44" s="189" customFormat="1" ht="13.5" customHeight="1">
      <c r="B33" s="187"/>
      <c r="C33" s="364" t="s">
        <v>287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  <c r="AL33" s="188"/>
      <c r="AR33" s="194"/>
    </row>
    <row r="34" spans="2:50" s="189" customFormat="1" ht="13.5" customHeight="1">
      <c r="B34" s="187"/>
      <c r="C34" s="441" t="s">
        <v>361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3"/>
      <c r="O34" s="317" t="str">
        <f>VLOOKUP(' (3)'!AA3,' (3)'!I4:Z41,5)</f>
        <v> </v>
      </c>
      <c r="P34" s="318"/>
      <c r="Q34" s="318"/>
      <c r="R34" s="318"/>
      <c r="S34" s="444"/>
      <c r="T34" s="339"/>
      <c r="U34" s="325"/>
      <c r="V34" s="325"/>
      <c r="W34" s="325"/>
      <c r="X34" s="325"/>
      <c r="Y34" s="327">
        <f>IF(ISBLANK(T34),"",IF(ISNUMBER(O34),IF(T34&lt;O34,"Fail","Pass"),"---"))</f>
      </c>
      <c r="Z34" s="367"/>
      <c r="AA34" s="367"/>
      <c r="AB34" s="367"/>
      <c r="AC34" s="339"/>
      <c r="AD34" s="325"/>
      <c r="AE34" s="325"/>
      <c r="AF34" s="325"/>
      <c r="AG34" s="325"/>
      <c r="AH34" s="327">
        <f>IF(ISBLANK(AC34),"",IF(ISNUMBER(O34),IF(AC34&lt;O34,"Fail","Pass"),"---"))</f>
      </c>
      <c r="AI34" s="367"/>
      <c r="AJ34" s="367"/>
      <c r="AK34" s="368"/>
      <c r="AL34" s="188"/>
      <c r="AR34" s="189">
        <f>AH34</f>
      </c>
      <c r="AX34" s="189">
        <f>IF(ISBLANK(T34),"",IF(OR(ISNUMBER(P34),ISNUMBER(R34)),IF(AND(T34&gt;=AO34,T34&lt;=AQ34),"Pass","Fail"),""))</f>
      </c>
    </row>
    <row r="35" spans="2:44" s="189" customFormat="1" ht="13.5" customHeight="1">
      <c r="B35" s="187"/>
      <c r="C35" s="441" t="s">
        <v>379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3"/>
      <c r="O35" s="445" t="str">
        <f>VLOOKUP(' (3)'!AA3,' (3)'!I4:Z41,6)</f>
        <v> </v>
      </c>
      <c r="P35" s="446"/>
      <c r="Q35" s="446"/>
      <c r="R35" s="446"/>
      <c r="S35" s="447"/>
      <c r="T35" s="448"/>
      <c r="U35" s="449"/>
      <c r="V35" s="449"/>
      <c r="W35" s="449"/>
      <c r="X35" s="449"/>
      <c r="Y35" s="367">
        <f>IF(ISBLANK(T35),"",IF(ISNUMBER(O35),IF(T35&gt;O35,"Fail","Pass"),"---"))</f>
      </c>
      <c r="Z35" s="367"/>
      <c r="AA35" s="367"/>
      <c r="AB35" s="367"/>
      <c r="AC35" s="448"/>
      <c r="AD35" s="449"/>
      <c r="AE35" s="449"/>
      <c r="AF35" s="449"/>
      <c r="AG35" s="449"/>
      <c r="AH35" s="327">
        <f>IF(ISBLANK(AC35),"",IF(ISNUMBER(O35),IF(AC35&gt;O35,"Fail","Pass"),"---"))</f>
      </c>
      <c r="AI35" s="367"/>
      <c r="AJ35" s="367"/>
      <c r="AK35" s="368"/>
      <c r="AL35" s="188"/>
      <c r="AR35" s="189">
        <f>AH35</f>
      </c>
    </row>
    <row r="36" spans="2:44" s="189" customFormat="1" ht="13.5" customHeight="1">
      <c r="B36" s="187"/>
      <c r="C36" s="441" t="s">
        <v>362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3"/>
      <c r="O36" s="450" t="str">
        <f>VLOOKUP(' (3)'!AA3,' (3)'!I4:Z41,8)</f>
        <v> </v>
      </c>
      <c r="P36" s="451"/>
      <c r="Q36" s="451"/>
      <c r="R36" s="451"/>
      <c r="S36" s="452"/>
      <c r="T36" s="453"/>
      <c r="U36" s="454"/>
      <c r="V36" s="454"/>
      <c r="W36" s="454"/>
      <c r="X36" s="454"/>
      <c r="Y36" s="327">
        <f>IF(ISBLANK(T36),"",IF(ISNUMBER(O36),IF(T36&lt;O36,"Fail","Pass"),"---"))</f>
      </c>
      <c r="Z36" s="367"/>
      <c r="AA36" s="367"/>
      <c r="AB36" s="367"/>
      <c r="AC36" s="453"/>
      <c r="AD36" s="454"/>
      <c r="AE36" s="454"/>
      <c r="AF36" s="454"/>
      <c r="AG36" s="454"/>
      <c r="AH36" s="327">
        <f>IF(ISBLANK(AC36),"",IF(ISNUMBER(O36),IF(AC36&lt;O36,"Fail","Pass"),"---"))</f>
      </c>
      <c r="AI36" s="367"/>
      <c r="AJ36" s="367"/>
      <c r="AK36" s="368"/>
      <c r="AL36" s="188"/>
      <c r="AR36" s="189">
        <f>AH36</f>
      </c>
    </row>
    <row r="37" spans="2:44" s="189" customFormat="1" ht="13.5" customHeight="1">
      <c r="B37" s="187"/>
      <c r="C37" s="441" t="s">
        <v>363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3"/>
      <c r="O37" s="455" t="s">
        <v>461</v>
      </c>
      <c r="P37" s="456"/>
      <c r="Q37" s="456"/>
      <c r="R37" s="456"/>
      <c r="S37" s="457"/>
      <c r="T37" s="458"/>
      <c r="U37" s="459"/>
      <c r="V37" s="459"/>
      <c r="W37" s="459"/>
      <c r="X37" s="459"/>
      <c r="Y37" s="367">
        <f>IF(ISBLANK(T37),"",IF(ISNUMBER(O37),IF(T37&gt;O37,"Fail","Pass"),"---"))</f>
      </c>
      <c r="Z37" s="367"/>
      <c r="AA37" s="367"/>
      <c r="AB37" s="367"/>
      <c r="AC37" s="458"/>
      <c r="AD37" s="459"/>
      <c r="AE37" s="459"/>
      <c r="AF37" s="459"/>
      <c r="AG37" s="459"/>
      <c r="AH37" s="327">
        <f>IF(ISBLANK(AC37),"",IF(ISNUMBER(O37),IF(AC37&gt;O37,"Fail","Pass"),"---"))</f>
      </c>
      <c r="AI37" s="367"/>
      <c r="AJ37" s="367"/>
      <c r="AK37" s="368"/>
      <c r="AL37" s="188"/>
      <c r="AR37" s="189">
        <f>AH37</f>
      </c>
    </row>
    <row r="38" spans="2:44" s="189" customFormat="1" ht="13.5" customHeight="1">
      <c r="B38" s="187"/>
      <c r="C38" s="364" t="s">
        <v>292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6"/>
      <c r="AL38" s="188"/>
      <c r="AR38" s="194"/>
    </row>
    <row r="39" spans="2:44" s="189" customFormat="1" ht="13.5" customHeight="1">
      <c r="B39" s="187"/>
      <c r="C39" s="441" t="s">
        <v>364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3"/>
      <c r="O39" s="460" t="str">
        <f>VLOOKUP(' (3)'!AA3,' (3)'!I4:Z41,8)</f>
        <v> </v>
      </c>
      <c r="P39" s="461"/>
      <c r="Q39" s="461"/>
      <c r="R39" s="461"/>
      <c r="S39" s="462"/>
      <c r="T39" s="463"/>
      <c r="U39" s="464"/>
      <c r="V39" s="464"/>
      <c r="W39" s="464"/>
      <c r="X39" s="464"/>
      <c r="Y39" s="367">
        <f>IF(ISBLANK(T39),"",IF(ISNUMBER(O39),IF(T39&gt;O39,"Fail","Pass"),"---"))</f>
      </c>
      <c r="Z39" s="367"/>
      <c r="AA39" s="367"/>
      <c r="AB39" s="367"/>
      <c r="AC39" s="463"/>
      <c r="AD39" s="464"/>
      <c r="AE39" s="464"/>
      <c r="AF39" s="464"/>
      <c r="AG39" s="464"/>
      <c r="AH39" s="327">
        <f>IF(ISBLANK(AC39),"",IF(ISNUMBER(O39),IF(AC39&gt;O39,"Fail","Pass"),"---"))</f>
      </c>
      <c r="AI39" s="367"/>
      <c r="AJ39" s="367"/>
      <c r="AK39" s="368"/>
      <c r="AL39" s="188"/>
      <c r="AR39" s="189">
        <f>AH39</f>
      </c>
    </row>
    <row r="40" spans="2:44" s="189" customFormat="1" ht="13.5" customHeight="1">
      <c r="B40" s="187"/>
      <c r="C40" s="441" t="s">
        <v>362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3"/>
      <c r="O40" s="450" t="str">
        <f>VLOOKUP(' (3)'!AA3,' (3)'!I4:Z41,10)</f>
        <v> </v>
      </c>
      <c r="P40" s="451"/>
      <c r="Q40" s="451"/>
      <c r="R40" s="451"/>
      <c r="S40" s="452"/>
      <c r="T40" s="453"/>
      <c r="U40" s="454"/>
      <c r="V40" s="454"/>
      <c r="W40" s="454"/>
      <c r="X40" s="454"/>
      <c r="Y40" s="327">
        <f>IF(ISBLANK(T40),"",IF(ISNUMBER(O40),IF(T40&lt;O40,"Fail","Pass"),"---"))</f>
      </c>
      <c r="Z40" s="367"/>
      <c r="AA40" s="367"/>
      <c r="AB40" s="367"/>
      <c r="AC40" s="453"/>
      <c r="AD40" s="454"/>
      <c r="AE40" s="454"/>
      <c r="AF40" s="454"/>
      <c r="AG40" s="454"/>
      <c r="AH40" s="327">
        <f>IF(ISBLANK(AC40),"",IF(ISNUMBER(O40),IF(AC40&lt;O40,"Fail","Pass"),"---"))</f>
      </c>
      <c r="AI40" s="367"/>
      <c r="AJ40" s="367"/>
      <c r="AK40" s="368"/>
      <c r="AL40" s="188"/>
      <c r="AR40" s="189">
        <f>AH40</f>
      </c>
    </row>
    <row r="41" spans="2:44" s="189" customFormat="1" ht="13.5" customHeight="1">
      <c r="B41" s="187"/>
      <c r="C41" s="441" t="s">
        <v>363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3"/>
      <c r="O41" s="455" t="s">
        <v>461</v>
      </c>
      <c r="P41" s="456"/>
      <c r="Q41" s="456"/>
      <c r="R41" s="456"/>
      <c r="S41" s="457"/>
      <c r="T41" s="339"/>
      <c r="U41" s="325"/>
      <c r="V41" s="325"/>
      <c r="W41" s="325"/>
      <c r="X41" s="325"/>
      <c r="Y41" s="367">
        <f>IF(ISBLANK(T41),"",IF(ISNUMBER(O41),IF(T41&gt;O41,"Fail","Pass"),"---"))</f>
      </c>
      <c r="Z41" s="367"/>
      <c r="AA41" s="367"/>
      <c r="AB41" s="367"/>
      <c r="AC41" s="339"/>
      <c r="AD41" s="325"/>
      <c r="AE41" s="325"/>
      <c r="AF41" s="325"/>
      <c r="AG41" s="325"/>
      <c r="AH41" s="327">
        <f>IF(ISBLANK(AC41),"",IF(ISNUMBER(O41),IF(AC41&gt;O41,"Fail","Pass"),"---"))</f>
      </c>
      <c r="AI41" s="367"/>
      <c r="AJ41" s="367"/>
      <c r="AK41" s="368"/>
      <c r="AL41" s="188"/>
      <c r="AR41" s="189">
        <f>AH41</f>
      </c>
    </row>
    <row r="42" spans="2:44" s="189" customFormat="1" ht="13.5" customHeight="1">
      <c r="B42" s="187"/>
      <c r="C42" s="364" t="s">
        <v>293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6"/>
      <c r="AL42" s="188"/>
      <c r="AR42" s="194"/>
    </row>
    <row r="43" spans="2:44" s="189" customFormat="1" ht="13.5" customHeight="1">
      <c r="B43" s="187"/>
      <c r="C43" s="441" t="s">
        <v>382</v>
      </c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3"/>
      <c r="O43" s="317" t="str">
        <f>VLOOKUP(' (3)'!AA3,' (3)'!I4:Z41,13)</f>
        <v> </v>
      </c>
      <c r="P43" s="318"/>
      <c r="Q43" s="318"/>
      <c r="R43" s="318"/>
      <c r="S43" s="444"/>
      <c r="T43" s="339"/>
      <c r="U43" s="325"/>
      <c r="V43" s="325"/>
      <c r="W43" s="325"/>
      <c r="X43" s="325"/>
      <c r="Y43" s="367">
        <f>IF(ISBLANK(T43),"",IF(ISNUMBER(O43),IF(T43&gt;O43,"Fail","Pass"),"---"))</f>
      </c>
      <c r="Z43" s="367"/>
      <c r="AA43" s="367"/>
      <c r="AB43" s="367"/>
      <c r="AC43" s="339"/>
      <c r="AD43" s="325"/>
      <c r="AE43" s="325"/>
      <c r="AF43" s="325"/>
      <c r="AG43" s="325"/>
      <c r="AH43" s="327">
        <f>IF(ISBLANK(AC43),"",IF(ISNUMBER(O43),IF(AC43&gt;O43,"Fail","Pass"),"---"))</f>
      </c>
      <c r="AI43" s="367"/>
      <c r="AJ43" s="367"/>
      <c r="AK43" s="368"/>
      <c r="AL43" s="188"/>
      <c r="AR43" s="189">
        <f>AH43</f>
      </c>
    </row>
    <row r="44" spans="2:44" s="189" customFormat="1" ht="13.5" customHeight="1">
      <c r="B44" s="187"/>
      <c r="C44" s="441" t="s">
        <v>365</v>
      </c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3"/>
      <c r="O44" s="445" t="str">
        <f>VLOOKUP(' (3)'!AA3,' (3)'!I4:Z41,16)</f>
        <v> </v>
      </c>
      <c r="P44" s="446"/>
      <c r="Q44" s="446"/>
      <c r="R44" s="446"/>
      <c r="S44" s="447"/>
      <c r="T44" s="339"/>
      <c r="U44" s="325"/>
      <c r="V44" s="325"/>
      <c r="W44" s="325"/>
      <c r="X44" s="325"/>
      <c r="Y44" s="327">
        <f>IF(ISBLANK(T44),"",IF(ISNUMBER(O44),IF(T44&lt;O44,"Run DT","Pass"),"---"))</f>
      </c>
      <c r="Z44" s="367"/>
      <c r="AA44" s="367"/>
      <c r="AB44" s="367"/>
      <c r="AC44" s="339"/>
      <c r="AD44" s="325"/>
      <c r="AE44" s="325"/>
      <c r="AF44" s="325"/>
      <c r="AG44" s="325"/>
      <c r="AH44" s="327">
        <f>IF(ISBLANK(AC44),"",IF(ISNUMBER(O44),IF(AC44&lt;O44,"Run DT","Pass"),"---"))</f>
      </c>
      <c r="AI44" s="367"/>
      <c r="AJ44" s="367"/>
      <c r="AK44" s="368"/>
      <c r="AL44" s="188"/>
      <c r="AR44" s="189">
        <f>IF(ISBLANK(AC44),"",IF(AH44="Pass","Pass",IF(AND(AH44="Run DT",#REF!="Pass"),"Pass","Fail")))</f>
      </c>
    </row>
    <row r="45" spans="2:44" s="189" customFormat="1" ht="13.5" customHeight="1">
      <c r="B45" s="187"/>
      <c r="C45" s="441" t="s">
        <v>366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3"/>
      <c r="O45" s="317" t="str">
        <f>VLOOKUP(' (3)'!AA3,' (3)'!I4:Z41,15)</f>
        <v> </v>
      </c>
      <c r="P45" s="318"/>
      <c r="Q45" s="318"/>
      <c r="R45" s="318"/>
      <c r="S45" s="444"/>
      <c r="T45" s="339"/>
      <c r="U45" s="325"/>
      <c r="V45" s="325"/>
      <c r="W45" s="325"/>
      <c r="X45" s="325"/>
      <c r="Y45" s="367">
        <f>IF(ISBLANK(T45),"",IF(ISNUMBER(O45),IF(T45&gt;O45,"Run DT","Pass"),"---"))</f>
      </c>
      <c r="Z45" s="367"/>
      <c r="AA45" s="367"/>
      <c r="AB45" s="367"/>
      <c r="AC45" s="339"/>
      <c r="AD45" s="325"/>
      <c r="AE45" s="325"/>
      <c r="AF45" s="325"/>
      <c r="AG45" s="325"/>
      <c r="AH45" s="327">
        <f>IF(ISBLANK(AC45),"",IF(ISNUMBER(O45),IF(AC45&gt;O45,"Run DT","Pass"),"---"))</f>
      </c>
      <c r="AI45" s="367"/>
      <c r="AJ45" s="367"/>
      <c r="AK45" s="368"/>
      <c r="AL45" s="188"/>
      <c r="AR45" s="189">
        <f>IF(ISBLANK(AC45),"",IF(AH45="Pass","Pass",IF(AND(AH45="Run DT",#REF!="Pass"),"Pass","Fail")))</f>
      </c>
    </row>
    <row r="46" spans="2:44" s="189" customFormat="1" ht="13.5" customHeight="1">
      <c r="B46" s="187"/>
      <c r="C46" s="364" t="s">
        <v>322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6"/>
      <c r="AL46" s="188"/>
      <c r="AR46" s="189" t="e">
        <f>IF(ISBLANK(#REF!),"Pass",(IF(AND(AH44="Pass",AH45="Pass"),"Pass",IF(#REF!="Pass","Pass","Fail"))))</f>
        <v>#REF!</v>
      </c>
    </row>
    <row r="47" spans="2:44" s="189" customFormat="1" ht="13.5" customHeight="1">
      <c r="B47" s="187"/>
      <c r="C47" s="441" t="s">
        <v>367</v>
      </c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3"/>
      <c r="O47" s="445" t="str">
        <f>VLOOKUP(' (3)'!AA3,' (3)'!I4:AC41,20)</f>
        <v> </v>
      </c>
      <c r="P47" s="446"/>
      <c r="Q47" s="446"/>
      <c r="R47" s="446"/>
      <c r="S47" s="447"/>
      <c r="T47" s="448"/>
      <c r="U47" s="449"/>
      <c r="V47" s="449"/>
      <c r="W47" s="449"/>
      <c r="X47" s="449"/>
      <c r="Y47" s="327">
        <f>IF(ISBLANK(T47),"",IF(ISNUMBER(O47),IF(T47&lt;O47,"Fail","Pass"),"---"))</f>
      </c>
      <c r="Z47" s="367"/>
      <c r="AA47" s="367"/>
      <c r="AB47" s="367"/>
      <c r="AC47" s="448"/>
      <c r="AD47" s="449"/>
      <c r="AE47" s="449"/>
      <c r="AF47" s="449"/>
      <c r="AG47" s="449"/>
      <c r="AH47" s="327">
        <f>IF(ISBLANK(AC47),"",IF(ISNUMBER(O47),IF(AC47&lt;O47,"Fail","Pass"),"---"))</f>
      </c>
      <c r="AI47" s="367"/>
      <c r="AJ47" s="367"/>
      <c r="AK47" s="368"/>
      <c r="AL47" s="188"/>
      <c r="AR47" s="194"/>
    </row>
    <row r="48" spans="2:44" s="189" customFormat="1" ht="13.5" customHeight="1" thickBot="1">
      <c r="B48" s="187"/>
      <c r="C48" s="465" t="s">
        <v>462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/>
      <c r="O48" s="468" t="str">
        <f>VLOOKUP(' (3)'!AA3,' (3)'!I4:AC41,21)</f>
        <v> </v>
      </c>
      <c r="P48" s="469"/>
      <c r="Q48" s="469"/>
      <c r="R48" s="469"/>
      <c r="S48" s="470"/>
      <c r="T48" s="471"/>
      <c r="U48" s="335"/>
      <c r="V48" s="335"/>
      <c r="W48" s="335"/>
      <c r="X48" s="335"/>
      <c r="Y48" s="334">
        <f>IF(ISBLANK(T48),"",IF(ISNUMBER(O48),IF(T48&lt;O48,"Fail","Pass"),"---"))</f>
      </c>
      <c r="Z48" s="472"/>
      <c r="AA48" s="472"/>
      <c r="AB48" s="472"/>
      <c r="AC48" s="471"/>
      <c r="AD48" s="335"/>
      <c r="AE48" s="335"/>
      <c r="AF48" s="335"/>
      <c r="AG48" s="335"/>
      <c r="AH48" s="334">
        <f>IF(ISBLANK(AC48),"",IF(ISNUMBER(O48),IF(AC48&lt;O48,"Fail","Pass"),"---"))</f>
      </c>
      <c r="AI48" s="472"/>
      <c r="AJ48" s="472"/>
      <c r="AK48" s="473"/>
      <c r="AL48" s="188"/>
      <c r="AR48" s="189">
        <f>IF(AH47="---","Pass",AH47)</f>
      </c>
    </row>
    <row r="49" spans="2:44" s="189" customFormat="1" ht="13.5" customHeight="1">
      <c r="B49" s="187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2"/>
      <c r="P49" s="212"/>
      <c r="Q49" s="212"/>
      <c r="R49" s="212"/>
      <c r="S49" s="212"/>
      <c r="T49" s="213"/>
      <c r="U49" s="213"/>
      <c r="V49" s="213"/>
      <c r="W49" s="213"/>
      <c r="X49" s="213"/>
      <c r="Y49" s="192"/>
      <c r="Z49" s="192"/>
      <c r="AA49" s="192"/>
      <c r="AB49" s="192"/>
      <c r="AC49" s="213"/>
      <c r="AD49" s="213"/>
      <c r="AE49" s="213"/>
      <c r="AF49" s="213"/>
      <c r="AG49" s="213"/>
      <c r="AH49" s="192"/>
      <c r="AI49" s="192"/>
      <c r="AJ49" s="192"/>
      <c r="AK49" s="192"/>
      <c r="AL49" s="188"/>
      <c r="AR49" s="189">
        <f>AH48</f>
      </c>
    </row>
    <row r="50" spans="2:38" s="189" customFormat="1" ht="7.5" customHeight="1">
      <c r="B50" s="187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91"/>
      <c r="Q50" s="191"/>
      <c r="R50" s="191"/>
      <c r="S50" s="192"/>
      <c r="T50" s="192"/>
      <c r="U50" s="192"/>
      <c r="V50" s="192"/>
      <c r="W50" s="191"/>
      <c r="X50" s="191"/>
      <c r="Y50" s="191"/>
      <c r="Z50" s="191"/>
      <c r="AA50" s="146"/>
      <c r="AB50" s="146"/>
      <c r="AC50" s="146"/>
      <c r="AD50" s="193"/>
      <c r="AE50" s="193"/>
      <c r="AF50" s="193"/>
      <c r="AG50" s="193"/>
      <c r="AH50" s="192"/>
      <c r="AI50" s="192"/>
      <c r="AJ50" s="192"/>
      <c r="AK50" s="192"/>
      <c r="AL50" s="188"/>
    </row>
    <row r="51" spans="2:44" s="165" customFormat="1" ht="15.75" customHeight="1">
      <c r="B51" s="16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163"/>
      <c r="AQ51" s="195"/>
      <c r="AR51" s="196" t="e">
        <f>IF(AND(AR34="Pass",AR35="Pass",AR36="Pass",AR37="Pass",AR39="Pass",AR40="Pass",AR41="Pass",AR43="Pass",AR44="Pass",AR45="Pass",AR46="Pass",AR48="Pass",AR49="Pass"),1,0)</f>
        <v>#REF!</v>
      </c>
    </row>
    <row r="52" spans="2:44" s="165" customFormat="1" ht="15.75" customHeight="1">
      <c r="B52" s="16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279" t="s">
        <v>250</v>
      </c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163"/>
      <c r="AQ52" s="165">
        <f>VLOOKUP(' (3)'!AA3,' (3)'!I4:AC41,1)</f>
        <v>6</v>
      </c>
      <c r="AR52" s="165">
        <f>IF(AQ52=38,0,1)</f>
        <v>1</v>
      </c>
    </row>
    <row r="53" spans="2:38" s="169" customFormat="1" ht="12.75" customHeight="1">
      <c r="B53" s="167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68"/>
    </row>
    <row r="54" spans="2:38" s="169" customFormat="1" ht="12.75" customHeight="1">
      <c r="B54" s="167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68"/>
    </row>
    <row r="55" spans="2:38" s="169" customFormat="1" ht="8.25" customHeight="1">
      <c r="B55" s="167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68"/>
    </row>
    <row r="56" spans="2:38" s="170" customFormat="1" ht="12.75" customHeight="1">
      <c r="B56" s="150"/>
      <c r="C56" s="260" t="s">
        <v>236</v>
      </c>
      <c r="D56" s="260"/>
      <c r="E56" s="260"/>
      <c r="F56" s="260"/>
      <c r="G56" s="260"/>
      <c r="H56" s="260"/>
      <c r="I56" s="260"/>
      <c r="J56" s="260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3" t="s">
        <v>237</v>
      </c>
      <c r="X56" s="263"/>
      <c r="Y56" s="263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154"/>
    </row>
    <row r="57" spans="2:38" s="170" customFormat="1" ht="12.75" customHeight="1">
      <c r="B57" s="150"/>
      <c r="C57" s="260" t="s">
        <v>238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404"/>
      <c r="O57" s="404"/>
      <c r="P57" s="262" t="s">
        <v>239</v>
      </c>
      <c r="Q57" s="262"/>
      <c r="R57" s="261"/>
      <c r="S57" s="261"/>
      <c r="T57" s="261"/>
      <c r="U57" s="261"/>
      <c r="V57" s="261"/>
      <c r="W57" s="261"/>
      <c r="X57" s="40" t="s">
        <v>251</v>
      </c>
      <c r="Y57" s="363"/>
      <c r="Z57" s="363"/>
      <c r="AA57" s="153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54"/>
    </row>
    <row r="58" spans="2:38" s="170" customFormat="1" ht="12.75" customHeight="1">
      <c r="B58" s="150"/>
      <c r="C58" s="287" t="s">
        <v>240</v>
      </c>
      <c r="D58" s="287"/>
      <c r="E58" s="287"/>
      <c r="F58" s="287"/>
      <c r="G58" s="287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152"/>
      <c r="U58" s="262" t="s">
        <v>241</v>
      </c>
      <c r="V58" s="262"/>
      <c r="W58" s="262"/>
      <c r="X58" s="262"/>
      <c r="Y58" s="262"/>
      <c r="Z58" s="262"/>
      <c r="AA58" s="262"/>
      <c r="AB58" s="272"/>
      <c r="AC58" s="272"/>
      <c r="AD58" s="272"/>
      <c r="AE58" s="272"/>
      <c r="AF58" s="272"/>
      <c r="AG58" s="272"/>
      <c r="AH58" s="272"/>
      <c r="AI58" s="153"/>
      <c r="AJ58" s="153"/>
      <c r="AK58" s="153"/>
      <c r="AL58" s="154"/>
    </row>
    <row r="59" spans="2:38" s="165" customFormat="1" ht="12.75" customHeight="1">
      <c r="B59" s="162"/>
      <c r="C59" s="153"/>
      <c r="D59" s="153"/>
      <c r="E59" s="153"/>
      <c r="F59" s="153"/>
      <c r="G59" s="172"/>
      <c r="H59" s="280" t="s">
        <v>242</v>
      </c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53"/>
      <c r="AJ59" s="153"/>
      <c r="AK59" s="153"/>
      <c r="AL59" s="163"/>
    </row>
    <row r="60" spans="2:38" s="165" customFormat="1" ht="12.75" customHeight="1">
      <c r="B60" s="162"/>
      <c r="C60" s="286"/>
      <c r="D60" s="286"/>
      <c r="E60" s="286"/>
      <c r="F60" s="286"/>
      <c r="G60" s="286"/>
      <c r="H60" s="286"/>
      <c r="I60" s="153"/>
      <c r="J60" s="153"/>
      <c r="K60" s="153"/>
      <c r="L60" s="153"/>
      <c r="M60" s="153"/>
      <c r="N60" s="153"/>
      <c r="O60" s="153"/>
      <c r="P60" s="172"/>
      <c r="Q60" s="172"/>
      <c r="R60" s="172"/>
      <c r="S60" s="172"/>
      <c r="T60" s="172"/>
      <c r="U60" s="172"/>
      <c r="V60" s="172"/>
      <c r="W60" s="172"/>
      <c r="X60" s="172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63"/>
    </row>
    <row r="61" spans="2:38" s="165" customFormat="1" ht="12.75" customHeight="1">
      <c r="B61" s="162"/>
      <c r="C61" s="151" t="s">
        <v>225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63"/>
    </row>
    <row r="62" spans="2:38" s="170" customFormat="1" ht="15.75" customHeight="1">
      <c r="B62" s="150"/>
      <c r="C62" s="260" t="s">
        <v>232</v>
      </c>
      <c r="D62" s="260"/>
      <c r="E62" s="260"/>
      <c r="F62" s="260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632"/>
      <c r="V62" s="632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154"/>
    </row>
    <row r="63" spans="2:38" s="165" customFormat="1" ht="9" customHeight="1">
      <c r="B63" s="162"/>
      <c r="C63" s="153"/>
      <c r="D63" s="153"/>
      <c r="E63" s="153"/>
      <c r="F63" s="153"/>
      <c r="G63" s="277" t="s">
        <v>457</v>
      </c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163"/>
    </row>
    <row r="64" spans="2:38" s="170" customFormat="1" ht="12.75" customHeight="1">
      <c r="B64" s="150"/>
      <c r="C64" s="260" t="s">
        <v>233</v>
      </c>
      <c r="D64" s="260"/>
      <c r="E64" s="260"/>
      <c r="F64" s="260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154"/>
    </row>
    <row r="65" spans="2:38" s="165" customFormat="1" ht="9" customHeight="1">
      <c r="B65" s="162"/>
      <c r="C65" s="153"/>
      <c r="D65" s="153"/>
      <c r="E65" s="153"/>
      <c r="F65" s="153"/>
      <c r="G65" s="277" t="s">
        <v>458</v>
      </c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163"/>
    </row>
    <row r="66" spans="2:38" s="165" customFormat="1" ht="2.25" customHeight="1">
      <c r="B66" s="162"/>
      <c r="C66" s="173"/>
      <c r="D66" s="173"/>
      <c r="E66" s="173"/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3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63"/>
    </row>
    <row r="67" spans="2:38" s="165" customFormat="1" ht="3" customHeight="1">
      <c r="B67" s="162"/>
      <c r="C67" s="151"/>
      <c r="D67" s="151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63"/>
    </row>
    <row r="68" spans="2:38" s="165" customFormat="1" ht="5.25" customHeight="1">
      <c r="B68" s="162"/>
      <c r="C68" s="176"/>
      <c r="D68" s="176"/>
      <c r="E68" s="176"/>
      <c r="F68" s="176"/>
      <c r="G68" s="176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63"/>
    </row>
    <row r="69" spans="2:38" s="155" customFormat="1" ht="12" customHeight="1">
      <c r="B69" s="150"/>
      <c r="C69" s="151" t="s">
        <v>211</v>
      </c>
      <c r="D69" s="151"/>
      <c r="E69" s="151"/>
      <c r="F69" s="151"/>
      <c r="G69" s="151"/>
      <c r="H69" s="151"/>
      <c r="I69" s="151"/>
      <c r="J69" s="151"/>
      <c r="K69" s="151"/>
      <c r="L69" s="262" t="s">
        <v>210</v>
      </c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393" t="str">
        <f>"PG "&amp;VLOOKUP(' (3)'!AA3,' (3)'!I4:AC41,2)</f>
        <v>PG </v>
      </c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154"/>
    </row>
    <row r="70" spans="2:38" s="164" customFormat="1" ht="7.5" customHeight="1">
      <c r="B70" s="162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163"/>
    </row>
    <row r="71" spans="2:38" s="170" customFormat="1" ht="15.75" customHeight="1">
      <c r="B71" s="150"/>
      <c r="C71" s="260" t="s">
        <v>227</v>
      </c>
      <c r="D71" s="260"/>
      <c r="E71" s="260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153"/>
      <c r="U71" s="263" t="s">
        <v>228</v>
      </c>
      <c r="V71" s="263"/>
      <c r="W71" s="263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154"/>
    </row>
    <row r="72" spans="2:38" s="165" customFormat="1" ht="11.25">
      <c r="B72" s="162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163"/>
    </row>
    <row r="73" spans="2:38" s="165" customFormat="1" ht="11.25">
      <c r="B73" s="162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63"/>
    </row>
    <row r="74" spans="2:38" ht="3" customHeight="1"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2"/>
    </row>
    <row r="75" ht="12.75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 password="CC15" sheet="1" objects="1" scenarios="1"/>
  <mergeCells count="189">
    <mergeCell ref="C48:N48"/>
    <mergeCell ref="AH45:AK45"/>
    <mergeCell ref="AC35:AG35"/>
    <mergeCell ref="AC48:AG48"/>
    <mergeCell ref="O47:S47"/>
    <mergeCell ref="C20:F20"/>
    <mergeCell ref="G23:S23"/>
    <mergeCell ref="Z20:AK20"/>
    <mergeCell ref="C27:F27"/>
    <mergeCell ref="U23:W23"/>
    <mergeCell ref="AC47:AG47"/>
    <mergeCell ref="AC34:AG34"/>
    <mergeCell ref="AC36:AG36"/>
    <mergeCell ref="AH43:AK43"/>
    <mergeCell ref="AC41:AG41"/>
    <mergeCell ref="C71:E71"/>
    <mergeCell ref="U71:W71"/>
    <mergeCell ref="X71:AK71"/>
    <mergeCell ref="F71:S71"/>
    <mergeCell ref="C16:E16"/>
    <mergeCell ref="C15:E15"/>
    <mergeCell ref="U21:V21"/>
    <mergeCell ref="C45:N45"/>
    <mergeCell ref="C18:F18"/>
    <mergeCell ref="O48:S48"/>
    <mergeCell ref="C17:F17"/>
    <mergeCell ref="U16:V16"/>
    <mergeCell ref="Y18:AK18"/>
    <mergeCell ref="Z17:AK17"/>
    <mergeCell ref="U17:Y17"/>
    <mergeCell ref="U18:X18"/>
    <mergeCell ref="AG16:AK16"/>
    <mergeCell ref="G18:S18"/>
    <mergeCell ref="G19:S19"/>
    <mergeCell ref="G20:S20"/>
    <mergeCell ref="X19:AK19"/>
    <mergeCell ref="U19:W19"/>
    <mergeCell ref="U20:Y20"/>
    <mergeCell ref="C26:F26"/>
    <mergeCell ref="W21:AK21"/>
    <mergeCell ref="F21:S21"/>
    <mergeCell ref="C22:F22"/>
    <mergeCell ref="X23:AK23"/>
    <mergeCell ref="U22:V22"/>
    <mergeCell ref="W22:AK22"/>
    <mergeCell ref="G22:S22"/>
    <mergeCell ref="X15:AK15"/>
    <mergeCell ref="F15:S15"/>
    <mergeCell ref="F16:S16"/>
    <mergeCell ref="G17:S17"/>
    <mergeCell ref="AE16:AF16"/>
    <mergeCell ref="U15:W15"/>
    <mergeCell ref="W16:AD16"/>
    <mergeCell ref="K30:N30"/>
    <mergeCell ref="C31:I31"/>
    <mergeCell ref="C32:I32"/>
    <mergeCell ref="L32:N32"/>
    <mergeCell ref="L31:N31"/>
    <mergeCell ref="J31:K31"/>
    <mergeCell ref="J32:K32"/>
    <mergeCell ref="C64:F64"/>
    <mergeCell ref="H59:S59"/>
    <mergeCell ref="G63:AK63"/>
    <mergeCell ref="U58:AA58"/>
    <mergeCell ref="W62:AK62"/>
    <mergeCell ref="AH35:AK35"/>
    <mergeCell ref="Y35:AB35"/>
    <mergeCell ref="T48:X48"/>
    <mergeCell ref="Y48:AB48"/>
    <mergeCell ref="Y47:AB47"/>
    <mergeCell ref="C19:F19"/>
    <mergeCell ref="C58:G58"/>
    <mergeCell ref="H58:S58"/>
    <mergeCell ref="C41:N41"/>
    <mergeCell ref="C23:F23"/>
    <mergeCell ref="N57:O57"/>
    <mergeCell ref="C57:M57"/>
    <mergeCell ref="C21:E21"/>
    <mergeCell ref="G28:AG28"/>
    <mergeCell ref="C25:F25"/>
    <mergeCell ref="C10:AK10"/>
    <mergeCell ref="C14:H14"/>
    <mergeCell ref="I14:S14"/>
    <mergeCell ref="U14:V14"/>
    <mergeCell ref="W14:AD14"/>
    <mergeCell ref="AH14:AK14"/>
    <mergeCell ref="AF14:AG14"/>
    <mergeCell ref="C12:AK12"/>
    <mergeCell ref="C11:AK11"/>
    <mergeCell ref="X72:AK72"/>
    <mergeCell ref="AH25:AK25"/>
    <mergeCell ref="G25:AG25"/>
    <mergeCell ref="G26:AG26"/>
    <mergeCell ref="AH26:AK26"/>
    <mergeCell ref="G27:AG27"/>
    <mergeCell ref="G64:AK64"/>
    <mergeCell ref="U62:V62"/>
    <mergeCell ref="AC43:AG43"/>
    <mergeCell ref="AC44:AG44"/>
    <mergeCell ref="AC45:AG45"/>
    <mergeCell ref="T31:X32"/>
    <mergeCell ref="C34:N34"/>
    <mergeCell ref="C3:AK3"/>
    <mergeCell ref="C4:AK4"/>
    <mergeCell ref="C5:AK5"/>
    <mergeCell ref="C6:AK6"/>
    <mergeCell ref="C7:AK7"/>
    <mergeCell ref="C8:AK8"/>
    <mergeCell ref="AH28:AK28"/>
    <mergeCell ref="C28:F28"/>
    <mergeCell ref="C44:N44"/>
    <mergeCell ref="T30:AK30"/>
    <mergeCell ref="T34:X34"/>
    <mergeCell ref="AC37:AG37"/>
    <mergeCell ref="O37:S37"/>
    <mergeCell ref="C33:AK33"/>
    <mergeCell ref="T35:X35"/>
    <mergeCell ref="Y34:AB34"/>
    <mergeCell ref="C30:J30"/>
    <mergeCell ref="G65:AK65"/>
    <mergeCell ref="AB58:AH58"/>
    <mergeCell ref="Z52:AK52"/>
    <mergeCell ref="Z56:AK56"/>
    <mergeCell ref="W56:Y56"/>
    <mergeCell ref="G62:T62"/>
    <mergeCell ref="C56:J56"/>
    <mergeCell ref="C62:F62"/>
    <mergeCell ref="Y57:Z57"/>
    <mergeCell ref="C60:H60"/>
    <mergeCell ref="AH27:AK27"/>
    <mergeCell ref="T43:X43"/>
    <mergeCell ref="O34:S34"/>
    <mergeCell ref="O35:S35"/>
    <mergeCell ref="AC31:AG32"/>
    <mergeCell ref="AH34:AK34"/>
    <mergeCell ref="AH31:AK31"/>
    <mergeCell ref="AH32:AK32"/>
    <mergeCell ref="Y31:AB31"/>
    <mergeCell ref="T40:X40"/>
    <mergeCell ref="Y32:AB32"/>
    <mergeCell ref="AH36:AK36"/>
    <mergeCell ref="AH37:AK37"/>
    <mergeCell ref="AH39:AK39"/>
    <mergeCell ref="C35:N35"/>
    <mergeCell ref="C36:N36"/>
    <mergeCell ref="O30:S32"/>
    <mergeCell ref="C37:N37"/>
    <mergeCell ref="Y37:AB37"/>
    <mergeCell ref="O36:S36"/>
    <mergeCell ref="C39:N39"/>
    <mergeCell ref="T36:X36"/>
    <mergeCell ref="T37:X37"/>
    <mergeCell ref="T39:X39"/>
    <mergeCell ref="Y40:AB40"/>
    <mergeCell ref="Y44:AB44"/>
    <mergeCell ref="C38:AK38"/>
    <mergeCell ref="AC39:AG39"/>
    <mergeCell ref="O39:S39"/>
    <mergeCell ref="Y39:AB39"/>
    <mergeCell ref="P57:Q57"/>
    <mergeCell ref="Y45:AB45"/>
    <mergeCell ref="C46:AK46"/>
    <mergeCell ref="Y36:AB36"/>
    <mergeCell ref="AH40:AK40"/>
    <mergeCell ref="AH41:AK41"/>
    <mergeCell ref="C40:N40"/>
    <mergeCell ref="T41:X41"/>
    <mergeCell ref="T44:X44"/>
    <mergeCell ref="O40:S40"/>
    <mergeCell ref="AH48:AK48"/>
    <mergeCell ref="L69:V69"/>
    <mergeCell ref="W69:AK69"/>
    <mergeCell ref="T45:X45"/>
    <mergeCell ref="AC40:AG40"/>
    <mergeCell ref="AH44:AK44"/>
    <mergeCell ref="O45:S45"/>
    <mergeCell ref="Z51:AK51"/>
    <mergeCell ref="R57:W57"/>
    <mergeCell ref="K56:V56"/>
    <mergeCell ref="C42:AK42"/>
    <mergeCell ref="Y41:AB41"/>
    <mergeCell ref="Y43:AB43"/>
    <mergeCell ref="T47:X47"/>
    <mergeCell ref="C47:N47"/>
    <mergeCell ref="AH47:AK47"/>
    <mergeCell ref="O41:S41"/>
    <mergeCell ref="O43:S43"/>
    <mergeCell ref="O44:S44"/>
    <mergeCell ref="C43:N43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58:AH58"/>
  </dataValidations>
  <printOptions horizontalCentered="1"/>
  <pageMargins left="0" right="0" top="0" bottom="0" header="0" footer="0"/>
  <pageSetup fitToHeight="1" fitToWidth="1" horizontalDpi="600" verticalDpi="600" orientation="portrait" scale="91" r:id="rId3"/>
  <ignoredErrors>
    <ignoredError sqref="Y35 AH35 AH40 Y40" formula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2"/>
  <sheetViews>
    <sheetView showGridLines="0" showRowColHeaders="0" zoomScalePageLayoutView="0" workbookViewId="0" topLeftCell="A1">
      <selection activeCell="W16" sqref="W16:AD16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39" width="2.7109375" style="4" customWidth="1"/>
    <col min="40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422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639" t="s">
        <v>419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639" t="s">
        <v>417</v>
      </c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 t="s">
        <v>419</v>
      </c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645" t="s">
        <v>418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639" t="s">
        <v>419</v>
      </c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 t="s">
        <v>420</v>
      </c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639" t="s">
        <v>390</v>
      </c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2" customHeight="1">
      <c r="B26" s="45"/>
      <c r="C26" s="645"/>
      <c r="D26" s="645"/>
      <c r="E26" s="645"/>
      <c r="F26" s="652"/>
      <c r="G26" s="646" t="s">
        <v>398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8"/>
      <c r="AH26" s="649"/>
      <c r="AI26" s="645"/>
      <c r="AJ26" s="645"/>
      <c r="AK26" s="645"/>
      <c r="AL26" s="46"/>
    </row>
    <row r="27" spans="2:38" s="47" customFormat="1" ht="12" customHeight="1">
      <c r="B27" s="45"/>
      <c r="C27" s="639" t="s">
        <v>407</v>
      </c>
      <c r="D27" s="639"/>
      <c r="E27" s="639"/>
      <c r="F27" s="640"/>
      <c r="G27" s="635" t="s">
        <v>399</v>
      </c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7"/>
      <c r="AH27" s="638"/>
      <c r="AI27" s="639"/>
      <c r="AJ27" s="639"/>
      <c r="AK27" s="639"/>
      <c r="AL27" s="46"/>
    </row>
    <row r="28" spans="2:38" s="47" customFormat="1" ht="12" customHeight="1">
      <c r="B28" s="45"/>
      <c r="C28" s="639" t="s">
        <v>407</v>
      </c>
      <c r="D28" s="639"/>
      <c r="E28" s="639"/>
      <c r="F28" s="640"/>
      <c r="G28" s="635" t="s">
        <v>400</v>
      </c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7"/>
      <c r="AH28" s="638" t="s">
        <v>408</v>
      </c>
      <c r="AI28" s="639"/>
      <c r="AJ28" s="639"/>
      <c r="AK28" s="639"/>
      <c r="AL28" s="46"/>
    </row>
    <row r="29" spans="2:38" s="47" customFormat="1" ht="12" customHeight="1">
      <c r="B29" s="45"/>
      <c r="C29" s="639" t="s">
        <v>407</v>
      </c>
      <c r="D29" s="639"/>
      <c r="E29" s="639"/>
      <c r="F29" s="640"/>
      <c r="G29" s="635" t="s">
        <v>401</v>
      </c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7"/>
      <c r="AH29" s="638" t="s">
        <v>409</v>
      </c>
      <c r="AI29" s="639"/>
      <c r="AJ29" s="639"/>
      <c r="AK29" s="639"/>
      <c r="AL29" s="46"/>
    </row>
    <row r="30" spans="2:38" s="47" customFormat="1" ht="12" customHeight="1">
      <c r="B30" s="45"/>
      <c r="C30" s="639" t="s">
        <v>407</v>
      </c>
      <c r="D30" s="639"/>
      <c r="E30" s="639"/>
      <c r="F30" s="640"/>
      <c r="G30" s="635" t="s">
        <v>402</v>
      </c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7"/>
      <c r="AH30" s="638" t="s">
        <v>410</v>
      </c>
      <c r="AI30" s="639"/>
      <c r="AJ30" s="639"/>
      <c r="AK30" s="639"/>
      <c r="AL30" s="46"/>
    </row>
    <row r="31" spans="2:38" s="47" customFormat="1" ht="12" customHeight="1">
      <c r="B31" s="45"/>
      <c r="C31" s="639"/>
      <c r="D31" s="639"/>
      <c r="E31" s="639"/>
      <c r="F31" s="640"/>
      <c r="G31" s="635" t="s">
        <v>403</v>
      </c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7"/>
      <c r="AH31" s="638" t="s">
        <v>411</v>
      </c>
      <c r="AI31" s="639"/>
      <c r="AJ31" s="639"/>
      <c r="AK31" s="639"/>
      <c r="AL31" s="46"/>
    </row>
    <row r="32" spans="2:38" s="43" customFormat="1" ht="12" customHeight="1">
      <c r="B32" s="36"/>
      <c r="C32" s="639"/>
      <c r="D32" s="639"/>
      <c r="E32" s="639"/>
      <c r="F32" s="640"/>
      <c r="G32" s="635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7"/>
      <c r="AH32" s="638"/>
      <c r="AI32" s="639"/>
      <c r="AJ32" s="639"/>
      <c r="AK32" s="639"/>
      <c r="AL32" s="38"/>
    </row>
    <row r="33" spans="2:38" s="43" customFormat="1" ht="12" customHeight="1">
      <c r="B33" s="36"/>
      <c r="C33" s="639"/>
      <c r="D33" s="639"/>
      <c r="E33" s="639"/>
      <c r="F33" s="640"/>
      <c r="G33" s="635" t="s">
        <v>399</v>
      </c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7"/>
      <c r="AH33" s="638"/>
      <c r="AI33" s="639"/>
      <c r="AJ33" s="639"/>
      <c r="AK33" s="639"/>
      <c r="AL33" s="38"/>
    </row>
    <row r="34" spans="2:38" s="43" customFormat="1" ht="12" customHeight="1">
      <c r="B34" s="36"/>
      <c r="C34" s="639" t="s">
        <v>407</v>
      </c>
      <c r="D34" s="639"/>
      <c r="E34" s="639"/>
      <c r="F34" s="640"/>
      <c r="G34" s="635" t="s">
        <v>404</v>
      </c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7"/>
      <c r="AH34" s="638" t="s">
        <v>412</v>
      </c>
      <c r="AI34" s="639"/>
      <c r="AJ34" s="639"/>
      <c r="AK34" s="639"/>
      <c r="AL34" s="38"/>
    </row>
    <row r="35" spans="2:38" s="43" customFormat="1" ht="12" customHeight="1">
      <c r="B35" s="36"/>
      <c r="C35" s="639" t="s">
        <v>407</v>
      </c>
      <c r="D35" s="639"/>
      <c r="E35" s="639"/>
      <c r="F35" s="640"/>
      <c r="G35" s="635" t="s">
        <v>405</v>
      </c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7"/>
      <c r="AH35" s="638" t="s">
        <v>413</v>
      </c>
      <c r="AI35" s="639"/>
      <c r="AJ35" s="639"/>
      <c r="AK35" s="639"/>
      <c r="AL35" s="38"/>
    </row>
    <row r="36" spans="2:38" s="43" customFormat="1" ht="12" customHeight="1">
      <c r="B36" s="36"/>
      <c r="C36" s="639" t="s">
        <v>407</v>
      </c>
      <c r="D36" s="639"/>
      <c r="E36" s="639"/>
      <c r="F36" s="640"/>
      <c r="G36" s="635" t="s">
        <v>406</v>
      </c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7"/>
      <c r="AH36" s="638" t="s">
        <v>414</v>
      </c>
      <c r="AI36" s="639"/>
      <c r="AJ36" s="639"/>
      <c r="AK36" s="639"/>
      <c r="AL36" s="38"/>
    </row>
    <row r="37" spans="2:38" s="43" customFormat="1" ht="12" customHeight="1">
      <c r="B37" s="36"/>
      <c r="C37" s="639"/>
      <c r="D37" s="639"/>
      <c r="E37" s="639"/>
      <c r="F37" s="640"/>
      <c r="G37" s="635" t="s">
        <v>403</v>
      </c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7"/>
      <c r="AH37" s="638" t="s">
        <v>415</v>
      </c>
      <c r="AI37" s="639"/>
      <c r="AJ37" s="639"/>
      <c r="AK37" s="639"/>
      <c r="AL37" s="38"/>
    </row>
    <row r="38" spans="2:38" s="43" customFormat="1" ht="12" customHeight="1">
      <c r="B38" s="36"/>
      <c r="C38" s="639"/>
      <c r="D38" s="639"/>
      <c r="E38" s="639"/>
      <c r="F38" s="640"/>
      <c r="G38" s="635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7"/>
      <c r="AH38" s="638"/>
      <c r="AI38" s="639"/>
      <c r="AJ38" s="639"/>
      <c r="AK38" s="639"/>
      <c r="AL38" s="38"/>
    </row>
    <row r="39" spans="2:38" s="43" customFormat="1" ht="12" customHeight="1">
      <c r="B39" s="36"/>
      <c r="C39" s="639"/>
      <c r="D39" s="639"/>
      <c r="E39" s="639"/>
      <c r="F39" s="640"/>
      <c r="G39" s="308" t="s">
        <v>423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10"/>
      <c r="AH39" s="638"/>
      <c r="AI39" s="639"/>
      <c r="AJ39" s="639"/>
      <c r="AK39" s="639"/>
      <c r="AL39" s="38"/>
    </row>
    <row r="40" spans="2:38" s="43" customFormat="1" ht="12" customHeight="1">
      <c r="B40" s="36"/>
      <c r="C40" s="639"/>
      <c r="D40" s="639"/>
      <c r="E40" s="639"/>
      <c r="F40" s="640"/>
      <c r="G40" s="635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7"/>
      <c r="AH40" s="638"/>
      <c r="AI40" s="639"/>
      <c r="AJ40" s="639"/>
      <c r="AK40" s="639"/>
      <c r="AL40" s="38"/>
    </row>
    <row r="41" spans="2:38" s="43" customFormat="1" ht="12" customHeight="1">
      <c r="B41" s="36"/>
      <c r="C41" s="639"/>
      <c r="D41" s="639"/>
      <c r="E41" s="639"/>
      <c r="F41" s="640"/>
      <c r="G41" s="635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7"/>
      <c r="AH41" s="638"/>
      <c r="AI41" s="639"/>
      <c r="AJ41" s="639"/>
      <c r="AK41" s="639"/>
      <c r="AL41" s="38"/>
    </row>
    <row r="42" spans="2:38" s="43" customFormat="1" ht="12" customHeight="1">
      <c r="B42" s="36"/>
      <c r="C42" s="639"/>
      <c r="D42" s="639"/>
      <c r="E42" s="639"/>
      <c r="F42" s="640"/>
      <c r="G42" s="635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7"/>
      <c r="AH42" s="638"/>
      <c r="AI42" s="639"/>
      <c r="AJ42" s="639"/>
      <c r="AK42" s="639"/>
      <c r="AL42" s="38"/>
    </row>
    <row r="43" spans="2:38" s="43" customFormat="1" ht="12" customHeight="1">
      <c r="B43" s="36"/>
      <c r="C43" s="639"/>
      <c r="D43" s="639"/>
      <c r="E43" s="639"/>
      <c r="F43" s="640"/>
      <c r="G43" s="635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7"/>
      <c r="AH43" s="638"/>
      <c r="AI43" s="639"/>
      <c r="AJ43" s="639"/>
      <c r="AK43" s="639"/>
      <c r="AL43" s="38"/>
    </row>
    <row r="44" spans="2:38" s="43" customFormat="1" ht="12" customHeight="1">
      <c r="B44" s="36"/>
      <c r="C44" s="639"/>
      <c r="D44" s="639"/>
      <c r="E44" s="639"/>
      <c r="F44" s="640"/>
      <c r="G44" s="63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7"/>
      <c r="AH44" s="638"/>
      <c r="AI44" s="639"/>
      <c r="AJ44" s="639"/>
      <c r="AK44" s="639"/>
      <c r="AL44" s="38"/>
    </row>
    <row r="45" spans="2:38" s="43" customFormat="1" ht="12" customHeight="1">
      <c r="B45" s="36"/>
      <c r="C45" s="639"/>
      <c r="D45" s="639"/>
      <c r="E45" s="639"/>
      <c r="F45" s="640"/>
      <c r="G45" s="635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7"/>
      <c r="AH45" s="638"/>
      <c r="AI45" s="639"/>
      <c r="AJ45" s="639"/>
      <c r="AK45" s="639"/>
      <c r="AL45" s="38"/>
    </row>
    <row r="46" spans="2:38" s="39" customFormat="1" ht="12" customHeight="1">
      <c r="B46" s="36"/>
      <c r="C46" s="634"/>
      <c r="D46" s="634"/>
      <c r="E46" s="634"/>
      <c r="F46" s="641"/>
      <c r="G46" s="642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4"/>
      <c r="AH46" s="633"/>
      <c r="AI46" s="634"/>
      <c r="AJ46" s="634"/>
      <c r="AK46" s="634"/>
      <c r="AL46" s="38"/>
    </row>
    <row r="47" spans="2:38" s="39" customFormat="1" ht="7.5" customHeight="1">
      <c r="B47" s="93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23"/>
      <c r="P47" s="123"/>
      <c r="Q47" s="123"/>
      <c r="R47" s="123"/>
      <c r="S47" s="97"/>
      <c r="T47" s="97"/>
      <c r="U47" s="97"/>
      <c r="V47" s="97"/>
      <c r="W47" s="123"/>
      <c r="X47" s="123"/>
      <c r="Y47" s="123"/>
      <c r="Z47" s="123"/>
      <c r="AA47" s="110"/>
      <c r="AB47" s="110"/>
      <c r="AC47" s="110"/>
      <c r="AD47" s="98"/>
      <c r="AE47" s="98"/>
      <c r="AF47" s="98"/>
      <c r="AG47" s="98"/>
      <c r="AH47" s="97"/>
      <c r="AI47" s="97"/>
      <c r="AJ47" s="97"/>
      <c r="AK47" s="97"/>
      <c r="AL47" s="94"/>
    </row>
    <row r="48" spans="2:38" s="39" customFormat="1" ht="15.7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8"/>
    </row>
    <row r="49" spans="2:38" s="39" customFormat="1" ht="12.75" customHeight="1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10" t="s">
        <v>250</v>
      </c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38"/>
    </row>
    <row r="50" spans="2:38" s="23" customFormat="1" ht="12.75" customHeight="1">
      <c r="B50" s="2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2"/>
    </row>
    <row r="51" spans="2:38" s="23" customFormat="1" ht="12.75" customHeight="1">
      <c r="B51" s="2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2"/>
    </row>
    <row r="52" spans="2:38" s="23" customFormat="1" ht="8.25" customHeight="1">
      <c r="B52" s="2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2"/>
    </row>
    <row r="53" spans="2:38" s="59" customFormat="1" ht="12.75" customHeight="1">
      <c r="B53" s="45"/>
      <c r="C53" s="487" t="s">
        <v>236</v>
      </c>
      <c r="D53" s="487"/>
      <c r="E53" s="487"/>
      <c r="F53" s="487"/>
      <c r="G53" s="487"/>
      <c r="H53" s="487"/>
      <c r="I53" s="487"/>
      <c r="J53" s="487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521" t="s">
        <v>237</v>
      </c>
      <c r="X53" s="521"/>
      <c r="Y53" s="521"/>
      <c r="Z53" s="655" t="s">
        <v>397</v>
      </c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46"/>
    </row>
    <row r="54" spans="2:38" s="59" customFormat="1" ht="12.75" customHeight="1">
      <c r="B54" s="45"/>
      <c r="C54" s="487" t="s">
        <v>238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656" t="s">
        <v>395</v>
      </c>
      <c r="O54" s="656"/>
      <c r="P54" s="481" t="s">
        <v>239</v>
      </c>
      <c r="Q54" s="481"/>
      <c r="R54" s="645" t="s">
        <v>396</v>
      </c>
      <c r="S54" s="645"/>
      <c r="T54" s="645"/>
      <c r="U54" s="645"/>
      <c r="V54" s="645"/>
      <c r="W54" s="645"/>
      <c r="X54" s="40" t="s">
        <v>251</v>
      </c>
      <c r="Y54" s="657" t="s">
        <v>21</v>
      </c>
      <c r="Z54" s="657"/>
      <c r="AA54" s="37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46"/>
    </row>
    <row r="55" spans="2:38" s="59" customFormat="1" ht="12.75" customHeight="1">
      <c r="B55" s="45"/>
      <c r="C55" s="517" t="s">
        <v>240</v>
      </c>
      <c r="D55" s="517"/>
      <c r="E55" s="517"/>
      <c r="F55" s="517"/>
      <c r="G55" s="517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48"/>
      <c r="U55" s="481" t="s">
        <v>241</v>
      </c>
      <c r="V55" s="481"/>
      <c r="W55" s="481"/>
      <c r="X55" s="481"/>
      <c r="Y55" s="481"/>
      <c r="Z55" s="481"/>
      <c r="AA55" s="481"/>
      <c r="AB55" s="653">
        <v>38709</v>
      </c>
      <c r="AC55" s="653"/>
      <c r="AD55" s="653"/>
      <c r="AE55" s="653"/>
      <c r="AF55" s="653"/>
      <c r="AG55" s="653"/>
      <c r="AH55" s="653"/>
      <c r="AI55" s="37"/>
      <c r="AJ55" s="37"/>
      <c r="AK55" s="37"/>
      <c r="AL55" s="46"/>
    </row>
    <row r="56" spans="2:38" s="39" customFormat="1" ht="12.75" customHeight="1">
      <c r="B56" s="36"/>
      <c r="C56" s="37"/>
      <c r="D56" s="37"/>
      <c r="E56" s="37"/>
      <c r="F56" s="37"/>
      <c r="G56" s="55"/>
      <c r="H56" s="515" t="s">
        <v>242</v>
      </c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37"/>
      <c r="AJ56" s="37"/>
      <c r="AK56" s="37"/>
      <c r="AL56" s="38"/>
    </row>
    <row r="57" spans="2:38" s="39" customFormat="1" ht="12.75" customHeight="1">
      <c r="B57" s="36"/>
      <c r="C57" s="520" t="s">
        <v>235</v>
      </c>
      <c r="D57" s="520"/>
      <c r="E57" s="520"/>
      <c r="F57" s="520"/>
      <c r="G57" s="520"/>
      <c r="H57" s="520"/>
      <c r="I57" s="37"/>
      <c r="J57" s="37"/>
      <c r="K57" s="37"/>
      <c r="L57" s="37"/>
      <c r="M57" s="37"/>
      <c r="N57" s="37"/>
      <c r="O57" s="37"/>
      <c r="P57" s="55"/>
      <c r="Q57" s="55"/>
      <c r="R57" s="55"/>
      <c r="S57" s="55"/>
      <c r="T57" s="55"/>
      <c r="U57" s="55"/>
      <c r="V57" s="55"/>
      <c r="W57" s="55"/>
      <c r="X57" s="55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8"/>
    </row>
    <row r="58" spans="2:38" s="39" customFormat="1" ht="12.75" customHeight="1">
      <c r="B58" s="36"/>
      <c r="C58" s="40" t="s">
        <v>225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/>
    </row>
    <row r="59" spans="2:38" s="59" customFormat="1" ht="15.75" customHeight="1">
      <c r="B59" s="45"/>
      <c r="C59" s="487" t="s">
        <v>232</v>
      </c>
      <c r="D59" s="487"/>
      <c r="E59" s="487"/>
      <c r="F59" s="487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518" t="s">
        <v>231</v>
      </c>
      <c r="V59" s="518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46"/>
    </row>
    <row r="60" spans="2:38" s="39" customFormat="1" ht="9" customHeight="1">
      <c r="B60" s="36"/>
      <c r="C60" s="37"/>
      <c r="D60" s="37"/>
      <c r="E60" s="37"/>
      <c r="F60" s="37"/>
      <c r="G60" s="490" t="s">
        <v>230</v>
      </c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37"/>
      <c r="U60" s="37"/>
      <c r="V60" s="37"/>
      <c r="W60" s="490" t="s">
        <v>226</v>
      </c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37"/>
      <c r="AK60" s="37"/>
      <c r="AL60" s="38"/>
    </row>
    <row r="61" spans="2:38" s="59" customFormat="1" ht="12.75" customHeight="1">
      <c r="B61" s="45"/>
      <c r="C61" s="487" t="s">
        <v>233</v>
      </c>
      <c r="D61" s="487"/>
      <c r="E61" s="487"/>
      <c r="F61" s="487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46"/>
    </row>
    <row r="62" spans="2:38" s="39" customFormat="1" ht="9" customHeight="1">
      <c r="B62" s="36"/>
      <c r="C62" s="37"/>
      <c r="D62" s="37"/>
      <c r="E62" s="37"/>
      <c r="F62" s="37"/>
      <c r="G62" s="490" t="s">
        <v>234</v>
      </c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38"/>
    </row>
    <row r="63" spans="2:38" s="39" customFormat="1" ht="2.25" customHeight="1">
      <c r="B63" s="36"/>
      <c r="C63" s="52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2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38"/>
    </row>
    <row r="64" spans="2:38" s="39" customFormat="1" ht="3" customHeight="1">
      <c r="B64" s="36"/>
      <c r="C64" s="40"/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</row>
    <row r="65" spans="2:38" s="39" customFormat="1" ht="5.25" customHeight="1">
      <c r="B65" s="36"/>
      <c r="C65" s="34"/>
      <c r="D65" s="34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8"/>
    </row>
    <row r="66" spans="2:38" s="47" customFormat="1" ht="12" customHeight="1">
      <c r="B66" s="45"/>
      <c r="C66" s="40" t="s">
        <v>211</v>
      </c>
      <c r="D66" s="40"/>
      <c r="E66" s="40"/>
      <c r="F66" s="40"/>
      <c r="G66" s="40"/>
      <c r="H66" s="40"/>
      <c r="I66" s="40"/>
      <c r="J66" s="40"/>
      <c r="K66" s="40"/>
      <c r="L66" s="481" t="s">
        <v>210</v>
      </c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645" t="s">
        <v>416</v>
      </c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46"/>
    </row>
    <row r="67" spans="2:38" s="43" customFormat="1" ht="7.5" customHeight="1"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38"/>
    </row>
    <row r="68" spans="2:38" s="59" customFormat="1" ht="15.75" customHeight="1">
      <c r="B68" s="45"/>
      <c r="C68" s="487" t="s">
        <v>227</v>
      </c>
      <c r="D68" s="487"/>
      <c r="E68" s="487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7"/>
      <c r="U68" s="521" t="s">
        <v>228</v>
      </c>
      <c r="V68" s="521"/>
      <c r="W68" s="521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46"/>
    </row>
    <row r="69" spans="2:38" s="39" customFormat="1" ht="11.25">
      <c r="B69" s="3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90" t="s">
        <v>229</v>
      </c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38"/>
    </row>
    <row r="70" spans="2:38" s="39" customFormat="1" ht="11.25">
      <c r="B70" s="3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38"/>
    </row>
    <row r="71" spans="2:38" ht="10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spans="2:38" ht="12.7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</row>
  </sheetData>
  <sheetProtection password="CC15" sheet="1" objects="1" scenarios="1"/>
  <mergeCells count="152">
    <mergeCell ref="W22:AK22"/>
    <mergeCell ref="G61:AK61"/>
    <mergeCell ref="Y54:Z54"/>
    <mergeCell ref="R54:W54"/>
    <mergeCell ref="C23:F23"/>
    <mergeCell ref="C22:F22"/>
    <mergeCell ref="X23:AK23"/>
    <mergeCell ref="U23:W23"/>
    <mergeCell ref="U22:V22"/>
    <mergeCell ref="G22:S22"/>
    <mergeCell ref="G23:S23"/>
    <mergeCell ref="C11:AK11"/>
    <mergeCell ref="C68:E68"/>
    <mergeCell ref="U68:W68"/>
    <mergeCell ref="X68:AK68"/>
    <mergeCell ref="F68:S68"/>
    <mergeCell ref="C15:E15"/>
    <mergeCell ref="U21:V21"/>
    <mergeCell ref="U15:W15"/>
    <mergeCell ref="W16:AD16"/>
    <mergeCell ref="G33:AG33"/>
    <mergeCell ref="AH27:AK27"/>
    <mergeCell ref="U55:AA55"/>
    <mergeCell ref="W53:Y53"/>
    <mergeCell ref="C43:F43"/>
    <mergeCell ref="G43:AG43"/>
    <mergeCell ref="C42:F42"/>
    <mergeCell ref="C44:F44"/>
    <mergeCell ref="Z48:AK48"/>
    <mergeCell ref="Z53:AK53"/>
    <mergeCell ref="P54:Q54"/>
    <mergeCell ref="C33:F33"/>
    <mergeCell ref="G29:AG29"/>
    <mergeCell ref="AH29:AK29"/>
    <mergeCell ref="C31:F31"/>
    <mergeCell ref="C32:F32"/>
    <mergeCell ref="AH28:AK28"/>
    <mergeCell ref="C29:F29"/>
    <mergeCell ref="AH33:AK33"/>
    <mergeCell ref="G32:AG32"/>
    <mergeCell ref="C61:F61"/>
    <mergeCell ref="C54:M54"/>
    <mergeCell ref="C53:J53"/>
    <mergeCell ref="K53:V53"/>
    <mergeCell ref="G60:S60"/>
    <mergeCell ref="C59:F59"/>
    <mergeCell ref="C57:H57"/>
    <mergeCell ref="C55:G55"/>
    <mergeCell ref="H55:S55"/>
    <mergeCell ref="H56:S56"/>
    <mergeCell ref="Z17:AK17"/>
    <mergeCell ref="U17:Y17"/>
    <mergeCell ref="U18:X18"/>
    <mergeCell ref="AG16:AK16"/>
    <mergeCell ref="AE16:AF16"/>
    <mergeCell ref="C16:E16"/>
    <mergeCell ref="F16:S16"/>
    <mergeCell ref="G17:S17"/>
    <mergeCell ref="U16:V16"/>
    <mergeCell ref="X19:AK19"/>
    <mergeCell ref="U19:W19"/>
    <mergeCell ref="G28:AG28"/>
    <mergeCell ref="C28:F28"/>
    <mergeCell ref="C18:F18"/>
    <mergeCell ref="C17:F17"/>
    <mergeCell ref="Y18:AK18"/>
    <mergeCell ref="C20:F20"/>
    <mergeCell ref="C19:F19"/>
    <mergeCell ref="C21:E21"/>
    <mergeCell ref="C34:F34"/>
    <mergeCell ref="X15:AK15"/>
    <mergeCell ref="C30:F30"/>
    <mergeCell ref="C25:F25"/>
    <mergeCell ref="C26:F26"/>
    <mergeCell ref="C27:F27"/>
    <mergeCell ref="F15:S15"/>
    <mergeCell ref="G20:S20"/>
    <mergeCell ref="U20:Y20"/>
    <mergeCell ref="F21:S21"/>
    <mergeCell ref="C7:AK7"/>
    <mergeCell ref="C8:AK8"/>
    <mergeCell ref="C10:AK10"/>
    <mergeCell ref="C14:H14"/>
    <mergeCell ref="I14:S14"/>
    <mergeCell ref="U14:V14"/>
    <mergeCell ref="W14:AD14"/>
    <mergeCell ref="AH14:AK14"/>
    <mergeCell ref="AF14:AG14"/>
    <mergeCell ref="C12:AK12"/>
    <mergeCell ref="X69:AK69"/>
    <mergeCell ref="AH25:AK25"/>
    <mergeCell ref="G25:AG25"/>
    <mergeCell ref="G26:AG26"/>
    <mergeCell ref="AH26:AK26"/>
    <mergeCell ref="G27:AG27"/>
    <mergeCell ref="W66:AK66"/>
    <mergeCell ref="AH30:AK30"/>
    <mergeCell ref="G31:AG31"/>
    <mergeCell ref="AH31:AK31"/>
    <mergeCell ref="C3:AK3"/>
    <mergeCell ref="C4:AK4"/>
    <mergeCell ref="C5:AK5"/>
    <mergeCell ref="C6:AK6"/>
    <mergeCell ref="G34:AG34"/>
    <mergeCell ref="AH34:AK34"/>
    <mergeCell ref="W21:AK21"/>
    <mergeCell ref="Z20:AK20"/>
    <mergeCell ref="G18:S18"/>
    <mergeCell ref="G19:S19"/>
    <mergeCell ref="G35:AG35"/>
    <mergeCell ref="L66:V66"/>
    <mergeCell ref="G30:AG30"/>
    <mergeCell ref="AH32:AK32"/>
    <mergeCell ref="AH35:AK35"/>
    <mergeCell ref="G42:AG42"/>
    <mergeCell ref="AH42:AK42"/>
    <mergeCell ref="G44:AG44"/>
    <mergeCell ref="AH44:AK44"/>
    <mergeCell ref="G62:AK62"/>
    <mergeCell ref="G36:AG36"/>
    <mergeCell ref="AH36:AK36"/>
    <mergeCell ref="C37:F37"/>
    <mergeCell ref="G37:AG37"/>
    <mergeCell ref="AH37:AK37"/>
    <mergeCell ref="C36:F36"/>
    <mergeCell ref="AH40:AK40"/>
    <mergeCell ref="G40:AG40"/>
    <mergeCell ref="C40:F40"/>
    <mergeCell ref="C41:F41"/>
    <mergeCell ref="C38:F38"/>
    <mergeCell ref="G38:AG38"/>
    <mergeCell ref="AH38:AK38"/>
    <mergeCell ref="C45:F45"/>
    <mergeCell ref="G45:AG45"/>
    <mergeCell ref="AH45:AK45"/>
    <mergeCell ref="C46:F46"/>
    <mergeCell ref="G46:AG46"/>
    <mergeCell ref="C35:F35"/>
    <mergeCell ref="C39:F39"/>
    <mergeCell ref="G39:AG39"/>
    <mergeCell ref="AH39:AK39"/>
    <mergeCell ref="AH41:AK41"/>
    <mergeCell ref="AH46:AK46"/>
    <mergeCell ref="G41:AG41"/>
    <mergeCell ref="U59:V59"/>
    <mergeCell ref="G59:T59"/>
    <mergeCell ref="AH43:AK43"/>
    <mergeCell ref="W60:AI60"/>
    <mergeCell ref="W59:AK59"/>
    <mergeCell ref="AB55:AH55"/>
    <mergeCell ref="Z49:AK49"/>
    <mergeCell ref="N54:O54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B55:AH55 AK24 G17:S17 Y18:AK18 Z17:AK17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2"/>
  <sheetViews>
    <sheetView showGridLines="0" showRowColHeaders="0" zoomScalePageLayoutView="0" workbookViewId="0" topLeftCell="A1">
      <selection activeCell="W14" sqref="W14:AD14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39" width="2.7109375" style="4" customWidth="1"/>
    <col min="40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422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639" t="s">
        <v>419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645" t="s">
        <v>418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 t="s">
        <v>420</v>
      </c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2" customHeight="1">
      <c r="B26" s="45"/>
      <c r="C26" s="645" t="s">
        <v>424</v>
      </c>
      <c r="D26" s="645"/>
      <c r="E26" s="645"/>
      <c r="F26" s="652"/>
      <c r="G26" s="646" t="s">
        <v>429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8"/>
      <c r="AH26" s="649" t="s">
        <v>433</v>
      </c>
      <c r="AI26" s="645"/>
      <c r="AJ26" s="645"/>
      <c r="AK26" s="645"/>
      <c r="AL26" s="46"/>
    </row>
    <row r="27" spans="2:38" s="47" customFormat="1" ht="12" customHeight="1">
      <c r="B27" s="45"/>
      <c r="C27" s="639" t="s">
        <v>425</v>
      </c>
      <c r="D27" s="639"/>
      <c r="E27" s="639"/>
      <c r="F27" s="640"/>
      <c r="G27" s="635" t="s">
        <v>429</v>
      </c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7"/>
      <c r="AH27" s="638" t="s">
        <v>433</v>
      </c>
      <c r="AI27" s="639"/>
      <c r="AJ27" s="639"/>
      <c r="AK27" s="639"/>
      <c r="AL27" s="46"/>
    </row>
    <row r="28" spans="2:38" s="47" customFormat="1" ht="12" customHeight="1">
      <c r="B28" s="45"/>
      <c r="C28" s="639" t="s">
        <v>426</v>
      </c>
      <c r="D28" s="639"/>
      <c r="E28" s="639"/>
      <c r="F28" s="640"/>
      <c r="G28" s="635" t="s">
        <v>430</v>
      </c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7"/>
      <c r="AH28" s="638" t="s">
        <v>433</v>
      </c>
      <c r="AI28" s="639"/>
      <c r="AJ28" s="639"/>
      <c r="AK28" s="639"/>
      <c r="AL28" s="46"/>
    </row>
    <row r="29" spans="2:38" s="47" customFormat="1" ht="12" customHeight="1">
      <c r="B29" s="45"/>
      <c r="C29" s="639" t="s">
        <v>427</v>
      </c>
      <c r="D29" s="639"/>
      <c r="E29" s="639"/>
      <c r="F29" s="640"/>
      <c r="G29" s="635" t="s">
        <v>431</v>
      </c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7"/>
      <c r="AH29" s="638" t="s">
        <v>433</v>
      </c>
      <c r="AI29" s="639"/>
      <c r="AJ29" s="639"/>
      <c r="AK29" s="639"/>
      <c r="AL29" s="46"/>
    </row>
    <row r="30" spans="2:38" s="47" customFormat="1" ht="12" customHeight="1">
      <c r="B30" s="45"/>
      <c r="C30" s="639" t="s">
        <v>428</v>
      </c>
      <c r="D30" s="639"/>
      <c r="E30" s="639"/>
      <c r="F30" s="640"/>
      <c r="G30" s="635" t="s">
        <v>431</v>
      </c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7"/>
      <c r="AH30" s="638" t="s">
        <v>433</v>
      </c>
      <c r="AI30" s="639"/>
      <c r="AJ30" s="639"/>
      <c r="AK30" s="639"/>
      <c r="AL30" s="46"/>
    </row>
    <row r="31" spans="2:38" s="47" customFormat="1" ht="12" customHeight="1">
      <c r="B31" s="45"/>
      <c r="C31" s="639"/>
      <c r="D31" s="639"/>
      <c r="E31" s="639"/>
      <c r="F31" s="640"/>
      <c r="G31" s="635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7"/>
      <c r="AH31" s="638"/>
      <c r="AI31" s="639"/>
      <c r="AJ31" s="639"/>
      <c r="AK31" s="639"/>
      <c r="AL31" s="46"/>
    </row>
    <row r="32" spans="2:38" s="43" customFormat="1" ht="12" customHeight="1">
      <c r="B32" s="36"/>
      <c r="C32" s="639"/>
      <c r="D32" s="639"/>
      <c r="E32" s="639"/>
      <c r="F32" s="640"/>
      <c r="G32" s="635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7"/>
      <c r="AH32" s="638"/>
      <c r="AI32" s="639"/>
      <c r="AJ32" s="639"/>
      <c r="AK32" s="639"/>
      <c r="AL32" s="38"/>
    </row>
    <row r="33" spans="2:38" s="43" customFormat="1" ht="12" customHeight="1">
      <c r="B33" s="36"/>
      <c r="C33" s="639"/>
      <c r="D33" s="639"/>
      <c r="E33" s="639"/>
      <c r="F33" s="640"/>
      <c r="G33" s="635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7"/>
      <c r="AH33" s="638"/>
      <c r="AI33" s="639"/>
      <c r="AJ33" s="639"/>
      <c r="AK33" s="639"/>
      <c r="AL33" s="38"/>
    </row>
    <row r="34" spans="2:38" s="43" customFormat="1" ht="12" customHeight="1">
      <c r="B34" s="36"/>
      <c r="C34" s="639"/>
      <c r="D34" s="639"/>
      <c r="E34" s="639"/>
      <c r="F34" s="640"/>
      <c r="G34" s="635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7"/>
      <c r="AH34" s="638"/>
      <c r="AI34" s="639"/>
      <c r="AJ34" s="639"/>
      <c r="AK34" s="639"/>
      <c r="AL34" s="38"/>
    </row>
    <row r="35" spans="2:38" s="43" customFormat="1" ht="12" customHeight="1">
      <c r="B35" s="36"/>
      <c r="C35" s="639"/>
      <c r="D35" s="639"/>
      <c r="E35" s="639"/>
      <c r="F35" s="640"/>
      <c r="G35" s="635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7"/>
      <c r="AH35" s="638"/>
      <c r="AI35" s="639"/>
      <c r="AJ35" s="639"/>
      <c r="AK35" s="639"/>
      <c r="AL35" s="38"/>
    </row>
    <row r="36" spans="2:38" s="43" customFormat="1" ht="12" customHeight="1">
      <c r="B36" s="36"/>
      <c r="C36" s="639"/>
      <c r="D36" s="639"/>
      <c r="E36" s="639"/>
      <c r="F36" s="640"/>
      <c r="G36" s="635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7"/>
      <c r="AH36" s="638"/>
      <c r="AI36" s="639"/>
      <c r="AJ36" s="639"/>
      <c r="AK36" s="639"/>
      <c r="AL36" s="38"/>
    </row>
    <row r="37" spans="2:38" s="43" customFormat="1" ht="12" customHeight="1">
      <c r="B37" s="36"/>
      <c r="C37" s="639"/>
      <c r="D37" s="639"/>
      <c r="E37" s="639"/>
      <c r="F37" s="640"/>
      <c r="G37" s="635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7"/>
      <c r="AH37" s="638"/>
      <c r="AI37" s="639"/>
      <c r="AJ37" s="639"/>
      <c r="AK37" s="639"/>
      <c r="AL37" s="38"/>
    </row>
    <row r="38" spans="2:38" s="43" customFormat="1" ht="12" customHeight="1">
      <c r="B38" s="36"/>
      <c r="C38" s="639"/>
      <c r="D38" s="639"/>
      <c r="E38" s="639"/>
      <c r="F38" s="640"/>
      <c r="G38" s="635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7"/>
      <c r="AH38" s="638"/>
      <c r="AI38" s="639"/>
      <c r="AJ38" s="639"/>
      <c r="AK38" s="639"/>
      <c r="AL38" s="38"/>
    </row>
    <row r="39" spans="2:38" s="43" customFormat="1" ht="12" customHeight="1">
      <c r="B39" s="36"/>
      <c r="C39" s="639"/>
      <c r="D39" s="639"/>
      <c r="E39" s="639"/>
      <c r="F39" s="640"/>
      <c r="G39" s="658" t="s">
        <v>423</v>
      </c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60"/>
      <c r="AH39" s="638"/>
      <c r="AI39" s="639"/>
      <c r="AJ39" s="639"/>
      <c r="AK39" s="639"/>
      <c r="AL39" s="38"/>
    </row>
    <row r="40" spans="2:38" s="43" customFormat="1" ht="12" customHeight="1">
      <c r="B40" s="36"/>
      <c r="C40" s="639"/>
      <c r="D40" s="639"/>
      <c r="E40" s="639"/>
      <c r="F40" s="640"/>
      <c r="G40" s="635" t="s">
        <v>432</v>
      </c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7"/>
      <c r="AH40" s="638"/>
      <c r="AI40" s="639"/>
      <c r="AJ40" s="639"/>
      <c r="AK40" s="639"/>
      <c r="AL40" s="38"/>
    </row>
    <row r="41" spans="2:38" s="43" customFormat="1" ht="12" customHeight="1">
      <c r="B41" s="36"/>
      <c r="C41" s="639"/>
      <c r="D41" s="639"/>
      <c r="E41" s="639"/>
      <c r="F41" s="640"/>
      <c r="G41" s="635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7"/>
      <c r="AH41" s="638"/>
      <c r="AI41" s="639"/>
      <c r="AJ41" s="639"/>
      <c r="AK41" s="639"/>
      <c r="AL41" s="38"/>
    </row>
    <row r="42" spans="2:38" s="43" customFormat="1" ht="12" customHeight="1">
      <c r="B42" s="36"/>
      <c r="C42" s="639"/>
      <c r="D42" s="639"/>
      <c r="E42" s="639"/>
      <c r="F42" s="640"/>
      <c r="G42" s="635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7"/>
      <c r="AH42" s="638"/>
      <c r="AI42" s="639"/>
      <c r="AJ42" s="639"/>
      <c r="AK42" s="639"/>
      <c r="AL42" s="38"/>
    </row>
    <row r="43" spans="2:38" s="43" customFormat="1" ht="12" customHeight="1">
      <c r="B43" s="36"/>
      <c r="C43" s="639"/>
      <c r="D43" s="639"/>
      <c r="E43" s="639"/>
      <c r="F43" s="640"/>
      <c r="G43" s="635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7"/>
      <c r="AH43" s="638"/>
      <c r="AI43" s="639"/>
      <c r="AJ43" s="639"/>
      <c r="AK43" s="639"/>
      <c r="AL43" s="38"/>
    </row>
    <row r="44" spans="2:38" s="43" customFormat="1" ht="12" customHeight="1">
      <c r="B44" s="36"/>
      <c r="C44" s="639"/>
      <c r="D44" s="639"/>
      <c r="E44" s="639"/>
      <c r="F44" s="640"/>
      <c r="G44" s="63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7"/>
      <c r="AH44" s="638"/>
      <c r="AI44" s="639"/>
      <c r="AJ44" s="639"/>
      <c r="AK44" s="639"/>
      <c r="AL44" s="38"/>
    </row>
    <row r="45" spans="2:38" s="43" customFormat="1" ht="12" customHeight="1">
      <c r="B45" s="36"/>
      <c r="C45" s="639"/>
      <c r="D45" s="639"/>
      <c r="E45" s="639"/>
      <c r="F45" s="640"/>
      <c r="G45" s="635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7"/>
      <c r="AH45" s="638"/>
      <c r="AI45" s="639"/>
      <c r="AJ45" s="639"/>
      <c r="AK45" s="639"/>
      <c r="AL45" s="38"/>
    </row>
    <row r="46" spans="2:38" s="39" customFormat="1" ht="12" customHeight="1">
      <c r="B46" s="36"/>
      <c r="C46" s="634"/>
      <c r="D46" s="634"/>
      <c r="E46" s="634"/>
      <c r="F46" s="641"/>
      <c r="G46" s="642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4"/>
      <c r="AH46" s="633"/>
      <c r="AI46" s="634"/>
      <c r="AJ46" s="634"/>
      <c r="AK46" s="634"/>
      <c r="AL46" s="38"/>
    </row>
    <row r="47" spans="2:38" s="39" customFormat="1" ht="7.5" customHeight="1">
      <c r="B47" s="93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23"/>
      <c r="P47" s="123"/>
      <c r="Q47" s="123"/>
      <c r="R47" s="123"/>
      <c r="S47" s="97"/>
      <c r="T47" s="97"/>
      <c r="U47" s="97"/>
      <c r="V47" s="97"/>
      <c r="W47" s="123"/>
      <c r="X47" s="123"/>
      <c r="Y47" s="123"/>
      <c r="Z47" s="123"/>
      <c r="AA47" s="110"/>
      <c r="AB47" s="110"/>
      <c r="AC47" s="110"/>
      <c r="AD47" s="98"/>
      <c r="AE47" s="98"/>
      <c r="AF47" s="98"/>
      <c r="AG47" s="98"/>
      <c r="AH47" s="97"/>
      <c r="AI47" s="97"/>
      <c r="AJ47" s="97"/>
      <c r="AK47" s="97"/>
      <c r="AL47" s="94"/>
    </row>
    <row r="48" spans="2:38" s="39" customFormat="1" ht="15.7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8"/>
    </row>
    <row r="49" spans="2:38" s="39" customFormat="1" ht="12.75" customHeight="1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10" t="s">
        <v>250</v>
      </c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38"/>
    </row>
    <row r="50" spans="2:38" s="23" customFormat="1" ht="12.75" customHeight="1">
      <c r="B50" s="2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2"/>
    </row>
    <row r="51" spans="2:38" s="23" customFormat="1" ht="12.75" customHeight="1">
      <c r="B51" s="2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2"/>
    </row>
    <row r="52" spans="2:38" s="23" customFormat="1" ht="8.25" customHeight="1">
      <c r="B52" s="2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2"/>
    </row>
    <row r="53" spans="2:38" s="59" customFormat="1" ht="12.75" customHeight="1">
      <c r="B53" s="45"/>
      <c r="C53" s="487" t="s">
        <v>236</v>
      </c>
      <c r="D53" s="487"/>
      <c r="E53" s="487"/>
      <c r="F53" s="487"/>
      <c r="G53" s="487"/>
      <c r="H53" s="487"/>
      <c r="I53" s="487"/>
      <c r="J53" s="487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521" t="s">
        <v>237</v>
      </c>
      <c r="X53" s="521"/>
      <c r="Y53" s="521"/>
      <c r="Z53" s="655" t="s">
        <v>397</v>
      </c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46"/>
    </row>
    <row r="54" spans="2:38" s="59" customFormat="1" ht="12.75" customHeight="1">
      <c r="B54" s="45"/>
      <c r="C54" s="487" t="s">
        <v>238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656" t="s">
        <v>395</v>
      </c>
      <c r="O54" s="656"/>
      <c r="P54" s="481" t="s">
        <v>239</v>
      </c>
      <c r="Q54" s="481"/>
      <c r="R54" s="645" t="s">
        <v>396</v>
      </c>
      <c r="S54" s="645"/>
      <c r="T54" s="645"/>
      <c r="U54" s="645"/>
      <c r="V54" s="645"/>
      <c r="W54" s="645"/>
      <c r="X54" s="40" t="s">
        <v>251</v>
      </c>
      <c r="Y54" s="657" t="s">
        <v>21</v>
      </c>
      <c r="Z54" s="657"/>
      <c r="AA54" s="37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46"/>
    </row>
    <row r="55" spans="2:38" s="59" customFormat="1" ht="12.75" customHeight="1">
      <c r="B55" s="45"/>
      <c r="C55" s="517" t="s">
        <v>240</v>
      </c>
      <c r="D55" s="517"/>
      <c r="E55" s="517"/>
      <c r="F55" s="517"/>
      <c r="G55" s="517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48"/>
      <c r="U55" s="481" t="s">
        <v>241</v>
      </c>
      <c r="V55" s="481"/>
      <c r="W55" s="481"/>
      <c r="X55" s="481"/>
      <c r="Y55" s="481"/>
      <c r="Z55" s="481"/>
      <c r="AA55" s="481"/>
      <c r="AB55" s="653">
        <v>38709</v>
      </c>
      <c r="AC55" s="653"/>
      <c r="AD55" s="653"/>
      <c r="AE55" s="653"/>
      <c r="AF55" s="653"/>
      <c r="AG55" s="653"/>
      <c r="AH55" s="653"/>
      <c r="AI55" s="37"/>
      <c r="AJ55" s="37"/>
      <c r="AK55" s="37"/>
      <c r="AL55" s="46"/>
    </row>
    <row r="56" spans="2:38" s="39" customFormat="1" ht="12.75" customHeight="1">
      <c r="B56" s="36"/>
      <c r="C56" s="37"/>
      <c r="D56" s="37"/>
      <c r="E56" s="37"/>
      <c r="F56" s="37"/>
      <c r="G56" s="55"/>
      <c r="H56" s="515" t="s">
        <v>242</v>
      </c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37"/>
      <c r="AJ56" s="37"/>
      <c r="AK56" s="37"/>
      <c r="AL56" s="38"/>
    </row>
    <row r="57" spans="2:38" s="39" customFormat="1" ht="12.75" customHeight="1">
      <c r="B57" s="36"/>
      <c r="C57" s="520" t="s">
        <v>235</v>
      </c>
      <c r="D57" s="520"/>
      <c r="E57" s="520"/>
      <c r="F57" s="520"/>
      <c r="G57" s="520"/>
      <c r="H57" s="520"/>
      <c r="I57" s="37"/>
      <c r="J57" s="37"/>
      <c r="K57" s="37"/>
      <c r="L57" s="37"/>
      <c r="M57" s="37"/>
      <c r="N57" s="37"/>
      <c r="O57" s="37"/>
      <c r="P57" s="55"/>
      <c r="Q57" s="55"/>
      <c r="R57" s="55"/>
      <c r="S57" s="55"/>
      <c r="T57" s="55"/>
      <c r="U57" s="55"/>
      <c r="V57" s="55"/>
      <c r="W57" s="55"/>
      <c r="X57" s="55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8"/>
    </row>
    <row r="58" spans="2:38" s="39" customFormat="1" ht="12.75" customHeight="1">
      <c r="B58" s="36"/>
      <c r="C58" s="40" t="s">
        <v>225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/>
    </row>
    <row r="59" spans="2:38" s="59" customFormat="1" ht="15.75" customHeight="1">
      <c r="B59" s="45"/>
      <c r="C59" s="487" t="s">
        <v>232</v>
      </c>
      <c r="D59" s="487"/>
      <c r="E59" s="487"/>
      <c r="F59" s="487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518" t="s">
        <v>231</v>
      </c>
      <c r="V59" s="518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46"/>
    </row>
    <row r="60" spans="2:38" s="39" customFormat="1" ht="9" customHeight="1">
      <c r="B60" s="36"/>
      <c r="C60" s="37"/>
      <c r="D60" s="37"/>
      <c r="E60" s="37"/>
      <c r="F60" s="37"/>
      <c r="G60" s="490" t="s">
        <v>230</v>
      </c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37"/>
      <c r="U60" s="37"/>
      <c r="V60" s="37"/>
      <c r="W60" s="490" t="s">
        <v>226</v>
      </c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37"/>
      <c r="AK60" s="37"/>
      <c r="AL60" s="38"/>
    </row>
    <row r="61" spans="2:38" s="59" customFormat="1" ht="12.75" customHeight="1">
      <c r="B61" s="45"/>
      <c r="C61" s="487" t="s">
        <v>233</v>
      </c>
      <c r="D61" s="487"/>
      <c r="E61" s="487"/>
      <c r="F61" s="487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46"/>
    </row>
    <row r="62" spans="2:38" s="39" customFormat="1" ht="9" customHeight="1">
      <c r="B62" s="36"/>
      <c r="C62" s="37"/>
      <c r="D62" s="37"/>
      <c r="E62" s="37"/>
      <c r="F62" s="37"/>
      <c r="G62" s="490" t="s">
        <v>234</v>
      </c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38"/>
    </row>
    <row r="63" spans="2:38" s="39" customFormat="1" ht="2.25" customHeight="1">
      <c r="B63" s="36"/>
      <c r="C63" s="52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2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38"/>
    </row>
    <row r="64" spans="2:38" s="39" customFormat="1" ht="3" customHeight="1">
      <c r="B64" s="36"/>
      <c r="C64" s="40"/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</row>
    <row r="65" spans="2:38" s="39" customFormat="1" ht="5.25" customHeight="1">
      <c r="B65" s="36"/>
      <c r="C65" s="34"/>
      <c r="D65" s="34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8"/>
    </row>
    <row r="66" spans="2:38" s="47" customFormat="1" ht="12" customHeight="1">
      <c r="B66" s="45"/>
      <c r="C66" s="40" t="s">
        <v>211</v>
      </c>
      <c r="D66" s="40"/>
      <c r="E66" s="40"/>
      <c r="F66" s="40"/>
      <c r="G66" s="40"/>
      <c r="H66" s="40"/>
      <c r="I66" s="40"/>
      <c r="J66" s="40"/>
      <c r="K66" s="40"/>
      <c r="L66" s="481" t="s">
        <v>210</v>
      </c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645" t="s">
        <v>416</v>
      </c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46"/>
    </row>
    <row r="67" spans="2:38" s="43" customFormat="1" ht="7.5" customHeight="1"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38"/>
    </row>
    <row r="68" spans="2:38" s="59" customFormat="1" ht="15.75" customHeight="1">
      <c r="B68" s="45"/>
      <c r="C68" s="487" t="s">
        <v>227</v>
      </c>
      <c r="D68" s="487"/>
      <c r="E68" s="487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7"/>
      <c r="U68" s="521" t="s">
        <v>228</v>
      </c>
      <c r="V68" s="521"/>
      <c r="W68" s="521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46"/>
    </row>
    <row r="69" spans="2:38" s="39" customFormat="1" ht="11.25">
      <c r="B69" s="3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90" t="s">
        <v>229</v>
      </c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38"/>
    </row>
    <row r="70" spans="2:38" s="39" customFormat="1" ht="11.25">
      <c r="B70" s="3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38"/>
    </row>
    <row r="71" spans="2:38" ht="10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spans="2:38" ht="12.7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</row>
  </sheetData>
  <sheetProtection password="CC15" sheet="1" objects="1" scenarios="1"/>
  <mergeCells count="152">
    <mergeCell ref="W60:AI60"/>
    <mergeCell ref="C45:F45"/>
    <mergeCell ref="G45:AG45"/>
    <mergeCell ref="AH45:AK45"/>
    <mergeCell ref="C46:F46"/>
    <mergeCell ref="G46:AG46"/>
    <mergeCell ref="AH46:AK46"/>
    <mergeCell ref="AH32:AK32"/>
    <mergeCell ref="AH35:AK35"/>
    <mergeCell ref="C35:F35"/>
    <mergeCell ref="C36:F36"/>
    <mergeCell ref="AH42:AK42"/>
    <mergeCell ref="Z48:AK48"/>
    <mergeCell ref="C44:F44"/>
    <mergeCell ref="G44:AG44"/>
    <mergeCell ref="AH44:AK44"/>
    <mergeCell ref="AH43:AK43"/>
    <mergeCell ref="X69:AK69"/>
    <mergeCell ref="AH25:AK25"/>
    <mergeCell ref="G25:AG25"/>
    <mergeCell ref="G26:AG26"/>
    <mergeCell ref="AH26:AK26"/>
    <mergeCell ref="G27:AG27"/>
    <mergeCell ref="AH27:AK27"/>
    <mergeCell ref="U55:AA55"/>
    <mergeCell ref="L66:V66"/>
    <mergeCell ref="G30:AG30"/>
    <mergeCell ref="AH14:AK14"/>
    <mergeCell ref="AF14:AG14"/>
    <mergeCell ref="C12:AK12"/>
    <mergeCell ref="C11:AK11"/>
    <mergeCell ref="C3:AK3"/>
    <mergeCell ref="C4:AK4"/>
    <mergeCell ref="C5:AK5"/>
    <mergeCell ref="C6:AK6"/>
    <mergeCell ref="C7:AK7"/>
    <mergeCell ref="C8:AK8"/>
    <mergeCell ref="AH41:AK41"/>
    <mergeCell ref="AH40:AK40"/>
    <mergeCell ref="G40:AG40"/>
    <mergeCell ref="C42:F42"/>
    <mergeCell ref="C10:AK10"/>
    <mergeCell ref="C14:H14"/>
    <mergeCell ref="I14:S14"/>
    <mergeCell ref="U14:V14"/>
    <mergeCell ref="W14:AD14"/>
    <mergeCell ref="C39:F39"/>
    <mergeCell ref="G39:AG39"/>
    <mergeCell ref="AH39:AK39"/>
    <mergeCell ref="C38:F38"/>
    <mergeCell ref="G38:AG38"/>
    <mergeCell ref="AH38:AK38"/>
    <mergeCell ref="C34:F34"/>
    <mergeCell ref="G34:AG34"/>
    <mergeCell ref="AH34:AK34"/>
    <mergeCell ref="G35:AG35"/>
    <mergeCell ref="C33:F33"/>
    <mergeCell ref="AH37:AK37"/>
    <mergeCell ref="G36:AG36"/>
    <mergeCell ref="AH36:AK36"/>
    <mergeCell ref="C37:F37"/>
    <mergeCell ref="G37:AG37"/>
    <mergeCell ref="G23:S23"/>
    <mergeCell ref="W22:AK22"/>
    <mergeCell ref="F21:S21"/>
    <mergeCell ref="W66:AK66"/>
    <mergeCell ref="AH30:AK30"/>
    <mergeCell ref="G31:AG31"/>
    <mergeCell ref="AH31:AK31"/>
    <mergeCell ref="C55:G55"/>
    <mergeCell ref="H55:S55"/>
    <mergeCell ref="AH33:AK33"/>
    <mergeCell ref="Z20:AK20"/>
    <mergeCell ref="G18:S18"/>
    <mergeCell ref="G19:S19"/>
    <mergeCell ref="G20:S20"/>
    <mergeCell ref="U20:Y20"/>
    <mergeCell ref="C18:F18"/>
    <mergeCell ref="X15:AK15"/>
    <mergeCell ref="C25:F25"/>
    <mergeCell ref="C26:F26"/>
    <mergeCell ref="C27:F27"/>
    <mergeCell ref="F15:S15"/>
    <mergeCell ref="F16:S16"/>
    <mergeCell ref="G17:S17"/>
    <mergeCell ref="X19:AK19"/>
    <mergeCell ref="U19:W19"/>
    <mergeCell ref="W21:AK21"/>
    <mergeCell ref="C40:F40"/>
    <mergeCell ref="C59:F59"/>
    <mergeCell ref="C41:F41"/>
    <mergeCell ref="G41:AG41"/>
    <mergeCell ref="W53:Y53"/>
    <mergeCell ref="C43:F43"/>
    <mergeCell ref="G43:AG43"/>
    <mergeCell ref="G42:AG42"/>
    <mergeCell ref="R54:W54"/>
    <mergeCell ref="C57:H57"/>
    <mergeCell ref="G61:AK61"/>
    <mergeCell ref="Y54:Z54"/>
    <mergeCell ref="W59:AK59"/>
    <mergeCell ref="C61:F61"/>
    <mergeCell ref="C54:M54"/>
    <mergeCell ref="C53:J53"/>
    <mergeCell ref="K53:V53"/>
    <mergeCell ref="G60:S60"/>
    <mergeCell ref="U59:V59"/>
    <mergeCell ref="G59:T59"/>
    <mergeCell ref="AH28:AK28"/>
    <mergeCell ref="G29:AG29"/>
    <mergeCell ref="AH29:AK29"/>
    <mergeCell ref="G62:AK62"/>
    <mergeCell ref="AB55:AH55"/>
    <mergeCell ref="Z49:AK49"/>
    <mergeCell ref="H56:S56"/>
    <mergeCell ref="N54:O54"/>
    <mergeCell ref="P54:Q54"/>
    <mergeCell ref="Z53:AK53"/>
    <mergeCell ref="C31:F31"/>
    <mergeCell ref="C32:F32"/>
    <mergeCell ref="G32:AG32"/>
    <mergeCell ref="G28:AG28"/>
    <mergeCell ref="C28:F28"/>
    <mergeCell ref="C29:F29"/>
    <mergeCell ref="C30:F30"/>
    <mergeCell ref="C16:E16"/>
    <mergeCell ref="C23:F23"/>
    <mergeCell ref="C22:F22"/>
    <mergeCell ref="X23:AK23"/>
    <mergeCell ref="U23:W23"/>
    <mergeCell ref="U22:V22"/>
    <mergeCell ref="G22:S22"/>
    <mergeCell ref="C20:F20"/>
    <mergeCell ref="C19:F19"/>
    <mergeCell ref="C21:E21"/>
    <mergeCell ref="U16:V16"/>
    <mergeCell ref="Y18:AK18"/>
    <mergeCell ref="Z17:AK17"/>
    <mergeCell ref="U17:Y17"/>
    <mergeCell ref="U18:X18"/>
    <mergeCell ref="AG16:AK16"/>
    <mergeCell ref="AE16:AF16"/>
    <mergeCell ref="C68:E68"/>
    <mergeCell ref="U68:W68"/>
    <mergeCell ref="X68:AK68"/>
    <mergeCell ref="F68:S68"/>
    <mergeCell ref="C15:E15"/>
    <mergeCell ref="U21:V21"/>
    <mergeCell ref="U15:W15"/>
    <mergeCell ref="W16:AD16"/>
    <mergeCell ref="G33:AG33"/>
    <mergeCell ref="C17:F17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B55:AH55 AK24 G17:S17 Y18:AK18 Z17:AK17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2"/>
  <sheetViews>
    <sheetView showGridLines="0" showRowColHeaders="0" zoomScalePageLayoutView="0" workbookViewId="0" topLeftCell="A1">
      <selection activeCell="W14" sqref="W14:AD14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39" width="2.7109375" style="4" customWidth="1"/>
    <col min="40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422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639" t="s">
        <v>419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645" t="s">
        <v>418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 t="s">
        <v>420</v>
      </c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2" customHeight="1">
      <c r="B26" s="45"/>
      <c r="C26" s="645" t="s">
        <v>434</v>
      </c>
      <c r="D26" s="645"/>
      <c r="E26" s="645"/>
      <c r="F26" s="652"/>
      <c r="G26" s="646" t="s">
        <v>435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8"/>
      <c r="AH26" s="649" t="s">
        <v>436</v>
      </c>
      <c r="AI26" s="645"/>
      <c r="AJ26" s="645"/>
      <c r="AK26" s="645"/>
      <c r="AL26" s="46"/>
    </row>
    <row r="27" spans="2:38" s="47" customFormat="1" ht="12" customHeight="1">
      <c r="B27" s="45"/>
      <c r="C27" s="639"/>
      <c r="D27" s="639"/>
      <c r="E27" s="639"/>
      <c r="F27" s="640"/>
      <c r="G27" s="635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7"/>
      <c r="AH27" s="638"/>
      <c r="AI27" s="639"/>
      <c r="AJ27" s="639"/>
      <c r="AK27" s="639"/>
      <c r="AL27" s="46"/>
    </row>
    <row r="28" spans="2:38" s="47" customFormat="1" ht="12" customHeight="1">
      <c r="B28" s="45"/>
      <c r="C28" s="639"/>
      <c r="D28" s="639"/>
      <c r="E28" s="639"/>
      <c r="F28" s="640"/>
      <c r="G28" s="635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7"/>
      <c r="AH28" s="638"/>
      <c r="AI28" s="639"/>
      <c r="AJ28" s="639"/>
      <c r="AK28" s="639"/>
      <c r="AL28" s="46"/>
    </row>
    <row r="29" spans="2:38" s="47" customFormat="1" ht="12" customHeight="1">
      <c r="B29" s="45"/>
      <c r="C29" s="639"/>
      <c r="D29" s="639"/>
      <c r="E29" s="639"/>
      <c r="F29" s="640"/>
      <c r="G29" s="635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7"/>
      <c r="AH29" s="638"/>
      <c r="AI29" s="639"/>
      <c r="AJ29" s="639"/>
      <c r="AK29" s="639"/>
      <c r="AL29" s="46"/>
    </row>
    <row r="30" spans="2:38" s="47" customFormat="1" ht="12" customHeight="1">
      <c r="B30" s="45"/>
      <c r="C30" s="639"/>
      <c r="D30" s="639"/>
      <c r="E30" s="639"/>
      <c r="F30" s="640"/>
      <c r="G30" s="635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7"/>
      <c r="AH30" s="638"/>
      <c r="AI30" s="639"/>
      <c r="AJ30" s="639"/>
      <c r="AK30" s="639"/>
      <c r="AL30" s="46"/>
    </row>
    <row r="31" spans="2:38" s="47" customFormat="1" ht="12" customHeight="1">
      <c r="B31" s="45"/>
      <c r="C31" s="639"/>
      <c r="D31" s="639"/>
      <c r="E31" s="639"/>
      <c r="F31" s="640"/>
      <c r="G31" s="635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7"/>
      <c r="AH31" s="638"/>
      <c r="AI31" s="639"/>
      <c r="AJ31" s="639"/>
      <c r="AK31" s="639"/>
      <c r="AL31" s="46"/>
    </row>
    <row r="32" spans="2:38" s="43" customFormat="1" ht="12" customHeight="1">
      <c r="B32" s="36"/>
      <c r="C32" s="639"/>
      <c r="D32" s="639"/>
      <c r="E32" s="639"/>
      <c r="F32" s="640"/>
      <c r="G32" s="635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7"/>
      <c r="AH32" s="638"/>
      <c r="AI32" s="639"/>
      <c r="AJ32" s="639"/>
      <c r="AK32" s="639"/>
      <c r="AL32" s="38"/>
    </row>
    <row r="33" spans="2:38" s="43" customFormat="1" ht="12" customHeight="1">
      <c r="B33" s="36"/>
      <c r="C33" s="639"/>
      <c r="D33" s="639"/>
      <c r="E33" s="639"/>
      <c r="F33" s="640"/>
      <c r="G33" s="635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7"/>
      <c r="AH33" s="638"/>
      <c r="AI33" s="639"/>
      <c r="AJ33" s="639"/>
      <c r="AK33" s="639"/>
      <c r="AL33" s="38"/>
    </row>
    <row r="34" spans="2:38" s="43" customFormat="1" ht="12" customHeight="1">
      <c r="B34" s="36"/>
      <c r="C34" s="639"/>
      <c r="D34" s="639"/>
      <c r="E34" s="639"/>
      <c r="F34" s="640"/>
      <c r="G34" s="635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7"/>
      <c r="AH34" s="638"/>
      <c r="AI34" s="639"/>
      <c r="AJ34" s="639"/>
      <c r="AK34" s="639"/>
      <c r="AL34" s="38"/>
    </row>
    <row r="35" spans="2:38" s="43" customFormat="1" ht="12" customHeight="1">
      <c r="B35" s="36"/>
      <c r="C35" s="639"/>
      <c r="D35" s="639"/>
      <c r="E35" s="639"/>
      <c r="F35" s="640"/>
      <c r="G35" s="635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7"/>
      <c r="AH35" s="638"/>
      <c r="AI35" s="639"/>
      <c r="AJ35" s="639"/>
      <c r="AK35" s="639"/>
      <c r="AL35" s="38"/>
    </row>
    <row r="36" spans="2:38" s="43" customFormat="1" ht="12" customHeight="1">
      <c r="B36" s="36"/>
      <c r="C36" s="639"/>
      <c r="D36" s="639"/>
      <c r="E36" s="639"/>
      <c r="F36" s="640"/>
      <c r="G36" s="635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7"/>
      <c r="AH36" s="638"/>
      <c r="AI36" s="639"/>
      <c r="AJ36" s="639"/>
      <c r="AK36" s="639"/>
      <c r="AL36" s="38"/>
    </row>
    <row r="37" spans="2:38" s="43" customFormat="1" ht="12" customHeight="1">
      <c r="B37" s="36"/>
      <c r="C37" s="639"/>
      <c r="D37" s="639"/>
      <c r="E37" s="639"/>
      <c r="F37" s="640"/>
      <c r="G37" s="635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7"/>
      <c r="AH37" s="638"/>
      <c r="AI37" s="639"/>
      <c r="AJ37" s="639"/>
      <c r="AK37" s="639"/>
      <c r="AL37" s="38"/>
    </row>
    <row r="38" spans="2:38" s="43" customFormat="1" ht="12" customHeight="1">
      <c r="B38" s="36"/>
      <c r="C38" s="639"/>
      <c r="D38" s="639"/>
      <c r="E38" s="639"/>
      <c r="F38" s="640"/>
      <c r="G38" s="635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7"/>
      <c r="AH38" s="638"/>
      <c r="AI38" s="639"/>
      <c r="AJ38" s="639"/>
      <c r="AK38" s="639"/>
      <c r="AL38" s="38"/>
    </row>
    <row r="39" spans="2:38" s="43" customFormat="1" ht="12" customHeight="1">
      <c r="B39" s="36"/>
      <c r="C39" s="639"/>
      <c r="D39" s="639"/>
      <c r="E39" s="639"/>
      <c r="F39" s="640"/>
      <c r="G39" s="658" t="s">
        <v>423</v>
      </c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60"/>
      <c r="AH39" s="638"/>
      <c r="AI39" s="639"/>
      <c r="AJ39" s="639"/>
      <c r="AK39" s="639"/>
      <c r="AL39" s="38"/>
    </row>
    <row r="40" spans="2:38" s="43" customFormat="1" ht="12" customHeight="1">
      <c r="B40" s="36"/>
      <c r="C40" s="639"/>
      <c r="D40" s="639"/>
      <c r="E40" s="639"/>
      <c r="F40" s="640"/>
      <c r="G40" s="635" t="s">
        <v>437</v>
      </c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7"/>
      <c r="AH40" s="638"/>
      <c r="AI40" s="639"/>
      <c r="AJ40" s="639"/>
      <c r="AK40" s="639"/>
      <c r="AL40" s="38"/>
    </row>
    <row r="41" spans="2:38" s="43" customFormat="1" ht="12" customHeight="1">
      <c r="B41" s="36"/>
      <c r="C41" s="639"/>
      <c r="D41" s="639"/>
      <c r="E41" s="639"/>
      <c r="F41" s="640"/>
      <c r="G41" s="635" t="s">
        <v>438</v>
      </c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7"/>
      <c r="AH41" s="638"/>
      <c r="AI41" s="639"/>
      <c r="AJ41" s="639"/>
      <c r="AK41" s="639"/>
      <c r="AL41" s="38"/>
    </row>
    <row r="42" spans="2:38" s="43" customFormat="1" ht="12" customHeight="1">
      <c r="B42" s="36"/>
      <c r="C42" s="639"/>
      <c r="D42" s="639"/>
      <c r="E42" s="639"/>
      <c r="F42" s="640"/>
      <c r="G42" s="635" t="s">
        <v>439</v>
      </c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7"/>
      <c r="AH42" s="638"/>
      <c r="AI42" s="639"/>
      <c r="AJ42" s="639"/>
      <c r="AK42" s="639"/>
      <c r="AL42" s="38"/>
    </row>
    <row r="43" spans="2:38" s="43" customFormat="1" ht="12" customHeight="1">
      <c r="B43" s="36"/>
      <c r="C43" s="639"/>
      <c r="D43" s="639"/>
      <c r="E43" s="639"/>
      <c r="F43" s="640"/>
      <c r="G43" s="635" t="s">
        <v>440</v>
      </c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7"/>
      <c r="AH43" s="638"/>
      <c r="AI43" s="639"/>
      <c r="AJ43" s="639"/>
      <c r="AK43" s="639"/>
      <c r="AL43" s="38"/>
    </row>
    <row r="44" spans="2:38" s="43" customFormat="1" ht="12" customHeight="1">
      <c r="B44" s="36"/>
      <c r="C44" s="639"/>
      <c r="D44" s="639"/>
      <c r="E44" s="639"/>
      <c r="F44" s="640"/>
      <c r="G44" s="635" t="s">
        <v>441</v>
      </c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7"/>
      <c r="AH44" s="638"/>
      <c r="AI44" s="639"/>
      <c r="AJ44" s="639"/>
      <c r="AK44" s="639"/>
      <c r="AL44" s="38"/>
    </row>
    <row r="45" spans="2:38" s="43" customFormat="1" ht="12" customHeight="1">
      <c r="B45" s="36"/>
      <c r="C45" s="639"/>
      <c r="D45" s="639"/>
      <c r="E45" s="639"/>
      <c r="F45" s="640"/>
      <c r="G45" s="635" t="s">
        <v>442</v>
      </c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7"/>
      <c r="AH45" s="638"/>
      <c r="AI45" s="639"/>
      <c r="AJ45" s="639"/>
      <c r="AK45" s="639"/>
      <c r="AL45" s="38"/>
    </row>
    <row r="46" spans="2:38" s="39" customFormat="1" ht="12" customHeight="1">
      <c r="B46" s="36"/>
      <c r="C46" s="634"/>
      <c r="D46" s="634"/>
      <c r="E46" s="634"/>
      <c r="F46" s="641"/>
      <c r="G46" s="642" t="s">
        <v>443</v>
      </c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4"/>
      <c r="AH46" s="633"/>
      <c r="AI46" s="634"/>
      <c r="AJ46" s="634"/>
      <c r="AK46" s="634"/>
      <c r="AL46" s="38"/>
    </row>
    <row r="47" spans="2:38" s="39" customFormat="1" ht="7.5" customHeight="1">
      <c r="B47" s="93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23"/>
      <c r="P47" s="123"/>
      <c r="Q47" s="123"/>
      <c r="R47" s="123"/>
      <c r="S47" s="97"/>
      <c r="T47" s="97"/>
      <c r="U47" s="97"/>
      <c r="V47" s="97"/>
      <c r="W47" s="123"/>
      <c r="X47" s="123"/>
      <c r="Y47" s="123"/>
      <c r="Z47" s="123"/>
      <c r="AA47" s="110"/>
      <c r="AB47" s="110"/>
      <c r="AC47" s="110"/>
      <c r="AD47" s="98"/>
      <c r="AE47" s="98"/>
      <c r="AF47" s="98"/>
      <c r="AG47" s="98"/>
      <c r="AH47" s="97"/>
      <c r="AI47" s="97"/>
      <c r="AJ47" s="97"/>
      <c r="AK47" s="97"/>
      <c r="AL47" s="94"/>
    </row>
    <row r="48" spans="2:38" s="39" customFormat="1" ht="15.7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8"/>
    </row>
    <row r="49" spans="2:38" s="39" customFormat="1" ht="12.75" customHeight="1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10" t="s">
        <v>250</v>
      </c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38"/>
    </row>
    <row r="50" spans="2:38" s="23" customFormat="1" ht="12.75" customHeight="1">
      <c r="B50" s="2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2"/>
    </row>
    <row r="51" spans="2:38" s="23" customFormat="1" ht="12.75" customHeight="1">
      <c r="B51" s="2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2"/>
    </row>
    <row r="52" spans="2:38" s="23" customFormat="1" ht="8.25" customHeight="1">
      <c r="B52" s="2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2"/>
    </row>
    <row r="53" spans="2:38" s="59" customFormat="1" ht="12.75" customHeight="1">
      <c r="B53" s="45"/>
      <c r="C53" s="487" t="s">
        <v>236</v>
      </c>
      <c r="D53" s="487"/>
      <c r="E53" s="487"/>
      <c r="F53" s="487"/>
      <c r="G53" s="487"/>
      <c r="H53" s="487"/>
      <c r="I53" s="487"/>
      <c r="J53" s="487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521" t="s">
        <v>237</v>
      </c>
      <c r="X53" s="521"/>
      <c r="Y53" s="521"/>
      <c r="Z53" s="655" t="s">
        <v>397</v>
      </c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46"/>
    </row>
    <row r="54" spans="2:38" s="59" customFormat="1" ht="12.75" customHeight="1">
      <c r="B54" s="45"/>
      <c r="C54" s="487" t="s">
        <v>238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656" t="s">
        <v>395</v>
      </c>
      <c r="O54" s="656"/>
      <c r="P54" s="481" t="s">
        <v>239</v>
      </c>
      <c r="Q54" s="481"/>
      <c r="R54" s="645" t="s">
        <v>396</v>
      </c>
      <c r="S54" s="645"/>
      <c r="T54" s="645"/>
      <c r="U54" s="645"/>
      <c r="V54" s="645"/>
      <c r="W54" s="645"/>
      <c r="X54" s="40" t="s">
        <v>251</v>
      </c>
      <c r="Y54" s="657" t="s">
        <v>21</v>
      </c>
      <c r="Z54" s="657"/>
      <c r="AA54" s="37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46"/>
    </row>
    <row r="55" spans="2:38" s="59" customFormat="1" ht="12.75" customHeight="1">
      <c r="B55" s="45"/>
      <c r="C55" s="517" t="s">
        <v>240</v>
      </c>
      <c r="D55" s="517"/>
      <c r="E55" s="517"/>
      <c r="F55" s="517"/>
      <c r="G55" s="517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48"/>
      <c r="U55" s="481" t="s">
        <v>241</v>
      </c>
      <c r="V55" s="481"/>
      <c r="W55" s="481"/>
      <c r="X55" s="481"/>
      <c r="Y55" s="481"/>
      <c r="Z55" s="481"/>
      <c r="AA55" s="481"/>
      <c r="AB55" s="653">
        <v>38709</v>
      </c>
      <c r="AC55" s="653"/>
      <c r="AD55" s="653"/>
      <c r="AE55" s="653"/>
      <c r="AF55" s="653"/>
      <c r="AG55" s="653"/>
      <c r="AH55" s="653"/>
      <c r="AI55" s="37"/>
      <c r="AJ55" s="37"/>
      <c r="AK55" s="37"/>
      <c r="AL55" s="46"/>
    </row>
    <row r="56" spans="2:38" s="39" customFormat="1" ht="12.75" customHeight="1">
      <c r="B56" s="36"/>
      <c r="C56" s="37"/>
      <c r="D56" s="37"/>
      <c r="E56" s="37"/>
      <c r="F56" s="37"/>
      <c r="G56" s="55"/>
      <c r="H56" s="515" t="s">
        <v>242</v>
      </c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37"/>
      <c r="AJ56" s="37"/>
      <c r="AK56" s="37"/>
      <c r="AL56" s="38"/>
    </row>
    <row r="57" spans="2:38" s="39" customFormat="1" ht="12.75" customHeight="1">
      <c r="B57" s="36"/>
      <c r="C57" s="520" t="s">
        <v>235</v>
      </c>
      <c r="D57" s="520"/>
      <c r="E57" s="520"/>
      <c r="F57" s="520"/>
      <c r="G57" s="520"/>
      <c r="H57" s="520"/>
      <c r="I57" s="37"/>
      <c r="J57" s="37"/>
      <c r="K57" s="37"/>
      <c r="L57" s="37"/>
      <c r="M57" s="37"/>
      <c r="N57" s="37"/>
      <c r="O57" s="37"/>
      <c r="P57" s="55"/>
      <c r="Q57" s="55"/>
      <c r="R57" s="55"/>
      <c r="S57" s="55"/>
      <c r="T57" s="55"/>
      <c r="U57" s="55"/>
      <c r="V57" s="55"/>
      <c r="W57" s="55"/>
      <c r="X57" s="55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8"/>
    </row>
    <row r="58" spans="2:38" s="39" customFormat="1" ht="12.75" customHeight="1">
      <c r="B58" s="36"/>
      <c r="C58" s="40" t="s">
        <v>225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/>
    </row>
    <row r="59" spans="2:38" s="59" customFormat="1" ht="15.75" customHeight="1">
      <c r="B59" s="45"/>
      <c r="C59" s="487" t="s">
        <v>232</v>
      </c>
      <c r="D59" s="487"/>
      <c r="E59" s="487"/>
      <c r="F59" s="487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518" t="s">
        <v>231</v>
      </c>
      <c r="V59" s="518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46"/>
    </row>
    <row r="60" spans="2:38" s="39" customFormat="1" ht="9" customHeight="1">
      <c r="B60" s="36"/>
      <c r="C60" s="37"/>
      <c r="D60" s="37"/>
      <c r="E60" s="37"/>
      <c r="F60" s="37"/>
      <c r="G60" s="490" t="s">
        <v>230</v>
      </c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37"/>
      <c r="U60" s="37"/>
      <c r="V60" s="37"/>
      <c r="W60" s="490" t="s">
        <v>226</v>
      </c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37"/>
      <c r="AK60" s="37"/>
      <c r="AL60" s="38"/>
    </row>
    <row r="61" spans="2:38" s="59" customFormat="1" ht="12.75" customHeight="1">
      <c r="B61" s="45"/>
      <c r="C61" s="487" t="s">
        <v>233</v>
      </c>
      <c r="D61" s="487"/>
      <c r="E61" s="487"/>
      <c r="F61" s="487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46"/>
    </row>
    <row r="62" spans="2:38" s="39" customFormat="1" ht="9" customHeight="1">
      <c r="B62" s="36"/>
      <c r="C62" s="37"/>
      <c r="D62" s="37"/>
      <c r="E62" s="37"/>
      <c r="F62" s="37"/>
      <c r="G62" s="490" t="s">
        <v>234</v>
      </c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38"/>
    </row>
    <row r="63" spans="2:38" s="39" customFormat="1" ht="2.25" customHeight="1">
      <c r="B63" s="36"/>
      <c r="C63" s="52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2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38"/>
    </row>
    <row r="64" spans="2:38" s="39" customFormat="1" ht="3" customHeight="1">
      <c r="B64" s="36"/>
      <c r="C64" s="40"/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</row>
    <row r="65" spans="2:38" s="39" customFormat="1" ht="5.25" customHeight="1">
      <c r="B65" s="36"/>
      <c r="C65" s="34"/>
      <c r="D65" s="34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8"/>
    </row>
    <row r="66" spans="2:38" s="47" customFormat="1" ht="12" customHeight="1">
      <c r="B66" s="45"/>
      <c r="C66" s="40" t="s">
        <v>211</v>
      </c>
      <c r="D66" s="40"/>
      <c r="E66" s="40"/>
      <c r="F66" s="40"/>
      <c r="G66" s="40"/>
      <c r="H66" s="40"/>
      <c r="I66" s="40"/>
      <c r="J66" s="40"/>
      <c r="K66" s="40"/>
      <c r="L66" s="481" t="s">
        <v>210</v>
      </c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645" t="s">
        <v>416</v>
      </c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46"/>
    </row>
    <row r="67" spans="2:38" s="43" customFormat="1" ht="7.5" customHeight="1"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38"/>
    </row>
    <row r="68" spans="2:38" s="59" customFormat="1" ht="15.75" customHeight="1">
      <c r="B68" s="45"/>
      <c r="C68" s="487" t="s">
        <v>227</v>
      </c>
      <c r="D68" s="487"/>
      <c r="E68" s="487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7"/>
      <c r="U68" s="521" t="s">
        <v>228</v>
      </c>
      <c r="V68" s="521"/>
      <c r="W68" s="521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46"/>
    </row>
    <row r="69" spans="2:38" s="39" customFormat="1" ht="11.25">
      <c r="B69" s="3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90" t="s">
        <v>229</v>
      </c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38"/>
    </row>
    <row r="70" spans="2:38" s="39" customFormat="1" ht="11.25">
      <c r="B70" s="3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38"/>
    </row>
    <row r="71" spans="2:38" ht="10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spans="2:38" ht="12.7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</row>
  </sheetData>
  <sheetProtection password="CC15" sheet="1" objects="1" scenarios="1"/>
  <mergeCells count="152">
    <mergeCell ref="U22:V22"/>
    <mergeCell ref="C15:E15"/>
    <mergeCell ref="C25:F25"/>
    <mergeCell ref="C26:F26"/>
    <mergeCell ref="C27:F27"/>
    <mergeCell ref="F15:S15"/>
    <mergeCell ref="F16:S16"/>
    <mergeCell ref="G17:S17"/>
    <mergeCell ref="N54:O54"/>
    <mergeCell ref="P54:Q54"/>
    <mergeCell ref="Z53:AK53"/>
    <mergeCell ref="G61:AK61"/>
    <mergeCell ref="K53:V53"/>
    <mergeCell ref="W60:AI60"/>
    <mergeCell ref="F21:S21"/>
    <mergeCell ref="C20:F20"/>
    <mergeCell ref="C68:E68"/>
    <mergeCell ref="U68:W68"/>
    <mergeCell ref="X68:AK68"/>
    <mergeCell ref="F68:S68"/>
    <mergeCell ref="G60:S60"/>
    <mergeCell ref="C21:E21"/>
    <mergeCell ref="W66:AK66"/>
    <mergeCell ref="G62:AK62"/>
    <mergeCell ref="U15:W15"/>
    <mergeCell ref="C18:F18"/>
    <mergeCell ref="C17:F17"/>
    <mergeCell ref="U16:V16"/>
    <mergeCell ref="Y18:AK18"/>
    <mergeCell ref="U19:W19"/>
    <mergeCell ref="G18:S18"/>
    <mergeCell ref="G19:S19"/>
    <mergeCell ref="X15:AK15"/>
    <mergeCell ref="X19:AK19"/>
    <mergeCell ref="AG16:AK16"/>
    <mergeCell ref="C23:F23"/>
    <mergeCell ref="C22:F22"/>
    <mergeCell ref="X23:AK23"/>
    <mergeCell ref="U23:W23"/>
    <mergeCell ref="U21:V21"/>
    <mergeCell ref="W21:AK21"/>
    <mergeCell ref="Z20:AK20"/>
    <mergeCell ref="G20:S20"/>
    <mergeCell ref="U20:Y20"/>
    <mergeCell ref="C3:AK3"/>
    <mergeCell ref="C4:AK4"/>
    <mergeCell ref="C5:AK5"/>
    <mergeCell ref="C6:AK6"/>
    <mergeCell ref="Z17:AK17"/>
    <mergeCell ref="U17:Y17"/>
    <mergeCell ref="W16:AD16"/>
    <mergeCell ref="AE16:AF16"/>
    <mergeCell ref="C16:E16"/>
    <mergeCell ref="C11:AK11"/>
    <mergeCell ref="U55:AA55"/>
    <mergeCell ref="L66:V66"/>
    <mergeCell ref="G30:AG30"/>
    <mergeCell ref="G44:AG44"/>
    <mergeCell ref="AH44:AK44"/>
    <mergeCell ref="G33:AG33"/>
    <mergeCell ref="U59:V59"/>
    <mergeCell ref="AB55:AH55"/>
    <mergeCell ref="Z49:AK49"/>
    <mergeCell ref="H56:S56"/>
    <mergeCell ref="C44:F44"/>
    <mergeCell ref="G23:S23"/>
    <mergeCell ref="W22:AK22"/>
    <mergeCell ref="C7:AK7"/>
    <mergeCell ref="C8:AK8"/>
    <mergeCell ref="C10:AK10"/>
    <mergeCell ref="C14:H14"/>
    <mergeCell ref="I14:S14"/>
    <mergeCell ref="U14:V14"/>
    <mergeCell ref="W14:AD14"/>
    <mergeCell ref="X69:AK69"/>
    <mergeCell ref="AH25:AK25"/>
    <mergeCell ref="G25:AG25"/>
    <mergeCell ref="G26:AG26"/>
    <mergeCell ref="AH26:AK26"/>
    <mergeCell ref="G27:AG27"/>
    <mergeCell ref="AH42:AK42"/>
    <mergeCell ref="AH30:AK30"/>
    <mergeCell ref="G31:AG31"/>
    <mergeCell ref="AH27:AK27"/>
    <mergeCell ref="AH37:AK37"/>
    <mergeCell ref="AH39:AK39"/>
    <mergeCell ref="AH41:AK41"/>
    <mergeCell ref="AH40:AK40"/>
    <mergeCell ref="AF14:AG14"/>
    <mergeCell ref="C12:AK12"/>
    <mergeCell ref="AH14:AK14"/>
    <mergeCell ref="C19:F19"/>
    <mergeCell ref="G22:S22"/>
    <mergeCell ref="U18:X18"/>
    <mergeCell ref="AH45:AK45"/>
    <mergeCell ref="AH31:AK31"/>
    <mergeCell ref="C55:G55"/>
    <mergeCell ref="H55:S55"/>
    <mergeCell ref="AH33:AK33"/>
    <mergeCell ref="C34:F34"/>
    <mergeCell ref="G34:AG34"/>
    <mergeCell ref="C39:F39"/>
    <mergeCell ref="AH38:AK38"/>
    <mergeCell ref="AH36:AK36"/>
    <mergeCell ref="G39:AG39"/>
    <mergeCell ref="G40:AG40"/>
    <mergeCell ref="C43:F43"/>
    <mergeCell ref="G43:AG43"/>
    <mergeCell ref="C42:F42"/>
    <mergeCell ref="G42:AG42"/>
    <mergeCell ref="C38:F38"/>
    <mergeCell ref="G38:AG38"/>
    <mergeCell ref="G36:AG36"/>
    <mergeCell ref="C37:F37"/>
    <mergeCell ref="G37:AG37"/>
    <mergeCell ref="C36:F36"/>
    <mergeCell ref="C61:F61"/>
    <mergeCell ref="C54:M54"/>
    <mergeCell ref="C53:J53"/>
    <mergeCell ref="C40:F40"/>
    <mergeCell ref="C59:F59"/>
    <mergeCell ref="C41:F41"/>
    <mergeCell ref="G41:AG41"/>
    <mergeCell ref="W53:Y53"/>
    <mergeCell ref="Y54:Z54"/>
    <mergeCell ref="W59:AK59"/>
    <mergeCell ref="C35:F35"/>
    <mergeCell ref="G28:AG28"/>
    <mergeCell ref="C28:F28"/>
    <mergeCell ref="C29:F29"/>
    <mergeCell ref="C30:F30"/>
    <mergeCell ref="AH32:AK32"/>
    <mergeCell ref="AH35:AK35"/>
    <mergeCell ref="G35:AG35"/>
    <mergeCell ref="C33:F33"/>
    <mergeCell ref="AH28:AK28"/>
    <mergeCell ref="G29:AG29"/>
    <mergeCell ref="AH29:AK29"/>
    <mergeCell ref="C31:F31"/>
    <mergeCell ref="C32:F32"/>
    <mergeCell ref="AH34:AK34"/>
    <mergeCell ref="G32:AG32"/>
    <mergeCell ref="G59:T59"/>
    <mergeCell ref="C45:F45"/>
    <mergeCell ref="G45:AG45"/>
    <mergeCell ref="C57:H57"/>
    <mergeCell ref="AH43:AK43"/>
    <mergeCell ref="C46:F46"/>
    <mergeCell ref="G46:AG46"/>
    <mergeCell ref="AH46:AK46"/>
    <mergeCell ref="Z48:AK48"/>
    <mergeCell ref="R54:W54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B55:AH55 AK24 G17:S17 Y18:AK18 Z17:AK17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2"/>
  <sheetViews>
    <sheetView showGridLines="0" showRowColHeaders="0" zoomScalePageLayoutView="0" workbookViewId="0" topLeftCell="A1">
      <selection activeCell="W14" sqref="W14:AD14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39" width="2.7109375" style="4" customWidth="1"/>
    <col min="40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422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639" t="s">
        <v>419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645" t="s">
        <v>418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 t="s">
        <v>420</v>
      </c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2" customHeight="1">
      <c r="B26" s="45"/>
      <c r="C26" s="645">
        <v>803.01</v>
      </c>
      <c r="D26" s="645"/>
      <c r="E26" s="645"/>
      <c r="F26" s="652"/>
      <c r="G26" s="646" t="s">
        <v>444</v>
      </c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8"/>
      <c r="AH26" s="649" t="s">
        <v>449</v>
      </c>
      <c r="AI26" s="645"/>
      <c r="AJ26" s="645"/>
      <c r="AK26" s="645"/>
      <c r="AL26" s="46"/>
    </row>
    <row r="27" spans="2:38" s="47" customFormat="1" ht="12" customHeight="1">
      <c r="B27" s="45"/>
      <c r="C27" s="639"/>
      <c r="D27" s="639"/>
      <c r="E27" s="639"/>
      <c r="F27" s="640"/>
      <c r="G27" s="635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7"/>
      <c r="AH27" s="638"/>
      <c r="AI27" s="639"/>
      <c r="AJ27" s="639"/>
      <c r="AK27" s="639"/>
      <c r="AL27" s="46"/>
    </row>
    <row r="28" spans="2:38" s="47" customFormat="1" ht="12" customHeight="1">
      <c r="B28" s="45"/>
      <c r="C28" s="639"/>
      <c r="D28" s="639"/>
      <c r="E28" s="639"/>
      <c r="F28" s="640"/>
      <c r="G28" s="635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7"/>
      <c r="AH28" s="638"/>
      <c r="AI28" s="639"/>
      <c r="AJ28" s="639"/>
      <c r="AK28" s="639"/>
      <c r="AL28" s="46"/>
    </row>
    <row r="29" spans="2:38" s="47" customFormat="1" ht="12" customHeight="1">
      <c r="B29" s="45"/>
      <c r="C29" s="639"/>
      <c r="D29" s="639"/>
      <c r="E29" s="639"/>
      <c r="F29" s="640"/>
      <c r="G29" s="635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7"/>
      <c r="AH29" s="638"/>
      <c r="AI29" s="639"/>
      <c r="AJ29" s="639"/>
      <c r="AK29" s="639"/>
      <c r="AL29" s="46"/>
    </row>
    <row r="30" spans="2:38" s="47" customFormat="1" ht="12" customHeight="1">
      <c r="B30" s="45"/>
      <c r="C30" s="639"/>
      <c r="D30" s="639"/>
      <c r="E30" s="639"/>
      <c r="F30" s="640"/>
      <c r="G30" s="635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7"/>
      <c r="AH30" s="638"/>
      <c r="AI30" s="639"/>
      <c r="AJ30" s="639"/>
      <c r="AK30" s="639"/>
      <c r="AL30" s="46"/>
    </row>
    <row r="31" spans="2:38" s="47" customFormat="1" ht="12" customHeight="1">
      <c r="B31" s="45"/>
      <c r="C31" s="639"/>
      <c r="D31" s="639"/>
      <c r="E31" s="639"/>
      <c r="F31" s="640"/>
      <c r="G31" s="635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7"/>
      <c r="AH31" s="638"/>
      <c r="AI31" s="639"/>
      <c r="AJ31" s="639"/>
      <c r="AK31" s="639"/>
      <c r="AL31" s="46"/>
    </row>
    <row r="32" spans="2:38" s="43" customFormat="1" ht="12" customHeight="1">
      <c r="B32" s="36"/>
      <c r="C32" s="639"/>
      <c r="D32" s="639"/>
      <c r="E32" s="639"/>
      <c r="F32" s="640"/>
      <c r="G32" s="635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7"/>
      <c r="AH32" s="638"/>
      <c r="AI32" s="639"/>
      <c r="AJ32" s="639"/>
      <c r="AK32" s="639"/>
      <c r="AL32" s="38"/>
    </row>
    <row r="33" spans="2:38" s="43" customFormat="1" ht="12" customHeight="1">
      <c r="B33" s="36"/>
      <c r="C33" s="639"/>
      <c r="D33" s="639"/>
      <c r="E33" s="639"/>
      <c r="F33" s="640"/>
      <c r="G33" s="635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7"/>
      <c r="AH33" s="638"/>
      <c r="AI33" s="639"/>
      <c r="AJ33" s="639"/>
      <c r="AK33" s="639"/>
      <c r="AL33" s="38"/>
    </row>
    <row r="34" spans="2:38" s="43" customFormat="1" ht="12" customHeight="1">
      <c r="B34" s="36"/>
      <c r="C34" s="639"/>
      <c r="D34" s="639"/>
      <c r="E34" s="639"/>
      <c r="F34" s="640"/>
      <c r="G34" s="635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7"/>
      <c r="AH34" s="638"/>
      <c r="AI34" s="639"/>
      <c r="AJ34" s="639"/>
      <c r="AK34" s="639"/>
      <c r="AL34" s="38"/>
    </row>
    <row r="35" spans="2:38" s="43" customFormat="1" ht="12" customHeight="1">
      <c r="B35" s="36"/>
      <c r="C35" s="639"/>
      <c r="D35" s="639"/>
      <c r="E35" s="639"/>
      <c r="F35" s="640"/>
      <c r="G35" s="635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7"/>
      <c r="AH35" s="638"/>
      <c r="AI35" s="639"/>
      <c r="AJ35" s="639"/>
      <c r="AK35" s="639"/>
      <c r="AL35" s="38"/>
    </row>
    <row r="36" spans="2:38" s="43" customFormat="1" ht="12" customHeight="1">
      <c r="B36" s="36"/>
      <c r="C36" s="639"/>
      <c r="D36" s="639"/>
      <c r="E36" s="639"/>
      <c r="F36" s="640"/>
      <c r="G36" s="635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7"/>
      <c r="AH36" s="638"/>
      <c r="AI36" s="639"/>
      <c r="AJ36" s="639"/>
      <c r="AK36" s="639"/>
      <c r="AL36" s="38"/>
    </row>
    <row r="37" spans="2:38" s="43" customFormat="1" ht="12" customHeight="1">
      <c r="B37" s="36"/>
      <c r="C37" s="639"/>
      <c r="D37" s="639"/>
      <c r="E37" s="639"/>
      <c r="F37" s="640"/>
      <c r="G37" s="635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7"/>
      <c r="AH37" s="638"/>
      <c r="AI37" s="639"/>
      <c r="AJ37" s="639"/>
      <c r="AK37" s="639"/>
      <c r="AL37" s="38"/>
    </row>
    <row r="38" spans="2:38" s="43" customFormat="1" ht="12" customHeight="1">
      <c r="B38" s="36"/>
      <c r="C38" s="639"/>
      <c r="D38" s="639"/>
      <c r="E38" s="639"/>
      <c r="F38" s="640"/>
      <c r="G38" s="635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7"/>
      <c r="AH38" s="638"/>
      <c r="AI38" s="639"/>
      <c r="AJ38" s="639"/>
      <c r="AK38" s="639"/>
      <c r="AL38" s="38"/>
    </row>
    <row r="39" spans="2:38" s="43" customFormat="1" ht="12" customHeight="1">
      <c r="B39" s="36"/>
      <c r="C39" s="639"/>
      <c r="D39" s="639"/>
      <c r="E39" s="639"/>
      <c r="F39" s="640"/>
      <c r="G39" s="658" t="s">
        <v>423</v>
      </c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60"/>
      <c r="AH39" s="638"/>
      <c r="AI39" s="639"/>
      <c r="AJ39" s="639"/>
      <c r="AK39" s="639"/>
      <c r="AL39" s="38"/>
    </row>
    <row r="40" spans="2:38" s="43" customFormat="1" ht="12" customHeight="1">
      <c r="B40" s="36"/>
      <c r="C40" s="639"/>
      <c r="D40" s="639"/>
      <c r="E40" s="639"/>
      <c r="F40" s="640"/>
      <c r="G40" s="635" t="s">
        <v>445</v>
      </c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7"/>
      <c r="AH40" s="638"/>
      <c r="AI40" s="639"/>
      <c r="AJ40" s="639"/>
      <c r="AK40" s="639"/>
      <c r="AL40" s="38"/>
    </row>
    <row r="41" spans="2:38" s="43" customFormat="1" ht="12" customHeight="1">
      <c r="B41" s="36"/>
      <c r="C41" s="639"/>
      <c r="D41" s="639"/>
      <c r="E41" s="639"/>
      <c r="F41" s="640"/>
      <c r="G41" s="635" t="s">
        <v>446</v>
      </c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7"/>
      <c r="AH41" s="638"/>
      <c r="AI41" s="639"/>
      <c r="AJ41" s="639"/>
      <c r="AK41" s="639"/>
      <c r="AL41" s="38"/>
    </row>
    <row r="42" spans="2:38" s="43" customFormat="1" ht="12" customHeight="1">
      <c r="B42" s="36"/>
      <c r="C42" s="639"/>
      <c r="D42" s="639"/>
      <c r="E42" s="639"/>
      <c r="F42" s="640"/>
      <c r="G42" s="635" t="s">
        <v>447</v>
      </c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7"/>
      <c r="AH42" s="638"/>
      <c r="AI42" s="639"/>
      <c r="AJ42" s="639"/>
      <c r="AK42" s="639"/>
      <c r="AL42" s="38"/>
    </row>
    <row r="43" spans="2:38" s="43" customFormat="1" ht="12" customHeight="1">
      <c r="B43" s="36"/>
      <c r="C43" s="639"/>
      <c r="D43" s="639"/>
      <c r="E43" s="639"/>
      <c r="F43" s="640"/>
      <c r="G43" s="635" t="s">
        <v>448</v>
      </c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7"/>
      <c r="AH43" s="638"/>
      <c r="AI43" s="639"/>
      <c r="AJ43" s="639"/>
      <c r="AK43" s="639"/>
      <c r="AL43" s="38"/>
    </row>
    <row r="44" spans="2:38" s="43" customFormat="1" ht="12" customHeight="1">
      <c r="B44" s="36"/>
      <c r="C44" s="639"/>
      <c r="D44" s="639"/>
      <c r="E44" s="639"/>
      <c r="F44" s="640"/>
      <c r="G44" s="63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7"/>
      <c r="AH44" s="638"/>
      <c r="AI44" s="639"/>
      <c r="AJ44" s="639"/>
      <c r="AK44" s="639"/>
      <c r="AL44" s="38"/>
    </row>
    <row r="45" spans="2:38" s="43" customFormat="1" ht="12" customHeight="1">
      <c r="B45" s="36"/>
      <c r="C45" s="639"/>
      <c r="D45" s="639"/>
      <c r="E45" s="639"/>
      <c r="F45" s="640"/>
      <c r="G45" s="635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7"/>
      <c r="AH45" s="638"/>
      <c r="AI45" s="639"/>
      <c r="AJ45" s="639"/>
      <c r="AK45" s="639"/>
      <c r="AL45" s="38"/>
    </row>
    <row r="46" spans="2:38" s="39" customFormat="1" ht="12" customHeight="1">
      <c r="B46" s="36"/>
      <c r="C46" s="634"/>
      <c r="D46" s="634"/>
      <c r="E46" s="634"/>
      <c r="F46" s="641"/>
      <c r="G46" s="642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4"/>
      <c r="AH46" s="633"/>
      <c r="AI46" s="634"/>
      <c r="AJ46" s="634"/>
      <c r="AK46" s="634"/>
      <c r="AL46" s="38"/>
    </row>
    <row r="47" spans="2:38" s="39" customFormat="1" ht="7.5" customHeight="1">
      <c r="B47" s="93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23"/>
      <c r="P47" s="123"/>
      <c r="Q47" s="123"/>
      <c r="R47" s="123"/>
      <c r="S47" s="97"/>
      <c r="T47" s="97"/>
      <c r="U47" s="97"/>
      <c r="V47" s="97"/>
      <c r="W47" s="123"/>
      <c r="X47" s="123"/>
      <c r="Y47" s="123"/>
      <c r="Z47" s="123"/>
      <c r="AA47" s="110"/>
      <c r="AB47" s="110"/>
      <c r="AC47" s="110"/>
      <c r="AD47" s="98"/>
      <c r="AE47" s="98"/>
      <c r="AF47" s="98"/>
      <c r="AG47" s="98"/>
      <c r="AH47" s="97"/>
      <c r="AI47" s="97"/>
      <c r="AJ47" s="97"/>
      <c r="AK47" s="97"/>
      <c r="AL47" s="94"/>
    </row>
    <row r="48" spans="2:38" s="39" customFormat="1" ht="15.7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8"/>
    </row>
    <row r="49" spans="2:38" s="39" customFormat="1" ht="12.75" customHeight="1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10" t="s">
        <v>250</v>
      </c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38"/>
    </row>
    <row r="50" spans="2:38" s="23" customFormat="1" ht="12.75" customHeight="1">
      <c r="B50" s="2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2"/>
    </row>
    <row r="51" spans="2:38" s="23" customFormat="1" ht="12.75" customHeight="1">
      <c r="B51" s="2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2"/>
    </row>
    <row r="52" spans="2:38" s="23" customFormat="1" ht="8.25" customHeight="1">
      <c r="B52" s="2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2"/>
    </row>
    <row r="53" spans="2:38" s="59" customFormat="1" ht="12.75" customHeight="1">
      <c r="B53" s="45"/>
      <c r="C53" s="487" t="s">
        <v>236</v>
      </c>
      <c r="D53" s="487"/>
      <c r="E53" s="487"/>
      <c r="F53" s="487"/>
      <c r="G53" s="487"/>
      <c r="H53" s="487"/>
      <c r="I53" s="487"/>
      <c r="J53" s="487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521" t="s">
        <v>237</v>
      </c>
      <c r="X53" s="521"/>
      <c r="Y53" s="521"/>
      <c r="Z53" s="655" t="s">
        <v>397</v>
      </c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46"/>
    </row>
    <row r="54" spans="2:38" s="59" customFormat="1" ht="12.75" customHeight="1">
      <c r="B54" s="45"/>
      <c r="C54" s="487" t="s">
        <v>238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656" t="s">
        <v>395</v>
      </c>
      <c r="O54" s="656"/>
      <c r="P54" s="481" t="s">
        <v>239</v>
      </c>
      <c r="Q54" s="481"/>
      <c r="R54" s="645" t="s">
        <v>396</v>
      </c>
      <c r="S54" s="645"/>
      <c r="T54" s="645"/>
      <c r="U54" s="645"/>
      <c r="V54" s="645"/>
      <c r="W54" s="645"/>
      <c r="X54" s="40" t="s">
        <v>251</v>
      </c>
      <c r="Y54" s="657" t="s">
        <v>21</v>
      </c>
      <c r="Z54" s="657"/>
      <c r="AA54" s="37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46"/>
    </row>
    <row r="55" spans="2:38" s="59" customFormat="1" ht="12.75" customHeight="1">
      <c r="B55" s="45"/>
      <c r="C55" s="517" t="s">
        <v>240</v>
      </c>
      <c r="D55" s="517"/>
      <c r="E55" s="517"/>
      <c r="F55" s="517"/>
      <c r="G55" s="517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48"/>
      <c r="U55" s="481" t="s">
        <v>241</v>
      </c>
      <c r="V55" s="481"/>
      <c r="W55" s="481"/>
      <c r="X55" s="481"/>
      <c r="Y55" s="481"/>
      <c r="Z55" s="481"/>
      <c r="AA55" s="481"/>
      <c r="AB55" s="653">
        <v>38709</v>
      </c>
      <c r="AC55" s="653"/>
      <c r="AD55" s="653"/>
      <c r="AE55" s="653"/>
      <c r="AF55" s="653"/>
      <c r="AG55" s="653"/>
      <c r="AH55" s="653"/>
      <c r="AI55" s="37"/>
      <c r="AJ55" s="37"/>
      <c r="AK55" s="37"/>
      <c r="AL55" s="46"/>
    </row>
    <row r="56" spans="2:38" s="39" customFormat="1" ht="12.75" customHeight="1">
      <c r="B56" s="36"/>
      <c r="C56" s="37"/>
      <c r="D56" s="37"/>
      <c r="E56" s="37"/>
      <c r="F56" s="37"/>
      <c r="G56" s="55"/>
      <c r="H56" s="515" t="s">
        <v>242</v>
      </c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37"/>
      <c r="AJ56" s="37"/>
      <c r="AK56" s="37"/>
      <c r="AL56" s="38"/>
    </row>
    <row r="57" spans="2:38" s="39" customFormat="1" ht="12.75" customHeight="1">
      <c r="B57" s="36"/>
      <c r="C57" s="520" t="s">
        <v>235</v>
      </c>
      <c r="D57" s="520"/>
      <c r="E57" s="520"/>
      <c r="F57" s="520"/>
      <c r="G57" s="520"/>
      <c r="H57" s="520"/>
      <c r="I57" s="37"/>
      <c r="J57" s="37"/>
      <c r="K57" s="37"/>
      <c r="L57" s="37"/>
      <c r="M57" s="37"/>
      <c r="N57" s="37"/>
      <c r="O57" s="37"/>
      <c r="P57" s="55"/>
      <c r="Q57" s="55"/>
      <c r="R57" s="55"/>
      <c r="S57" s="55"/>
      <c r="T57" s="55"/>
      <c r="U57" s="55"/>
      <c r="V57" s="55"/>
      <c r="W57" s="55"/>
      <c r="X57" s="55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8"/>
    </row>
    <row r="58" spans="2:38" s="39" customFormat="1" ht="12.75" customHeight="1">
      <c r="B58" s="36"/>
      <c r="C58" s="40" t="s">
        <v>225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/>
    </row>
    <row r="59" spans="2:38" s="59" customFormat="1" ht="15.75" customHeight="1">
      <c r="B59" s="45"/>
      <c r="C59" s="487" t="s">
        <v>232</v>
      </c>
      <c r="D59" s="487"/>
      <c r="E59" s="487"/>
      <c r="F59" s="487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518" t="s">
        <v>231</v>
      </c>
      <c r="V59" s="518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46"/>
    </row>
    <row r="60" spans="2:38" s="39" customFormat="1" ht="9" customHeight="1">
      <c r="B60" s="36"/>
      <c r="C60" s="37"/>
      <c r="D60" s="37"/>
      <c r="E60" s="37"/>
      <c r="F60" s="37"/>
      <c r="G60" s="490" t="s">
        <v>230</v>
      </c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37"/>
      <c r="U60" s="37"/>
      <c r="V60" s="37"/>
      <c r="W60" s="490" t="s">
        <v>226</v>
      </c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37"/>
      <c r="AK60" s="37"/>
      <c r="AL60" s="38"/>
    </row>
    <row r="61" spans="2:38" s="59" customFormat="1" ht="12.75" customHeight="1">
      <c r="B61" s="45"/>
      <c r="C61" s="487" t="s">
        <v>233</v>
      </c>
      <c r="D61" s="487"/>
      <c r="E61" s="487"/>
      <c r="F61" s="487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46"/>
    </row>
    <row r="62" spans="2:38" s="39" customFormat="1" ht="9" customHeight="1">
      <c r="B62" s="36"/>
      <c r="C62" s="37"/>
      <c r="D62" s="37"/>
      <c r="E62" s="37"/>
      <c r="F62" s="37"/>
      <c r="G62" s="490" t="s">
        <v>234</v>
      </c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38"/>
    </row>
    <row r="63" spans="2:38" s="39" customFormat="1" ht="2.25" customHeight="1">
      <c r="B63" s="36"/>
      <c r="C63" s="52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2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38"/>
    </row>
    <row r="64" spans="2:38" s="39" customFormat="1" ht="3" customHeight="1">
      <c r="B64" s="36"/>
      <c r="C64" s="40"/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</row>
    <row r="65" spans="2:38" s="39" customFormat="1" ht="5.25" customHeight="1">
      <c r="B65" s="36"/>
      <c r="C65" s="34"/>
      <c r="D65" s="34"/>
      <c r="E65" s="34"/>
      <c r="F65" s="34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8"/>
    </row>
    <row r="66" spans="2:38" s="47" customFormat="1" ht="12" customHeight="1">
      <c r="B66" s="45"/>
      <c r="C66" s="40" t="s">
        <v>211</v>
      </c>
      <c r="D66" s="40"/>
      <c r="E66" s="40"/>
      <c r="F66" s="40"/>
      <c r="G66" s="40"/>
      <c r="H66" s="40"/>
      <c r="I66" s="40"/>
      <c r="J66" s="40"/>
      <c r="K66" s="40"/>
      <c r="L66" s="481" t="s">
        <v>210</v>
      </c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645" t="s">
        <v>416</v>
      </c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46"/>
    </row>
    <row r="67" spans="2:38" s="43" customFormat="1" ht="7.5" customHeight="1">
      <c r="B67" s="36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38"/>
    </row>
    <row r="68" spans="2:38" s="59" customFormat="1" ht="15.75" customHeight="1">
      <c r="B68" s="45"/>
      <c r="C68" s="487" t="s">
        <v>227</v>
      </c>
      <c r="D68" s="487"/>
      <c r="E68" s="487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7"/>
      <c r="U68" s="521" t="s">
        <v>228</v>
      </c>
      <c r="V68" s="521"/>
      <c r="W68" s="521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46"/>
    </row>
    <row r="69" spans="2:38" s="39" customFormat="1" ht="11.25">
      <c r="B69" s="3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90" t="s">
        <v>229</v>
      </c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38"/>
    </row>
    <row r="70" spans="2:38" s="39" customFormat="1" ht="11.25">
      <c r="B70" s="3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38"/>
    </row>
    <row r="71" spans="2:38" ht="10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spans="2:38" ht="12.7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</row>
  </sheetData>
  <sheetProtection password="CC15" sheet="1" objects="1" scenarios="1"/>
  <mergeCells count="152">
    <mergeCell ref="W60:AI60"/>
    <mergeCell ref="C45:F45"/>
    <mergeCell ref="G45:AG45"/>
    <mergeCell ref="AH45:AK45"/>
    <mergeCell ref="C46:F46"/>
    <mergeCell ref="G46:AG46"/>
    <mergeCell ref="AH46:AK46"/>
    <mergeCell ref="AH32:AK32"/>
    <mergeCell ref="AH35:AK35"/>
    <mergeCell ref="C35:F35"/>
    <mergeCell ref="C36:F36"/>
    <mergeCell ref="AH42:AK42"/>
    <mergeCell ref="Z48:AK48"/>
    <mergeCell ref="C44:F44"/>
    <mergeCell ref="G44:AG44"/>
    <mergeCell ref="AH44:AK44"/>
    <mergeCell ref="AH43:AK43"/>
    <mergeCell ref="X69:AK69"/>
    <mergeCell ref="AH25:AK25"/>
    <mergeCell ref="G25:AG25"/>
    <mergeCell ref="G26:AG26"/>
    <mergeCell ref="AH26:AK26"/>
    <mergeCell ref="G27:AG27"/>
    <mergeCell ref="AH27:AK27"/>
    <mergeCell ref="U55:AA55"/>
    <mergeCell ref="L66:V66"/>
    <mergeCell ref="G30:AG30"/>
    <mergeCell ref="AH14:AK14"/>
    <mergeCell ref="AF14:AG14"/>
    <mergeCell ref="C12:AK12"/>
    <mergeCell ref="C11:AK11"/>
    <mergeCell ref="C3:AK3"/>
    <mergeCell ref="C4:AK4"/>
    <mergeCell ref="C5:AK5"/>
    <mergeCell ref="C6:AK6"/>
    <mergeCell ref="C7:AK7"/>
    <mergeCell ref="C8:AK8"/>
    <mergeCell ref="AH41:AK41"/>
    <mergeCell ref="AH40:AK40"/>
    <mergeCell ref="G40:AG40"/>
    <mergeCell ref="C42:F42"/>
    <mergeCell ref="C10:AK10"/>
    <mergeCell ref="C14:H14"/>
    <mergeCell ref="I14:S14"/>
    <mergeCell ref="U14:V14"/>
    <mergeCell ref="W14:AD14"/>
    <mergeCell ref="C39:F39"/>
    <mergeCell ref="G39:AG39"/>
    <mergeCell ref="AH39:AK39"/>
    <mergeCell ref="C38:F38"/>
    <mergeCell ref="G38:AG38"/>
    <mergeCell ref="AH38:AK38"/>
    <mergeCell ref="C34:F34"/>
    <mergeCell ref="G34:AG34"/>
    <mergeCell ref="AH34:AK34"/>
    <mergeCell ref="G35:AG35"/>
    <mergeCell ref="C33:F33"/>
    <mergeCell ref="AH37:AK37"/>
    <mergeCell ref="G36:AG36"/>
    <mergeCell ref="AH36:AK36"/>
    <mergeCell ref="C37:F37"/>
    <mergeCell ref="G37:AG37"/>
    <mergeCell ref="G23:S23"/>
    <mergeCell ref="W22:AK22"/>
    <mergeCell ref="F21:S21"/>
    <mergeCell ref="W66:AK66"/>
    <mergeCell ref="AH30:AK30"/>
    <mergeCell ref="G31:AG31"/>
    <mergeCell ref="AH31:AK31"/>
    <mergeCell ref="C55:G55"/>
    <mergeCell ref="H55:S55"/>
    <mergeCell ref="AH33:AK33"/>
    <mergeCell ref="Z20:AK20"/>
    <mergeCell ref="G18:S18"/>
    <mergeCell ref="G19:S19"/>
    <mergeCell ref="G20:S20"/>
    <mergeCell ref="U20:Y20"/>
    <mergeCell ref="C18:F18"/>
    <mergeCell ref="X15:AK15"/>
    <mergeCell ref="C25:F25"/>
    <mergeCell ref="C26:F26"/>
    <mergeCell ref="C27:F27"/>
    <mergeCell ref="F15:S15"/>
    <mergeCell ref="F16:S16"/>
    <mergeCell ref="G17:S17"/>
    <mergeCell ref="X19:AK19"/>
    <mergeCell ref="U19:W19"/>
    <mergeCell ref="W21:AK21"/>
    <mergeCell ref="C40:F40"/>
    <mergeCell ref="C59:F59"/>
    <mergeCell ref="C41:F41"/>
    <mergeCell ref="G41:AG41"/>
    <mergeCell ref="W53:Y53"/>
    <mergeCell ref="C43:F43"/>
    <mergeCell ref="G43:AG43"/>
    <mergeCell ref="G42:AG42"/>
    <mergeCell ref="R54:W54"/>
    <mergeCell ref="C57:H57"/>
    <mergeCell ref="G61:AK61"/>
    <mergeCell ref="Y54:Z54"/>
    <mergeCell ref="W59:AK59"/>
    <mergeCell ref="C61:F61"/>
    <mergeCell ref="C54:M54"/>
    <mergeCell ref="C53:J53"/>
    <mergeCell ref="K53:V53"/>
    <mergeCell ref="G60:S60"/>
    <mergeCell ref="U59:V59"/>
    <mergeCell ref="G59:T59"/>
    <mergeCell ref="AH28:AK28"/>
    <mergeCell ref="G29:AG29"/>
    <mergeCell ref="AH29:AK29"/>
    <mergeCell ref="G62:AK62"/>
    <mergeCell ref="AB55:AH55"/>
    <mergeCell ref="Z49:AK49"/>
    <mergeCell ref="H56:S56"/>
    <mergeCell ref="N54:O54"/>
    <mergeCell ref="P54:Q54"/>
    <mergeCell ref="Z53:AK53"/>
    <mergeCell ref="C31:F31"/>
    <mergeCell ref="C32:F32"/>
    <mergeCell ref="G32:AG32"/>
    <mergeCell ref="G28:AG28"/>
    <mergeCell ref="C28:F28"/>
    <mergeCell ref="C29:F29"/>
    <mergeCell ref="C30:F30"/>
    <mergeCell ref="C16:E16"/>
    <mergeCell ref="C23:F23"/>
    <mergeCell ref="C22:F22"/>
    <mergeCell ref="X23:AK23"/>
    <mergeCell ref="U23:W23"/>
    <mergeCell ref="U22:V22"/>
    <mergeCell ref="G22:S22"/>
    <mergeCell ref="C20:F20"/>
    <mergeCell ref="C19:F19"/>
    <mergeCell ref="C21:E21"/>
    <mergeCell ref="U16:V16"/>
    <mergeCell ref="Y18:AK18"/>
    <mergeCell ref="Z17:AK17"/>
    <mergeCell ref="U17:Y17"/>
    <mergeCell ref="U18:X18"/>
    <mergeCell ref="AG16:AK16"/>
    <mergeCell ref="AE16:AF16"/>
    <mergeCell ref="C68:E68"/>
    <mergeCell ref="U68:W68"/>
    <mergeCell ref="X68:AK68"/>
    <mergeCell ref="F68:S68"/>
    <mergeCell ref="C15:E15"/>
    <mergeCell ref="U21:V21"/>
    <mergeCell ref="U15:W15"/>
    <mergeCell ref="W16:AD16"/>
    <mergeCell ref="G33:AG33"/>
    <mergeCell ref="C17:F17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B55:AH55 AK24 G17:S17 Y18:AK18 Z17:AK17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S82"/>
  <sheetViews>
    <sheetView showGridLines="0" zoomScalePageLayoutView="0" workbookViewId="0" topLeftCell="A1">
      <selection activeCell="P49" sqref="P49:Q49"/>
    </sheetView>
  </sheetViews>
  <sheetFormatPr defaultColWidth="0" defaultRowHeight="12.75" customHeight="1" zeroHeight="1"/>
  <cols>
    <col min="1" max="1" width="2.7109375" style="128" customWidth="1"/>
    <col min="2" max="2" width="1.7109375" style="128" customWidth="1"/>
    <col min="3" max="12" width="2.7109375" style="128" customWidth="1"/>
    <col min="13" max="13" width="3.00390625" style="128" customWidth="1"/>
    <col min="14" max="14" width="3.28125" style="128" customWidth="1"/>
    <col min="15" max="16" width="3.421875" style="128" customWidth="1"/>
    <col min="17" max="17" width="4.00390625" style="128" customWidth="1"/>
    <col min="18" max="18" width="3.140625" style="128" customWidth="1"/>
    <col min="19" max="19" width="3.7109375" style="128" customWidth="1"/>
    <col min="20" max="21" width="2.8515625" style="128" customWidth="1"/>
    <col min="22" max="22" width="3.421875" style="128" customWidth="1"/>
    <col min="23" max="23" width="3.00390625" style="128" customWidth="1"/>
    <col min="24" max="25" width="3.28125" style="128" customWidth="1"/>
    <col min="26" max="29" width="2.7109375" style="128" customWidth="1"/>
    <col min="30" max="30" width="3.421875" style="128" customWidth="1"/>
    <col min="31" max="31" width="2.7109375" style="128" customWidth="1"/>
    <col min="32" max="32" width="3.57421875" style="128" customWidth="1"/>
    <col min="33" max="33" width="3.00390625" style="128" customWidth="1"/>
    <col min="34" max="37" width="2.7109375" style="128" customWidth="1"/>
    <col min="38" max="38" width="1.7109375" style="128" customWidth="1"/>
    <col min="39" max="39" width="2.7109375" style="128" customWidth="1"/>
    <col min="40" max="40" width="2.7109375" style="128" hidden="1" customWidth="1"/>
    <col min="41" max="42" width="3.421875" style="128" hidden="1" customWidth="1"/>
    <col min="43" max="43" width="11.00390625" style="128" hidden="1" customWidth="1"/>
    <col min="44" max="44" width="8.00390625" style="128" hidden="1" customWidth="1"/>
    <col min="45" max="45" width="11.00390625" style="128" hidden="1" customWidth="1"/>
    <col min="46" max="46" width="13.8515625" style="128" hidden="1" customWidth="1"/>
    <col min="47" max="53" width="3.421875" style="128" hidden="1" customWidth="1"/>
    <col min="54" max="54" width="3.421875" style="183" hidden="1" customWidth="1"/>
    <col min="55" max="55" width="3.421875" style="128" hidden="1" customWidth="1"/>
    <col min="56" max="56" width="3.421875" style="183" hidden="1" customWidth="1"/>
    <col min="57" max="63" width="3.421875" style="128" hidden="1" customWidth="1"/>
    <col min="64" max="68" width="2.7109375" style="128" hidden="1" customWidth="1"/>
    <col min="69" max="69" width="3.8515625" style="128" hidden="1" customWidth="1"/>
    <col min="70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65" s="138" customFormat="1" ht="15.75">
      <c r="B4" s="135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C4" s="137"/>
      <c r="BE4" s="137"/>
      <c r="BF4" s="137"/>
      <c r="BG4" s="137"/>
      <c r="BH4" s="137"/>
      <c r="BI4" s="137"/>
      <c r="BJ4" s="137"/>
      <c r="BK4" s="137"/>
      <c r="BL4" s="137"/>
      <c r="BM4" s="137"/>
    </row>
    <row r="5" spans="2:65" s="138" customFormat="1" ht="14.25" customHeight="1">
      <c r="B5" s="135"/>
      <c r="C5" s="296" t="s">
        <v>1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C5" s="137"/>
      <c r="BE5" s="137"/>
      <c r="BF5" s="137"/>
      <c r="BG5" s="137"/>
      <c r="BH5" s="137"/>
      <c r="BI5" s="137"/>
      <c r="BJ5" s="137"/>
      <c r="BK5" s="137"/>
      <c r="BL5" s="137"/>
      <c r="BM5" s="137"/>
    </row>
    <row r="6" spans="2:65" s="138" customFormat="1" ht="12.75">
      <c r="B6" s="135"/>
      <c r="C6" s="297" t="s">
        <v>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C6" s="137"/>
      <c r="BE6" s="137"/>
      <c r="BF6" s="137"/>
      <c r="BG6" s="137"/>
      <c r="BH6" s="137"/>
      <c r="BI6" s="137"/>
      <c r="BJ6" s="137"/>
      <c r="BK6" s="137"/>
      <c r="BL6" s="137"/>
      <c r="BM6" s="137"/>
    </row>
    <row r="7" spans="2:65" s="138" customFormat="1" ht="9.75" customHeight="1">
      <c r="B7" s="135"/>
      <c r="C7" s="298" t="s">
        <v>3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C7" s="137"/>
      <c r="BE7" s="137"/>
      <c r="BF7" s="137"/>
      <c r="BG7" s="137"/>
      <c r="BH7" s="137"/>
      <c r="BI7" s="137"/>
      <c r="BJ7" s="137"/>
      <c r="BK7" s="137"/>
      <c r="BL7" s="137"/>
      <c r="BM7" s="137"/>
    </row>
    <row r="8" spans="2:38" s="138" customFormat="1" ht="9.75" customHeight="1">
      <c r="B8" s="135"/>
      <c r="C8" s="298" t="s">
        <v>4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422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154"/>
    </row>
    <row r="15" spans="2:38" s="155" customFormat="1" ht="12" customHeight="1">
      <c r="B15" s="150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154"/>
    </row>
    <row r="16" spans="2:38" s="155" customFormat="1" ht="12" customHeight="1">
      <c r="B16" s="150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154"/>
    </row>
    <row r="17" spans="2:38" s="155" customFormat="1" ht="12" customHeight="1">
      <c r="B17" s="150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154"/>
    </row>
    <row r="18" spans="2:38" s="155" customFormat="1" ht="12" customHeight="1">
      <c r="B18" s="150"/>
      <c r="C18" s="487" t="s">
        <v>216</v>
      </c>
      <c r="D18" s="487"/>
      <c r="E18" s="487"/>
      <c r="F18" s="487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154"/>
    </row>
    <row r="19" spans="2:38" s="155" customFormat="1" ht="12" customHeight="1">
      <c r="B19" s="150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154"/>
    </row>
    <row r="20" spans="2:38" s="155" customFormat="1" ht="12" customHeight="1">
      <c r="B20" s="150"/>
      <c r="C20" s="487" t="s">
        <v>218</v>
      </c>
      <c r="D20" s="487"/>
      <c r="E20" s="487"/>
      <c r="F20" s="487"/>
      <c r="G20" s="639" t="s">
        <v>388</v>
      </c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 t="s">
        <v>392</v>
      </c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154"/>
    </row>
    <row r="21" spans="2:38" s="155" customFormat="1" ht="12" customHeight="1">
      <c r="B21" s="150"/>
      <c r="C21" s="487" t="s">
        <v>208</v>
      </c>
      <c r="D21" s="487"/>
      <c r="E21" s="487"/>
      <c r="F21" s="645" t="s">
        <v>389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154"/>
    </row>
    <row r="22" spans="2:38" s="155" customFormat="1" ht="12" customHeight="1">
      <c r="B22" s="150"/>
      <c r="C22" s="487" t="s">
        <v>219</v>
      </c>
      <c r="D22" s="487"/>
      <c r="E22" s="487"/>
      <c r="F22" s="487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154"/>
    </row>
    <row r="23" spans="2:38" s="155" customFormat="1" ht="12" customHeight="1">
      <c r="B23" s="150"/>
      <c r="C23" s="487" t="s">
        <v>220</v>
      </c>
      <c r="D23" s="487"/>
      <c r="E23" s="487"/>
      <c r="F23" s="487"/>
      <c r="G23" s="639" t="s">
        <v>390</v>
      </c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3.5" customHeight="1">
      <c r="B26" s="150"/>
      <c r="C26" s="405"/>
      <c r="D26" s="406"/>
      <c r="E26" s="406"/>
      <c r="F26" s="407"/>
      <c r="G26" s="41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411"/>
      <c r="AI26" s="406"/>
      <c r="AJ26" s="406"/>
      <c r="AK26" s="406"/>
      <c r="AL26" s="154"/>
    </row>
    <row r="27" spans="2:38" s="155" customFormat="1" ht="13.5" customHeight="1">
      <c r="B27" s="150"/>
      <c r="C27" s="264"/>
      <c r="D27" s="408"/>
      <c r="E27" s="408"/>
      <c r="F27" s="409"/>
      <c r="G27" s="266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273"/>
      <c r="AI27" s="408"/>
      <c r="AJ27" s="408"/>
      <c r="AK27" s="408"/>
      <c r="AL27" s="154"/>
    </row>
    <row r="28" spans="2:38" s="155" customFormat="1" ht="13.5" customHeight="1">
      <c r="B28" s="150"/>
      <c r="C28" s="289"/>
      <c r="D28" s="369"/>
      <c r="E28" s="369"/>
      <c r="F28" s="370"/>
      <c r="G28" s="291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294"/>
      <c r="AI28" s="369"/>
      <c r="AJ28" s="369"/>
      <c r="AK28" s="369"/>
      <c r="AL28" s="154"/>
    </row>
    <row r="29" spans="2:38" s="164" customFormat="1" ht="5.25" customHeight="1" thickBot="1">
      <c r="B29" s="162"/>
      <c r="C29" s="190"/>
      <c r="D29" s="190"/>
      <c r="E29" s="184"/>
      <c r="F29" s="184"/>
      <c r="G29" s="200"/>
      <c r="H29" s="184"/>
      <c r="I29" s="184"/>
      <c r="J29" s="184"/>
      <c r="K29" s="184"/>
      <c r="L29" s="184"/>
      <c r="M29" s="184"/>
      <c r="N29" s="184"/>
      <c r="O29" s="185"/>
      <c r="P29" s="185"/>
      <c r="Q29" s="186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46"/>
      <c r="AI29" s="184"/>
      <c r="AJ29" s="184"/>
      <c r="AK29" s="184"/>
      <c r="AL29" s="163"/>
    </row>
    <row r="30" spans="2:38" s="164" customFormat="1" ht="18.75" customHeight="1">
      <c r="B30" s="162"/>
      <c r="C30" s="371" t="s">
        <v>368</v>
      </c>
      <c r="D30" s="372"/>
      <c r="E30" s="372"/>
      <c r="F30" s="372"/>
      <c r="G30" s="372"/>
      <c r="H30" s="372"/>
      <c r="I30" s="373"/>
      <c r="J30" s="672" t="s">
        <v>517</v>
      </c>
      <c r="K30" s="672"/>
      <c r="L30" s="672"/>
      <c r="M30" s="672"/>
      <c r="N30" s="672"/>
      <c r="O30" s="673"/>
      <c r="P30" s="378" t="s">
        <v>321</v>
      </c>
      <c r="Q30" s="379"/>
      <c r="R30" s="379"/>
      <c r="S30" s="380"/>
      <c r="T30" s="384" t="s">
        <v>325</v>
      </c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163"/>
    </row>
    <row r="31" spans="2:38" s="164" customFormat="1" ht="15.75" customHeight="1">
      <c r="B31" s="162"/>
      <c r="C31" s="402" t="s">
        <v>372</v>
      </c>
      <c r="D31" s="403"/>
      <c r="E31" s="374" t="str">
        <f>VLOOKUP(' (2)'!I2,' (2)'!$I$3:$L$20,3)</f>
        <v>  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5"/>
      <c r="P31" s="381"/>
      <c r="Q31" s="382"/>
      <c r="R31" s="382"/>
      <c r="S31" s="383"/>
      <c r="T31" s="387" t="s">
        <v>317</v>
      </c>
      <c r="U31" s="387"/>
      <c r="V31" s="387"/>
      <c r="W31" s="387"/>
      <c r="X31" s="388"/>
      <c r="Y31" s="391" t="s">
        <v>326</v>
      </c>
      <c r="Z31" s="391"/>
      <c r="AA31" s="391"/>
      <c r="AB31" s="401"/>
      <c r="AC31" s="398" t="s">
        <v>318</v>
      </c>
      <c r="AD31" s="387"/>
      <c r="AE31" s="387"/>
      <c r="AF31" s="387"/>
      <c r="AG31" s="388"/>
      <c r="AH31" s="391" t="s">
        <v>326</v>
      </c>
      <c r="AI31" s="391"/>
      <c r="AJ31" s="391"/>
      <c r="AK31" s="392"/>
      <c r="AL31" s="163"/>
    </row>
    <row r="32" spans="2:63" s="189" customFormat="1" ht="18.75" customHeight="1">
      <c r="B32" s="187"/>
      <c r="C32" s="394"/>
      <c r="D32" s="395"/>
      <c r="E32" s="396" t="str">
        <f>VLOOKUP(' (2)'!I2,' (2)'!$I$3:$L$20,4)</f>
        <v>  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7"/>
      <c r="P32" s="317" t="s">
        <v>330</v>
      </c>
      <c r="Q32" s="318"/>
      <c r="R32" s="318" t="s">
        <v>331</v>
      </c>
      <c r="S32" s="319"/>
      <c r="T32" s="389"/>
      <c r="U32" s="389"/>
      <c r="V32" s="389"/>
      <c r="W32" s="389"/>
      <c r="X32" s="390"/>
      <c r="Y32" s="347" t="s">
        <v>327</v>
      </c>
      <c r="Z32" s="347"/>
      <c r="AA32" s="347"/>
      <c r="AB32" s="348"/>
      <c r="AC32" s="399"/>
      <c r="AD32" s="389"/>
      <c r="AE32" s="389"/>
      <c r="AF32" s="389"/>
      <c r="AG32" s="390"/>
      <c r="AH32" s="347" t="s">
        <v>327</v>
      </c>
      <c r="AI32" s="347"/>
      <c r="AJ32" s="347"/>
      <c r="AK32" s="400"/>
      <c r="AL32" s="188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</row>
    <row r="33" spans="2:63" s="189" customFormat="1" ht="13.5" customHeight="1">
      <c r="B33" s="187"/>
      <c r="C33" s="351" t="s">
        <v>333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3"/>
      <c r="AL33" s="188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</row>
    <row r="34" spans="2:71" s="189" customFormat="1" ht="12.75" customHeight="1">
      <c r="B34" s="187"/>
      <c r="C34" s="323" t="s">
        <v>334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46"/>
      <c r="P34" s="317">
        <v>20</v>
      </c>
      <c r="Q34" s="318"/>
      <c r="R34" s="318">
        <v>100</v>
      </c>
      <c r="S34" s="319"/>
      <c r="T34" s="670">
        <v>25</v>
      </c>
      <c r="U34" s="671"/>
      <c r="V34" s="671"/>
      <c r="W34" s="671"/>
      <c r="X34" s="671"/>
      <c r="Y34" s="665" t="str">
        <f>IF(OR(ISBLANK(T34),AND(P34=" --- ",R34=" --- ")),"",AS34)</f>
        <v>Pass</v>
      </c>
      <c r="Z34" s="666"/>
      <c r="AA34" s="666"/>
      <c r="AB34" s="667"/>
      <c r="AC34" s="668">
        <v>34</v>
      </c>
      <c r="AD34" s="666"/>
      <c r="AE34" s="666"/>
      <c r="AF34" s="666"/>
      <c r="AG34" s="666"/>
      <c r="AH34" s="665" t="str">
        <f>IF(OR(ISBLANK(AC34),AND(P34=" --- ",R34=" --- ")),"",AT34)</f>
        <v>Pass</v>
      </c>
      <c r="AI34" s="666"/>
      <c r="AJ34" s="666"/>
      <c r="AK34" s="669"/>
      <c r="AL34" s="188"/>
      <c r="AO34" s="169"/>
      <c r="AP34" s="169"/>
      <c r="AQ34" s="257">
        <f>IF(P34=" --- ",0,P34)</f>
        <v>20</v>
      </c>
      <c r="AR34" s="257">
        <f>IF(R34=" --- ",999,R34)</f>
        <v>100</v>
      </c>
      <c r="AS34" s="257" t="str">
        <f>IF(AND(T34&gt;=$AQ34,T34&lt;=$AR34),"Pass","Fail")</f>
        <v>Pass</v>
      </c>
      <c r="AT34" s="257" t="str">
        <f>IF(AND(AC34&gt;=$AQ34,AC34&lt;=$AR34),"Pass","Fail")</f>
        <v>Pass</v>
      </c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Q34" s="189" t="str">
        <f>IF(ISBLANK(AC34),"",IF(AND(AC34&gt;=BN34,AC34&lt;=BO34),"Pass","Fail"))</f>
        <v>Fail</v>
      </c>
      <c r="BR34" s="189">
        <f>IF(ISBLANK(AE34),"",IF(AND(AE34&gt;=BP34,AE34&lt;=BQ34),"Pass","Fail"))</f>
      </c>
      <c r="BS34" s="189">
        <f>IF(ISBLANK(AF34),"",IF(AND(AF34&gt;=BQ34,AF34&lt;=#REF!),"Pass","Fail"))</f>
      </c>
    </row>
    <row r="35" spans="2:71" s="189" customFormat="1" ht="13.5" customHeight="1">
      <c r="B35" s="187"/>
      <c r="C35" s="323" t="s">
        <v>335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46"/>
      <c r="P35" s="317" t="s">
        <v>466</v>
      </c>
      <c r="Q35" s="318"/>
      <c r="R35" s="318" t="s">
        <v>466</v>
      </c>
      <c r="S35" s="319"/>
      <c r="T35" s="340"/>
      <c r="U35" s="325"/>
      <c r="V35" s="325"/>
      <c r="W35" s="325"/>
      <c r="X35" s="325"/>
      <c r="Y35" s="326">
        <f>IF(OR(ISBLANK(T35),AND(P35=" --- ",R35=" --- ")),"",AS35)</f>
      </c>
      <c r="Z35" s="326"/>
      <c r="AA35" s="326"/>
      <c r="AB35" s="327"/>
      <c r="AC35" s="355"/>
      <c r="AD35" s="356"/>
      <c r="AE35" s="356"/>
      <c r="AF35" s="356"/>
      <c r="AG35" s="340"/>
      <c r="AH35" s="326">
        <f>IF(OR(ISBLANK(AC35),AND(P35=" --- ",R35=" --- ")),"",AT35)</f>
      </c>
      <c r="AI35" s="326"/>
      <c r="AJ35" s="326"/>
      <c r="AK35" s="338"/>
      <c r="AL35" s="188"/>
      <c r="AO35" s="169"/>
      <c r="AP35" s="169"/>
      <c r="AQ35" s="257">
        <f aca="true" t="shared" si="0" ref="AQ35:AQ41">IF(P35=" --- ",0,P35)</f>
        <v>0</v>
      </c>
      <c r="AR35" s="257">
        <f aca="true" t="shared" si="1" ref="AR35:AR41">IF(R35=" --- ",999,R35)</f>
        <v>999</v>
      </c>
      <c r="AS35" s="257" t="str">
        <f>IF(AND(T35&gt;=$AQ35,T35&lt;=$AR35),"Pass","Fail")</f>
        <v>Pass</v>
      </c>
      <c r="AT35" s="257" t="str">
        <f>IF(AND(AC35&gt;=$AQ35,AC35&lt;=$AR35),"Pass","Fail")</f>
        <v>Pass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Q35" s="189">
        <f>IF(ISBLANK(AC35),"",IF(AND(AC35&gt;=BN35,AC35&lt;=BO35),"Pass","Fail"))</f>
      </c>
      <c r="BR35" s="189">
        <f>IF(ISBLANK(AE35),"",IF(AND(AE35&gt;=BP35,AE35&lt;=BQ35),"Pass","Fail"))</f>
      </c>
      <c r="BS35" s="189">
        <f>IF(ISBLANK(AF35),"",IF(AND(AF35&gt;=BQ35,AF35&lt;=#REF!),"Pass","Fail"))</f>
      </c>
    </row>
    <row r="36" spans="2:71" s="189" customFormat="1" ht="13.5" customHeight="1">
      <c r="B36" s="187"/>
      <c r="C36" s="323" t="s">
        <v>336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46"/>
      <c r="P36" s="317" t="s">
        <v>466</v>
      </c>
      <c r="Q36" s="318"/>
      <c r="R36" s="318">
        <v>1</v>
      </c>
      <c r="S36" s="319"/>
      <c r="T36" s="665">
        <v>0.7</v>
      </c>
      <c r="U36" s="666"/>
      <c r="V36" s="666"/>
      <c r="W36" s="666"/>
      <c r="X36" s="666"/>
      <c r="Y36" s="665" t="str">
        <f>IF(OR(ISBLANK(T36),AND(P36=" --- ",R36=" --- ")),"",AS36)</f>
        <v>Pass</v>
      </c>
      <c r="Z36" s="666"/>
      <c r="AA36" s="666"/>
      <c r="AB36" s="667"/>
      <c r="AC36" s="668">
        <v>0.8</v>
      </c>
      <c r="AD36" s="666"/>
      <c r="AE36" s="666"/>
      <c r="AF36" s="666"/>
      <c r="AG36" s="666"/>
      <c r="AH36" s="665" t="str">
        <f>IF(OR(ISBLANK(AC36),AND(P36=" --- ",R36=" --- ")),"",AT36)</f>
        <v>Pass</v>
      </c>
      <c r="AI36" s="666"/>
      <c r="AJ36" s="666"/>
      <c r="AK36" s="669"/>
      <c r="AL36" s="188"/>
      <c r="AO36" s="169"/>
      <c r="AP36" s="169"/>
      <c r="AQ36" s="257">
        <f t="shared" si="0"/>
        <v>0</v>
      </c>
      <c r="AR36" s="257">
        <f t="shared" si="1"/>
        <v>1</v>
      </c>
      <c r="AS36" s="257" t="str">
        <f>IF(AND(T36&gt;=$AQ36,T36&lt;=$AR36),"Pass","Fail")</f>
        <v>Pass</v>
      </c>
      <c r="AT36" s="257" t="str">
        <f>IF(AND(AC36&gt;=$AQ36,AC36&lt;=$AR36),"Pass","Fail")</f>
        <v>Pass</v>
      </c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Q36" s="189" t="str">
        <f>IF(ISBLANK(AC36),"",IF(AND(AC36&gt;=BN36,AC36&lt;=BO36),"Pass","Fail"))</f>
        <v>Fail</v>
      </c>
      <c r="BR36" s="189">
        <f>IF(ISBLANK(AE36),"",IF(AND(AE36&gt;=BP36,AE36&lt;=BQ36),"Pass","Fail"))</f>
      </c>
      <c r="BS36" s="189">
        <f>IF(ISBLANK(AF36),"",IF(AND(AF36&gt;=BQ36,AF36&lt;=#REF!),"Pass","Fail"))</f>
      </c>
    </row>
    <row r="37" spans="2:63" s="189" customFormat="1" ht="13.5" customHeight="1">
      <c r="B37" s="187"/>
      <c r="C37" s="323" t="s">
        <v>505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46"/>
      <c r="P37" s="317" t="s">
        <v>466</v>
      </c>
      <c r="Q37" s="318"/>
      <c r="R37" s="318" t="s">
        <v>466</v>
      </c>
      <c r="S37" s="319"/>
      <c r="T37" s="340"/>
      <c r="U37" s="325"/>
      <c r="V37" s="325"/>
      <c r="W37" s="325"/>
      <c r="X37" s="325"/>
      <c r="Y37" s="326">
        <f>IF(OR(ISBLANK(T37),AND(P37=" --- ",R37=" --- ")),"",AS37)</f>
      </c>
      <c r="Z37" s="326"/>
      <c r="AA37" s="326"/>
      <c r="AB37" s="327"/>
      <c r="AC37" s="355"/>
      <c r="AD37" s="356"/>
      <c r="AE37" s="356"/>
      <c r="AF37" s="356"/>
      <c r="AG37" s="340"/>
      <c r="AH37" s="326">
        <f>IF(OR(ISBLANK(AC37),AND(P37=" --- ",R37=" --- ")),"",AT37)</f>
      </c>
      <c r="AI37" s="326"/>
      <c r="AJ37" s="326"/>
      <c r="AK37" s="338"/>
      <c r="AL37" s="188"/>
      <c r="AO37" s="169"/>
      <c r="AP37" s="169"/>
      <c r="AQ37" s="257">
        <f t="shared" si="0"/>
        <v>0</v>
      </c>
      <c r="AR37" s="257">
        <f t="shared" si="1"/>
        <v>999</v>
      </c>
      <c r="AS37" s="257" t="str">
        <f>IF(AND(T37&gt;=$AQ37,T37&lt;=$AR37),"Pass","Fail")</f>
        <v>Pass</v>
      </c>
      <c r="AT37" s="257" t="str">
        <f>IF(AND(AC37&gt;=$AQ37,AC37&lt;=$AR37),"Pass","Fail")</f>
        <v>Pass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</row>
    <row r="38" spans="2:71" s="189" customFormat="1" ht="13.5" customHeight="1">
      <c r="B38" s="187"/>
      <c r="C38" s="323" t="s">
        <v>506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46"/>
      <c r="P38" s="317" t="s">
        <v>466</v>
      </c>
      <c r="Q38" s="318"/>
      <c r="R38" s="318" t="s">
        <v>466</v>
      </c>
      <c r="S38" s="319"/>
      <c r="T38" s="340"/>
      <c r="U38" s="325"/>
      <c r="V38" s="325"/>
      <c r="W38" s="325"/>
      <c r="X38" s="325"/>
      <c r="Y38" s="326">
        <f>IF(OR(ISBLANK(T38),AND(P38=" --- ",R38=" --- ")),"",AS38)</f>
      </c>
      <c r="Z38" s="326"/>
      <c r="AA38" s="326"/>
      <c r="AB38" s="327"/>
      <c r="AC38" s="355"/>
      <c r="AD38" s="356"/>
      <c r="AE38" s="356"/>
      <c r="AF38" s="356"/>
      <c r="AG38" s="340"/>
      <c r="AH38" s="326">
        <f>IF(OR(ISBLANK(AC38),AND(P38=" --- ",R38=" --- ")),"",AT38)</f>
      </c>
      <c r="AI38" s="326"/>
      <c r="AJ38" s="326"/>
      <c r="AK38" s="338"/>
      <c r="AL38" s="188"/>
      <c r="AO38" s="169"/>
      <c r="AP38" s="169"/>
      <c r="AQ38" s="257">
        <f t="shared" si="0"/>
        <v>0</v>
      </c>
      <c r="AR38" s="257">
        <f t="shared" si="1"/>
        <v>999</v>
      </c>
      <c r="AS38" s="257" t="str">
        <f>IF(AND(T38&gt;=$AQ38,T38&lt;=$AR38),"Pass","Fail")</f>
        <v>Pass</v>
      </c>
      <c r="AT38" s="257" t="str">
        <f>IF(AND(AC38&gt;=$AQ38,AC38&lt;=$AR38),"Pass","Fail")</f>
        <v>Pass</v>
      </c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Q38" s="189">
        <f>IF(ISBLANK(AC38),"",IF(AND(AC38&gt;=BN38,AC38&lt;=BO38),"Pass","Fail"))</f>
      </c>
      <c r="BR38" s="189">
        <f>IF(ISBLANK(AE38),"",IF(AND(AE38&gt;=BP38,AE38&lt;=BQ38),"Pass","Fail"))</f>
      </c>
      <c r="BS38" s="189">
        <f>IF(ISBLANK(AF38),"",IF(AND(AF38&gt;=BQ38,AF38&lt;=#REF!),"Pass","Fail"))</f>
      </c>
    </row>
    <row r="39" spans="2:63" s="189" customFormat="1" ht="15.75" customHeight="1">
      <c r="B39" s="187"/>
      <c r="C39" s="323" t="s">
        <v>373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46"/>
      <c r="P39" s="317" t="s">
        <v>481</v>
      </c>
      <c r="Q39" s="318"/>
      <c r="R39" s="318"/>
      <c r="S39" s="319"/>
      <c r="T39" s="665" t="s">
        <v>358</v>
      </c>
      <c r="U39" s="666"/>
      <c r="V39" s="666"/>
      <c r="W39" s="666"/>
      <c r="X39" s="666"/>
      <c r="Y39" s="665" t="s">
        <v>380</v>
      </c>
      <c r="Z39" s="666" t="b">
        <f>IF(A39="---",IF(ISBLANK(E34),"",IF(E34="positive","Pass","Fail")))</f>
        <v>0</v>
      </c>
      <c r="AA39" s="666" t="b">
        <f>IF(B39="---",IF(ISBLANK(F34),"",IF(F34="positive","Pass","Fail")))</f>
        <v>0</v>
      </c>
      <c r="AB39" s="667" t="b">
        <f>IF(C39="---",IF(ISBLANK(G34),"",IF(G34="positive","Pass","Fail")))</f>
        <v>0</v>
      </c>
      <c r="AC39" s="668" t="s">
        <v>358</v>
      </c>
      <c r="AD39" s="666"/>
      <c r="AE39" s="666"/>
      <c r="AF39" s="666"/>
      <c r="AG39" s="666"/>
      <c r="AH39" s="665" t="s">
        <v>380</v>
      </c>
      <c r="AI39" s="666" t="b">
        <v>0</v>
      </c>
      <c r="AJ39" s="666" t="b">
        <v>0</v>
      </c>
      <c r="AK39" s="669" t="b">
        <v>0</v>
      </c>
      <c r="AL39" s="188"/>
      <c r="AO39" s="169"/>
      <c r="AP39" s="169"/>
      <c r="AQ39" s="259" t="str">
        <f t="shared" si="0"/>
        <v>Positive</v>
      </c>
      <c r="AR39" s="259">
        <f t="shared" si="1"/>
        <v>0</v>
      </c>
      <c r="AS39" s="259"/>
      <c r="AT39" s="25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</row>
    <row r="40" spans="2:71" s="189" customFormat="1" ht="13.5" customHeight="1">
      <c r="B40" s="187"/>
      <c r="C40" s="323" t="s">
        <v>342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46"/>
      <c r="P40" s="317" t="s">
        <v>466</v>
      </c>
      <c r="Q40" s="318"/>
      <c r="R40" s="318">
        <v>0.1</v>
      </c>
      <c r="S40" s="319"/>
      <c r="T40" s="340"/>
      <c r="U40" s="325"/>
      <c r="V40" s="325"/>
      <c r="W40" s="325"/>
      <c r="X40" s="325"/>
      <c r="Y40" s="326">
        <f>IF(OR(ISBLANK(T40),AND(P40=" --- ",R40=" --- ")),"",AS40)</f>
      </c>
      <c r="Z40" s="326"/>
      <c r="AA40" s="326"/>
      <c r="AB40" s="327"/>
      <c r="AC40" s="339"/>
      <c r="AD40" s="325"/>
      <c r="AE40" s="325"/>
      <c r="AF40" s="325"/>
      <c r="AG40" s="325"/>
      <c r="AH40" s="326">
        <f>IF(OR(ISBLANK(AC40),AND(P40=" --- ",R40=" --- ")),"",AT40)</f>
      </c>
      <c r="AI40" s="326"/>
      <c r="AJ40" s="326"/>
      <c r="AK40" s="338"/>
      <c r="AL40" s="188"/>
      <c r="AO40" s="169"/>
      <c r="AP40" s="169"/>
      <c r="AQ40" s="257">
        <f t="shared" si="0"/>
        <v>0</v>
      </c>
      <c r="AR40" s="257">
        <f t="shared" si="1"/>
        <v>0.1</v>
      </c>
      <c r="AS40" s="257" t="str">
        <f>IF(AND(T40&gt;=$AQ40,T40&lt;=$AR40),"Pass","Fail")</f>
        <v>Pass</v>
      </c>
      <c r="AT40" s="257" t="str">
        <f>IF(AND(AC40&gt;=$AQ40,AC40&lt;=$AR40),"Pass","Fail")</f>
        <v>Pass</v>
      </c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Q40" s="189">
        <f>IF(ISBLANK(AC40),"",IF(AND(AC40&gt;=BN40,AC40&lt;=BO40),"Pass","Fail"))</f>
      </c>
      <c r="BR40" s="189">
        <f>IF(ISBLANK(AE40),"",IF(AND(AE40&gt;=BP40,AE40&lt;=BQ40),"Pass","Fail"))</f>
      </c>
      <c r="BS40" s="189">
        <f>IF(ISBLANK(AF40),"",IF(AND(AF40&gt;=BQ40,AF40&lt;=#REF!),"Pass","Fail"))</f>
      </c>
    </row>
    <row r="41" spans="2:63" s="189" customFormat="1" ht="13.5" customHeight="1">
      <c r="B41" s="187"/>
      <c r="C41" s="323" t="s">
        <v>515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46"/>
      <c r="P41" s="317" t="s">
        <v>466</v>
      </c>
      <c r="Q41" s="318"/>
      <c r="R41" s="318" t="s">
        <v>466</v>
      </c>
      <c r="S41" s="319"/>
      <c r="T41" s="340"/>
      <c r="U41" s="325"/>
      <c r="V41" s="325"/>
      <c r="W41" s="325"/>
      <c r="X41" s="325"/>
      <c r="Y41" s="326">
        <f>IF(OR(ISBLANK(T41),AND(P41=" --- ",R41=" --- ")),"",AS41)</f>
      </c>
      <c r="Z41" s="326"/>
      <c r="AA41" s="326"/>
      <c r="AB41" s="327"/>
      <c r="AC41" s="339"/>
      <c r="AD41" s="325"/>
      <c r="AE41" s="325"/>
      <c r="AF41" s="325"/>
      <c r="AG41" s="325"/>
      <c r="AH41" s="326">
        <f>IF(OR(ISBLANK(AC41),AND(P41=" --- ",R41=" --- ")),"",AT41)</f>
      </c>
      <c r="AI41" s="326"/>
      <c r="AJ41" s="326"/>
      <c r="AK41" s="338"/>
      <c r="AL41" s="188"/>
      <c r="AO41" s="169"/>
      <c r="AP41" s="169"/>
      <c r="AQ41" s="257">
        <f t="shared" si="0"/>
        <v>0</v>
      </c>
      <c r="AR41" s="257">
        <f t="shared" si="1"/>
        <v>999</v>
      </c>
      <c r="AS41" s="257" t="str">
        <f>IF(AND(T41&gt;=$AQ41,T41&lt;=$AR41),"Pass","Fail")</f>
        <v>Pass</v>
      </c>
      <c r="AT41" s="257" t="str">
        <f>IF(AND(AC41&gt;=$AQ41,AC41&lt;=$AR41),"Pass","Fail")</f>
        <v>Pass</v>
      </c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</row>
    <row r="42" spans="2:63" s="189" customFormat="1" ht="13.5" customHeight="1">
      <c r="B42" s="187"/>
      <c r="C42" s="358" t="s">
        <v>508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60"/>
      <c r="AL42" s="188"/>
      <c r="AO42" s="169"/>
      <c r="AP42" s="169"/>
      <c r="AQ42" s="258"/>
      <c r="AR42" s="258"/>
      <c r="AS42" s="258"/>
      <c r="AT42" s="258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</row>
    <row r="43" spans="2:63" s="189" customFormat="1" ht="13.5" customHeight="1">
      <c r="B43" s="187"/>
      <c r="C43" s="323" t="s">
        <v>509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46"/>
      <c r="P43" s="343" t="s">
        <v>479</v>
      </c>
      <c r="Q43" s="344"/>
      <c r="R43" s="344"/>
      <c r="S43" s="345"/>
      <c r="T43" s="349"/>
      <c r="U43" s="350"/>
      <c r="V43" s="350"/>
      <c r="W43" s="350"/>
      <c r="X43" s="350"/>
      <c r="Y43" s="341"/>
      <c r="Z43" s="341"/>
      <c r="AA43" s="341"/>
      <c r="AB43" s="361"/>
      <c r="AC43" s="354"/>
      <c r="AD43" s="350"/>
      <c r="AE43" s="350"/>
      <c r="AF43" s="350"/>
      <c r="AG43" s="350"/>
      <c r="AH43" s="341"/>
      <c r="AI43" s="341"/>
      <c r="AJ43" s="341"/>
      <c r="AK43" s="342"/>
      <c r="AL43" s="188"/>
      <c r="AO43" s="169"/>
      <c r="AP43" s="169"/>
      <c r="AQ43" s="257" t="str">
        <f>IF(P43=" --- ",0,P43)</f>
        <v>Distillation</v>
      </c>
      <c r="AR43" s="257">
        <f>IF(R43=" --- ",999,R43)</f>
        <v>0</v>
      </c>
      <c r="AS43" s="257" t="str">
        <f>IF(AND(T43&gt;=$AQ43,T43&lt;=$AR43),"Pass","Fail")</f>
        <v>Fail</v>
      </c>
      <c r="AT43" s="257" t="str">
        <f>IF(AND(AC43&gt;=$AQ43,AC43&lt;=$AR43),"Pass","Fail")</f>
        <v>Fail</v>
      </c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</row>
    <row r="44" spans="2:63" s="189" customFormat="1" ht="13.5" customHeight="1">
      <c r="B44" s="187"/>
      <c r="C44" s="323" t="s">
        <v>510</v>
      </c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46"/>
      <c r="P44" s="343" t="s">
        <v>520</v>
      </c>
      <c r="Q44" s="344"/>
      <c r="R44" s="344"/>
      <c r="S44" s="345"/>
      <c r="T44" s="349"/>
      <c r="U44" s="350"/>
      <c r="V44" s="350"/>
      <c r="W44" s="350"/>
      <c r="X44" s="350"/>
      <c r="Y44" s="341"/>
      <c r="Z44" s="341"/>
      <c r="AA44" s="341"/>
      <c r="AB44" s="361"/>
      <c r="AC44" s="354"/>
      <c r="AD44" s="350"/>
      <c r="AE44" s="350"/>
      <c r="AF44" s="350"/>
      <c r="AG44" s="350"/>
      <c r="AH44" s="341"/>
      <c r="AI44" s="341"/>
      <c r="AJ44" s="341"/>
      <c r="AK44" s="342"/>
      <c r="AL44" s="188"/>
      <c r="AO44" s="169"/>
      <c r="AP44" s="169"/>
      <c r="AQ44" s="257" t="str">
        <f>IF(P44=" --- ",0,P44)</f>
        <v>500 F</v>
      </c>
      <c r="AR44" s="257">
        <f>IF(R44=" --- ",999,R44)</f>
        <v>0</v>
      </c>
      <c r="AS44" s="257" t="str">
        <f>IF(AND(T44&gt;=$AQ44,T44&lt;=$AR44),"Pass","Fail")</f>
        <v>Fail</v>
      </c>
      <c r="AT44" s="257" t="str">
        <f>IF(AND(AC44&gt;=$AQ44,AC44&lt;=$AR44),"Pass","Fail")</f>
        <v>Fail</v>
      </c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</row>
    <row r="45" spans="2:71" s="189" customFormat="1" ht="13.5" customHeight="1">
      <c r="B45" s="187"/>
      <c r="C45" s="323" t="s">
        <v>511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46"/>
      <c r="P45" s="317">
        <v>57</v>
      </c>
      <c r="Q45" s="318"/>
      <c r="R45" s="318" t="s">
        <v>466</v>
      </c>
      <c r="S45" s="319"/>
      <c r="T45" s="665">
        <v>59.5</v>
      </c>
      <c r="U45" s="666"/>
      <c r="V45" s="666"/>
      <c r="W45" s="666"/>
      <c r="X45" s="666"/>
      <c r="Y45" s="665" t="str">
        <f>IF(OR(ISBLANK(T45),AND(P45=" --- ",R45=" --- ")),"",AS45)</f>
        <v>Pass</v>
      </c>
      <c r="Z45" s="666"/>
      <c r="AA45" s="666"/>
      <c r="AB45" s="667"/>
      <c r="AC45" s="668">
        <v>62</v>
      </c>
      <c r="AD45" s="666"/>
      <c r="AE45" s="666"/>
      <c r="AF45" s="666"/>
      <c r="AG45" s="666"/>
      <c r="AH45" s="665" t="str">
        <f>IF(OR(ISBLANK(AC45),AND(P45=" --- ",R45=" --- ")),"",AT45)</f>
        <v>Pass</v>
      </c>
      <c r="AI45" s="666"/>
      <c r="AJ45" s="666"/>
      <c r="AK45" s="669"/>
      <c r="AL45" s="188"/>
      <c r="AO45" s="169"/>
      <c r="AP45" s="169"/>
      <c r="AQ45" s="257">
        <f>IF(P45=" --- ",0,P45)</f>
        <v>57</v>
      </c>
      <c r="AR45" s="257">
        <f>IF(R45=" --- ",999,R45)</f>
        <v>999</v>
      </c>
      <c r="AS45" s="257" t="str">
        <f>IF(AND(T45&gt;=$AQ45,T45&lt;=$AR45),"Pass","Fail")</f>
        <v>Pass</v>
      </c>
      <c r="AT45" s="257" t="str">
        <f>IF(AND(AC45&gt;=$AQ45,AC45&lt;=$AR45),"Pass","Fail")</f>
        <v>Pass</v>
      </c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Q45" s="189">
        <f>IF(ISBLANK(AC46),"",IF(AND(AC46&gt;=BN45,AC46&lt;=BO45),"Pass","Fail"))</f>
      </c>
      <c r="BR45" s="189">
        <f>IF(ISBLANK(AE46),"",IF(AND(AE46&gt;=BP45,AE46&lt;=BQ45),"Pass","Fail"))</f>
      </c>
      <c r="BS45" s="189">
        <f>IF(ISBLANK(AF46),"",IF(AND(AF46&gt;=BQ45,AF46&lt;=#REF!),"Pass","Fail"))</f>
      </c>
    </row>
    <row r="46" spans="2:71" s="189" customFormat="1" ht="13.5" customHeight="1">
      <c r="B46" s="187"/>
      <c r="C46" s="323" t="s">
        <v>344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46"/>
      <c r="P46" s="317" t="s">
        <v>466</v>
      </c>
      <c r="Q46" s="318"/>
      <c r="R46" s="318" t="s">
        <v>466</v>
      </c>
      <c r="S46" s="319"/>
      <c r="T46" s="340"/>
      <c r="U46" s="325"/>
      <c r="V46" s="325"/>
      <c r="W46" s="325"/>
      <c r="X46" s="325"/>
      <c r="Y46" s="326">
        <f>IF(OR(ISBLANK(T46),AND(P46=" --- ",R46=" --- ")),"",AS46)</f>
      </c>
      <c r="Z46" s="326"/>
      <c r="AA46" s="326"/>
      <c r="AB46" s="327"/>
      <c r="AC46" s="339"/>
      <c r="AD46" s="325"/>
      <c r="AE46" s="325"/>
      <c r="AF46" s="325"/>
      <c r="AG46" s="325"/>
      <c r="AH46" s="326">
        <f>IF(OR(ISBLANK(AC46),AND(P46=" --- ",R46=" --- ")),"",AT46)</f>
      </c>
      <c r="AI46" s="326"/>
      <c r="AJ46" s="326"/>
      <c r="AK46" s="338"/>
      <c r="AL46" s="188"/>
      <c r="AO46" s="169"/>
      <c r="AP46" s="169"/>
      <c r="AQ46" s="257">
        <f>IF(P46=" --- ",0,P46)</f>
        <v>0</v>
      </c>
      <c r="AR46" s="257">
        <f>IF(R46=" --- ",999,R46)</f>
        <v>999</v>
      </c>
      <c r="AS46" s="257" t="str">
        <f>IF(AND(T46&gt;=$AQ46,T46&lt;=$AR46),"Pass","Fail")</f>
        <v>Pass</v>
      </c>
      <c r="AT46" s="257" t="str">
        <f>IF(AND(AC46&gt;=$AQ46,AC46&lt;=$AR46),"Pass","Fail")</f>
        <v>Pass</v>
      </c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R46" s="189" t="e">
        <f>IF(ISBLANK(#REF!),"",IF(AND(#REF!&gt;=BP46,#REF!&lt;=BQ46),"Pass","Fail"))</f>
        <v>#REF!</v>
      </c>
      <c r="BS46" s="189" t="e">
        <f>IF(ISBLANK(#REF!),"",IF(AND(#REF!&gt;=BQ46,#REF!&lt;=#REF!),"Pass","Fail"))</f>
        <v>#REF!</v>
      </c>
    </row>
    <row r="47" spans="2:71" s="189" customFormat="1" ht="13.5" customHeight="1">
      <c r="B47" s="187"/>
      <c r="C47" s="323" t="s">
        <v>450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46"/>
      <c r="P47" s="317" t="s">
        <v>466</v>
      </c>
      <c r="Q47" s="318"/>
      <c r="R47" s="318" t="s">
        <v>466</v>
      </c>
      <c r="S47" s="319"/>
      <c r="T47" s="340"/>
      <c r="U47" s="325"/>
      <c r="V47" s="325"/>
      <c r="W47" s="325"/>
      <c r="X47" s="325"/>
      <c r="Y47" s="326">
        <f>IF(OR(ISBLANK(T47),AND(P47=" --- ",R47=" --- ")),"",AS47)</f>
      </c>
      <c r="Z47" s="326"/>
      <c r="AA47" s="326"/>
      <c r="AB47" s="327"/>
      <c r="AC47" s="339"/>
      <c r="AD47" s="325"/>
      <c r="AE47" s="325"/>
      <c r="AF47" s="325"/>
      <c r="AG47" s="325"/>
      <c r="AH47" s="326">
        <f>IF(OR(ISBLANK(AC47),AND(P47=" --- ",R47=" --- ")),"",AT47)</f>
      </c>
      <c r="AI47" s="326"/>
      <c r="AJ47" s="326"/>
      <c r="AK47" s="338"/>
      <c r="AL47" s="188"/>
      <c r="AO47" s="169"/>
      <c r="AP47" s="169"/>
      <c r="AQ47" s="257">
        <f>IF(P47=" --- ",0,P47)</f>
        <v>0</v>
      </c>
      <c r="AR47" s="257">
        <f>IF(R47=" --- ",999,R47)</f>
        <v>999</v>
      </c>
      <c r="AS47" s="257" t="str">
        <f>IF(AND(T47&gt;=$AQ47,T47&lt;=$AR47),"Pass","Fail")</f>
        <v>Pass</v>
      </c>
      <c r="AT47" s="257" t="str">
        <f>IF(AND(AC47&gt;=$AQ47,AC47&lt;=$AR47),"Pass","Fail")</f>
        <v>Pass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Q47" s="189">
        <f>IF(ISBLANK(AC47),"",IF(AND(AC47&gt;=BN47,AC47&lt;=BO47),"Pass","Fail"))</f>
      </c>
      <c r="BR47" s="189">
        <f>IF(ISBLANK(AE47),"",IF(AND(AE47&gt;=BP47,AE47&lt;=BQ47),"Pass","Fail"))</f>
      </c>
      <c r="BS47" s="189">
        <f>IF(ISBLANK(AF47),"",IF(AND(AF47&gt;=BQ47,AF47&lt;=#REF!),"Pass","Fail"))</f>
      </c>
    </row>
    <row r="48" spans="2:63" s="189" customFormat="1" ht="13.5" customHeight="1">
      <c r="B48" s="187"/>
      <c r="C48" s="351" t="s">
        <v>360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3"/>
      <c r="AL48" s="188"/>
      <c r="AO48" s="169"/>
      <c r="AP48" s="169"/>
      <c r="AQ48" s="258"/>
      <c r="AR48" s="258"/>
      <c r="AS48" s="258"/>
      <c r="AT48" s="25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</row>
    <row r="49" spans="2:71" s="189" customFormat="1" ht="13.5" customHeight="1">
      <c r="B49" s="187"/>
      <c r="C49" s="323" t="s">
        <v>345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46"/>
      <c r="P49" s="317">
        <v>40</v>
      </c>
      <c r="Q49" s="318"/>
      <c r="R49" s="318">
        <v>90</v>
      </c>
      <c r="S49" s="319"/>
      <c r="T49" s="665">
        <v>68.5</v>
      </c>
      <c r="U49" s="666"/>
      <c r="V49" s="666"/>
      <c r="W49" s="666"/>
      <c r="X49" s="666"/>
      <c r="Y49" s="665" t="str">
        <f>IF(OR(ISBLANK(T49),AND(P49=" --- ",R49=" --- ")),"",AS49)</f>
        <v>Pass</v>
      </c>
      <c r="Z49" s="666"/>
      <c r="AA49" s="666"/>
      <c r="AB49" s="667"/>
      <c r="AC49" s="668">
        <v>92</v>
      </c>
      <c r="AD49" s="666"/>
      <c r="AE49" s="666"/>
      <c r="AF49" s="666"/>
      <c r="AG49" s="666"/>
      <c r="AH49" s="665" t="str">
        <f>IF(OR(ISBLANK(AC49),AND(P49=" --- ",R49=" --- ")),"",AT49)</f>
        <v>Fail</v>
      </c>
      <c r="AI49" s="666"/>
      <c r="AJ49" s="666"/>
      <c r="AK49" s="669"/>
      <c r="AL49" s="188"/>
      <c r="AO49" s="169"/>
      <c r="AP49" s="169"/>
      <c r="AQ49" s="257">
        <f>IF(P49=" --- ",0,P49)</f>
        <v>40</v>
      </c>
      <c r="AR49" s="257">
        <f>IF(R49=" --- ",999,R49)</f>
        <v>90</v>
      </c>
      <c r="AS49" s="257" t="str">
        <f>IF(AND(T49&gt;=$AQ49,T49&lt;=$AR49),"Pass","Fail")</f>
        <v>Pass</v>
      </c>
      <c r="AT49" s="257" t="str">
        <f>IF(AND(AC49&gt;=$AQ49,AC49&lt;=$AR49),"Pass","Fail")</f>
        <v>Fail</v>
      </c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Q49" s="189" t="str">
        <f>IF(ISBLANK(AC49),"",IF(AND(AC49&gt;=BN49,AC49&lt;=BO49),"Pass","Fail"))</f>
        <v>Fail</v>
      </c>
      <c r="BR49" s="189">
        <f>IF(ISBLANK(AE49),"",IF(AND(AE49&gt;=BP49,AE49&lt;=BQ49),"Pass","Fail"))</f>
      </c>
      <c r="BS49" s="189">
        <f>IF(ISBLANK(AF49),"",IF(AND(AF49&gt;=BQ49,AF49&lt;=#REF!),"Pass","Fail"))</f>
      </c>
    </row>
    <row r="50" spans="2:63" s="189" customFormat="1" ht="13.5" customHeight="1">
      <c r="B50" s="187"/>
      <c r="C50" s="323" t="s">
        <v>513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46"/>
      <c r="P50" s="317" t="s">
        <v>466</v>
      </c>
      <c r="Q50" s="318"/>
      <c r="R50" s="318" t="s">
        <v>466</v>
      </c>
      <c r="S50" s="319"/>
      <c r="T50" s="340"/>
      <c r="U50" s="325"/>
      <c r="V50" s="325"/>
      <c r="W50" s="325"/>
      <c r="X50" s="325"/>
      <c r="Y50" s="326">
        <f>IF(OR(ISBLANK(T50),AND(P50=" --- ",R50=" --- ")),"",AS50)</f>
      </c>
      <c r="Z50" s="326"/>
      <c r="AA50" s="326"/>
      <c r="AB50" s="327"/>
      <c r="AC50" s="339"/>
      <c r="AD50" s="325"/>
      <c r="AE50" s="325"/>
      <c r="AF50" s="325"/>
      <c r="AG50" s="325"/>
      <c r="AH50" s="326">
        <f>IF(OR(ISBLANK(AC50),AND(P50=" --- ",R50=" --- ")),"",AT50)</f>
      </c>
      <c r="AI50" s="326"/>
      <c r="AJ50" s="326"/>
      <c r="AK50" s="338"/>
      <c r="AL50" s="188"/>
      <c r="AO50" s="169"/>
      <c r="AP50" s="169"/>
      <c r="AQ50" s="257">
        <f>IF(P50=" --- ",0,P50)</f>
        <v>0</v>
      </c>
      <c r="AR50" s="257">
        <f>IF(R50=" --- ",999,R50)</f>
        <v>999</v>
      </c>
      <c r="AS50" s="257" t="str">
        <f>IF(AND(T50&gt;=$AQ50,T50&lt;=$AR50),"Pass","Fail")</f>
        <v>Pass</v>
      </c>
      <c r="AT50" s="257" t="str">
        <f>IF(AND(AC50&gt;=$AQ50,AC50&lt;=$AR50),"Pass","Fail")</f>
        <v>Pass</v>
      </c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</row>
    <row r="51" spans="2:71" s="189" customFormat="1" ht="13.5" customHeight="1">
      <c r="B51" s="187"/>
      <c r="C51" s="323" t="s">
        <v>346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46"/>
      <c r="P51" s="317">
        <v>40</v>
      </c>
      <c r="Q51" s="318"/>
      <c r="R51" s="318" t="s">
        <v>466</v>
      </c>
      <c r="S51" s="319"/>
      <c r="T51" s="665">
        <v>46</v>
      </c>
      <c r="U51" s="666"/>
      <c r="V51" s="666"/>
      <c r="W51" s="666"/>
      <c r="X51" s="666"/>
      <c r="Y51" s="665" t="str">
        <f>IF(OR(ISBLANK(T51),AND(P51=" --- ",R51=" --- ")),"",AS51)</f>
        <v>Pass</v>
      </c>
      <c r="Z51" s="666"/>
      <c r="AA51" s="666"/>
      <c r="AB51" s="667"/>
      <c r="AC51" s="668">
        <v>64</v>
      </c>
      <c r="AD51" s="666"/>
      <c r="AE51" s="666"/>
      <c r="AF51" s="666"/>
      <c r="AG51" s="666"/>
      <c r="AH51" s="665" t="str">
        <f>IF(OR(ISBLANK(AC51),AND(P51=" --- ",R51=" --- ")),"",AT51)</f>
        <v>Pass</v>
      </c>
      <c r="AI51" s="666"/>
      <c r="AJ51" s="666"/>
      <c r="AK51" s="669"/>
      <c r="AL51" s="188"/>
      <c r="AO51" s="169"/>
      <c r="AP51" s="169"/>
      <c r="AQ51" s="257">
        <f>IF(P51=" --- ",0,P51)</f>
        <v>40</v>
      </c>
      <c r="AR51" s="257">
        <f>IF(R51=" --- ",999,R51)</f>
        <v>999</v>
      </c>
      <c r="AS51" s="257" t="str">
        <f>IF(AND(T51&gt;=$AQ51,T51&lt;=$AR51),"Pass","Fail")</f>
        <v>Pass</v>
      </c>
      <c r="AT51" s="257" t="str">
        <f>IF(AND(AC51&gt;=$AQ51,AC51&lt;=$AR51),"Pass","Fail")</f>
        <v>Pass</v>
      </c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Q51" s="189" t="str">
        <f>IF(ISBLANK(AC51),"",IF(AND(AC51&gt;=BN51,AC51&lt;=BO51),"Pass","Fail"))</f>
        <v>Fail</v>
      </c>
      <c r="BR51" s="189">
        <f>IF(ISBLANK(AE51),"",IF(AND(AE51&gt;=BP51,AE51&lt;=BQ51),"Pass","Fail"))</f>
      </c>
      <c r="BS51" s="189">
        <f>IF(ISBLANK(AF51),"",IF(AND(AF51&gt;=BQ51,AF51&lt;=#REF!),"Pass","Fail"))</f>
      </c>
    </row>
    <row r="52" spans="2:71" s="189" customFormat="1" ht="13.5" customHeight="1">
      <c r="B52" s="187"/>
      <c r="C52" s="323" t="s">
        <v>348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46"/>
      <c r="P52" s="317" t="s">
        <v>466</v>
      </c>
      <c r="Q52" s="318"/>
      <c r="R52" s="318" t="s">
        <v>466</v>
      </c>
      <c r="S52" s="319"/>
      <c r="T52" s="340"/>
      <c r="U52" s="325"/>
      <c r="V52" s="325"/>
      <c r="W52" s="325"/>
      <c r="X52" s="325"/>
      <c r="Y52" s="326">
        <f>IF(OR(ISBLANK(T52),AND(P52=" --- ",R52=" --- ")),"",AS52)</f>
      </c>
      <c r="Z52" s="326"/>
      <c r="AA52" s="326"/>
      <c r="AB52" s="327"/>
      <c r="AC52" s="339"/>
      <c r="AD52" s="325"/>
      <c r="AE52" s="325"/>
      <c r="AF52" s="325"/>
      <c r="AG52" s="325"/>
      <c r="AH52" s="326">
        <f>IF(OR(ISBLANK(AC52),AND(P52=" --- ",R52=" --- ")),"",AT52)</f>
      </c>
      <c r="AI52" s="326"/>
      <c r="AJ52" s="326"/>
      <c r="AK52" s="338"/>
      <c r="AL52" s="188"/>
      <c r="AO52" s="169"/>
      <c r="AP52" s="169"/>
      <c r="AQ52" s="257">
        <f>IF(P52=" --- ",0,P52)</f>
        <v>0</v>
      </c>
      <c r="AR52" s="257">
        <f>IF(R52=" --- ",999,R52)</f>
        <v>999</v>
      </c>
      <c r="AS52" s="257" t="str">
        <f>IF(AND(T52&gt;=$AQ52,T52&lt;=$AR52),"Pass","Fail")</f>
        <v>Pass</v>
      </c>
      <c r="AT52" s="257" t="str">
        <f>IF(AND(AC52&gt;=$AQ52,AC52&lt;=$AR52),"Pass","Fail")</f>
        <v>Pass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Q52" s="189">
        <f>IF(ISBLANK(AC52),"",IF(AND(AC52&gt;=BN52,AC52&lt;=BO52),"Pass","Fail"))</f>
      </c>
      <c r="BR52" s="189">
        <f>IF(ISBLANK(AE52),"",IF(AND(AE52&gt;=BP52,AE52&lt;=BQ52),"Pass","Fail"))</f>
      </c>
      <c r="BS52" s="189">
        <f>IF(ISBLANK(AF52),"",IF(AND(AF52&gt;=BQ52,AF52&lt;=#REF!),"Pass","Fail"))</f>
      </c>
    </row>
    <row r="53" spans="2:63" s="189" customFormat="1" ht="13.5" customHeight="1">
      <c r="B53" s="187"/>
      <c r="C53" s="364" t="s">
        <v>322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6"/>
      <c r="AL53" s="188"/>
      <c r="AO53" s="169"/>
      <c r="AP53" s="169"/>
      <c r="AQ53" s="258"/>
      <c r="AR53" s="258"/>
      <c r="AS53" s="258"/>
      <c r="AT53" s="258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</row>
    <row r="54" spans="2:63" s="189" customFormat="1" ht="13.5" customHeight="1">
      <c r="B54" s="187"/>
      <c r="C54" s="323" t="s">
        <v>512</v>
      </c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17" t="s">
        <v>466</v>
      </c>
      <c r="Q54" s="318"/>
      <c r="R54" s="318" t="s">
        <v>466</v>
      </c>
      <c r="S54" s="319"/>
      <c r="T54" s="325"/>
      <c r="U54" s="325"/>
      <c r="V54" s="325"/>
      <c r="W54" s="325"/>
      <c r="X54" s="325"/>
      <c r="Y54" s="326">
        <f>IF(OR(ISBLANK(T54),AND(P54=" --- ",R54=" --- ")),"",AS54)</f>
      </c>
      <c r="Z54" s="326"/>
      <c r="AA54" s="326"/>
      <c r="AB54" s="327"/>
      <c r="AC54" s="328"/>
      <c r="AD54" s="329"/>
      <c r="AE54" s="329"/>
      <c r="AF54" s="329"/>
      <c r="AG54" s="329"/>
      <c r="AH54" s="326">
        <f>IF(OR(ISBLANK(AC54),AND(P54=" --- ",R54=" --- ")),"",AT54)</f>
      </c>
      <c r="AI54" s="326"/>
      <c r="AJ54" s="326"/>
      <c r="AK54" s="338"/>
      <c r="AL54" s="188"/>
      <c r="AO54" s="169"/>
      <c r="AP54" s="169"/>
      <c r="AQ54" s="257">
        <f>IF(P54=" --- ",0,P54)</f>
        <v>0</v>
      </c>
      <c r="AR54" s="257">
        <f>IF(R54=" --- ",999,R54)</f>
        <v>999</v>
      </c>
      <c r="AS54" s="257" t="str">
        <f>IF(AND(T54&gt;=$AQ54,T54&lt;=$AR54),"Pass","Fail")</f>
        <v>Pass</v>
      </c>
      <c r="AT54" s="257" t="str">
        <f>IF(AND(AC54&gt;=$AQ54,AC54&lt;=$AR54),"Pass","Fail")</f>
        <v>Pass</v>
      </c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</row>
    <row r="55" spans="2:63" s="189" customFormat="1" ht="13.5" customHeight="1">
      <c r="B55" s="187"/>
      <c r="C55" s="323" t="s">
        <v>376</v>
      </c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17" t="s">
        <v>466</v>
      </c>
      <c r="Q55" s="318"/>
      <c r="R55" s="318" t="s">
        <v>466</v>
      </c>
      <c r="S55" s="319"/>
      <c r="T55" s="325"/>
      <c r="U55" s="325"/>
      <c r="V55" s="325"/>
      <c r="W55" s="325"/>
      <c r="X55" s="325"/>
      <c r="Y55" s="326">
        <f>IF(OR(ISBLANK(T55),AND(P55=" --- ",R55=" --- ")),"",AS55)</f>
      </c>
      <c r="Z55" s="326"/>
      <c r="AA55" s="326"/>
      <c r="AB55" s="327"/>
      <c r="AC55" s="328"/>
      <c r="AD55" s="329"/>
      <c r="AE55" s="329"/>
      <c r="AF55" s="329"/>
      <c r="AG55" s="329"/>
      <c r="AH55" s="326">
        <f>IF(OR(ISBLANK(AC55),AND(P55=" --- ",R55=" --- ")),"",AT55)</f>
      </c>
      <c r="AI55" s="326"/>
      <c r="AJ55" s="326"/>
      <c r="AK55" s="338"/>
      <c r="AL55" s="188"/>
      <c r="AO55" s="169"/>
      <c r="AP55" s="169"/>
      <c r="AQ55" s="257">
        <f>IF(P55=" --- ",0,P55)</f>
        <v>0</v>
      </c>
      <c r="AR55" s="257">
        <f>IF(R55=" --- ",999,R55)</f>
        <v>999</v>
      </c>
      <c r="AS55" s="257" t="str">
        <f>IF(AND(T55&gt;=$AQ55,T55&lt;=$AR55),"Pass","Fail")</f>
        <v>Pass</v>
      </c>
      <c r="AT55" s="257" t="str">
        <f>IF(AND(AC55&gt;=$AQ55,AC55&lt;=$AR55),"Pass","Fail")</f>
        <v>Pass</v>
      </c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</row>
    <row r="56" spans="2:63" s="189" customFormat="1" ht="13.5" customHeight="1" thickBot="1">
      <c r="B56" s="187"/>
      <c r="C56" s="336" t="s">
        <v>514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20" t="s">
        <v>466</v>
      </c>
      <c r="Q56" s="321"/>
      <c r="R56" s="321" t="s">
        <v>466</v>
      </c>
      <c r="S56" s="322"/>
      <c r="T56" s="335"/>
      <c r="U56" s="335"/>
      <c r="V56" s="335"/>
      <c r="W56" s="335"/>
      <c r="X56" s="335"/>
      <c r="Y56" s="332">
        <f>IF(OR(ISBLANK(T56),AND(P56=" --- ",R56=" --- ")),"",AS56)</f>
      </c>
      <c r="Z56" s="332"/>
      <c r="AA56" s="332"/>
      <c r="AB56" s="334"/>
      <c r="AC56" s="330"/>
      <c r="AD56" s="331"/>
      <c r="AE56" s="331"/>
      <c r="AF56" s="331"/>
      <c r="AG56" s="331"/>
      <c r="AH56" s="332">
        <f>IF(OR(ISBLANK(AC56),AND(P56=" --- ",R56=" --- ")),"",AT56)</f>
      </c>
      <c r="AI56" s="332"/>
      <c r="AJ56" s="332"/>
      <c r="AK56" s="333"/>
      <c r="AL56" s="188"/>
      <c r="AO56" s="169"/>
      <c r="AP56" s="169"/>
      <c r="AQ56" s="257">
        <f>IF(P56=" --- ",0,P56)</f>
        <v>0</v>
      </c>
      <c r="AR56" s="257">
        <f>IF(R56=" --- ",999,R56)</f>
        <v>999</v>
      </c>
      <c r="AS56" s="257" t="str">
        <f>IF(AND(T56&gt;=$AQ56,T56&lt;=$AR56),"Pass","Fail")</f>
        <v>Pass</v>
      </c>
      <c r="AT56" s="257" t="str">
        <f>IF(AND(AC56&gt;=$AQ56,AC56&lt;=$AR56),"Pass","Fail")</f>
        <v>Pass</v>
      </c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</row>
    <row r="57" spans="2:38" s="189" customFormat="1" ht="7.5" customHeight="1">
      <c r="B57" s="187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1"/>
      <c r="P57" s="191"/>
      <c r="Q57" s="191"/>
      <c r="R57" s="191"/>
      <c r="S57" s="192"/>
      <c r="T57" s="192"/>
      <c r="U57" s="192"/>
      <c r="V57" s="192"/>
      <c r="W57" s="191"/>
      <c r="X57" s="191"/>
      <c r="Y57" s="191"/>
      <c r="Z57" s="191"/>
      <c r="AA57" s="146"/>
      <c r="AB57" s="146"/>
      <c r="AC57" s="146"/>
      <c r="AD57" s="193"/>
      <c r="AE57" s="193"/>
      <c r="AF57" s="193"/>
      <c r="AG57" s="193"/>
      <c r="AH57" s="192"/>
      <c r="AI57" s="192"/>
      <c r="AJ57" s="192"/>
      <c r="AK57" s="192"/>
      <c r="AL57" s="188"/>
    </row>
    <row r="58" spans="2:38" s="165" customFormat="1" ht="15.75" customHeight="1">
      <c r="B58" s="16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163"/>
    </row>
    <row r="59" spans="2:38" s="165" customFormat="1" ht="15.75" customHeight="1">
      <c r="B59" s="16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279" t="s">
        <v>250</v>
      </c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163"/>
    </row>
    <row r="60" spans="2:38" s="169" customFormat="1" ht="12.75" customHeight="1">
      <c r="B60" s="167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68"/>
    </row>
    <row r="61" spans="2:38" s="169" customFormat="1" ht="12.75" customHeight="1">
      <c r="B61" s="167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68"/>
    </row>
    <row r="62" spans="2:38" s="169" customFormat="1" ht="8.25" customHeight="1">
      <c r="B62" s="167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68"/>
    </row>
    <row r="63" spans="2:38" s="170" customFormat="1" ht="12.75" customHeight="1">
      <c r="B63" s="150"/>
      <c r="C63" s="260" t="s">
        <v>236</v>
      </c>
      <c r="D63" s="260"/>
      <c r="E63" s="260"/>
      <c r="F63" s="260"/>
      <c r="G63" s="260"/>
      <c r="H63" s="260"/>
      <c r="I63" s="260"/>
      <c r="J63" s="260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3" t="s">
        <v>237</v>
      </c>
      <c r="X63" s="263"/>
      <c r="Y63" s="263"/>
      <c r="Z63" s="663" t="s">
        <v>518</v>
      </c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154"/>
    </row>
    <row r="64" spans="2:38" s="170" customFormat="1" ht="12.75" customHeight="1">
      <c r="B64" s="150"/>
      <c r="C64" s="260" t="s">
        <v>238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662" t="s">
        <v>395</v>
      </c>
      <c r="O64" s="662"/>
      <c r="P64" s="262" t="s">
        <v>239</v>
      </c>
      <c r="Q64" s="262"/>
      <c r="R64" s="663" t="s">
        <v>396</v>
      </c>
      <c r="S64" s="663"/>
      <c r="T64" s="663"/>
      <c r="U64" s="663"/>
      <c r="V64" s="663"/>
      <c r="W64" s="663"/>
      <c r="X64" s="151" t="s">
        <v>251</v>
      </c>
      <c r="Y64" s="664" t="s">
        <v>40</v>
      </c>
      <c r="Z64" s="664"/>
      <c r="AA64" s="153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54"/>
    </row>
    <row r="65" spans="2:38" s="170" customFormat="1" ht="12.75" customHeight="1">
      <c r="B65" s="150"/>
      <c r="C65" s="287" t="s">
        <v>240</v>
      </c>
      <c r="D65" s="287"/>
      <c r="E65" s="287"/>
      <c r="F65" s="287"/>
      <c r="G65" s="287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152"/>
      <c r="U65" s="262" t="s">
        <v>241</v>
      </c>
      <c r="V65" s="262"/>
      <c r="W65" s="262"/>
      <c r="X65" s="262"/>
      <c r="Y65" s="262"/>
      <c r="Z65" s="262"/>
      <c r="AA65" s="262"/>
      <c r="AB65" s="272"/>
      <c r="AC65" s="272"/>
      <c r="AD65" s="272"/>
      <c r="AE65" s="272"/>
      <c r="AF65" s="272"/>
      <c r="AG65" s="272"/>
      <c r="AH65" s="272"/>
      <c r="AI65" s="153"/>
      <c r="AJ65" s="153"/>
      <c r="AK65" s="153"/>
      <c r="AL65" s="154"/>
    </row>
    <row r="66" spans="2:38" s="165" customFormat="1" ht="12.75" customHeight="1">
      <c r="B66" s="162"/>
      <c r="C66" s="153"/>
      <c r="D66" s="153"/>
      <c r="E66" s="153"/>
      <c r="F66" s="153"/>
      <c r="G66" s="172"/>
      <c r="H66" s="280" t="s">
        <v>242</v>
      </c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53"/>
      <c r="AJ66" s="153"/>
      <c r="AK66" s="153"/>
      <c r="AL66" s="163"/>
    </row>
    <row r="67" spans="2:38" s="165" customFormat="1" ht="12.75" customHeight="1">
      <c r="B67" s="162"/>
      <c r="C67" s="286" t="s">
        <v>235</v>
      </c>
      <c r="D67" s="286"/>
      <c r="E67" s="286"/>
      <c r="F67" s="286"/>
      <c r="G67" s="286"/>
      <c r="H67" s="286"/>
      <c r="I67" s="153"/>
      <c r="J67" s="153"/>
      <c r="K67" s="153"/>
      <c r="L67" s="153"/>
      <c r="M67" s="153"/>
      <c r="N67" s="153"/>
      <c r="O67" s="153"/>
      <c r="P67" s="172"/>
      <c r="Q67" s="172"/>
      <c r="R67" s="172"/>
      <c r="S67" s="172"/>
      <c r="T67" s="172"/>
      <c r="U67" s="172"/>
      <c r="V67" s="283" t="s">
        <v>459</v>
      </c>
      <c r="W67" s="283"/>
      <c r="X67" s="283"/>
      <c r="Y67" s="283"/>
      <c r="Z67" s="283"/>
      <c r="AA67" s="211"/>
      <c r="AB67" s="211"/>
      <c r="AC67" s="211"/>
      <c r="AD67" s="211"/>
      <c r="AE67" s="211"/>
      <c r="AF67" s="211"/>
      <c r="AG67" s="211"/>
      <c r="AH67" s="153"/>
      <c r="AI67" s="153"/>
      <c r="AJ67" s="153"/>
      <c r="AK67" s="153"/>
      <c r="AL67" s="163"/>
    </row>
    <row r="68" spans="2:38" s="165" customFormat="1" ht="12.75" customHeight="1">
      <c r="B68" s="162"/>
      <c r="C68" s="151" t="s">
        <v>225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71"/>
      <c r="AI68" s="171"/>
      <c r="AJ68" s="171"/>
      <c r="AK68" s="171"/>
      <c r="AL68" s="163"/>
    </row>
    <row r="69" spans="2:38" s="170" customFormat="1" ht="15.75" customHeight="1">
      <c r="B69" s="150"/>
      <c r="C69" s="260" t="s">
        <v>232</v>
      </c>
      <c r="D69" s="260"/>
      <c r="E69" s="260"/>
      <c r="F69" s="260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84" t="s">
        <v>231</v>
      </c>
      <c r="V69" s="284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154"/>
    </row>
    <row r="70" spans="2:38" s="165" customFormat="1" ht="9" customHeight="1">
      <c r="B70" s="162"/>
      <c r="C70" s="153"/>
      <c r="D70" s="153"/>
      <c r="E70" s="153"/>
      <c r="F70" s="153"/>
      <c r="G70" s="277" t="s">
        <v>230</v>
      </c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153"/>
      <c r="U70" s="153"/>
      <c r="V70" s="153"/>
      <c r="W70" s="277" t="s">
        <v>226</v>
      </c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153"/>
      <c r="AK70" s="153"/>
      <c r="AL70" s="163"/>
    </row>
    <row r="71" spans="2:38" s="170" customFormat="1" ht="12.75" customHeight="1">
      <c r="B71" s="150"/>
      <c r="C71" s="260" t="s">
        <v>233</v>
      </c>
      <c r="D71" s="260"/>
      <c r="E71" s="260"/>
      <c r="F71" s="260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154"/>
    </row>
    <row r="72" spans="2:38" s="165" customFormat="1" ht="9" customHeight="1">
      <c r="B72" s="162"/>
      <c r="C72" s="153"/>
      <c r="D72" s="153"/>
      <c r="E72" s="153"/>
      <c r="F72" s="153"/>
      <c r="G72" s="277" t="s">
        <v>234</v>
      </c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163"/>
    </row>
    <row r="73" spans="2:38" s="165" customFormat="1" ht="2.25" customHeight="1">
      <c r="B73" s="162"/>
      <c r="C73" s="173"/>
      <c r="D73" s="173"/>
      <c r="E73" s="173"/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3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63"/>
    </row>
    <row r="74" spans="2:38" s="165" customFormat="1" ht="3" customHeight="1">
      <c r="B74" s="162"/>
      <c r="C74" s="151"/>
      <c r="D74" s="151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63"/>
    </row>
    <row r="75" spans="2:38" s="165" customFormat="1" ht="5.25" customHeight="1">
      <c r="B75" s="162"/>
      <c r="C75" s="176"/>
      <c r="D75" s="176"/>
      <c r="E75" s="176"/>
      <c r="F75" s="176"/>
      <c r="G75" s="176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63"/>
    </row>
    <row r="76" spans="2:38" s="155" customFormat="1" ht="12" customHeight="1">
      <c r="B76" s="150"/>
      <c r="C76" s="151" t="s">
        <v>211</v>
      </c>
      <c r="D76" s="151"/>
      <c r="E76" s="151"/>
      <c r="F76" s="151"/>
      <c r="G76" s="151"/>
      <c r="H76" s="151"/>
      <c r="I76" s="151"/>
      <c r="J76" s="151"/>
      <c r="K76" s="151"/>
      <c r="L76" s="262" t="s">
        <v>210</v>
      </c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661" t="s">
        <v>519</v>
      </c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661"/>
      <c r="AL76" s="154"/>
    </row>
    <row r="77" spans="2:38" s="164" customFormat="1" ht="7.5" customHeight="1">
      <c r="B77" s="162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163"/>
    </row>
    <row r="78" spans="2:38" s="170" customFormat="1" ht="15.75" customHeight="1">
      <c r="B78" s="150"/>
      <c r="C78" s="260" t="s">
        <v>227</v>
      </c>
      <c r="D78" s="260"/>
      <c r="E78" s="260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153"/>
      <c r="U78" s="263" t="s">
        <v>228</v>
      </c>
      <c r="V78" s="263"/>
      <c r="W78" s="263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154"/>
    </row>
    <row r="79" spans="2:38" s="165" customFormat="1" ht="11.25">
      <c r="B79" s="162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63"/>
    </row>
    <row r="80" spans="2:38" s="165" customFormat="1" ht="11.25">
      <c r="B80" s="162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63"/>
    </row>
    <row r="81" spans="2:56" ht="1.5" customHeight="1"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2"/>
      <c r="BB81" s="128"/>
      <c r="BD81" s="128"/>
    </row>
    <row r="82" spans="54:56" ht="12.75">
      <c r="BB82" s="128"/>
      <c r="BD82" s="128"/>
    </row>
    <row r="83" ht="12.75" hidden="1"/>
    <row r="84" ht="12.75" hidden="1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 password="CC15" sheet="1" objects="1" scenarios="1"/>
  <mergeCells count="255">
    <mergeCell ref="C10:AK10"/>
    <mergeCell ref="C11:AK11"/>
    <mergeCell ref="C12:AK12"/>
    <mergeCell ref="C17:F17"/>
    <mergeCell ref="G17:S17"/>
    <mergeCell ref="U17:Y17"/>
    <mergeCell ref="Z17:AK17"/>
    <mergeCell ref="U16:V16"/>
    <mergeCell ref="W16:AD16"/>
    <mergeCell ref="AE16:AF16"/>
    <mergeCell ref="C3:AK3"/>
    <mergeCell ref="C4:AK4"/>
    <mergeCell ref="C5:AK5"/>
    <mergeCell ref="C6:AK6"/>
    <mergeCell ref="C7:AK7"/>
    <mergeCell ref="C8:AK8"/>
    <mergeCell ref="AG16:AK16"/>
    <mergeCell ref="C14:H14"/>
    <mergeCell ref="I14:S14"/>
    <mergeCell ref="U14:V14"/>
    <mergeCell ref="W14:AD14"/>
    <mergeCell ref="AF14:AG14"/>
    <mergeCell ref="AH14:AK14"/>
    <mergeCell ref="C18:F18"/>
    <mergeCell ref="G18:S18"/>
    <mergeCell ref="U18:X18"/>
    <mergeCell ref="Y18:AK18"/>
    <mergeCell ref="C15:E15"/>
    <mergeCell ref="F15:S15"/>
    <mergeCell ref="U15:W15"/>
    <mergeCell ref="X15:AK15"/>
    <mergeCell ref="C16:E16"/>
    <mergeCell ref="F16:S16"/>
    <mergeCell ref="C19:F19"/>
    <mergeCell ref="G19:S19"/>
    <mergeCell ref="U19:W19"/>
    <mergeCell ref="X19:AK19"/>
    <mergeCell ref="C20:F20"/>
    <mergeCell ref="G20:S20"/>
    <mergeCell ref="U20:Y20"/>
    <mergeCell ref="Z20:AK20"/>
    <mergeCell ref="C21:E21"/>
    <mergeCell ref="F21:S21"/>
    <mergeCell ref="U21:V21"/>
    <mergeCell ref="W21:AK21"/>
    <mergeCell ref="C22:F22"/>
    <mergeCell ref="G22:S22"/>
    <mergeCell ref="U22:V22"/>
    <mergeCell ref="W22:AK22"/>
    <mergeCell ref="C23:F23"/>
    <mergeCell ref="G23:S23"/>
    <mergeCell ref="U23:W23"/>
    <mergeCell ref="X23:AK23"/>
    <mergeCell ref="C25:F25"/>
    <mergeCell ref="G25:AG25"/>
    <mergeCell ref="AH25:AK25"/>
    <mergeCell ref="C26:F26"/>
    <mergeCell ref="G26:AG26"/>
    <mergeCell ref="AH26:AK26"/>
    <mergeCell ref="C27:F27"/>
    <mergeCell ref="G27:AG27"/>
    <mergeCell ref="AH27:AK27"/>
    <mergeCell ref="C28:F28"/>
    <mergeCell ref="G28:AG28"/>
    <mergeCell ref="AH28:AK28"/>
    <mergeCell ref="C30:I30"/>
    <mergeCell ref="J30:O30"/>
    <mergeCell ref="P30:S31"/>
    <mergeCell ref="T30:AK30"/>
    <mergeCell ref="C31:D31"/>
    <mergeCell ref="E31:O31"/>
    <mergeCell ref="T31:X32"/>
    <mergeCell ref="Y31:AB31"/>
    <mergeCell ref="AC31:AG32"/>
    <mergeCell ref="AH31:AK31"/>
    <mergeCell ref="C32:D32"/>
    <mergeCell ref="E32:O32"/>
    <mergeCell ref="P32:Q32"/>
    <mergeCell ref="R32:S32"/>
    <mergeCell ref="Y32:AB32"/>
    <mergeCell ref="AH32:AK32"/>
    <mergeCell ref="C33:AK33"/>
    <mergeCell ref="C34:O34"/>
    <mergeCell ref="P34:Q34"/>
    <mergeCell ref="R34:S34"/>
    <mergeCell ref="T34:X34"/>
    <mergeCell ref="Y34:AB34"/>
    <mergeCell ref="AC34:AG34"/>
    <mergeCell ref="AH34:AK34"/>
    <mergeCell ref="C35:O35"/>
    <mergeCell ref="P35:Q35"/>
    <mergeCell ref="R35:S35"/>
    <mergeCell ref="T35:X35"/>
    <mergeCell ref="Y35:AB35"/>
    <mergeCell ref="AC35:AG35"/>
    <mergeCell ref="C36:O36"/>
    <mergeCell ref="P36:Q36"/>
    <mergeCell ref="R36:S36"/>
    <mergeCell ref="T36:X36"/>
    <mergeCell ref="Y36:AB36"/>
    <mergeCell ref="AC36:AG36"/>
    <mergeCell ref="P37:Q37"/>
    <mergeCell ref="R37:S37"/>
    <mergeCell ref="T37:X37"/>
    <mergeCell ref="Y37:AB37"/>
    <mergeCell ref="AC37:AG37"/>
    <mergeCell ref="AH35:AK35"/>
    <mergeCell ref="AH36:AK36"/>
    <mergeCell ref="AH39:AK39"/>
    <mergeCell ref="AH37:AK37"/>
    <mergeCell ref="C38:O38"/>
    <mergeCell ref="P38:Q38"/>
    <mergeCell ref="R38:S38"/>
    <mergeCell ref="T38:X38"/>
    <mergeCell ref="Y38:AB38"/>
    <mergeCell ref="AC38:AG38"/>
    <mergeCell ref="AH38:AK38"/>
    <mergeCell ref="C37:O37"/>
    <mergeCell ref="R40:S40"/>
    <mergeCell ref="T40:X40"/>
    <mergeCell ref="Y40:AB40"/>
    <mergeCell ref="AC40:AG40"/>
    <mergeCell ref="C39:O39"/>
    <mergeCell ref="P39:S39"/>
    <mergeCell ref="T39:X39"/>
    <mergeCell ref="Y39:AB39"/>
    <mergeCell ref="AC39:AG39"/>
    <mergeCell ref="AH40:AK40"/>
    <mergeCell ref="C41:O41"/>
    <mergeCell ref="P41:Q41"/>
    <mergeCell ref="R41:S41"/>
    <mergeCell ref="T41:X41"/>
    <mergeCell ref="Y41:AB41"/>
    <mergeCell ref="AC41:AG41"/>
    <mergeCell ref="AH41:AK41"/>
    <mergeCell ref="C40:O40"/>
    <mergeCell ref="P40:Q40"/>
    <mergeCell ref="AH44:AK44"/>
    <mergeCell ref="C42:AK42"/>
    <mergeCell ref="C43:O43"/>
    <mergeCell ref="P43:S43"/>
    <mergeCell ref="T43:X43"/>
    <mergeCell ref="Y43:AB43"/>
    <mergeCell ref="AC43:AG43"/>
    <mergeCell ref="AH43:AK43"/>
    <mergeCell ref="R45:S45"/>
    <mergeCell ref="T45:X45"/>
    <mergeCell ref="Y45:AB45"/>
    <mergeCell ref="AC45:AG45"/>
    <mergeCell ref="C44:O44"/>
    <mergeCell ref="P44:S44"/>
    <mergeCell ref="T44:X44"/>
    <mergeCell ref="Y44:AB44"/>
    <mergeCell ref="AC44:AG44"/>
    <mergeCell ref="AH45:AK45"/>
    <mergeCell ref="C46:O46"/>
    <mergeCell ref="P46:Q46"/>
    <mergeCell ref="R46:S46"/>
    <mergeCell ref="T46:X46"/>
    <mergeCell ref="Y46:AB46"/>
    <mergeCell ref="AC46:AG46"/>
    <mergeCell ref="AH46:AK46"/>
    <mergeCell ref="C45:O45"/>
    <mergeCell ref="P45:Q45"/>
    <mergeCell ref="Y49:AB49"/>
    <mergeCell ref="AC49:AG49"/>
    <mergeCell ref="AH49:AK49"/>
    <mergeCell ref="C47:O47"/>
    <mergeCell ref="P47:Q47"/>
    <mergeCell ref="R47:S47"/>
    <mergeCell ref="T47:X47"/>
    <mergeCell ref="Y47:AB47"/>
    <mergeCell ref="AC47:AG47"/>
    <mergeCell ref="R50:S50"/>
    <mergeCell ref="T50:X50"/>
    <mergeCell ref="Y50:AB50"/>
    <mergeCell ref="AC50:AG50"/>
    <mergeCell ref="AH47:AK47"/>
    <mergeCell ref="C48:AK48"/>
    <mergeCell ref="C49:O49"/>
    <mergeCell ref="P49:Q49"/>
    <mergeCell ref="R49:S49"/>
    <mergeCell ref="T49:X49"/>
    <mergeCell ref="AH50:AK50"/>
    <mergeCell ref="C51:O51"/>
    <mergeCell ref="P51:Q51"/>
    <mergeCell ref="R51:S51"/>
    <mergeCell ref="T51:X51"/>
    <mergeCell ref="Y51:AB51"/>
    <mergeCell ref="AC51:AG51"/>
    <mergeCell ref="AH51:AK51"/>
    <mergeCell ref="C50:O50"/>
    <mergeCell ref="P50:Q50"/>
    <mergeCell ref="Y54:AB54"/>
    <mergeCell ref="AC54:AG54"/>
    <mergeCell ref="AH54:AK54"/>
    <mergeCell ref="C52:O52"/>
    <mergeCell ref="P52:Q52"/>
    <mergeCell ref="R52:S52"/>
    <mergeCell ref="T52:X52"/>
    <mergeCell ref="Y52:AB52"/>
    <mergeCell ref="AC52:AG52"/>
    <mergeCell ref="R55:S55"/>
    <mergeCell ref="T55:X55"/>
    <mergeCell ref="Y55:AB55"/>
    <mergeCell ref="AC55:AG55"/>
    <mergeCell ref="AH52:AK52"/>
    <mergeCell ref="C53:AK53"/>
    <mergeCell ref="C54:O54"/>
    <mergeCell ref="P54:Q54"/>
    <mergeCell ref="R54:S54"/>
    <mergeCell ref="T54:X54"/>
    <mergeCell ref="AH55:AK55"/>
    <mergeCell ref="C56:O56"/>
    <mergeCell ref="P56:Q56"/>
    <mergeCell ref="R56:S56"/>
    <mergeCell ref="T56:X56"/>
    <mergeCell ref="Y56:AB56"/>
    <mergeCell ref="AC56:AG56"/>
    <mergeCell ref="AH56:AK56"/>
    <mergeCell ref="C55:O55"/>
    <mergeCell ref="P55:Q55"/>
    <mergeCell ref="Z58:AK58"/>
    <mergeCell ref="Z59:AK59"/>
    <mergeCell ref="C63:J63"/>
    <mergeCell ref="K63:V63"/>
    <mergeCell ref="W63:Y63"/>
    <mergeCell ref="Z63:AK63"/>
    <mergeCell ref="C64:M64"/>
    <mergeCell ref="N64:O64"/>
    <mergeCell ref="P64:Q64"/>
    <mergeCell ref="R64:W64"/>
    <mergeCell ref="Y64:Z64"/>
    <mergeCell ref="C65:G65"/>
    <mergeCell ref="H65:S65"/>
    <mergeCell ref="U65:AA65"/>
    <mergeCell ref="W76:AK76"/>
    <mergeCell ref="AB65:AH65"/>
    <mergeCell ref="H66:S66"/>
    <mergeCell ref="C67:H67"/>
    <mergeCell ref="V67:Z67"/>
    <mergeCell ref="C69:F69"/>
    <mergeCell ref="G69:T69"/>
    <mergeCell ref="U69:V69"/>
    <mergeCell ref="W69:AK69"/>
    <mergeCell ref="C78:E78"/>
    <mergeCell ref="F78:S78"/>
    <mergeCell ref="U78:W78"/>
    <mergeCell ref="X78:AK78"/>
    <mergeCell ref="G70:S70"/>
    <mergeCell ref="W70:AI70"/>
    <mergeCell ref="C71:F71"/>
    <mergeCell ref="G71:AK71"/>
    <mergeCell ref="G72:AK72"/>
    <mergeCell ref="L76:V76"/>
  </mergeCells>
  <dataValidations count="2">
    <dataValidation allowBlank="1" showInputMessage="1" showErrorMessage="1" promptTitle="Date Format" prompt="DD-Mmm-YY" sqref="AK24 AB65:AH65 G17:S17 Y18:AK18 Z17:AK17"/>
    <dataValidation allowBlank="1" showInputMessage="1" showErrorMessage="1" promptTitle="Region" prompt="Automatic when county is selected" sqref="AH14"/>
  </dataValidations>
  <printOptions horizontalCentered="1"/>
  <pageMargins left="0" right="0" top="0" bottom="0" header="0" footer="0"/>
  <pageSetup fitToHeight="1" fitToWidth="1" horizontalDpi="600" verticalDpi="600" orientation="portrait" scale="81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4"/>
  <sheetViews>
    <sheetView showGridLines="0" showRowColHeaders="0" zoomScalePageLayoutView="0" workbookViewId="0" topLeftCell="A1">
      <selection activeCell="I14" sqref="I14:S14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3" width="2.7109375" style="4" customWidth="1"/>
    <col min="14" max="14" width="3.421875" style="4" customWidth="1"/>
    <col min="15" max="15" width="2.7109375" style="4" customWidth="1"/>
    <col min="16" max="16" width="3.28125" style="4" customWidth="1"/>
    <col min="17" max="19" width="2.7109375" style="4" customWidth="1"/>
    <col min="20" max="20" width="3.00390625" style="4" customWidth="1"/>
    <col min="21" max="21" width="2.8515625" style="4" customWidth="1"/>
    <col min="22" max="22" width="3.7109375" style="4" customWidth="1"/>
    <col min="23" max="23" width="3.28125" style="4" customWidth="1"/>
    <col min="24" max="24" width="3.140625" style="4" customWidth="1"/>
    <col min="25" max="25" width="3.28125" style="4" customWidth="1"/>
    <col min="26" max="29" width="2.7109375" style="4" customWidth="1"/>
    <col min="30" max="30" width="3.00390625" style="4" customWidth="1"/>
    <col min="31" max="37" width="2.7109375" style="4" customWidth="1"/>
    <col min="38" max="38" width="1.7109375" style="4" customWidth="1"/>
    <col min="39" max="39" width="2.7109375" style="4" customWidth="1"/>
    <col min="40" max="43" width="2.7109375" style="4" hidden="1" customWidth="1"/>
    <col min="44" max="44" width="7.8515625" style="4" hidden="1" customWidth="1"/>
    <col min="45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422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645" t="s">
        <v>265</v>
      </c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40"/>
      <c r="U14" s="487" t="s">
        <v>5</v>
      </c>
      <c r="V14" s="487"/>
      <c r="W14" s="650" t="s">
        <v>141</v>
      </c>
      <c r="X14" s="650"/>
      <c r="Y14" s="650"/>
      <c r="Z14" s="650"/>
      <c r="AA14" s="650"/>
      <c r="AB14" s="650"/>
      <c r="AC14" s="650"/>
      <c r="AD14" s="650"/>
      <c r="AE14" s="48"/>
      <c r="AF14" s="481" t="s">
        <v>8</v>
      </c>
      <c r="AG14" s="481"/>
      <c r="AH14" s="651">
        <v>3</v>
      </c>
      <c r="AI14" s="651"/>
      <c r="AJ14" s="651"/>
      <c r="AK14" s="651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645" t="s">
        <v>387</v>
      </c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40"/>
      <c r="U15" s="487" t="s">
        <v>209</v>
      </c>
      <c r="V15" s="487"/>
      <c r="W15" s="487"/>
      <c r="X15" s="645">
        <v>1234</v>
      </c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639" t="s">
        <v>261</v>
      </c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40"/>
      <c r="U16" s="487" t="s">
        <v>214</v>
      </c>
      <c r="V16" s="487"/>
      <c r="W16" s="645"/>
      <c r="X16" s="645"/>
      <c r="Y16" s="645"/>
      <c r="Z16" s="645"/>
      <c r="AA16" s="645"/>
      <c r="AB16" s="645"/>
      <c r="AC16" s="645"/>
      <c r="AD16" s="645"/>
      <c r="AE16" s="481" t="s">
        <v>246</v>
      </c>
      <c r="AF16" s="481"/>
      <c r="AG16" s="645"/>
      <c r="AH16" s="645"/>
      <c r="AI16" s="645"/>
      <c r="AJ16" s="645"/>
      <c r="AK16" s="645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654">
        <v>37633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40"/>
      <c r="U17" s="487" t="s">
        <v>221</v>
      </c>
      <c r="V17" s="487"/>
      <c r="W17" s="487"/>
      <c r="X17" s="487"/>
      <c r="Y17" s="487"/>
      <c r="Z17" s="653">
        <v>37634</v>
      </c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40"/>
      <c r="U18" s="487" t="s">
        <v>222</v>
      </c>
      <c r="V18" s="487"/>
      <c r="W18" s="487"/>
      <c r="X18" s="487"/>
      <c r="Y18" s="653">
        <v>37635</v>
      </c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639" t="s">
        <v>256</v>
      </c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40"/>
      <c r="U19" s="487" t="s">
        <v>223</v>
      </c>
      <c r="V19" s="487"/>
      <c r="W19" s="487"/>
      <c r="X19" s="645" t="s">
        <v>391</v>
      </c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639" t="s">
        <v>388</v>
      </c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40"/>
      <c r="U20" s="487" t="s">
        <v>224</v>
      </c>
      <c r="V20" s="487"/>
      <c r="W20" s="487"/>
      <c r="X20" s="487"/>
      <c r="Y20" s="487"/>
      <c r="Z20" s="639" t="s">
        <v>392</v>
      </c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645" t="s">
        <v>389</v>
      </c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40"/>
      <c r="U21" s="487" t="s">
        <v>212</v>
      </c>
      <c r="V21" s="487"/>
      <c r="W21" s="645" t="s">
        <v>393</v>
      </c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40"/>
      <c r="U22" s="487" t="s">
        <v>212</v>
      </c>
      <c r="V22" s="487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639" t="s">
        <v>390</v>
      </c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40"/>
      <c r="U23" s="487" t="s">
        <v>7</v>
      </c>
      <c r="V23" s="487"/>
      <c r="W23" s="487"/>
      <c r="X23" s="645" t="s">
        <v>394</v>
      </c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3.5" customHeight="1">
      <c r="B26" s="45"/>
      <c r="C26" s="725"/>
      <c r="D26" s="406"/>
      <c r="E26" s="406"/>
      <c r="F26" s="407"/>
      <c r="G26" s="74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741"/>
      <c r="AI26" s="406"/>
      <c r="AJ26" s="406"/>
      <c r="AK26" s="406"/>
      <c r="AL26" s="46"/>
    </row>
    <row r="27" spans="2:38" s="47" customFormat="1" ht="13.5" customHeight="1">
      <c r="B27" s="45"/>
      <c r="C27" s="722"/>
      <c r="D27" s="408"/>
      <c r="E27" s="408"/>
      <c r="F27" s="409"/>
      <c r="G27" s="742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743"/>
      <c r="AI27" s="408"/>
      <c r="AJ27" s="408"/>
      <c r="AK27" s="408"/>
      <c r="AL27" s="46"/>
    </row>
    <row r="28" spans="2:38" s="47" customFormat="1" ht="13.5" customHeight="1">
      <c r="B28" s="45"/>
      <c r="C28" s="723"/>
      <c r="D28" s="369"/>
      <c r="E28" s="369"/>
      <c r="F28" s="370"/>
      <c r="G28" s="724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739"/>
      <c r="AI28" s="369"/>
      <c r="AJ28" s="369"/>
      <c r="AK28" s="369"/>
      <c r="AL28" s="46"/>
    </row>
    <row r="29" spans="2:38" s="43" customFormat="1" ht="5.25" customHeight="1" thickBot="1">
      <c r="B29" s="36"/>
      <c r="C29" s="111"/>
      <c r="D29" s="111"/>
      <c r="E29" s="124"/>
      <c r="F29" s="124"/>
      <c r="G29" s="122"/>
      <c r="H29" s="124"/>
      <c r="I29" s="124"/>
      <c r="J29" s="124"/>
      <c r="K29" s="124"/>
      <c r="L29" s="124"/>
      <c r="M29" s="124"/>
      <c r="N29" s="124"/>
      <c r="O29" s="125"/>
      <c r="P29" s="125"/>
      <c r="Q29" s="126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10"/>
      <c r="AI29" s="124"/>
      <c r="AJ29" s="124"/>
      <c r="AK29" s="124"/>
      <c r="AL29" s="38"/>
    </row>
    <row r="30" spans="2:38" s="43" customFormat="1" ht="18.75" customHeight="1">
      <c r="B30" s="36"/>
      <c r="C30" s="718" t="s">
        <v>377</v>
      </c>
      <c r="D30" s="719"/>
      <c r="E30" s="719"/>
      <c r="F30" s="719"/>
      <c r="G30" s="719"/>
      <c r="H30" s="719"/>
      <c r="I30" s="719"/>
      <c r="J30" s="719"/>
      <c r="K30" s="720" t="s">
        <v>274</v>
      </c>
      <c r="L30" s="720"/>
      <c r="M30" s="720"/>
      <c r="N30" s="721"/>
      <c r="O30" s="754" t="s">
        <v>321</v>
      </c>
      <c r="P30" s="755"/>
      <c r="Q30" s="755"/>
      <c r="R30" s="755"/>
      <c r="S30" s="756"/>
      <c r="T30" s="744" t="s">
        <v>325</v>
      </c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6"/>
      <c r="AL30" s="38"/>
    </row>
    <row r="31" spans="2:38" s="95" customFormat="1" ht="13.5" customHeight="1">
      <c r="B31" s="93"/>
      <c r="C31" s="553" t="s">
        <v>298</v>
      </c>
      <c r="D31" s="554"/>
      <c r="E31" s="554"/>
      <c r="F31" s="554"/>
      <c r="G31" s="554"/>
      <c r="H31" s="554"/>
      <c r="I31" s="554"/>
      <c r="J31" s="713">
        <v>76</v>
      </c>
      <c r="K31" s="713"/>
      <c r="L31" s="554" t="s">
        <v>369</v>
      </c>
      <c r="M31" s="554"/>
      <c r="N31" s="554"/>
      <c r="O31" s="757"/>
      <c r="P31" s="758"/>
      <c r="Q31" s="758"/>
      <c r="R31" s="758"/>
      <c r="S31" s="759"/>
      <c r="T31" s="750" t="s">
        <v>317</v>
      </c>
      <c r="U31" s="750"/>
      <c r="V31" s="750"/>
      <c r="W31" s="750"/>
      <c r="X31" s="751"/>
      <c r="Y31" s="765" t="s">
        <v>326</v>
      </c>
      <c r="Z31" s="766"/>
      <c r="AA31" s="766"/>
      <c r="AB31" s="766"/>
      <c r="AC31" s="763" t="s">
        <v>318</v>
      </c>
      <c r="AD31" s="750"/>
      <c r="AE31" s="750"/>
      <c r="AF31" s="750"/>
      <c r="AG31" s="751"/>
      <c r="AH31" s="765" t="s">
        <v>326</v>
      </c>
      <c r="AI31" s="766"/>
      <c r="AJ31" s="766"/>
      <c r="AK31" s="769"/>
      <c r="AL31" s="94"/>
    </row>
    <row r="32" spans="2:38" s="95" customFormat="1" ht="13.5" customHeight="1">
      <c r="B32" s="93"/>
      <c r="C32" s="555" t="s">
        <v>299</v>
      </c>
      <c r="D32" s="556"/>
      <c r="E32" s="556"/>
      <c r="F32" s="556"/>
      <c r="G32" s="556"/>
      <c r="H32" s="556"/>
      <c r="I32" s="556"/>
      <c r="J32" s="714">
        <v>-22</v>
      </c>
      <c r="K32" s="714"/>
      <c r="L32" s="556" t="s">
        <v>369</v>
      </c>
      <c r="M32" s="556"/>
      <c r="N32" s="556"/>
      <c r="O32" s="760"/>
      <c r="P32" s="761"/>
      <c r="Q32" s="761"/>
      <c r="R32" s="761"/>
      <c r="S32" s="762"/>
      <c r="T32" s="752"/>
      <c r="U32" s="752"/>
      <c r="V32" s="752"/>
      <c r="W32" s="752"/>
      <c r="X32" s="753"/>
      <c r="Y32" s="767" t="s">
        <v>327</v>
      </c>
      <c r="Z32" s="768"/>
      <c r="AA32" s="768"/>
      <c r="AB32" s="768"/>
      <c r="AC32" s="764"/>
      <c r="AD32" s="752"/>
      <c r="AE32" s="752"/>
      <c r="AF32" s="752"/>
      <c r="AG32" s="753"/>
      <c r="AH32" s="767" t="s">
        <v>327</v>
      </c>
      <c r="AI32" s="768"/>
      <c r="AJ32" s="768"/>
      <c r="AK32" s="770"/>
      <c r="AL32" s="94"/>
    </row>
    <row r="33" spans="2:44" s="95" customFormat="1" ht="13.5" customHeight="1">
      <c r="B33" s="93"/>
      <c r="C33" s="680" t="s">
        <v>287</v>
      </c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2"/>
      <c r="AL33" s="94"/>
      <c r="AR33" s="106"/>
    </row>
    <row r="34" spans="2:50" s="95" customFormat="1" ht="13.5" customHeight="1">
      <c r="B34" s="93"/>
      <c r="C34" s="683" t="s">
        <v>361</v>
      </c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5"/>
      <c r="O34" s="589">
        <v>230</v>
      </c>
      <c r="P34" s="527"/>
      <c r="Q34" s="527"/>
      <c r="R34" s="527"/>
      <c r="S34" s="712"/>
      <c r="T34" s="668">
        <v>230</v>
      </c>
      <c r="U34" s="666"/>
      <c r="V34" s="666"/>
      <c r="W34" s="666"/>
      <c r="X34" s="666"/>
      <c r="Y34" s="674" t="s">
        <v>380</v>
      </c>
      <c r="Z34" s="675"/>
      <c r="AA34" s="675"/>
      <c r="AB34" s="675"/>
      <c r="AC34" s="707">
        <v>230</v>
      </c>
      <c r="AD34" s="708"/>
      <c r="AE34" s="708"/>
      <c r="AF34" s="708"/>
      <c r="AG34" s="665"/>
      <c r="AH34" s="674" t="s">
        <v>380</v>
      </c>
      <c r="AI34" s="675"/>
      <c r="AJ34" s="675"/>
      <c r="AK34" s="676"/>
      <c r="AL34" s="94"/>
      <c r="AR34" s="95" t="str">
        <f>AH34</f>
        <v>Pass</v>
      </c>
      <c r="AX34" s="95">
        <f>IF(ISBLANK(T34),"",IF(OR(ISNUMBER(P34),ISNUMBER(R34)),IF(AND(T34&gt;=AO34,T34&lt;=AQ34),"Pass","Fail"),""))</f>
      </c>
    </row>
    <row r="35" spans="2:44" s="95" customFormat="1" ht="13.5" customHeight="1">
      <c r="B35" s="93"/>
      <c r="C35" s="683" t="s">
        <v>379</v>
      </c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5"/>
      <c r="O35" s="702">
        <v>3</v>
      </c>
      <c r="P35" s="703"/>
      <c r="Q35" s="703"/>
      <c r="R35" s="703"/>
      <c r="S35" s="704"/>
      <c r="T35" s="748">
        <v>3</v>
      </c>
      <c r="U35" s="749"/>
      <c r="V35" s="749"/>
      <c r="W35" s="749"/>
      <c r="X35" s="749"/>
      <c r="Y35" s="675" t="s">
        <v>380</v>
      </c>
      <c r="Z35" s="675"/>
      <c r="AA35" s="675"/>
      <c r="AB35" s="675"/>
      <c r="AC35" s="715">
        <v>3</v>
      </c>
      <c r="AD35" s="716"/>
      <c r="AE35" s="716"/>
      <c r="AF35" s="716"/>
      <c r="AG35" s="717"/>
      <c r="AH35" s="674" t="s">
        <v>380</v>
      </c>
      <c r="AI35" s="675"/>
      <c r="AJ35" s="675"/>
      <c r="AK35" s="676"/>
      <c r="AL35" s="94"/>
      <c r="AR35" s="95" t="str">
        <f>AH35</f>
        <v>Pass</v>
      </c>
    </row>
    <row r="36" spans="2:44" s="95" customFormat="1" ht="13.5" customHeight="1">
      <c r="B36" s="93"/>
      <c r="C36" s="683" t="s">
        <v>362</v>
      </c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5"/>
      <c r="O36" s="686">
        <v>1</v>
      </c>
      <c r="P36" s="687"/>
      <c r="Q36" s="687"/>
      <c r="R36" s="687"/>
      <c r="S36" s="688"/>
      <c r="T36" s="691">
        <v>1</v>
      </c>
      <c r="U36" s="692"/>
      <c r="V36" s="692"/>
      <c r="W36" s="692"/>
      <c r="X36" s="692"/>
      <c r="Y36" s="674" t="s">
        <v>380</v>
      </c>
      <c r="Z36" s="675"/>
      <c r="AA36" s="675"/>
      <c r="AB36" s="675"/>
      <c r="AC36" s="696">
        <v>1</v>
      </c>
      <c r="AD36" s="697"/>
      <c r="AE36" s="697"/>
      <c r="AF36" s="697"/>
      <c r="AG36" s="698"/>
      <c r="AH36" s="674" t="s">
        <v>380</v>
      </c>
      <c r="AI36" s="675"/>
      <c r="AJ36" s="675"/>
      <c r="AK36" s="676"/>
      <c r="AL36" s="94"/>
      <c r="AR36" s="95" t="str">
        <f>AH36</f>
        <v>Pass</v>
      </c>
    </row>
    <row r="37" spans="2:44" s="95" customFormat="1" ht="13.5" customHeight="1">
      <c r="B37" s="93"/>
      <c r="C37" s="683" t="s">
        <v>363</v>
      </c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5"/>
      <c r="O37" s="747" t="s">
        <v>354</v>
      </c>
      <c r="P37" s="732"/>
      <c r="Q37" s="732"/>
      <c r="R37" s="732"/>
      <c r="S37" s="733"/>
      <c r="T37" s="705">
        <v>76</v>
      </c>
      <c r="U37" s="706"/>
      <c r="V37" s="706"/>
      <c r="W37" s="706"/>
      <c r="X37" s="706"/>
      <c r="Y37" s="675" t="s">
        <v>380</v>
      </c>
      <c r="Z37" s="675"/>
      <c r="AA37" s="675"/>
      <c r="AB37" s="675"/>
      <c r="AC37" s="677">
        <v>69</v>
      </c>
      <c r="AD37" s="678"/>
      <c r="AE37" s="678"/>
      <c r="AF37" s="678"/>
      <c r="AG37" s="679"/>
      <c r="AH37" s="674" t="s">
        <v>380</v>
      </c>
      <c r="AI37" s="675"/>
      <c r="AJ37" s="675"/>
      <c r="AK37" s="676"/>
      <c r="AL37" s="94"/>
      <c r="AR37" s="95" t="str">
        <f>AH37</f>
        <v>Pass</v>
      </c>
    </row>
    <row r="38" spans="2:44" s="95" customFormat="1" ht="13.5" customHeight="1">
      <c r="B38" s="93"/>
      <c r="C38" s="680" t="s">
        <v>292</v>
      </c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681"/>
      <c r="Z38" s="681"/>
      <c r="AA38" s="681"/>
      <c r="AB38" s="681"/>
      <c r="AC38" s="681"/>
      <c r="AD38" s="681"/>
      <c r="AE38" s="681"/>
      <c r="AF38" s="681"/>
      <c r="AG38" s="681"/>
      <c r="AH38" s="681"/>
      <c r="AI38" s="681"/>
      <c r="AJ38" s="681"/>
      <c r="AK38" s="682"/>
      <c r="AL38" s="94"/>
      <c r="AR38" s="106"/>
    </row>
    <row r="39" spans="2:44" s="95" customFormat="1" ht="13.5" customHeight="1">
      <c r="B39" s="93"/>
      <c r="C39" s="683" t="s">
        <v>364</v>
      </c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5"/>
      <c r="O39" s="709">
        <v>1</v>
      </c>
      <c r="P39" s="710"/>
      <c r="Q39" s="710"/>
      <c r="R39" s="710"/>
      <c r="S39" s="711"/>
      <c r="T39" s="689">
        <v>1</v>
      </c>
      <c r="U39" s="690"/>
      <c r="V39" s="690"/>
      <c r="W39" s="690"/>
      <c r="X39" s="690"/>
      <c r="Y39" s="675" t="s">
        <v>380</v>
      </c>
      <c r="Z39" s="675"/>
      <c r="AA39" s="675"/>
      <c r="AB39" s="675"/>
      <c r="AC39" s="693">
        <v>1</v>
      </c>
      <c r="AD39" s="694"/>
      <c r="AE39" s="694"/>
      <c r="AF39" s="694"/>
      <c r="AG39" s="695"/>
      <c r="AH39" s="674" t="s">
        <v>380</v>
      </c>
      <c r="AI39" s="675"/>
      <c r="AJ39" s="675"/>
      <c r="AK39" s="676"/>
      <c r="AL39" s="94"/>
      <c r="AR39" s="95" t="str">
        <f>AH39</f>
        <v>Pass</v>
      </c>
    </row>
    <row r="40" spans="2:44" s="95" customFormat="1" ht="13.5" customHeight="1">
      <c r="B40" s="93"/>
      <c r="C40" s="683" t="s">
        <v>362</v>
      </c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5"/>
      <c r="O40" s="686">
        <v>2.2</v>
      </c>
      <c r="P40" s="687"/>
      <c r="Q40" s="687"/>
      <c r="R40" s="687"/>
      <c r="S40" s="688"/>
      <c r="T40" s="691">
        <v>2.2</v>
      </c>
      <c r="U40" s="692"/>
      <c r="V40" s="692"/>
      <c r="W40" s="692"/>
      <c r="X40" s="692"/>
      <c r="Y40" s="674" t="s">
        <v>380</v>
      </c>
      <c r="Z40" s="675"/>
      <c r="AA40" s="675"/>
      <c r="AB40" s="675"/>
      <c r="AC40" s="696">
        <v>2.2</v>
      </c>
      <c r="AD40" s="697"/>
      <c r="AE40" s="697"/>
      <c r="AF40" s="697"/>
      <c r="AG40" s="698"/>
      <c r="AH40" s="674" t="s">
        <v>380</v>
      </c>
      <c r="AI40" s="675"/>
      <c r="AJ40" s="675"/>
      <c r="AK40" s="676"/>
      <c r="AL40" s="94"/>
      <c r="AR40" s="95" t="str">
        <f>AH40</f>
        <v>Pass</v>
      </c>
    </row>
    <row r="41" spans="2:44" s="95" customFormat="1" ht="13.5" customHeight="1">
      <c r="B41" s="93"/>
      <c r="C41" s="683" t="s">
        <v>363</v>
      </c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5"/>
      <c r="O41" s="731" t="s">
        <v>461</v>
      </c>
      <c r="P41" s="732"/>
      <c r="Q41" s="732"/>
      <c r="R41" s="732"/>
      <c r="S41" s="733"/>
      <c r="T41" s="668">
        <v>76</v>
      </c>
      <c r="U41" s="666"/>
      <c r="V41" s="666"/>
      <c r="W41" s="666"/>
      <c r="X41" s="666"/>
      <c r="Y41" s="675" t="s">
        <v>380</v>
      </c>
      <c r="Z41" s="675"/>
      <c r="AA41" s="675"/>
      <c r="AB41" s="675"/>
      <c r="AC41" s="677">
        <v>69</v>
      </c>
      <c r="AD41" s="678"/>
      <c r="AE41" s="678"/>
      <c r="AF41" s="678"/>
      <c r="AG41" s="679"/>
      <c r="AH41" s="674" t="s">
        <v>380</v>
      </c>
      <c r="AI41" s="675"/>
      <c r="AJ41" s="675"/>
      <c r="AK41" s="676"/>
      <c r="AL41" s="94"/>
      <c r="AR41" s="95" t="str">
        <f>AH41</f>
        <v>Pass</v>
      </c>
    </row>
    <row r="42" spans="2:44" s="95" customFormat="1" ht="13.5" customHeight="1">
      <c r="B42" s="93"/>
      <c r="C42" s="680" t="s">
        <v>293</v>
      </c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2"/>
      <c r="AL42" s="94"/>
      <c r="AR42" s="106"/>
    </row>
    <row r="43" spans="2:44" s="95" customFormat="1" ht="13.5" customHeight="1">
      <c r="B43" s="93"/>
      <c r="C43" s="683" t="s">
        <v>362</v>
      </c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5"/>
      <c r="O43" s="589">
        <v>5000</v>
      </c>
      <c r="P43" s="527"/>
      <c r="Q43" s="527"/>
      <c r="R43" s="527"/>
      <c r="S43" s="712"/>
      <c r="T43" s="668">
        <v>5000</v>
      </c>
      <c r="U43" s="666"/>
      <c r="V43" s="666"/>
      <c r="W43" s="666"/>
      <c r="X43" s="666"/>
      <c r="Y43" s="675" t="s">
        <v>380</v>
      </c>
      <c r="Z43" s="675"/>
      <c r="AA43" s="675"/>
      <c r="AB43" s="675"/>
      <c r="AC43" s="707">
        <v>5000</v>
      </c>
      <c r="AD43" s="708"/>
      <c r="AE43" s="708"/>
      <c r="AF43" s="708"/>
      <c r="AG43" s="665"/>
      <c r="AH43" s="674" t="s">
        <v>380</v>
      </c>
      <c r="AI43" s="675"/>
      <c r="AJ43" s="675"/>
      <c r="AK43" s="676"/>
      <c r="AL43" s="94"/>
      <c r="AR43" s="95" t="str">
        <f>AH43</f>
        <v>Pass</v>
      </c>
    </row>
    <row r="44" spans="2:44" s="95" customFormat="1" ht="13.5" customHeight="1">
      <c r="B44" s="93"/>
      <c r="C44" s="683" t="s">
        <v>365</v>
      </c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5"/>
      <c r="O44" s="702">
        <v>0.3</v>
      </c>
      <c r="P44" s="703"/>
      <c r="Q44" s="703"/>
      <c r="R44" s="703"/>
      <c r="S44" s="704"/>
      <c r="T44" s="668">
        <v>0.299</v>
      </c>
      <c r="U44" s="666"/>
      <c r="V44" s="666"/>
      <c r="W44" s="666"/>
      <c r="X44" s="666"/>
      <c r="Y44" s="674" t="s">
        <v>386</v>
      </c>
      <c r="Z44" s="675"/>
      <c r="AA44" s="675"/>
      <c r="AB44" s="675"/>
      <c r="AC44" s="715">
        <v>0.299</v>
      </c>
      <c r="AD44" s="716"/>
      <c r="AE44" s="716"/>
      <c r="AF44" s="716"/>
      <c r="AG44" s="717"/>
      <c r="AH44" s="674" t="s">
        <v>386</v>
      </c>
      <c r="AI44" s="675"/>
      <c r="AJ44" s="675"/>
      <c r="AK44" s="676"/>
      <c r="AL44" s="94"/>
      <c r="AR44" s="95" t="e">
        <f>IF(ISBLANK(AC44),"",IF(AH44="Pass","Pass",IF(AND(AH44="Run DT",#REF!="Pass"),"Pass","Fail")))</f>
        <v>#REF!</v>
      </c>
    </row>
    <row r="45" spans="2:44" s="95" customFormat="1" ht="13.5" customHeight="1">
      <c r="B45" s="93"/>
      <c r="C45" s="683" t="s">
        <v>366</v>
      </c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5"/>
      <c r="O45" s="589">
        <v>300</v>
      </c>
      <c r="P45" s="527"/>
      <c r="Q45" s="527"/>
      <c r="R45" s="527"/>
      <c r="S45" s="712"/>
      <c r="T45" s="668">
        <v>300</v>
      </c>
      <c r="U45" s="666"/>
      <c r="V45" s="666"/>
      <c r="W45" s="666"/>
      <c r="X45" s="666"/>
      <c r="Y45" s="675" t="s">
        <v>380</v>
      </c>
      <c r="Z45" s="675"/>
      <c r="AA45" s="675"/>
      <c r="AB45" s="675"/>
      <c r="AC45" s="707">
        <v>301</v>
      </c>
      <c r="AD45" s="708"/>
      <c r="AE45" s="708"/>
      <c r="AF45" s="708"/>
      <c r="AG45" s="665"/>
      <c r="AH45" s="674" t="s">
        <v>386</v>
      </c>
      <c r="AI45" s="675"/>
      <c r="AJ45" s="675"/>
      <c r="AK45" s="676"/>
      <c r="AL45" s="94"/>
      <c r="AR45" s="95" t="e">
        <f>IF(ISBLANK(AC45),"",IF(AH45="Pass","Pass",IF(AND(AH45="Run DT",#REF!="Pass"),"Pass","Fail")))</f>
        <v>#REF!</v>
      </c>
    </row>
    <row r="46" spans="2:44" s="95" customFormat="1" ht="13.5" customHeight="1">
      <c r="B46" s="93"/>
      <c r="C46" s="680" t="s">
        <v>322</v>
      </c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2"/>
      <c r="AL46" s="94"/>
      <c r="AR46" s="95" t="e">
        <f>IF(ISBLANK(#REF!),"Pass",(IF(AND(AH44="Pass",AH45="Pass"),"Pass",IF(#REF!="Pass","Pass","Fail"))))</f>
        <v>#REF!</v>
      </c>
    </row>
    <row r="47" spans="2:44" s="95" customFormat="1" ht="13.5" customHeight="1">
      <c r="B47" s="93"/>
      <c r="C47" s="683" t="s">
        <v>367</v>
      </c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5"/>
      <c r="O47" s="702">
        <v>57</v>
      </c>
      <c r="P47" s="703"/>
      <c r="Q47" s="703"/>
      <c r="R47" s="703"/>
      <c r="S47" s="704"/>
      <c r="T47" s="748">
        <v>53</v>
      </c>
      <c r="U47" s="749"/>
      <c r="V47" s="749"/>
      <c r="W47" s="749"/>
      <c r="X47" s="749"/>
      <c r="Y47" s="674" t="s">
        <v>381</v>
      </c>
      <c r="Z47" s="675"/>
      <c r="AA47" s="675"/>
      <c r="AB47" s="675"/>
      <c r="AC47" s="715">
        <v>53</v>
      </c>
      <c r="AD47" s="716"/>
      <c r="AE47" s="716"/>
      <c r="AF47" s="716"/>
      <c r="AG47" s="717"/>
      <c r="AH47" s="674" t="s">
        <v>381</v>
      </c>
      <c r="AI47" s="675"/>
      <c r="AJ47" s="675"/>
      <c r="AK47" s="676"/>
      <c r="AL47" s="94"/>
      <c r="AR47" s="106"/>
    </row>
    <row r="48" spans="2:44" s="95" customFormat="1" ht="13.5" customHeight="1" thickBot="1">
      <c r="B48" s="93"/>
      <c r="C48" s="734" t="s">
        <v>462</v>
      </c>
      <c r="D48" s="735"/>
      <c r="E48" s="735"/>
      <c r="F48" s="735"/>
      <c r="G48" s="735"/>
      <c r="H48" s="735"/>
      <c r="I48" s="735"/>
      <c r="J48" s="735"/>
      <c r="K48" s="735"/>
      <c r="L48" s="735"/>
      <c r="M48" s="735"/>
      <c r="N48" s="736"/>
      <c r="O48" s="726">
        <v>58</v>
      </c>
      <c r="P48" s="727"/>
      <c r="Q48" s="727"/>
      <c r="R48" s="727"/>
      <c r="S48" s="728"/>
      <c r="T48" s="729">
        <v>40</v>
      </c>
      <c r="U48" s="730"/>
      <c r="V48" s="730"/>
      <c r="W48" s="730"/>
      <c r="X48" s="730"/>
      <c r="Y48" s="737" t="s">
        <v>381</v>
      </c>
      <c r="Z48" s="738"/>
      <c r="AA48" s="738"/>
      <c r="AB48" s="738"/>
      <c r="AC48" s="699">
        <v>40</v>
      </c>
      <c r="AD48" s="700"/>
      <c r="AE48" s="700"/>
      <c r="AF48" s="700"/>
      <c r="AG48" s="701"/>
      <c r="AH48" s="737" t="s">
        <v>381</v>
      </c>
      <c r="AI48" s="738"/>
      <c r="AJ48" s="738"/>
      <c r="AK48" s="771"/>
      <c r="AL48" s="94"/>
      <c r="AR48" s="95" t="str">
        <f>IF(AH47="---","Pass",AH47)</f>
        <v>Fail</v>
      </c>
    </row>
    <row r="49" spans="2:44" s="95" customFormat="1" ht="13.5" customHeight="1">
      <c r="B49" s="93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14"/>
      <c r="Q49" s="214"/>
      <c r="R49" s="214"/>
      <c r="S49" s="214"/>
      <c r="T49" s="215"/>
      <c r="U49" s="215"/>
      <c r="V49" s="215"/>
      <c r="W49" s="215"/>
      <c r="X49" s="215"/>
      <c r="Y49" s="97"/>
      <c r="Z49" s="97"/>
      <c r="AA49" s="97"/>
      <c r="AB49" s="97"/>
      <c r="AC49" s="216"/>
      <c r="AD49" s="216"/>
      <c r="AE49" s="216"/>
      <c r="AF49" s="216"/>
      <c r="AG49" s="216"/>
      <c r="AH49" s="97"/>
      <c r="AI49" s="97"/>
      <c r="AJ49" s="97"/>
      <c r="AK49" s="97"/>
      <c r="AL49" s="94"/>
      <c r="AR49" s="95" t="str">
        <f>AH48</f>
        <v>Fail</v>
      </c>
    </row>
    <row r="50" spans="2:38" s="95" customFormat="1" ht="7.5" customHeight="1">
      <c r="B50" s="9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23"/>
      <c r="P50" s="123"/>
      <c r="Q50" s="123"/>
      <c r="R50" s="123"/>
      <c r="S50" s="97"/>
      <c r="T50" s="97"/>
      <c r="U50" s="97"/>
      <c r="V50" s="97"/>
      <c r="W50" s="123"/>
      <c r="X50" s="123"/>
      <c r="Y50" s="123"/>
      <c r="Z50" s="123"/>
      <c r="AA50" s="110"/>
      <c r="AB50" s="110"/>
      <c r="AC50" s="110"/>
      <c r="AD50" s="98"/>
      <c r="AE50" s="98"/>
      <c r="AF50" s="98"/>
      <c r="AG50" s="98"/>
      <c r="AH50" s="97"/>
      <c r="AI50" s="97"/>
      <c r="AJ50" s="97"/>
      <c r="AK50" s="97"/>
      <c r="AL50" s="94"/>
    </row>
    <row r="51" spans="2:44" s="39" customFormat="1" ht="15.75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8"/>
      <c r="AQ51" s="99"/>
      <c r="AR51" s="108" t="e">
        <f>IF(AND(AR34="Pass",AR35="Pass",AR36="Pass",AR37="Pass",AR39="Pass",AR40="Pass",AR41="Pass",AR43="Pass",AR44="Pass",AR45="Pass",AR46="Pass",AR48="Pass",AR49="Pass"),1,0)</f>
        <v>#REF!</v>
      </c>
    </row>
    <row r="52" spans="2:44" s="39" customFormat="1" ht="15.7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610" t="s">
        <v>250</v>
      </c>
      <c r="AA52" s="610"/>
      <c r="AB52" s="610"/>
      <c r="AC52" s="610"/>
      <c r="AD52" s="610"/>
      <c r="AE52" s="610"/>
      <c r="AF52" s="610"/>
      <c r="AG52" s="610"/>
      <c r="AH52" s="610"/>
      <c r="AI52" s="610"/>
      <c r="AJ52" s="610"/>
      <c r="AK52" s="610"/>
      <c r="AL52" s="38"/>
      <c r="AQ52" s="39">
        <f>VLOOKUP(' (3)'!AA3,' (3)'!I4:AC41,1)</f>
        <v>6</v>
      </c>
      <c r="AR52" s="39">
        <f>IF(AQ52=38,0,1)</f>
        <v>1</v>
      </c>
    </row>
    <row r="53" spans="2:38" s="23" customFormat="1" ht="12.75" customHeight="1">
      <c r="B53" s="2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22"/>
    </row>
    <row r="54" spans="2:38" s="23" customFormat="1" ht="12.75" customHeight="1">
      <c r="B54" s="2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22"/>
    </row>
    <row r="55" spans="2:38" s="23" customFormat="1" ht="8.25" customHeight="1">
      <c r="B55" s="2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22"/>
    </row>
    <row r="56" spans="2:38" s="59" customFormat="1" ht="12.75" customHeight="1">
      <c r="B56" s="45"/>
      <c r="C56" s="487" t="s">
        <v>236</v>
      </c>
      <c r="D56" s="487"/>
      <c r="E56" s="487"/>
      <c r="F56" s="487"/>
      <c r="G56" s="487"/>
      <c r="H56" s="487"/>
      <c r="I56" s="487"/>
      <c r="J56" s="487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521" t="s">
        <v>237</v>
      </c>
      <c r="X56" s="521"/>
      <c r="Y56" s="521"/>
      <c r="Z56" s="655" t="s">
        <v>397</v>
      </c>
      <c r="AA56" s="655"/>
      <c r="AB56" s="655"/>
      <c r="AC56" s="655"/>
      <c r="AD56" s="655"/>
      <c r="AE56" s="655"/>
      <c r="AF56" s="655"/>
      <c r="AG56" s="655"/>
      <c r="AH56" s="655"/>
      <c r="AI56" s="655"/>
      <c r="AJ56" s="655"/>
      <c r="AK56" s="655"/>
      <c r="AL56" s="46"/>
    </row>
    <row r="57" spans="2:38" s="59" customFormat="1" ht="12.75" customHeight="1">
      <c r="B57" s="45"/>
      <c r="C57" s="487" t="s">
        <v>238</v>
      </c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656" t="s">
        <v>395</v>
      </c>
      <c r="O57" s="656"/>
      <c r="P57" s="481" t="s">
        <v>239</v>
      </c>
      <c r="Q57" s="481"/>
      <c r="R57" s="645" t="s">
        <v>396</v>
      </c>
      <c r="S57" s="645"/>
      <c r="T57" s="645"/>
      <c r="U57" s="645"/>
      <c r="V57" s="645"/>
      <c r="W57" s="645"/>
      <c r="X57" s="40" t="s">
        <v>251</v>
      </c>
      <c r="Y57" s="657" t="s">
        <v>21</v>
      </c>
      <c r="Z57" s="657"/>
      <c r="AA57" s="3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46"/>
    </row>
    <row r="58" spans="2:38" s="59" customFormat="1" ht="12.75" customHeight="1">
      <c r="B58" s="45"/>
      <c r="C58" s="517" t="s">
        <v>240</v>
      </c>
      <c r="D58" s="517"/>
      <c r="E58" s="517"/>
      <c r="F58" s="517"/>
      <c r="G58" s="517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48"/>
      <c r="U58" s="481" t="s">
        <v>241</v>
      </c>
      <c r="V58" s="481"/>
      <c r="W58" s="481"/>
      <c r="X58" s="481"/>
      <c r="Y58" s="481"/>
      <c r="Z58" s="481"/>
      <c r="AA58" s="481"/>
      <c r="AB58" s="653">
        <v>38709</v>
      </c>
      <c r="AC58" s="653"/>
      <c r="AD58" s="653"/>
      <c r="AE58" s="653"/>
      <c r="AF58" s="653"/>
      <c r="AG58" s="653"/>
      <c r="AH58" s="653"/>
      <c r="AI58" s="37"/>
      <c r="AJ58" s="37"/>
      <c r="AK58" s="37"/>
      <c r="AL58" s="46"/>
    </row>
    <row r="59" spans="2:38" s="39" customFormat="1" ht="12.75" customHeight="1">
      <c r="B59" s="36"/>
      <c r="C59" s="37"/>
      <c r="D59" s="37"/>
      <c r="E59" s="37"/>
      <c r="F59" s="37"/>
      <c r="G59" s="55"/>
      <c r="H59" s="515" t="s">
        <v>242</v>
      </c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37"/>
      <c r="AJ59" s="37"/>
      <c r="AK59" s="37"/>
      <c r="AL59" s="38"/>
    </row>
    <row r="60" spans="2:38" s="39" customFormat="1" ht="12.75" customHeight="1">
      <c r="B60" s="36"/>
      <c r="C60" s="520" t="s">
        <v>235</v>
      </c>
      <c r="D60" s="520"/>
      <c r="E60" s="520"/>
      <c r="F60" s="520"/>
      <c r="G60" s="520"/>
      <c r="H60" s="520"/>
      <c r="I60" s="37"/>
      <c r="J60" s="37"/>
      <c r="K60" s="37"/>
      <c r="L60" s="37"/>
      <c r="M60" s="37"/>
      <c r="N60" s="37"/>
      <c r="O60" s="37"/>
      <c r="P60" s="55"/>
      <c r="Q60" s="55"/>
      <c r="R60" s="55"/>
      <c r="S60" s="55"/>
      <c r="T60" s="55"/>
      <c r="U60" s="55"/>
      <c r="V60" s="55"/>
      <c r="W60" s="55"/>
      <c r="X60" s="55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8"/>
    </row>
    <row r="61" spans="2:38" s="39" customFormat="1" ht="12.75" customHeight="1">
      <c r="B61" s="36"/>
      <c r="C61" s="40" t="s">
        <v>225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8"/>
    </row>
    <row r="62" spans="2:38" s="59" customFormat="1" ht="15.75" customHeight="1">
      <c r="B62" s="45"/>
      <c r="C62" s="487" t="s">
        <v>232</v>
      </c>
      <c r="D62" s="487"/>
      <c r="E62" s="487"/>
      <c r="F62" s="487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518" t="s">
        <v>231</v>
      </c>
      <c r="V62" s="518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46"/>
    </row>
    <row r="63" spans="2:38" s="39" customFormat="1" ht="9" customHeight="1">
      <c r="B63" s="36"/>
      <c r="C63" s="37"/>
      <c r="D63" s="37"/>
      <c r="E63" s="37"/>
      <c r="F63" s="37"/>
      <c r="G63" s="490" t="s">
        <v>230</v>
      </c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37"/>
      <c r="U63" s="37"/>
      <c r="V63" s="37"/>
      <c r="W63" s="490" t="s">
        <v>226</v>
      </c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37"/>
      <c r="AK63" s="37"/>
      <c r="AL63" s="38"/>
    </row>
    <row r="64" spans="2:38" s="59" customFormat="1" ht="12.75" customHeight="1">
      <c r="B64" s="45"/>
      <c r="C64" s="487" t="s">
        <v>233</v>
      </c>
      <c r="D64" s="487"/>
      <c r="E64" s="487"/>
      <c r="F64" s="487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46"/>
    </row>
    <row r="65" spans="2:38" s="39" customFormat="1" ht="9" customHeight="1">
      <c r="B65" s="36"/>
      <c r="C65" s="37"/>
      <c r="D65" s="37"/>
      <c r="E65" s="37"/>
      <c r="F65" s="37"/>
      <c r="G65" s="490" t="s">
        <v>234</v>
      </c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38"/>
    </row>
    <row r="66" spans="2:38" s="39" customFormat="1" ht="2.25" customHeight="1">
      <c r="B66" s="36"/>
      <c r="C66" s="52"/>
      <c r="D66" s="52"/>
      <c r="E66" s="52"/>
      <c r="F66" s="5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2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38"/>
    </row>
    <row r="67" spans="2:38" s="39" customFormat="1" ht="3" customHeight="1">
      <c r="B67" s="36"/>
      <c r="C67" s="40"/>
      <c r="D67" s="40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8"/>
    </row>
    <row r="68" spans="2:38" s="39" customFormat="1" ht="5.25" customHeight="1">
      <c r="B68" s="36"/>
      <c r="C68" s="34"/>
      <c r="D68" s="34"/>
      <c r="E68" s="34"/>
      <c r="F68" s="34"/>
      <c r="G68" s="3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8"/>
    </row>
    <row r="69" spans="2:38" s="47" customFormat="1" ht="12" customHeight="1">
      <c r="B69" s="45"/>
      <c r="C69" s="40" t="s">
        <v>211</v>
      </c>
      <c r="D69" s="40"/>
      <c r="E69" s="40"/>
      <c r="F69" s="40"/>
      <c r="G69" s="40"/>
      <c r="H69" s="40"/>
      <c r="I69" s="40"/>
      <c r="J69" s="40"/>
      <c r="K69" s="40"/>
      <c r="L69" s="481" t="s">
        <v>210</v>
      </c>
      <c r="M69" s="481"/>
      <c r="N69" s="481"/>
      <c r="O69" s="481"/>
      <c r="P69" s="481"/>
      <c r="Q69" s="481"/>
      <c r="R69" s="481"/>
      <c r="S69" s="481"/>
      <c r="T69" s="481"/>
      <c r="U69" s="481"/>
      <c r="V69" s="481"/>
      <c r="W69" s="645" t="s">
        <v>421</v>
      </c>
      <c r="X69" s="645"/>
      <c r="Y69" s="645"/>
      <c r="Z69" s="645"/>
      <c r="AA69" s="645"/>
      <c r="AB69" s="645"/>
      <c r="AC69" s="645"/>
      <c r="AD69" s="645"/>
      <c r="AE69" s="645"/>
      <c r="AF69" s="645"/>
      <c r="AG69" s="645"/>
      <c r="AH69" s="645"/>
      <c r="AI69" s="645"/>
      <c r="AJ69" s="645"/>
      <c r="AK69" s="645"/>
      <c r="AL69" s="46"/>
    </row>
    <row r="70" spans="2:38" s="43" customFormat="1" ht="7.5" customHeight="1">
      <c r="B70" s="36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38"/>
    </row>
    <row r="71" spans="2:38" s="59" customFormat="1" ht="15.75" customHeight="1">
      <c r="B71" s="45"/>
      <c r="C71" s="487" t="s">
        <v>227</v>
      </c>
      <c r="D71" s="487"/>
      <c r="E71" s="487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7"/>
      <c r="U71" s="521" t="s">
        <v>228</v>
      </c>
      <c r="V71" s="521"/>
      <c r="W71" s="521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46"/>
    </row>
    <row r="72" spans="2:38" s="39" customFormat="1" ht="11.25">
      <c r="B72" s="3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490" t="s">
        <v>229</v>
      </c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38"/>
    </row>
    <row r="73" spans="2:38" s="39" customFormat="1" ht="11.25">
      <c r="B73" s="3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38"/>
    </row>
    <row r="74" spans="2:38" ht="3.75" customHeight="1">
      <c r="B74" s="24"/>
      <c r="C74" s="19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6"/>
    </row>
    <row r="75" ht="12.75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 password="CC15" sheet="1" objects="1" scenarios="1"/>
  <mergeCells count="190">
    <mergeCell ref="Z52:AK52"/>
    <mergeCell ref="G64:AK64"/>
    <mergeCell ref="U62:V62"/>
    <mergeCell ref="W63:AI63"/>
    <mergeCell ref="C62:F62"/>
    <mergeCell ref="G63:S63"/>
    <mergeCell ref="P57:Q57"/>
    <mergeCell ref="U58:AA58"/>
    <mergeCell ref="C58:G58"/>
    <mergeCell ref="C56:J56"/>
    <mergeCell ref="H59:S59"/>
    <mergeCell ref="AH45:AK45"/>
    <mergeCell ref="Y47:AB47"/>
    <mergeCell ref="C46:AK46"/>
    <mergeCell ref="T47:X47"/>
    <mergeCell ref="C47:N47"/>
    <mergeCell ref="Y45:AB45"/>
    <mergeCell ref="O45:S45"/>
    <mergeCell ref="T45:X45"/>
    <mergeCell ref="AH47:AK47"/>
    <mergeCell ref="Y36:AB36"/>
    <mergeCell ref="AH36:AK36"/>
    <mergeCell ref="Y31:AB31"/>
    <mergeCell ref="Y32:AB32"/>
    <mergeCell ref="AH31:AK31"/>
    <mergeCell ref="AH32:AK32"/>
    <mergeCell ref="AC34:AG34"/>
    <mergeCell ref="Y35:AB35"/>
    <mergeCell ref="AC37:AG37"/>
    <mergeCell ref="O37:S37"/>
    <mergeCell ref="C33:AK33"/>
    <mergeCell ref="T35:X35"/>
    <mergeCell ref="Y34:AB34"/>
    <mergeCell ref="T31:X32"/>
    <mergeCell ref="C36:N36"/>
    <mergeCell ref="O30:S32"/>
    <mergeCell ref="Y37:AB37"/>
    <mergeCell ref="AC31:AG32"/>
    <mergeCell ref="C10:AK10"/>
    <mergeCell ref="AH25:AK25"/>
    <mergeCell ref="G25:AG25"/>
    <mergeCell ref="G26:AG26"/>
    <mergeCell ref="AH26:AK26"/>
    <mergeCell ref="G27:AG27"/>
    <mergeCell ref="AH27:AK27"/>
    <mergeCell ref="AH14:AK14"/>
    <mergeCell ref="AF14:AG14"/>
    <mergeCell ref="U16:V16"/>
    <mergeCell ref="C3:AK3"/>
    <mergeCell ref="C4:AK4"/>
    <mergeCell ref="C5:AK5"/>
    <mergeCell ref="C6:AK6"/>
    <mergeCell ref="C7:AK7"/>
    <mergeCell ref="C8:AK8"/>
    <mergeCell ref="C43:N43"/>
    <mergeCell ref="C71:E71"/>
    <mergeCell ref="U71:W71"/>
    <mergeCell ref="X71:AK71"/>
    <mergeCell ref="F71:S71"/>
    <mergeCell ref="L69:V69"/>
    <mergeCell ref="W69:AK69"/>
    <mergeCell ref="Z51:AK51"/>
    <mergeCell ref="AH48:AK48"/>
    <mergeCell ref="G65:AK65"/>
    <mergeCell ref="X72:AK72"/>
    <mergeCell ref="W62:AK62"/>
    <mergeCell ref="R57:W57"/>
    <mergeCell ref="Y57:Z57"/>
    <mergeCell ref="K56:V56"/>
    <mergeCell ref="H58:S58"/>
    <mergeCell ref="AB58:AH58"/>
    <mergeCell ref="G62:T62"/>
    <mergeCell ref="C60:H60"/>
    <mergeCell ref="C64:F64"/>
    <mergeCell ref="W16:AD16"/>
    <mergeCell ref="C44:N44"/>
    <mergeCell ref="C48:N48"/>
    <mergeCell ref="O43:S43"/>
    <mergeCell ref="O44:S44"/>
    <mergeCell ref="W56:Y56"/>
    <mergeCell ref="Z56:AK56"/>
    <mergeCell ref="AC43:AG43"/>
    <mergeCell ref="AC44:AG44"/>
    <mergeCell ref="Y48:AB48"/>
    <mergeCell ref="C12:AK12"/>
    <mergeCell ref="C14:H14"/>
    <mergeCell ref="I14:S14"/>
    <mergeCell ref="U14:V14"/>
    <mergeCell ref="W14:AD14"/>
    <mergeCell ref="U15:W15"/>
    <mergeCell ref="Y43:AB43"/>
    <mergeCell ref="C42:AK42"/>
    <mergeCell ref="X23:AK23"/>
    <mergeCell ref="U23:W23"/>
    <mergeCell ref="C57:M57"/>
    <mergeCell ref="N57:O57"/>
    <mergeCell ref="T43:X43"/>
    <mergeCell ref="AC47:AG47"/>
    <mergeCell ref="AH28:AK28"/>
    <mergeCell ref="T44:X44"/>
    <mergeCell ref="G17:S17"/>
    <mergeCell ref="AE16:AF16"/>
    <mergeCell ref="C22:F22"/>
    <mergeCell ref="U22:V22"/>
    <mergeCell ref="G22:S22"/>
    <mergeCell ref="Z20:AK20"/>
    <mergeCell ref="G18:S18"/>
    <mergeCell ref="AG16:AK16"/>
    <mergeCell ref="C17:F17"/>
    <mergeCell ref="C16:E16"/>
    <mergeCell ref="AH44:AK44"/>
    <mergeCell ref="C11:AK11"/>
    <mergeCell ref="C15:E15"/>
    <mergeCell ref="U21:V21"/>
    <mergeCell ref="C45:N45"/>
    <mergeCell ref="Z17:AK17"/>
    <mergeCell ref="U17:Y17"/>
    <mergeCell ref="X15:AK15"/>
    <mergeCell ref="F15:S15"/>
    <mergeCell ref="F16:S16"/>
    <mergeCell ref="C18:F18"/>
    <mergeCell ref="C21:E21"/>
    <mergeCell ref="C19:F19"/>
    <mergeCell ref="G19:S19"/>
    <mergeCell ref="G20:S20"/>
    <mergeCell ref="G23:S23"/>
    <mergeCell ref="O35:S35"/>
    <mergeCell ref="C23:F23"/>
    <mergeCell ref="C20:F20"/>
    <mergeCell ref="X19:AK19"/>
    <mergeCell ref="U19:W19"/>
    <mergeCell ref="U20:Y20"/>
    <mergeCell ref="T30:AK30"/>
    <mergeCell ref="T34:X34"/>
    <mergeCell ref="AH34:AK34"/>
    <mergeCell ref="W21:AK21"/>
    <mergeCell ref="C28:F28"/>
    <mergeCell ref="W22:AK22"/>
    <mergeCell ref="G28:AG28"/>
    <mergeCell ref="C25:F25"/>
    <mergeCell ref="C26:F26"/>
    <mergeCell ref="U18:X18"/>
    <mergeCell ref="Y18:AK18"/>
    <mergeCell ref="C31:I31"/>
    <mergeCell ref="C32:I32"/>
    <mergeCell ref="L32:N32"/>
    <mergeCell ref="C34:N34"/>
    <mergeCell ref="C30:J30"/>
    <mergeCell ref="K30:N30"/>
    <mergeCell ref="F21:S21"/>
    <mergeCell ref="C27:F27"/>
    <mergeCell ref="AH43:AK43"/>
    <mergeCell ref="O34:S34"/>
    <mergeCell ref="L31:N31"/>
    <mergeCell ref="J31:K31"/>
    <mergeCell ref="J32:K32"/>
    <mergeCell ref="C40:N40"/>
    <mergeCell ref="T41:X41"/>
    <mergeCell ref="AH35:AK35"/>
    <mergeCell ref="AC35:AG35"/>
    <mergeCell ref="C35:N35"/>
    <mergeCell ref="AC48:AG48"/>
    <mergeCell ref="O47:S47"/>
    <mergeCell ref="T36:X36"/>
    <mergeCell ref="T37:X37"/>
    <mergeCell ref="AC36:AG36"/>
    <mergeCell ref="AC45:AG45"/>
    <mergeCell ref="O39:S39"/>
    <mergeCell ref="O48:S48"/>
    <mergeCell ref="T48:X48"/>
    <mergeCell ref="Y44:AB44"/>
    <mergeCell ref="AH37:AK37"/>
    <mergeCell ref="C37:N37"/>
    <mergeCell ref="O36:S36"/>
    <mergeCell ref="C39:N39"/>
    <mergeCell ref="T39:X39"/>
    <mergeCell ref="AH40:AK40"/>
    <mergeCell ref="T40:X40"/>
    <mergeCell ref="AH39:AK39"/>
    <mergeCell ref="AC39:AG39"/>
    <mergeCell ref="AC40:AG40"/>
    <mergeCell ref="AH41:AK41"/>
    <mergeCell ref="Y41:AB41"/>
    <mergeCell ref="Y39:AB39"/>
    <mergeCell ref="AC41:AG41"/>
    <mergeCell ref="Y40:AB40"/>
    <mergeCell ref="C38:AK38"/>
    <mergeCell ref="O40:S40"/>
    <mergeCell ref="O41:S41"/>
    <mergeCell ref="C41:N41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Z17:AK17 AK24 G17:S17 Y18:AK18 AB58:AH58"/>
  </dataValidations>
  <printOptions horizontalCentered="1"/>
  <pageMargins left="0" right="0" top="0" bottom="0" header="0" footer="0"/>
  <pageSetup fitToHeight="1" fitToWidth="1" horizontalDpi="600" verticalDpi="6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SheetLayoutView="75" zoomScalePageLayoutView="0" workbookViewId="0" topLeftCell="A1">
      <selection activeCell="C4" sqref="C4"/>
    </sheetView>
  </sheetViews>
  <sheetFormatPr defaultColWidth="0" defaultRowHeight="12.75" zeroHeight="1"/>
  <cols>
    <col min="1" max="10" width="9.140625" style="63" customWidth="1"/>
    <col min="11" max="11" width="6.7109375" style="63" customWidth="1"/>
    <col min="12" max="16384" width="0" style="6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password="CC1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8"/>
  <sheetViews>
    <sheetView zoomScalePageLayoutView="0" workbookViewId="0" topLeftCell="A63">
      <selection activeCell="V49" sqref="V49:W49"/>
    </sheetView>
  </sheetViews>
  <sheetFormatPr defaultColWidth="2.7109375" defaultRowHeight="12.75"/>
  <cols>
    <col min="1" max="1" width="2.7109375" style="4" customWidth="1"/>
    <col min="2" max="2" width="1.7109375" style="4" customWidth="1"/>
    <col min="3" max="12" width="2.7109375" style="4" customWidth="1"/>
    <col min="13" max="13" width="3.00390625" style="4" customWidth="1"/>
    <col min="14" max="14" width="3.28125" style="4" customWidth="1"/>
    <col min="15" max="17" width="3.421875" style="4" customWidth="1"/>
    <col min="18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40" width="2.7109375" style="4" customWidth="1"/>
    <col min="41" max="41" width="8.00390625" style="4" bestFit="1" customWidth="1"/>
    <col min="42" max="42" width="4.00390625" style="4" bestFit="1" customWidth="1"/>
    <col min="43" max="43" width="4.28125" style="4" bestFit="1" customWidth="1"/>
    <col min="44" max="44" width="4.00390625" style="4" bestFit="1" customWidth="1"/>
    <col min="45" max="16384" width="2.7109375" style="4" customWidth="1"/>
  </cols>
  <sheetData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247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40"/>
      <c r="U14" s="487" t="s">
        <v>5</v>
      </c>
      <c r="V14" s="487"/>
      <c r="W14" s="614">
        <f>VLOOKUP(' (3)'!G3,' (3)'!B4:F103,5)</f>
        <v>0</v>
      </c>
      <c r="X14" s="614"/>
      <c r="Y14" s="614"/>
      <c r="Z14" s="614"/>
      <c r="AA14" s="614"/>
      <c r="AB14" s="614"/>
      <c r="AC14" s="614"/>
      <c r="AD14" s="614"/>
      <c r="AE14" s="48"/>
      <c r="AF14" s="481" t="s">
        <v>8</v>
      </c>
      <c r="AG14" s="481"/>
      <c r="AH14" s="615">
        <f>VLOOKUP(' (3)'!G3,' (3)'!B4:F103,3)</f>
        <v>0</v>
      </c>
      <c r="AI14" s="615"/>
      <c r="AJ14" s="615"/>
      <c r="AK14" s="615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40"/>
      <c r="U15" s="487" t="s">
        <v>209</v>
      </c>
      <c r="V15" s="487"/>
      <c r="W15" s="487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40"/>
      <c r="U16" s="487" t="s">
        <v>214</v>
      </c>
      <c r="V16" s="487"/>
      <c r="W16" s="261"/>
      <c r="X16" s="261"/>
      <c r="Y16" s="261"/>
      <c r="Z16" s="261"/>
      <c r="AA16" s="261"/>
      <c r="AB16" s="261"/>
      <c r="AC16" s="261"/>
      <c r="AD16" s="261"/>
      <c r="AE16" s="481" t="s">
        <v>246</v>
      </c>
      <c r="AF16" s="481"/>
      <c r="AG16" s="261"/>
      <c r="AH16" s="261"/>
      <c r="AI16" s="261"/>
      <c r="AJ16" s="261"/>
      <c r="AK16" s="261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40"/>
      <c r="U17" s="487" t="s">
        <v>221</v>
      </c>
      <c r="V17" s="487"/>
      <c r="W17" s="487"/>
      <c r="X17" s="487"/>
      <c r="Y17" s="487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40"/>
      <c r="U18" s="487" t="s">
        <v>222</v>
      </c>
      <c r="V18" s="487"/>
      <c r="W18" s="487"/>
      <c r="X18" s="487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40"/>
      <c r="U19" s="487" t="s">
        <v>223</v>
      </c>
      <c r="V19" s="487"/>
      <c r="W19" s="487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40"/>
      <c r="U20" s="487" t="s">
        <v>224</v>
      </c>
      <c r="V20" s="487"/>
      <c r="W20" s="487"/>
      <c r="X20" s="487"/>
      <c r="Y20" s="487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40"/>
      <c r="U21" s="487" t="s">
        <v>212</v>
      </c>
      <c r="V21" s="487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40"/>
      <c r="U22" s="487" t="s">
        <v>212</v>
      </c>
      <c r="V22" s="487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40"/>
      <c r="U23" s="487" t="s">
        <v>7</v>
      </c>
      <c r="V23" s="487"/>
      <c r="W23" s="487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3.5" customHeight="1">
      <c r="B26" s="45"/>
      <c r="C26" s="405"/>
      <c r="D26" s="600"/>
      <c r="E26" s="600"/>
      <c r="F26" s="601"/>
      <c r="G26" s="41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1"/>
      <c r="AH26" s="411"/>
      <c r="AI26" s="600"/>
      <c r="AJ26" s="600"/>
      <c r="AK26" s="600"/>
      <c r="AL26" s="46"/>
    </row>
    <row r="27" spans="2:38" s="47" customFormat="1" ht="13.5" customHeight="1">
      <c r="B27" s="45"/>
      <c r="C27" s="264"/>
      <c r="D27" s="602"/>
      <c r="E27" s="602"/>
      <c r="F27" s="603"/>
      <c r="G27" s="266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3"/>
      <c r="AH27" s="273"/>
      <c r="AI27" s="602"/>
      <c r="AJ27" s="602"/>
      <c r="AK27" s="602"/>
      <c r="AL27" s="46"/>
    </row>
    <row r="28" spans="2:38" s="47" customFormat="1" ht="13.5" customHeight="1">
      <c r="B28" s="45"/>
      <c r="C28" s="289"/>
      <c r="D28" s="584"/>
      <c r="E28" s="584"/>
      <c r="F28" s="585"/>
      <c r="G28" s="291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5"/>
      <c r="AH28" s="294"/>
      <c r="AI28" s="584"/>
      <c r="AJ28" s="584"/>
      <c r="AK28" s="584"/>
      <c r="AL28" s="46"/>
    </row>
    <row r="29" spans="2:38" s="43" customFormat="1" ht="5.25" customHeight="1" thickBot="1">
      <c r="B29" s="36"/>
      <c r="C29" s="88"/>
      <c r="D29" s="88"/>
      <c r="E29" s="86"/>
      <c r="F29" s="86"/>
      <c r="G29" s="87"/>
      <c r="H29" s="86"/>
      <c r="I29" s="86"/>
      <c r="J29" s="86"/>
      <c r="K29" s="86"/>
      <c r="L29" s="86"/>
      <c r="M29" s="86"/>
      <c r="N29" s="86"/>
      <c r="O29" s="89"/>
      <c r="P29" s="89"/>
      <c r="Q29" s="90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5"/>
      <c r="AI29" s="86"/>
      <c r="AJ29" s="86"/>
      <c r="AK29" s="86"/>
      <c r="AL29" s="38"/>
    </row>
    <row r="30" spans="2:38" s="43" customFormat="1" ht="18.75" customHeight="1">
      <c r="B30" s="36"/>
      <c r="C30" s="808" t="s">
        <v>332</v>
      </c>
      <c r="D30" s="809"/>
      <c r="E30" s="809"/>
      <c r="F30" s="809"/>
      <c r="G30" s="809"/>
      <c r="H30" s="809"/>
      <c r="I30" s="809"/>
      <c r="J30" s="813" t="str">
        <f>VLOOKUP(' (2)'!AI3,' (2)'!I4:AF27,2)</f>
        <v>  </v>
      </c>
      <c r="K30" s="813"/>
      <c r="L30" s="813"/>
      <c r="M30" s="814"/>
      <c r="N30" s="754" t="s">
        <v>321</v>
      </c>
      <c r="O30" s="755"/>
      <c r="P30" s="755"/>
      <c r="Q30" s="756"/>
      <c r="R30" s="820" t="s">
        <v>325</v>
      </c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2"/>
      <c r="AD30" s="590" t="s">
        <v>319</v>
      </c>
      <c r="AE30" s="591"/>
      <c r="AF30" s="591"/>
      <c r="AG30" s="591"/>
      <c r="AH30" s="591"/>
      <c r="AI30" s="591"/>
      <c r="AJ30" s="591"/>
      <c r="AK30" s="592"/>
      <c r="AL30" s="38"/>
    </row>
    <row r="31" spans="2:38" s="43" customFormat="1" ht="15.75" customHeight="1">
      <c r="B31" s="36"/>
      <c r="C31" s="772" t="s">
        <v>353</v>
      </c>
      <c r="D31" s="773"/>
      <c r="E31" s="816" t="str">
        <f>VLOOKUP(' (2)'!AI3,' (2)'!I4:AF25,3)&amp;", "&amp;VLOOKUP(' (2)'!AI3,' (2)'!I4:AF25,4)</f>
        <v>  ,   </v>
      </c>
      <c r="F31" s="816"/>
      <c r="G31" s="816"/>
      <c r="H31" s="816"/>
      <c r="I31" s="816"/>
      <c r="J31" s="816"/>
      <c r="K31" s="816"/>
      <c r="L31" s="816"/>
      <c r="M31" s="817"/>
      <c r="N31" s="760"/>
      <c r="O31" s="761"/>
      <c r="P31" s="761"/>
      <c r="Q31" s="762"/>
      <c r="R31" s="815" t="s">
        <v>317</v>
      </c>
      <c r="S31" s="783"/>
      <c r="T31" s="783"/>
      <c r="U31" s="569"/>
      <c r="V31" s="712" t="s">
        <v>318</v>
      </c>
      <c r="W31" s="783"/>
      <c r="X31" s="783"/>
      <c r="Y31" s="569"/>
      <c r="Z31" s="626" t="s">
        <v>326</v>
      </c>
      <c r="AA31" s="627"/>
      <c r="AB31" s="627"/>
      <c r="AC31" s="628"/>
      <c r="AD31" s="589" t="s">
        <v>320</v>
      </c>
      <c r="AE31" s="527"/>
      <c r="AF31" s="527"/>
      <c r="AG31" s="527"/>
      <c r="AH31" s="527" t="s">
        <v>323</v>
      </c>
      <c r="AI31" s="527"/>
      <c r="AJ31" s="527"/>
      <c r="AK31" s="528"/>
      <c r="AL31" s="38"/>
    </row>
    <row r="32" spans="2:38" s="95" customFormat="1" ht="18.75" customHeight="1">
      <c r="B32" s="93"/>
      <c r="C32" s="825"/>
      <c r="D32" s="714"/>
      <c r="E32" s="826" t="e">
        <f>VLOOKUP(' (2)'!AI3,' (2)'!I4:AI27,37)</f>
        <v>#REF!</v>
      </c>
      <c r="F32" s="826"/>
      <c r="G32" s="826"/>
      <c r="H32" s="826"/>
      <c r="I32" s="826"/>
      <c r="J32" s="826"/>
      <c r="K32" s="826"/>
      <c r="L32" s="826"/>
      <c r="M32" s="827"/>
      <c r="N32" s="815" t="s">
        <v>330</v>
      </c>
      <c r="O32" s="569"/>
      <c r="P32" s="712" t="s">
        <v>331</v>
      </c>
      <c r="Q32" s="784"/>
      <c r="R32" s="818" t="s">
        <v>330</v>
      </c>
      <c r="S32" s="819"/>
      <c r="T32" s="674" t="s">
        <v>331</v>
      </c>
      <c r="U32" s="675"/>
      <c r="V32" s="712" t="s">
        <v>330</v>
      </c>
      <c r="W32" s="569"/>
      <c r="X32" s="712" t="s">
        <v>331</v>
      </c>
      <c r="Y32" s="569"/>
      <c r="Z32" s="629" t="s">
        <v>327</v>
      </c>
      <c r="AA32" s="630"/>
      <c r="AB32" s="630"/>
      <c r="AC32" s="631"/>
      <c r="AD32" s="587" t="s">
        <v>324</v>
      </c>
      <c r="AE32" s="588"/>
      <c r="AF32" s="588"/>
      <c r="AG32" s="588"/>
      <c r="AH32" s="593" t="s">
        <v>328</v>
      </c>
      <c r="AI32" s="593"/>
      <c r="AJ32" s="593"/>
      <c r="AK32" s="594"/>
      <c r="AL32" s="94"/>
    </row>
    <row r="33" spans="2:38" s="95" customFormat="1" ht="13.5" customHeight="1">
      <c r="B33" s="93"/>
      <c r="C33" s="780" t="s">
        <v>333</v>
      </c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1"/>
      <c r="AK33" s="782"/>
      <c r="AL33" s="94"/>
    </row>
    <row r="34" spans="2:45" s="95" customFormat="1" ht="12">
      <c r="B34" s="93"/>
      <c r="C34" s="810" t="s">
        <v>334</v>
      </c>
      <c r="D34" s="811"/>
      <c r="E34" s="811"/>
      <c r="F34" s="811"/>
      <c r="G34" s="811"/>
      <c r="H34" s="811"/>
      <c r="I34" s="811"/>
      <c r="J34" s="811"/>
      <c r="K34" s="811"/>
      <c r="L34" s="811"/>
      <c r="M34" s="812"/>
      <c r="N34" s="576" t="str">
        <f>VLOOKUP(' (2)'!AI3,' (2)'!I4:AF25,5)</f>
        <v>  </v>
      </c>
      <c r="O34" s="540"/>
      <c r="P34" s="540" t="str">
        <f>VLOOKUP(' (2)'!AI3,' (2)'!I4:AF25,6)</f>
        <v>  </v>
      </c>
      <c r="Q34" s="541"/>
      <c r="R34" s="804"/>
      <c r="S34" s="798"/>
      <c r="T34" s="798"/>
      <c r="U34" s="799"/>
      <c r="V34" s="540"/>
      <c r="W34" s="540"/>
      <c r="X34" s="540"/>
      <c r="Y34" s="541"/>
      <c r="Z34" s="712"/>
      <c r="AA34" s="783"/>
      <c r="AB34" s="783"/>
      <c r="AC34" s="784"/>
      <c r="AD34" s="774"/>
      <c r="AE34" s="775"/>
      <c r="AF34" s="775"/>
      <c r="AG34" s="776"/>
      <c r="AH34" s="712"/>
      <c r="AI34" s="783"/>
      <c r="AJ34" s="783"/>
      <c r="AK34" s="785"/>
      <c r="AL34" s="94"/>
      <c r="AO34" s="100"/>
      <c r="AP34" s="100"/>
      <c r="AQ34" s="100"/>
      <c r="AR34" s="100"/>
      <c r="AS34" s="100"/>
    </row>
    <row r="35" spans="2:45" s="95" customFormat="1" ht="13.5" customHeight="1">
      <c r="B35" s="93"/>
      <c r="C35" s="777" t="s">
        <v>335</v>
      </c>
      <c r="D35" s="778"/>
      <c r="E35" s="778"/>
      <c r="F35" s="778"/>
      <c r="G35" s="778"/>
      <c r="H35" s="778"/>
      <c r="I35" s="778"/>
      <c r="J35" s="778"/>
      <c r="K35" s="778"/>
      <c r="L35" s="778"/>
      <c r="M35" s="779"/>
      <c r="N35" s="576" t="str">
        <f>VLOOKUP(' (2)'!AI3,' (2)'!I4:AF25,7)</f>
        <v>  </v>
      </c>
      <c r="O35" s="540"/>
      <c r="P35" s="540" t="str">
        <f>VLOOKUP(' (2)'!AI3,' (2)'!I4:AF25,8)</f>
        <v>  </v>
      </c>
      <c r="Q35" s="541"/>
      <c r="R35" s="804"/>
      <c r="S35" s="798"/>
      <c r="T35" s="798"/>
      <c r="U35" s="799"/>
      <c r="V35" s="540"/>
      <c r="W35" s="540"/>
      <c r="X35" s="540"/>
      <c r="Y35" s="541"/>
      <c r="Z35" s="712"/>
      <c r="AA35" s="783"/>
      <c r="AB35" s="783"/>
      <c r="AC35" s="784"/>
      <c r="AD35" s="774"/>
      <c r="AE35" s="775"/>
      <c r="AF35" s="775"/>
      <c r="AG35" s="776"/>
      <c r="AH35" s="712"/>
      <c r="AI35" s="783"/>
      <c r="AJ35" s="783"/>
      <c r="AK35" s="785"/>
      <c r="AL35" s="94"/>
      <c r="AO35" s="100"/>
      <c r="AP35" s="100"/>
      <c r="AQ35" s="100"/>
      <c r="AR35" s="100"/>
      <c r="AS35" s="100"/>
    </row>
    <row r="36" spans="2:38" s="95" customFormat="1" ht="13.5" customHeight="1">
      <c r="B36" s="93"/>
      <c r="C36" s="777" t="s">
        <v>336</v>
      </c>
      <c r="D36" s="778"/>
      <c r="E36" s="778"/>
      <c r="F36" s="778"/>
      <c r="G36" s="778"/>
      <c r="H36" s="778"/>
      <c r="I36" s="778"/>
      <c r="J36" s="778"/>
      <c r="K36" s="778"/>
      <c r="L36" s="778"/>
      <c r="M36" s="779"/>
      <c r="N36" s="576" t="str">
        <f>VLOOKUP(' (2)'!AI3,' (2)'!I4:AF25,9)</f>
        <v>  </v>
      </c>
      <c r="O36" s="540"/>
      <c r="P36" s="540" t="str">
        <f>VLOOKUP(' (2)'!AI3,' (2)'!I4:AF25,10)</f>
        <v>  </v>
      </c>
      <c r="Q36" s="541"/>
      <c r="R36" s="804"/>
      <c r="S36" s="798"/>
      <c r="T36" s="798"/>
      <c r="U36" s="799"/>
      <c r="V36" s="540"/>
      <c r="W36" s="540"/>
      <c r="X36" s="540"/>
      <c r="Y36" s="541"/>
      <c r="Z36" s="712"/>
      <c r="AA36" s="783"/>
      <c r="AB36" s="783"/>
      <c r="AC36" s="784"/>
      <c r="AD36" s="774"/>
      <c r="AE36" s="775"/>
      <c r="AF36" s="775"/>
      <c r="AG36" s="776"/>
      <c r="AH36" s="712"/>
      <c r="AI36" s="783"/>
      <c r="AJ36" s="783"/>
      <c r="AK36" s="785"/>
      <c r="AL36" s="94"/>
    </row>
    <row r="37" spans="2:38" s="95" customFormat="1" ht="13.5" customHeight="1">
      <c r="B37" s="93"/>
      <c r="C37" s="777" t="s">
        <v>349</v>
      </c>
      <c r="D37" s="778"/>
      <c r="E37" s="778"/>
      <c r="F37" s="778"/>
      <c r="G37" s="778"/>
      <c r="H37" s="778"/>
      <c r="I37" s="778"/>
      <c r="J37" s="778"/>
      <c r="K37" s="778"/>
      <c r="L37" s="778"/>
      <c r="M37" s="779"/>
      <c r="N37" s="576" t="str">
        <f>VLOOKUP(' (2)'!AI3,' (2)'!I4:AH27,11)</f>
        <v>  </v>
      </c>
      <c r="O37" s="540"/>
      <c r="P37" s="540" t="str">
        <f>VLOOKUP(' (2)'!AI3,' (2)'!I4:AH27,12)</f>
        <v>  </v>
      </c>
      <c r="Q37" s="541"/>
      <c r="R37" s="804"/>
      <c r="S37" s="798"/>
      <c r="T37" s="798"/>
      <c r="U37" s="799"/>
      <c r="V37" s="540"/>
      <c r="W37" s="540"/>
      <c r="X37" s="540"/>
      <c r="Y37" s="541"/>
      <c r="Z37" s="712"/>
      <c r="AA37" s="783"/>
      <c r="AB37" s="783"/>
      <c r="AC37" s="784"/>
      <c r="AD37" s="774"/>
      <c r="AE37" s="775"/>
      <c r="AF37" s="775"/>
      <c r="AG37" s="776"/>
      <c r="AH37" s="712"/>
      <c r="AI37" s="783"/>
      <c r="AJ37" s="783"/>
      <c r="AK37" s="785"/>
      <c r="AL37" s="94"/>
    </row>
    <row r="38" spans="2:38" s="95" customFormat="1" ht="26.25" customHeight="1">
      <c r="B38" s="93"/>
      <c r="C38" s="792" t="s">
        <v>356</v>
      </c>
      <c r="D38" s="793"/>
      <c r="E38" s="793"/>
      <c r="F38" s="793"/>
      <c r="G38" s="793"/>
      <c r="H38" s="793"/>
      <c r="I38" s="793"/>
      <c r="J38" s="793"/>
      <c r="K38" s="793"/>
      <c r="L38" s="793"/>
      <c r="M38" s="794"/>
      <c r="N38" s="576" t="e">
        <f>VLOOKUP(' (2)'!AI3,' (2)'!I4:AH27,34)</f>
        <v>#REF!</v>
      </c>
      <c r="O38" s="540"/>
      <c r="P38" s="540" t="e">
        <f>VLOOKUP(' (2)'!AI3,' (2)'!I4:AH27,35)</f>
        <v>#REF!</v>
      </c>
      <c r="Q38" s="541"/>
      <c r="R38" s="804"/>
      <c r="S38" s="798"/>
      <c r="T38" s="798"/>
      <c r="U38" s="799"/>
      <c r="V38" s="540"/>
      <c r="W38" s="540"/>
      <c r="X38" s="540"/>
      <c r="Y38" s="541"/>
      <c r="Z38" s="712"/>
      <c r="AA38" s="783"/>
      <c r="AB38" s="783"/>
      <c r="AC38" s="784"/>
      <c r="AD38" s="774"/>
      <c r="AE38" s="775"/>
      <c r="AF38" s="775"/>
      <c r="AG38" s="776"/>
      <c r="AH38" s="712"/>
      <c r="AI38" s="783"/>
      <c r="AJ38" s="783"/>
      <c r="AK38" s="785"/>
      <c r="AL38" s="94"/>
    </row>
    <row r="39" spans="2:38" s="95" customFormat="1" ht="13.5" customHeight="1">
      <c r="B39" s="93"/>
      <c r="C39" s="795" t="s">
        <v>337</v>
      </c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  <c r="AK39" s="797"/>
      <c r="AL39" s="94"/>
    </row>
    <row r="40" spans="2:38" s="95" customFormat="1" ht="13.5" customHeight="1">
      <c r="B40" s="93"/>
      <c r="C40" s="800" t="s">
        <v>338</v>
      </c>
      <c r="D40" s="801"/>
      <c r="E40" s="801"/>
      <c r="F40" s="801"/>
      <c r="G40" s="801"/>
      <c r="H40" s="801"/>
      <c r="I40" s="801"/>
      <c r="J40" s="801"/>
      <c r="K40" s="801"/>
      <c r="L40" s="801"/>
      <c r="M40" s="802"/>
      <c r="N40" s="789" t="str">
        <f>VLOOKUP(' (2)'!AI3,' (2)'!I4:AF25,13)</f>
        <v>  </v>
      </c>
      <c r="O40" s="790"/>
      <c r="P40" s="790"/>
      <c r="Q40" s="791"/>
      <c r="R40" s="804"/>
      <c r="S40" s="798"/>
      <c r="T40" s="798"/>
      <c r="U40" s="799"/>
      <c r="V40" s="540"/>
      <c r="W40" s="540"/>
      <c r="X40" s="540"/>
      <c r="Y40" s="540"/>
      <c r="Z40" s="712"/>
      <c r="AA40" s="783"/>
      <c r="AB40" s="783"/>
      <c r="AC40" s="784"/>
      <c r="AD40" s="774"/>
      <c r="AE40" s="775"/>
      <c r="AF40" s="775"/>
      <c r="AG40" s="776"/>
      <c r="AH40" s="712"/>
      <c r="AI40" s="783"/>
      <c r="AJ40" s="783"/>
      <c r="AK40" s="785"/>
      <c r="AL40" s="94"/>
    </row>
    <row r="41" spans="2:38" s="95" customFormat="1" ht="13.5" customHeight="1">
      <c r="B41" s="93"/>
      <c r="C41" s="800" t="s">
        <v>339</v>
      </c>
      <c r="D41" s="801"/>
      <c r="E41" s="801"/>
      <c r="F41" s="801"/>
      <c r="G41" s="801"/>
      <c r="H41" s="801"/>
      <c r="I41" s="801"/>
      <c r="J41" s="801"/>
      <c r="K41" s="801"/>
      <c r="L41" s="801"/>
      <c r="M41" s="802"/>
      <c r="N41" s="789" t="str">
        <f>VLOOKUP(' (2)'!AI3,' (2)'!I4:AF25,14)</f>
        <v>  </v>
      </c>
      <c r="O41" s="790"/>
      <c r="P41" s="790"/>
      <c r="Q41" s="791"/>
      <c r="R41" s="804"/>
      <c r="S41" s="798"/>
      <c r="T41" s="798"/>
      <c r="U41" s="799"/>
      <c r="V41" s="540"/>
      <c r="W41" s="540"/>
      <c r="X41" s="540"/>
      <c r="Y41" s="540"/>
      <c r="Z41" s="712"/>
      <c r="AA41" s="783"/>
      <c r="AB41" s="783"/>
      <c r="AC41" s="784"/>
      <c r="AD41" s="774"/>
      <c r="AE41" s="775"/>
      <c r="AF41" s="775"/>
      <c r="AG41" s="776"/>
      <c r="AH41" s="712"/>
      <c r="AI41" s="783"/>
      <c r="AJ41" s="783"/>
      <c r="AK41" s="785"/>
      <c r="AL41" s="94"/>
    </row>
    <row r="42" spans="2:38" s="95" customFormat="1" ht="13.5" customHeight="1">
      <c r="B42" s="93"/>
      <c r="C42" s="800" t="s">
        <v>340</v>
      </c>
      <c r="D42" s="801"/>
      <c r="E42" s="801"/>
      <c r="F42" s="801"/>
      <c r="G42" s="801"/>
      <c r="H42" s="801"/>
      <c r="I42" s="801"/>
      <c r="J42" s="801"/>
      <c r="K42" s="801"/>
      <c r="L42" s="801"/>
      <c r="M42" s="802"/>
      <c r="N42" s="789" t="str">
        <f>VLOOKUP(' (2)'!AI3,' (2)'!I4:AF25,15)</f>
        <v>  </v>
      </c>
      <c r="O42" s="790"/>
      <c r="P42" s="790"/>
      <c r="Q42" s="791"/>
      <c r="R42" s="804"/>
      <c r="S42" s="798"/>
      <c r="T42" s="798"/>
      <c r="U42" s="799"/>
      <c r="V42" s="540"/>
      <c r="W42" s="540"/>
      <c r="X42" s="540"/>
      <c r="Y42" s="540"/>
      <c r="Z42" s="712"/>
      <c r="AA42" s="783"/>
      <c r="AB42" s="783"/>
      <c r="AC42" s="784"/>
      <c r="AD42" s="774"/>
      <c r="AE42" s="775"/>
      <c r="AF42" s="775"/>
      <c r="AG42" s="776"/>
      <c r="AH42" s="712"/>
      <c r="AI42" s="783"/>
      <c r="AJ42" s="783"/>
      <c r="AK42" s="785"/>
      <c r="AL42" s="94"/>
    </row>
    <row r="43" spans="2:38" s="95" customFormat="1" ht="13.5" customHeight="1">
      <c r="B43" s="93"/>
      <c r="C43" s="800" t="s">
        <v>339</v>
      </c>
      <c r="D43" s="801"/>
      <c r="E43" s="801"/>
      <c r="F43" s="801"/>
      <c r="G43" s="801"/>
      <c r="H43" s="801"/>
      <c r="I43" s="801"/>
      <c r="J43" s="801"/>
      <c r="K43" s="801"/>
      <c r="L43" s="801"/>
      <c r="M43" s="802"/>
      <c r="N43" s="789" t="str">
        <f>VLOOKUP(' (2)'!AI3,' (2)'!I4:AF25,16)</f>
        <v>  </v>
      </c>
      <c r="O43" s="790"/>
      <c r="P43" s="790"/>
      <c r="Q43" s="791"/>
      <c r="R43" s="804"/>
      <c r="S43" s="798"/>
      <c r="T43" s="798"/>
      <c r="U43" s="799"/>
      <c r="V43" s="540"/>
      <c r="W43" s="540"/>
      <c r="X43" s="540"/>
      <c r="Y43" s="540"/>
      <c r="Z43" s="712"/>
      <c r="AA43" s="783"/>
      <c r="AB43" s="783"/>
      <c r="AC43" s="784"/>
      <c r="AD43" s="774"/>
      <c r="AE43" s="775"/>
      <c r="AF43" s="775"/>
      <c r="AG43" s="776"/>
      <c r="AH43" s="712"/>
      <c r="AI43" s="783"/>
      <c r="AJ43" s="783"/>
      <c r="AK43" s="785"/>
      <c r="AL43" s="94"/>
    </row>
    <row r="44" spans="2:38" s="95" customFormat="1" ht="13.5" customHeight="1">
      <c r="B44" s="93"/>
      <c r="C44" s="562" t="s">
        <v>359</v>
      </c>
      <c r="D44" s="559"/>
      <c r="E44" s="559"/>
      <c r="F44" s="559"/>
      <c r="G44" s="559"/>
      <c r="H44" s="559"/>
      <c r="I44" s="559"/>
      <c r="J44" s="559"/>
      <c r="K44" s="559"/>
      <c r="L44" s="559"/>
      <c r="M44" s="560"/>
      <c r="N44" s="789" t="e">
        <f>VLOOKUP(' (2)'!AI3,' (2)'!I4:AH27,36)</f>
        <v>#REF!</v>
      </c>
      <c r="O44" s="790"/>
      <c r="P44" s="790"/>
      <c r="Q44" s="791"/>
      <c r="R44" s="804"/>
      <c r="S44" s="798"/>
      <c r="T44" s="798"/>
      <c r="U44" s="799"/>
      <c r="V44" s="540"/>
      <c r="W44" s="540"/>
      <c r="X44" s="540"/>
      <c r="Y44" s="540"/>
      <c r="Z44" s="712"/>
      <c r="AA44" s="783"/>
      <c r="AB44" s="783"/>
      <c r="AC44" s="784"/>
      <c r="AD44" s="774"/>
      <c r="AE44" s="775"/>
      <c r="AF44" s="775"/>
      <c r="AG44" s="776"/>
      <c r="AH44" s="712"/>
      <c r="AI44" s="783"/>
      <c r="AJ44" s="783"/>
      <c r="AK44" s="785"/>
      <c r="AL44" s="94"/>
    </row>
    <row r="45" spans="2:38" s="95" customFormat="1" ht="13.5" customHeight="1">
      <c r="B45" s="93"/>
      <c r="C45" s="562" t="s">
        <v>341</v>
      </c>
      <c r="D45" s="559"/>
      <c r="E45" s="559"/>
      <c r="F45" s="559"/>
      <c r="G45" s="559"/>
      <c r="H45" s="559"/>
      <c r="I45" s="559"/>
      <c r="J45" s="559"/>
      <c r="K45" s="559"/>
      <c r="L45" s="559"/>
      <c r="M45" s="560"/>
      <c r="N45" s="576" t="str">
        <f>VLOOKUP(' (2)'!AI3,' (2)'!I4:AF25,17)</f>
        <v>  </v>
      </c>
      <c r="O45" s="540"/>
      <c r="P45" s="540" t="str">
        <f>VLOOKUP(' (2)'!AI3,' (2)'!I4:AF25,18)</f>
        <v>  </v>
      </c>
      <c r="Q45" s="541"/>
      <c r="R45" s="804"/>
      <c r="S45" s="798"/>
      <c r="T45" s="798"/>
      <c r="U45" s="799"/>
      <c r="V45" s="540"/>
      <c r="W45" s="540"/>
      <c r="X45" s="540"/>
      <c r="Y45" s="540"/>
      <c r="Z45" s="712"/>
      <c r="AA45" s="783"/>
      <c r="AB45" s="783"/>
      <c r="AC45" s="784"/>
      <c r="AD45" s="774"/>
      <c r="AE45" s="775"/>
      <c r="AF45" s="775"/>
      <c r="AG45" s="776"/>
      <c r="AH45" s="712"/>
      <c r="AI45" s="783"/>
      <c r="AJ45" s="783"/>
      <c r="AK45" s="785"/>
      <c r="AL45" s="94"/>
    </row>
    <row r="46" spans="2:38" s="95" customFormat="1" ht="13.5" customHeight="1">
      <c r="B46" s="93"/>
      <c r="C46" s="777" t="s">
        <v>342</v>
      </c>
      <c r="D46" s="778"/>
      <c r="E46" s="778"/>
      <c r="F46" s="778"/>
      <c r="G46" s="778"/>
      <c r="H46" s="778"/>
      <c r="I46" s="778"/>
      <c r="J46" s="778"/>
      <c r="K46" s="778"/>
      <c r="L46" s="778"/>
      <c r="M46" s="779"/>
      <c r="N46" s="576" t="str">
        <f>VLOOKUP(' (2)'!AI3,' (2)'!I4:AF25,19)</f>
        <v>  </v>
      </c>
      <c r="O46" s="540"/>
      <c r="P46" s="540" t="str">
        <f>VLOOKUP(' (2)'!AI3,' (2)'!I4:AF25,20)</f>
        <v>  </v>
      </c>
      <c r="Q46" s="541"/>
      <c r="R46" s="804"/>
      <c r="S46" s="798"/>
      <c r="T46" s="798"/>
      <c r="U46" s="799"/>
      <c r="V46" s="540"/>
      <c r="W46" s="540"/>
      <c r="X46" s="540"/>
      <c r="Y46" s="540"/>
      <c r="Z46" s="712"/>
      <c r="AA46" s="783"/>
      <c r="AB46" s="783"/>
      <c r="AC46" s="784"/>
      <c r="AD46" s="774"/>
      <c r="AE46" s="775"/>
      <c r="AF46" s="775"/>
      <c r="AG46" s="776"/>
      <c r="AH46" s="712"/>
      <c r="AI46" s="783"/>
      <c r="AJ46" s="783"/>
      <c r="AK46" s="785"/>
      <c r="AL46" s="94"/>
    </row>
    <row r="47" spans="2:38" s="95" customFormat="1" ht="13.5" customHeight="1">
      <c r="B47" s="93"/>
      <c r="C47" s="795" t="s">
        <v>355</v>
      </c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796"/>
      <c r="Z47" s="796"/>
      <c r="AA47" s="796"/>
      <c r="AB47" s="796"/>
      <c r="AC47" s="796"/>
      <c r="AD47" s="796"/>
      <c r="AE47" s="796"/>
      <c r="AF47" s="796"/>
      <c r="AG47" s="796"/>
      <c r="AH47" s="796"/>
      <c r="AI47" s="796"/>
      <c r="AJ47" s="796"/>
      <c r="AK47" s="797"/>
      <c r="AL47" s="94"/>
    </row>
    <row r="48" spans="2:38" s="95" customFormat="1" ht="13.5" customHeight="1">
      <c r="B48" s="93"/>
      <c r="C48" s="777" t="s">
        <v>343</v>
      </c>
      <c r="D48" s="778"/>
      <c r="E48" s="778"/>
      <c r="F48" s="778"/>
      <c r="G48" s="778"/>
      <c r="H48" s="778"/>
      <c r="I48" s="778"/>
      <c r="J48" s="778"/>
      <c r="K48" s="778"/>
      <c r="L48" s="778"/>
      <c r="M48" s="779"/>
      <c r="N48" s="576" t="str">
        <f>VLOOKUP(' (2)'!AI3,' (2)'!I2:AH4,21)</f>
        <v>  </v>
      </c>
      <c r="O48" s="540"/>
      <c r="P48" s="540" t="str">
        <f>VLOOKUP(' (2)'!AI3,' (2)'!I2:AH4,22)</f>
        <v>  </v>
      </c>
      <c r="Q48" s="541"/>
      <c r="R48" s="804"/>
      <c r="S48" s="798"/>
      <c r="T48" s="798"/>
      <c r="U48" s="799"/>
      <c r="V48" s="540"/>
      <c r="W48" s="540"/>
      <c r="X48" s="540"/>
      <c r="Y48" s="540"/>
      <c r="Z48" s="712"/>
      <c r="AA48" s="783"/>
      <c r="AB48" s="783"/>
      <c r="AC48" s="784"/>
      <c r="AD48" s="774"/>
      <c r="AE48" s="775"/>
      <c r="AF48" s="775"/>
      <c r="AG48" s="776"/>
      <c r="AH48" s="712"/>
      <c r="AI48" s="783"/>
      <c r="AJ48" s="783"/>
      <c r="AK48" s="785"/>
      <c r="AL48" s="94"/>
    </row>
    <row r="49" spans="2:38" s="95" customFormat="1" ht="13.5" customHeight="1">
      <c r="B49" s="93"/>
      <c r="C49" s="777" t="s">
        <v>344</v>
      </c>
      <c r="D49" s="778"/>
      <c r="E49" s="778"/>
      <c r="F49" s="778"/>
      <c r="G49" s="778"/>
      <c r="H49" s="778"/>
      <c r="I49" s="778"/>
      <c r="J49" s="778"/>
      <c r="K49" s="778"/>
      <c r="L49" s="778"/>
      <c r="M49" s="779"/>
      <c r="N49" s="576" t="str">
        <f>VLOOKUP(' (2)'!AI3,' (2)'!I2:AH4,23)</f>
        <v>  </v>
      </c>
      <c r="O49" s="540"/>
      <c r="P49" s="540" t="str">
        <f>VLOOKUP(' (2)'!AI3,' (2)'!I2:AH4,24)</f>
        <v>  </v>
      </c>
      <c r="Q49" s="541"/>
      <c r="R49" s="804"/>
      <c r="S49" s="798"/>
      <c r="T49" s="798"/>
      <c r="U49" s="799"/>
      <c r="V49" s="540"/>
      <c r="W49" s="540"/>
      <c r="X49" s="540"/>
      <c r="Y49" s="540"/>
      <c r="Z49" s="712"/>
      <c r="AA49" s="783"/>
      <c r="AB49" s="783"/>
      <c r="AC49" s="784"/>
      <c r="AD49" s="774"/>
      <c r="AE49" s="775"/>
      <c r="AF49" s="775"/>
      <c r="AG49" s="776"/>
      <c r="AH49" s="712"/>
      <c r="AI49" s="783"/>
      <c r="AJ49" s="783"/>
      <c r="AK49" s="785"/>
      <c r="AL49" s="94"/>
    </row>
    <row r="50" spans="2:38" s="95" customFormat="1" ht="13.5" customHeight="1">
      <c r="B50" s="93"/>
      <c r="C50" s="780" t="s">
        <v>360</v>
      </c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1"/>
      <c r="Z50" s="781"/>
      <c r="AA50" s="781"/>
      <c r="AB50" s="781"/>
      <c r="AC50" s="781"/>
      <c r="AD50" s="781"/>
      <c r="AE50" s="781"/>
      <c r="AF50" s="781"/>
      <c r="AG50" s="781"/>
      <c r="AH50" s="781"/>
      <c r="AI50" s="781"/>
      <c r="AJ50" s="781"/>
      <c r="AK50" s="782"/>
      <c r="AL50" s="94"/>
    </row>
    <row r="51" spans="2:38" s="95" customFormat="1" ht="13.5" customHeight="1">
      <c r="B51" s="93"/>
      <c r="C51" s="777" t="s">
        <v>345</v>
      </c>
      <c r="D51" s="778"/>
      <c r="E51" s="778"/>
      <c r="F51" s="778"/>
      <c r="G51" s="778"/>
      <c r="H51" s="778"/>
      <c r="I51" s="778"/>
      <c r="J51" s="778"/>
      <c r="K51" s="778"/>
      <c r="L51" s="778"/>
      <c r="M51" s="779"/>
      <c r="N51" s="576" t="str">
        <f>VLOOKUP(' (2)'!AI3,' (2)'!I2:AH4,25)</f>
        <v>  </v>
      </c>
      <c r="O51" s="540"/>
      <c r="P51" s="540" t="str">
        <f>VLOOKUP(' (2)'!AI3,' (2)'!I2:AH4,26)</f>
        <v>  </v>
      </c>
      <c r="Q51" s="541"/>
      <c r="R51" s="804"/>
      <c r="S51" s="798"/>
      <c r="T51" s="798"/>
      <c r="U51" s="799"/>
      <c r="V51" s="540"/>
      <c r="W51" s="540"/>
      <c r="X51" s="540"/>
      <c r="Y51" s="541"/>
      <c r="Z51" s="712"/>
      <c r="AA51" s="783"/>
      <c r="AB51" s="783"/>
      <c r="AC51" s="784"/>
      <c r="AD51" s="774"/>
      <c r="AE51" s="775"/>
      <c r="AF51" s="775"/>
      <c r="AG51" s="776"/>
      <c r="AH51" s="712"/>
      <c r="AI51" s="783"/>
      <c r="AJ51" s="783"/>
      <c r="AK51" s="785"/>
      <c r="AL51" s="94"/>
    </row>
    <row r="52" spans="2:38" s="95" customFormat="1" ht="13.5" customHeight="1">
      <c r="B52" s="93"/>
      <c r="C52" s="777" t="s">
        <v>346</v>
      </c>
      <c r="D52" s="778"/>
      <c r="E52" s="778"/>
      <c r="F52" s="778"/>
      <c r="G52" s="778"/>
      <c r="H52" s="778"/>
      <c r="I52" s="778"/>
      <c r="J52" s="778"/>
      <c r="K52" s="778"/>
      <c r="L52" s="778"/>
      <c r="M52" s="779"/>
      <c r="N52" s="576" t="e">
        <f>VLOOKUP(' (2)'!AI3,' (2)'!I4:AF25,27)</f>
        <v>#REF!</v>
      </c>
      <c r="O52" s="540"/>
      <c r="P52" s="540" t="e">
        <f>VLOOKUP(' (2)'!AI3,' (2)'!I4:AF25,28)</f>
        <v>#REF!</v>
      </c>
      <c r="Q52" s="541"/>
      <c r="R52" s="804"/>
      <c r="S52" s="798"/>
      <c r="T52" s="798"/>
      <c r="U52" s="799"/>
      <c r="V52" s="540"/>
      <c r="W52" s="540"/>
      <c r="X52" s="540"/>
      <c r="Y52" s="541"/>
      <c r="Z52" s="712"/>
      <c r="AA52" s="783"/>
      <c r="AB52" s="783"/>
      <c r="AC52" s="784"/>
      <c r="AD52" s="774"/>
      <c r="AE52" s="775"/>
      <c r="AF52" s="775"/>
      <c r="AG52" s="776"/>
      <c r="AH52" s="712"/>
      <c r="AI52" s="783"/>
      <c r="AJ52" s="783"/>
      <c r="AK52" s="785"/>
      <c r="AL52" s="94"/>
    </row>
    <row r="53" spans="2:38" s="95" customFormat="1" ht="13.5" customHeight="1">
      <c r="B53" s="93"/>
      <c r="C53" s="777" t="s">
        <v>347</v>
      </c>
      <c r="D53" s="778"/>
      <c r="E53" s="778"/>
      <c r="F53" s="778"/>
      <c r="G53" s="778"/>
      <c r="H53" s="778"/>
      <c r="I53" s="778"/>
      <c r="J53" s="778"/>
      <c r="K53" s="778"/>
      <c r="L53" s="778"/>
      <c r="M53" s="779"/>
      <c r="N53" s="576" t="e">
        <f>VLOOKUP(' (2)'!AI3,' (2)'!I4:AF25,29)</f>
        <v>#REF!</v>
      </c>
      <c r="O53" s="540"/>
      <c r="P53" s="540" t="e">
        <f>VLOOKUP(' (2)'!AI3,' (2)'!I4:AF25,30)</f>
        <v>#REF!</v>
      </c>
      <c r="Q53" s="541"/>
      <c r="R53" s="804"/>
      <c r="S53" s="798"/>
      <c r="T53" s="798"/>
      <c r="U53" s="799"/>
      <c r="V53" s="540"/>
      <c r="W53" s="540"/>
      <c r="X53" s="540"/>
      <c r="Y53" s="541"/>
      <c r="Z53" s="712"/>
      <c r="AA53" s="783"/>
      <c r="AB53" s="783"/>
      <c r="AC53" s="784"/>
      <c r="AD53" s="774"/>
      <c r="AE53" s="775"/>
      <c r="AF53" s="775"/>
      <c r="AG53" s="776"/>
      <c r="AH53" s="712"/>
      <c r="AI53" s="783"/>
      <c r="AJ53" s="783"/>
      <c r="AK53" s="785"/>
      <c r="AL53" s="94"/>
    </row>
    <row r="54" spans="2:38" s="95" customFormat="1" ht="13.5" customHeight="1" thickBot="1">
      <c r="B54" s="93"/>
      <c r="C54" s="786" t="s">
        <v>348</v>
      </c>
      <c r="D54" s="787"/>
      <c r="E54" s="787"/>
      <c r="F54" s="787"/>
      <c r="G54" s="787"/>
      <c r="H54" s="787"/>
      <c r="I54" s="787"/>
      <c r="J54" s="787"/>
      <c r="K54" s="787"/>
      <c r="L54" s="787"/>
      <c r="M54" s="788"/>
      <c r="N54" s="803" t="e">
        <f>VLOOKUP(' (2)'!AI3,' (2)'!I4:AF25,31)</f>
        <v>#REF!</v>
      </c>
      <c r="O54" s="595"/>
      <c r="P54" s="595" t="e">
        <f>VLOOKUP(' (2)'!AI3,' (2)'!I4:AF25,32)</f>
        <v>#REF!</v>
      </c>
      <c r="Q54" s="596"/>
      <c r="R54" s="805"/>
      <c r="S54" s="806"/>
      <c r="T54" s="806"/>
      <c r="U54" s="807"/>
      <c r="V54" s="823"/>
      <c r="W54" s="823"/>
      <c r="X54" s="823"/>
      <c r="Y54" s="824"/>
      <c r="Z54" s="834"/>
      <c r="AA54" s="835"/>
      <c r="AB54" s="835"/>
      <c r="AC54" s="836"/>
      <c r="AD54" s="831"/>
      <c r="AE54" s="832"/>
      <c r="AF54" s="832"/>
      <c r="AG54" s="833"/>
      <c r="AH54" s="828"/>
      <c r="AI54" s="829"/>
      <c r="AJ54" s="829"/>
      <c r="AK54" s="830"/>
      <c r="AL54" s="94"/>
    </row>
    <row r="55" spans="2:38" s="95" customFormat="1" ht="7.5" customHeight="1">
      <c r="B55" s="93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1"/>
      <c r="P55" s="91"/>
      <c r="Q55" s="91"/>
      <c r="R55" s="91"/>
      <c r="S55" s="97"/>
      <c r="T55" s="97"/>
      <c r="U55" s="97"/>
      <c r="V55" s="97"/>
      <c r="W55" s="91"/>
      <c r="X55" s="91"/>
      <c r="Y55" s="91"/>
      <c r="Z55" s="91"/>
      <c r="AA55" s="92"/>
      <c r="AB55" s="92"/>
      <c r="AC55" s="92"/>
      <c r="AD55" s="98"/>
      <c r="AE55" s="98"/>
      <c r="AF55" s="98"/>
      <c r="AG55" s="98"/>
      <c r="AH55" s="97"/>
      <c r="AI55" s="97"/>
      <c r="AJ55" s="97"/>
      <c r="AK55" s="97"/>
      <c r="AL55" s="94"/>
    </row>
    <row r="56" spans="2:38" s="39" customFormat="1" ht="15.7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38"/>
    </row>
    <row r="57" spans="2:38" s="39" customFormat="1" ht="15.7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610" t="s">
        <v>250</v>
      </c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38"/>
    </row>
    <row r="58" spans="2:38" s="23" customFormat="1" ht="12.75" customHeight="1">
      <c r="B58" s="2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22"/>
    </row>
    <row r="59" spans="2:38" s="23" customFormat="1" ht="12.75" customHeight="1">
      <c r="B59" s="2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2"/>
    </row>
    <row r="60" spans="2:38" s="23" customFormat="1" ht="8.25" customHeight="1">
      <c r="B60" s="2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2"/>
    </row>
    <row r="61" spans="2:38" s="59" customFormat="1" ht="12.75" customHeight="1">
      <c r="B61" s="45"/>
      <c r="C61" s="487" t="s">
        <v>236</v>
      </c>
      <c r="D61" s="487"/>
      <c r="E61" s="487"/>
      <c r="F61" s="487"/>
      <c r="G61" s="487"/>
      <c r="H61" s="487"/>
      <c r="I61" s="487"/>
      <c r="J61" s="487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521" t="s">
        <v>237</v>
      </c>
      <c r="X61" s="521"/>
      <c r="Y61" s="52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46"/>
    </row>
    <row r="62" spans="2:38" s="59" customFormat="1" ht="12.75" customHeight="1">
      <c r="B62" s="45"/>
      <c r="C62" s="487" t="s">
        <v>238</v>
      </c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04"/>
      <c r="O62" s="404"/>
      <c r="P62" s="481" t="s">
        <v>239</v>
      </c>
      <c r="Q62" s="481"/>
      <c r="R62" s="261"/>
      <c r="S62" s="261"/>
      <c r="T62" s="261"/>
      <c r="U62" s="261"/>
      <c r="V62" s="261"/>
      <c r="W62" s="261"/>
      <c r="X62" s="40" t="s">
        <v>251</v>
      </c>
      <c r="Y62" s="617"/>
      <c r="Z62" s="617"/>
      <c r="AA62" s="37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46"/>
    </row>
    <row r="63" spans="2:38" s="59" customFormat="1" ht="12.75" customHeight="1">
      <c r="B63" s="45"/>
      <c r="C63" s="517" t="s">
        <v>240</v>
      </c>
      <c r="D63" s="517"/>
      <c r="E63" s="517"/>
      <c r="F63" s="517"/>
      <c r="G63" s="517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48"/>
      <c r="U63" s="481" t="s">
        <v>241</v>
      </c>
      <c r="V63" s="481"/>
      <c r="W63" s="481"/>
      <c r="X63" s="481"/>
      <c r="Y63" s="481"/>
      <c r="Z63" s="481"/>
      <c r="AA63" s="481"/>
      <c r="AB63" s="272"/>
      <c r="AC63" s="272"/>
      <c r="AD63" s="272"/>
      <c r="AE63" s="272"/>
      <c r="AF63" s="272"/>
      <c r="AG63" s="272"/>
      <c r="AH63" s="272"/>
      <c r="AI63" s="37"/>
      <c r="AJ63" s="37"/>
      <c r="AK63" s="37"/>
      <c r="AL63" s="46"/>
    </row>
    <row r="64" spans="2:38" s="39" customFormat="1" ht="12.75" customHeight="1">
      <c r="B64" s="36"/>
      <c r="C64" s="37"/>
      <c r="D64" s="37"/>
      <c r="E64" s="37"/>
      <c r="F64" s="37"/>
      <c r="G64" s="55"/>
      <c r="H64" s="515" t="s">
        <v>242</v>
      </c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37"/>
      <c r="AJ64" s="37"/>
      <c r="AK64" s="37"/>
      <c r="AL64" s="38"/>
    </row>
    <row r="65" spans="2:38" s="39" customFormat="1" ht="12.75" customHeight="1">
      <c r="B65" s="36"/>
      <c r="C65" s="520" t="s">
        <v>235</v>
      </c>
      <c r="D65" s="520"/>
      <c r="E65" s="520"/>
      <c r="F65" s="520"/>
      <c r="G65" s="520"/>
      <c r="H65" s="520"/>
      <c r="I65" s="37"/>
      <c r="J65" s="37"/>
      <c r="K65" s="37"/>
      <c r="L65" s="37"/>
      <c r="M65" s="37"/>
      <c r="N65" s="37"/>
      <c r="O65" s="37"/>
      <c r="P65" s="55"/>
      <c r="Q65" s="55"/>
      <c r="R65" s="55"/>
      <c r="S65" s="55"/>
      <c r="T65" s="55"/>
      <c r="U65" s="55"/>
      <c r="V65" s="55"/>
      <c r="W65" s="55"/>
      <c r="X65" s="55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8"/>
    </row>
    <row r="66" spans="2:38" s="39" customFormat="1" ht="12.75" customHeight="1">
      <c r="B66" s="36"/>
      <c r="C66" s="40" t="s">
        <v>225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8"/>
    </row>
    <row r="67" spans="2:38" s="59" customFormat="1" ht="15.75" customHeight="1">
      <c r="B67" s="45"/>
      <c r="C67" s="487" t="s">
        <v>232</v>
      </c>
      <c r="D67" s="487"/>
      <c r="E67" s="487"/>
      <c r="F67" s="487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518" t="s">
        <v>231</v>
      </c>
      <c r="V67" s="518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46"/>
    </row>
    <row r="68" spans="2:38" s="39" customFormat="1" ht="9" customHeight="1">
      <c r="B68" s="36"/>
      <c r="C68" s="37"/>
      <c r="D68" s="37"/>
      <c r="E68" s="37"/>
      <c r="F68" s="37"/>
      <c r="G68" s="490" t="s">
        <v>230</v>
      </c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37"/>
      <c r="U68" s="37"/>
      <c r="V68" s="37"/>
      <c r="W68" s="490" t="s">
        <v>226</v>
      </c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37"/>
      <c r="AK68" s="37"/>
      <c r="AL68" s="38"/>
    </row>
    <row r="69" spans="2:38" s="59" customFormat="1" ht="12.75" customHeight="1">
      <c r="B69" s="45"/>
      <c r="C69" s="487" t="s">
        <v>233</v>
      </c>
      <c r="D69" s="487"/>
      <c r="E69" s="487"/>
      <c r="F69" s="487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46"/>
    </row>
    <row r="70" spans="2:38" s="39" customFormat="1" ht="9" customHeight="1">
      <c r="B70" s="36"/>
      <c r="C70" s="37"/>
      <c r="D70" s="37"/>
      <c r="E70" s="37"/>
      <c r="F70" s="37"/>
      <c r="G70" s="490" t="s">
        <v>234</v>
      </c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490"/>
      <c r="AF70" s="490"/>
      <c r="AG70" s="490"/>
      <c r="AH70" s="490"/>
      <c r="AI70" s="490"/>
      <c r="AJ70" s="490"/>
      <c r="AK70" s="490"/>
      <c r="AL70" s="38"/>
    </row>
    <row r="71" spans="2:38" s="39" customFormat="1" ht="2.25" customHeight="1">
      <c r="B71" s="36"/>
      <c r="C71" s="52"/>
      <c r="D71" s="52"/>
      <c r="E71" s="52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2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38"/>
    </row>
    <row r="72" spans="2:38" s="39" customFormat="1" ht="3" customHeight="1">
      <c r="B72" s="36"/>
      <c r="C72" s="40"/>
      <c r="D72" s="40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8"/>
    </row>
    <row r="73" spans="2:38" s="39" customFormat="1" ht="5.25" customHeight="1">
      <c r="B73" s="36"/>
      <c r="C73" s="34"/>
      <c r="D73" s="34"/>
      <c r="E73" s="34"/>
      <c r="F73" s="34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8"/>
    </row>
    <row r="74" spans="2:38" s="47" customFormat="1" ht="12" customHeight="1">
      <c r="B74" s="45"/>
      <c r="C74" s="60" t="s">
        <v>211</v>
      </c>
      <c r="D74" s="60"/>
      <c r="E74" s="60"/>
      <c r="F74" s="60"/>
      <c r="G74" s="60"/>
      <c r="H74" s="61"/>
      <c r="I74" s="61"/>
      <c r="J74" s="61"/>
      <c r="K74" s="61"/>
      <c r="L74" s="616" t="s">
        <v>210</v>
      </c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46"/>
    </row>
    <row r="75" spans="2:38" s="43" customFormat="1" ht="7.5" customHeight="1">
      <c r="B75" s="36"/>
      <c r="C75" s="41"/>
      <c r="D75" s="41"/>
      <c r="E75" s="41"/>
      <c r="F75" s="41"/>
      <c r="G75" s="41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38"/>
    </row>
    <row r="76" spans="2:38" s="59" customFormat="1" ht="15.75" customHeight="1">
      <c r="B76" s="45"/>
      <c r="C76" s="487" t="s">
        <v>227</v>
      </c>
      <c r="D76" s="487"/>
      <c r="E76" s="487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37"/>
      <c r="U76" s="521" t="s">
        <v>228</v>
      </c>
      <c r="V76" s="521"/>
      <c r="W76" s="52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46"/>
    </row>
    <row r="77" spans="2:38" s="39" customFormat="1" ht="11.25">
      <c r="B77" s="3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490" t="s">
        <v>229</v>
      </c>
      <c r="Y77" s="490"/>
      <c r="Z77" s="490"/>
      <c r="AA77" s="490"/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38"/>
    </row>
    <row r="78" spans="2:38" ht="0.75" customHeight="1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6"/>
    </row>
  </sheetData>
  <sheetProtection/>
  <mergeCells count="292">
    <mergeCell ref="AD54:AG54"/>
    <mergeCell ref="Z54:AC54"/>
    <mergeCell ref="T51:U51"/>
    <mergeCell ref="AD53:AG53"/>
    <mergeCell ref="AD51:AG51"/>
    <mergeCell ref="AD52:AG52"/>
    <mergeCell ref="N49:O49"/>
    <mergeCell ref="P48:Q48"/>
    <mergeCell ref="P49:Q49"/>
    <mergeCell ref="R51:S51"/>
    <mergeCell ref="R49:S49"/>
    <mergeCell ref="T49:U49"/>
    <mergeCell ref="R48:S48"/>
    <mergeCell ref="T48:U48"/>
    <mergeCell ref="Z56:AK56"/>
    <mergeCell ref="Z57:AK57"/>
    <mergeCell ref="AD44:AG44"/>
    <mergeCell ref="N44:Q44"/>
    <mergeCell ref="X44:Y44"/>
    <mergeCell ref="Z44:AC44"/>
    <mergeCell ref="AH49:AK49"/>
    <mergeCell ref="AH51:AK51"/>
    <mergeCell ref="AH52:AK52"/>
    <mergeCell ref="AH53:AK53"/>
    <mergeCell ref="AD35:AG35"/>
    <mergeCell ref="AD36:AG36"/>
    <mergeCell ref="AD37:AG37"/>
    <mergeCell ref="AD40:AG40"/>
    <mergeCell ref="AD41:AG41"/>
    <mergeCell ref="AD42:AG42"/>
    <mergeCell ref="AH36:AK36"/>
    <mergeCell ref="AH37:AK37"/>
    <mergeCell ref="AH40:AK40"/>
    <mergeCell ref="AH41:AK41"/>
    <mergeCell ref="AH45:AK45"/>
    <mergeCell ref="AH44:AK44"/>
    <mergeCell ref="AH42:AK42"/>
    <mergeCell ref="AH43:AK43"/>
    <mergeCell ref="C32:D32"/>
    <mergeCell ref="E32:M32"/>
    <mergeCell ref="AH54:AK54"/>
    <mergeCell ref="T38:U38"/>
    <mergeCell ref="V38:W38"/>
    <mergeCell ref="X38:Y38"/>
    <mergeCell ref="Z38:AC38"/>
    <mergeCell ref="AD38:AG38"/>
    <mergeCell ref="AH38:AK38"/>
    <mergeCell ref="AH35:AK35"/>
    <mergeCell ref="AD43:AG43"/>
    <mergeCell ref="AD45:AG45"/>
    <mergeCell ref="AD48:AG48"/>
    <mergeCell ref="AD49:AG49"/>
    <mergeCell ref="Z40:AC40"/>
    <mergeCell ref="Z41:AC41"/>
    <mergeCell ref="Z42:AC42"/>
    <mergeCell ref="Z43:AC43"/>
    <mergeCell ref="V36:W36"/>
    <mergeCell ref="X36:Y36"/>
    <mergeCell ref="V40:Y40"/>
    <mergeCell ref="V41:Y41"/>
    <mergeCell ref="X45:Y45"/>
    <mergeCell ref="V44:W44"/>
    <mergeCell ref="V42:Y42"/>
    <mergeCell ref="V43:Y43"/>
    <mergeCell ref="V45:W45"/>
    <mergeCell ref="V52:W52"/>
    <mergeCell ref="X52:Y52"/>
    <mergeCell ref="X53:Y53"/>
    <mergeCell ref="R52:S52"/>
    <mergeCell ref="T52:U52"/>
    <mergeCell ref="V46:W46"/>
    <mergeCell ref="X46:Y46"/>
    <mergeCell ref="V49:W49"/>
    <mergeCell ref="X49:Y49"/>
    <mergeCell ref="V48:W48"/>
    <mergeCell ref="X54:Y54"/>
    <mergeCell ref="Z46:AC46"/>
    <mergeCell ref="Z48:AC48"/>
    <mergeCell ref="Z49:AC49"/>
    <mergeCell ref="Z51:AC51"/>
    <mergeCell ref="Z52:AC52"/>
    <mergeCell ref="Z53:AC53"/>
    <mergeCell ref="X48:Y48"/>
    <mergeCell ref="V34:W34"/>
    <mergeCell ref="X34:Y34"/>
    <mergeCell ref="R37:S37"/>
    <mergeCell ref="T37:U37"/>
    <mergeCell ref="V37:W37"/>
    <mergeCell ref="X32:Y32"/>
    <mergeCell ref="V35:W35"/>
    <mergeCell ref="X35:Y35"/>
    <mergeCell ref="X37:Y37"/>
    <mergeCell ref="T36:U36"/>
    <mergeCell ref="V32:W32"/>
    <mergeCell ref="T32:U32"/>
    <mergeCell ref="R32:S32"/>
    <mergeCell ref="R30:AC30"/>
    <mergeCell ref="R31:U31"/>
    <mergeCell ref="V31:Y31"/>
    <mergeCell ref="Z31:AC31"/>
    <mergeCell ref="Z32:AC32"/>
    <mergeCell ref="AD34:AG34"/>
    <mergeCell ref="N34:O34"/>
    <mergeCell ref="N35:O35"/>
    <mergeCell ref="C35:M35"/>
    <mergeCell ref="AD30:AK30"/>
    <mergeCell ref="AD31:AG31"/>
    <mergeCell ref="AH31:AK31"/>
    <mergeCell ref="AH34:AK34"/>
    <mergeCell ref="AD32:AG32"/>
    <mergeCell ref="AH32:AK32"/>
    <mergeCell ref="C30:I30"/>
    <mergeCell ref="C34:M34"/>
    <mergeCell ref="J30:M30"/>
    <mergeCell ref="P36:Q36"/>
    <mergeCell ref="N32:O32"/>
    <mergeCell ref="N30:Q31"/>
    <mergeCell ref="P32:Q32"/>
    <mergeCell ref="E31:M31"/>
    <mergeCell ref="C33:AK33"/>
    <mergeCell ref="Z34:AC34"/>
    <mergeCell ref="P35:Q35"/>
    <mergeCell ref="P34:Q34"/>
    <mergeCell ref="T34:U34"/>
    <mergeCell ref="R34:S34"/>
    <mergeCell ref="R36:S36"/>
    <mergeCell ref="R41:U41"/>
    <mergeCell ref="R35:S35"/>
    <mergeCell ref="T35:U35"/>
    <mergeCell ref="R40:U40"/>
    <mergeCell ref="V53:W53"/>
    <mergeCell ref="T54:U54"/>
    <mergeCell ref="R44:S44"/>
    <mergeCell ref="T44:U44"/>
    <mergeCell ref="R46:S46"/>
    <mergeCell ref="T46:U46"/>
    <mergeCell ref="V54:W54"/>
    <mergeCell ref="R38:S38"/>
    <mergeCell ref="N45:O45"/>
    <mergeCell ref="N46:O46"/>
    <mergeCell ref="P45:Q45"/>
    <mergeCell ref="P46:Q46"/>
    <mergeCell ref="R43:U43"/>
    <mergeCell ref="R45:S45"/>
    <mergeCell ref="R42:U42"/>
    <mergeCell ref="N54:O54"/>
    <mergeCell ref="P53:Q53"/>
    <mergeCell ref="P54:Q54"/>
    <mergeCell ref="R53:S53"/>
    <mergeCell ref="T53:U53"/>
    <mergeCell ref="R54:S54"/>
    <mergeCell ref="C37:M37"/>
    <mergeCell ref="C41:M41"/>
    <mergeCell ref="C42:M42"/>
    <mergeCell ref="C43:M43"/>
    <mergeCell ref="C40:M40"/>
    <mergeCell ref="C36:M36"/>
    <mergeCell ref="C38:M38"/>
    <mergeCell ref="N38:O38"/>
    <mergeCell ref="P38:Q38"/>
    <mergeCell ref="P52:Q52"/>
    <mergeCell ref="C44:M44"/>
    <mergeCell ref="C39:AK39"/>
    <mergeCell ref="C46:M46"/>
    <mergeCell ref="C48:M48"/>
    <mergeCell ref="C47:AK47"/>
    <mergeCell ref="T45:U45"/>
    <mergeCell ref="N36:O36"/>
    <mergeCell ref="N37:O37"/>
    <mergeCell ref="N51:O51"/>
    <mergeCell ref="N52:O52"/>
    <mergeCell ref="N40:Q40"/>
    <mergeCell ref="N41:Q41"/>
    <mergeCell ref="N43:Q43"/>
    <mergeCell ref="N42:Q42"/>
    <mergeCell ref="P37:Q37"/>
    <mergeCell ref="P51:Q51"/>
    <mergeCell ref="H63:S63"/>
    <mergeCell ref="C69:F69"/>
    <mergeCell ref="AB63:AH63"/>
    <mergeCell ref="H64:S64"/>
    <mergeCell ref="G68:S68"/>
    <mergeCell ref="C52:M52"/>
    <mergeCell ref="K61:V61"/>
    <mergeCell ref="C53:M53"/>
    <mergeCell ref="C54:M54"/>
    <mergeCell ref="N53:O53"/>
    <mergeCell ref="X77:AK77"/>
    <mergeCell ref="C67:F67"/>
    <mergeCell ref="R62:W62"/>
    <mergeCell ref="Y62:Z62"/>
    <mergeCell ref="W61:Y61"/>
    <mergeCell ref="G70:AK70"/>
    <mergeCell ref="U63:AA63"/>
    <mergeCell ref="L74:V74"/>
    <mergeCell ref="W74:AK74"/>
    <mergeCell ref="C63:G63"/>
    <mergeCell ref="C49:M49"/>
    <mergeCell ref="C51:M51"/>
    <mergeCell ref="C50:AK50"/>
    <mergeCell ref="Z45:AC45"/>
    <mergeCell ref="X51:Y51"/>
    <mergeCell ref="AH46:AK46"/>
    <mergeCell ref="AH48:AK48"/>
    <mergeCell ref="C45:M45"/>
    <mergeCell ref="V51:W51"/>
    <mergeCell ref="N48:O48"/>
    <mergeCell ref="C10:AK10"/>
    <mergeCell ref="AH25:AK25"/>
    <mergeCell ref="G25:AG25"/>
    <mergeCell ref="G26:AG26"/>
    <mergeCell ref="AH26:AK26"/>
    <mergeCell ref="G27:AG27"/>
    <mergeCell ref="AH27:AK27"/>
    <mergeCell ref="G22:S22"/>
    <mergeCell ref="C19:F19"/>
    <mergeCell ref="I14:S14"/>
    <mergeCell ref="C3:AK3"/>
    <mergeCell ref="C4:AK4"/>
    <mergeCell ref="C5:AK5"/>
    <mergeCell ref="C6:AK6"/>
    <mergeCell ref="C7:AK7"/>
    <mergeCell ref="C8:AK8"/>
    <mergeCell ref="G67:T67"/>
    <mergeCell ref="W67:AK67"/>
    <mergeCell ref="W68:AI68"/>
    <mergeCell ref="C65:H65"/>
    <mergeCell ref="C12:AK12"/>
    <mergeCell ref="C62:M62"/>
    <mergeCell ref="C61:J61"/>
    <mergeCell ref="AH28:AK28"/>
    <mergeCell ref="C28:F28"/>
    <mergeCell ref="G28:AG28"/>
    <mergeCell ref="U19:W19"/>
    <mergeCell ref="U15:W15"/>
    <mergeCell ref="U16:V16"/>
    <mergeCell ref="Z17:AK17"/>
    <mergeCell ref="U17:Y17"/>
    <mergeCell ref="U67:V67"/>
    <mergeCell ref="AD46:AG46"/>
    <mergeCell ref="Z36:AC36"/>
    <mergeCell ref="Z37:AC37"/>
    <mergeCell ref="Z35:AC35"/>
    <mergeCell ref="U20:Y20"/>
    <mergeCell ref="F21:S21"/>
    <mergeCell ref="C20:F20"/>
    <mergeCell ref="C18:F18"/>
    <mergeCell ref="Y18:AK18"/>
    <mergeCell ref="U14:V14"/>
    <mergeCell ref="W14:AD14"/>
    <mergeCell ref="AH14:AK14"/>
    <mergeCell ref="AF14:AG14"/>
    <mergeCell ref="C14:H14"/>
    <mergeCell ref="C25:F25"/>
    <mergeCell ref="C26:F26"/>
    <mergeCell ref="C27:F27"/>
    <mergeCell ref="F15:S15"/>
    <mergeCell ref="F16:S16"/>
    <mergeCell ref="G17:S17"/>
    <mergeCell ref="G18:S18"/>
    <mergeCell ref="G19:S19"/>
    <mergeCell ref="G20:S20"/>
    <mergeCell ref="X23:AK23"/>
    <mergeCell ref="U23:W23"/>
    <mergeCell ref="U22:V22"/>
    <mergeCell ref="G23:S23"/>
    <mergeCell ref="Z61:AK61"/>
    <mergeCell ref="X15:AK15"/>
    <mergeCell ref="X19:AK19"/>
    <mergeCell ref="W22:AK22"/>
    <mergeCell ref="W21:AK21"/>
    <mergeCell ref="Z20:AK20"/>
    <mergeCell ref="C11:AK11"/>
    <mergeCell ref="C76:E76"/>
    <mergeCell ref="U76:W76"/>
    <mergeCell ref="X76:AK76"/>
    <mergeCell ref="F76:S76"/>
    <mergeCell ref="C16:E16"/>
    <mergeCell ref="N62:O62"/>
    <mergeCell ref="P62:Q62"/>
    <mergeCell ref="G69:AK69"/>
    <mergeCell ref="C21:E21"/>
    <mergeCell ref="C15:E15"/>
    <mergeCell ref="U21:V21"/>
    <mergeCell ref="C31:D31"/>
    <mergeCell ref="C17:F17"/>
    <mergeCell ref="U18:X18"/>
    <mergeCell ref="AG16:AK16"/>
    <mergeCell ref="W16:AD16"/>
    <mergeCell ref="AE16:AF16"/>
    <mergeCell ref="C23:F23"/>
    <mergeCell ref="C22:F22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63:AH63"/>
  </dataValidations>
  <printOptions horizontalCentered="1"/>
  <pageMargins left="0" right="0" top="0" bottom="0" header="0" footer="0"/>
  <pageSetup fitToHeight="1" fitToWidth="1" horizontalDpi="600" verticalDpi="600" orientation="portrait" scale="84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S103"/>
  <sheetViews>
    <sheetView zoomScale="90" zoomScaleNormal="90" zoomScalePageLayoutView="0" workbookViewId="0" topLeftCell="D1">
      <selection activeCell="AD8" sqref="AD8"/>
    </sheetView>
  </sheetViews>
  <sheetFormatPr defaultColWidth="13.00390625" defaultRowHeight="12.75"/>
  <cols>
    <col min="1" max="1" width="4.28125" style="28" customWidth="1"/>
    <col min="2" max="2" width="8.57421875" style="28" customWidth="1"/>
    <col min="3" max="3" width="9.28125" style="28" customWidth="1"/>
    <col min="4" max="4" width="6.28125" style="28" customWidth="1"/>
    <col min="5" max="5" width="4.00390625" style="28" customWidth="1"/>
    <col min="6" max="6" width="14.28125" style="28" customWidth="1"/>
    <col min="7" max="7" width="3.7109375" style="28" customWidth="1"/>
    <col min="8" max="8" width="5.7109375" style="28" customWidth="1"/>
    <col min="9" max="9" width="2.7109375" style="28" bestFit="1" customWidth="1"/>
    <col min="10" max="10" width="5.00390625" style="67" bestFit="1" customWidth="1"/>
    <col min="11" max="11" width="4.7109375" style="67" bestFit="1" customWidth="1"/>
    <col min="12" max="12" width="4.7109375" style="67" customWidth="1"/>
    <col min="13" max="13" width="3.57421875" style="67" bestFit="1" customWidth="1"/>
    <col min="14" max="14" width="3.140625" style="67" bestFit="1" customWidth="1"/>
    <col min="15" max="15" width="6.8515625" style="67" bestFit="1" customWidth="1"/>
    <col min="16" max="16" width="4.8515625" style="68" bestFit="1" customWidth="1"/>
    <col min="17" max="17" width="4.8515625" style="68" customWidth="1"/>
    <col min="18" max="18" width="6.7109375" style="68" bestFit="1" customWidth="1"/>
    <col min="19" max="19" width="7.7109375" style="28" bestFit="1" customWidth="1"/>
    <col min="20" max="20" width="10.8515625" style="28" bestFit="1" customWidth="1"/>
    <col min="21" max="21" width="13.00390625" style="28" customWidth="1"/>
    <col min="22" max="22" width="7.7109375" style="28" bestFit="1" customWidth="1"/>
    <col min="23" max="23" width="8.28125" style="28" bestFit="1" customWidth="1"/>
    <col min="24" max="24" width="7.57421875" style="28" bestFit="1" customWidth="1"/>
    <col min="25" max="25" width="6.57421875" style="28" bestFit="1" customWidth="1"/>
    <col min="26" max="26" width="4.8515625" style="66" bestFit="1" customWidth="1"/>
    <col min="27" max="27" width="5.8515625" style="28" bestFit="1" customWidth="1"/>
    <col min="28" max="16384" width="13.00390625" style="28" customWidth="1"/>
  </cols>
  <sheetData>
    <row r="1" spans="9:45" ht="11.25">
      <c r="I1" s="69"/>
      <c r="J1" s="70"/>
      <c r="K1" s="70"/>
      <c r="L1" s="70"/>
      <c r="M1" s="70"/>
      <c r="N1" s="70"/>
      <c r="O1" s="70"/>
      <c r="P1" s="71"/>
      <c r="Q1" s="71"/>
      <c r="R1" s="71"/>
      <c r="S1" s="69"/>
      <c r="T1" s="69"/>
      <c r="U1" s="69"/>
      <c r="V1" s="69"/>
      <c r="W1" s="69"/>
      <c r="X1" s="69"/>
      <c r="Y1" s="69"/>
      <c r="Z1" s="72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2:45" ht="11.25">
      <c r="B2" s="523" t="s">
        <v>10</v>
      </c>
      <c r="C2" s="523"/>
      <c r="D2" s="523"/>
      <c r="E2" s="523"/>
      <c r="F2" s="523"/>
      <c r="G2" s="27" t="s">
        <v>11</v>
      </c>
      <c r="I2" s="523" t="s">
        <v>10</v>
      </c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27" t="s">
        <v>11</v>
      </c>
      <c r="AB2" s="27"/>
      <c r="AC2" s="27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</row>
    <row r="3" spans="2:45" ht="11.25">
      <c r="B3" s="27"/>
      <c r="C3" s="27" t="s">
        <v>5</v>
      </c>
      <c r="D3" s="27" t="s">
        <v>8</v>
      </c>
      <c r="E3" s="27" t="s">
        <v>12</v>
      </c>
      <c r="F3" s="27"/>
      <c r="G3" s="27">
        <v>100</v>
      </c>
      <c r="I3" s="27"/>
      <c r="J3" s="27" t="s">
        <v>266</v>
      </c>
      <c r="K3" s="27" t="s">
        <v>279</v>
      </c>
      <c r="L3" s="27"/>
      <c r="M3" s="27" t="s">
        <v>267</v>
      </c>
      <c r="N3" s="27" t="s">
        <v>268</v>
      </c>
      <c r="O3" s="27" t="s">
        <v>276</v>
      </c>
      <c r="P3" s="74" t="s">
        <v>269</v>
      </c>
      <c r="Q3" s="74" t="s">
        <v>277</v>
      </c>
      <c r="R3" s="74" t="s">
        <v>278</v>
      </c>
      <c r="S3" s="27" t="s">
        <v>270</v>
      </c>
      <c r="T3" s="27" t="s">
        <v>281</v>
      </c>
      <c r="U3" s="27" t="s">
        <v>280</v>
      </c>
      <c r="V3" s="27" t="s">
        <v>282</v>
      </c>
      <c r="W3" s="27" t="s">
        <v>283</v>
      </c>
      <c r="X3" s="27" t="s">
        <v>284</v>
      </c>
      <c r="Y3" s="27" t="s">
        <v>285</v>
      </c>
      <c r="Z3" s="74" t="s">
        <v>286</v>
      </c>
      <c r="AA3" s="27">
        <v>6</v>
      </c>
      <c r="AB3" s="27" t="s">
        <v>374</v>
      </c>
      <c r="AC3" s="27" t="s">
        <v>375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2:45" ht="11.25">
      <c r="B4" s="29">
        <v>1</v>
      </c>
      <c r="C4" s="30" t="s">
        <v>13</v>
      </c>
      <c r="D4" s="30" t="s">
        <v>14</v>
      </c>
      <c r="E4" s="30" t="s">
        <v>15</v>
      </c>
      <c r="F4" s="30" t="s">
        <v>13</v>
      </c>
      <c r="G4" s="27">
        <v>100</v>
      </c>
      <c r="I4" s="31">
        <v>1</v>
      </c>
      <c r="J4" s="75" t="s">
        <v>272</v>
      </c>
      <c r="K4" s="75">
        <v>64</v>
      </c>
      <c r="L4" s="75">
        <v>-22</v>
      </c>
      <c r="M4" s="75">
        <v>230</v>
      </c>
      <c r="N4" s="75">
        <v>3</v>
      </c>
      <c r="O4" s="75">
        <v>135</v>
      </c>
      <c r="P4" s="76">
        <v>1</v>
      </c>
      <c r="Q4" s="76">
        <v>1</v>
      </c>
      <c r="R4" s="76">
        <v>2.2</v>
      </c>
      <c r="S4" s="31">
        <v>100</v>
      </c>
      <c r="T4" s="31">
        <v>25</v>
      </c>
      <c r="U4" s="31">
        <v>5000</v>
      </c>
      <c r="V4" s="31">
        <v>-12</v>
      </c>
      <c r="W4" s="31">
        <v>300</v>
      </c>
      <c r="X4" s="31">
        <v>0.3</v>
      </c>
      <c r="Y4" s="31">
        <v>-12</v>
      </c>
      <c r="Z4" s="77">
        <v>1</v>
      </c>
      <c r="AA4" s="105"/>
      <c r="AB4" s="107" t="s">
        <v>354</v>
      </c>
      <c r="AC4" s="107" t="s">
        <v>354</v>
      </c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2:45" ht="11.25">
      <c r="B5" s="31">
        <v>2</v>
      </c>
      <c r="C5" s="32" t="s">
        <v>16</v>
      </c>
      <c r="D5" s="32" t="s">
        <v>17</v>
      </c>
      <c r="E5" s="32" t="s">
        <v>18</v>
      </c>
      <c r="F5" s="32" t="s">
        <v>16</v>
      </c>
      <c r="I5" s="31">
        <v>2</v>
      </c>
      <c r="J5" s="75" t="s">
        <v>460</v>
      </c>
      <c r="K5" s="75">
        <v>67</v>
      </c>
      <c r="L5" s="75">
        <v>-22</v>
      </c>
      <c r="M5" s="75">
        <v>230</v>
      </c>
      <c r="N5" s="75">
        <v>3</v>
      </c>
      <c r="O5" s="75">
        <v>135</v>
      </c>
      <c r="P5" s="76">
        <v>1</v>
      </c>
      <c r="Q5" s="76">
        <v>1</v>
      </c>
      <c r="R5" s="76">
        <v>2.2</v>
      </c>
      <c r="S5" s="31">
        <v>100</v>
      </c>
      <c r="T5" s="31">
        <v>25</v>
      </c>
      <c r="U5" s="31">
        <v>5000</v>
      </c>
      <c r="V5" s="31">
        <v>-12</v>
      </c>
      <c r="W5" s="31">
        <v>300</v>
      </c>
      <c r="X5" s="31">
        <v>0.3</v>
      </c>
      <c r="Y5" s="31">
        <v>-12</v>
      </c>
      <c r="Z5" s="77">
        <v>1</v>
      </c>
      <c r="AA5" s="105"/>
      <c r="AB5" s="107" t="s">
        <v>354</v>
      </c>
      <c r="AC5" s="107" t="s">
        <v>354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2:45" ht="11.25">
      <c r="B6" s="31">
        <v>3</v>
      </c>
      <c r="C6" s="32" t="s">
        <v>19</v>
      </c>
      <c r="D6" s="32" t="s">
        <v>20</v>
      </c>
      <c r="E6" s="32" t="s">
        <v>21</v>
      </c>
      <c r="F6" s="32" t="s">
        <v>19</v>
      </c>
      <c r="I6" s="31">
        <v>3</v>
      </c>
      <c r="J6" s="75" t="s">
        <v>273</v>
      </c>
      <c r="K6" s="75">
        <v>70</v>
      </c>
      <c r="L6" s="75">
        <v>-22</v>
      </c>
      <c r="M6" s="75">
        <v>230</v>
      </c>
      <c r="N6" s="75">
        <v>3</v>
      </c>
      <c r="O6" s="75">
        <v>135</v>
      </c>
      <c r="P6" s="76">
        <v>1</v>
      </c>
      <c r="Q6" s="76">
        <v>1</v>
      </c>
      <c r="R6" s="76">
        <v>2.2</v>
      </c>
      <c r="S6" s="31" t="s">
        <v>271</v>
      </c>
      <c r="T6" s="31">
        <v>28</v>
      </c>
      <c r="U6" s="31">
        <v>5000</v>
      </c>
      <c r="V6" s="31">
        <v>-12</v>
      </c>
      <c r="W6" s="31">
        <v>300</v>
      </c>
      <c r="X6" s="31">
        <v>0.3</v>
      </c>
      <c r="Y6" s="31">
        <v>-12</v>
      </c>
      <c r="Z6" s="77">
        <v>1</v>
      </c>
      <c r="AA6" s="105"/>
      <c r="AB6" s="31">
        <v>45</v>
      </c>
      <c r="AC6" s="31">
        <v>128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</row>
    <row r="7" spans="2:45" ht="11.25">
      <c r="B7" s="31">
        <v>4</v>
      </c>
      <c r="C7" s="32" t="s">
        <v>22</v>
      </c>
      <c r="D7" s="32" t="s">
        <v>23</v>
      </c>
      <c r="E7" s="32" t="s">
        <v>24</v>
      </c>
      <c r="F7" s="32" t="s">
        <v>22</v>
      </c>
      <c r="I7" s="31">
        <v>4</v>
      </c>
      <c r="J7" s="75" t="s">
        <v>274</v>
      </c>
      <c r="K7" s="75">
        <v>76</v>
      </c>
      <c r="L7" s="75">
        <v>-22</v>
      </c>
      <c r="M7" s="75">
        <v>230</v>
      </c>
      <c r="N7" s="75">
        <v>3</v>
      </c>
      <c r="O7" s="75">
        <v>135</v>
      </c>
      <c r="P7" s="76">
        <v>1</v>
      </c>
      <c r="Q7" s="76">
        <v>1</v>
      </c>
      <c r="R7" s="76">
        <v>2.2</v>
      </c>
      <c r="S7" s="31" t="s">
        <v>271</v>
      </c>
      <c r="T7" s="31">
        <v>31</v>
      </c>
      <c r="U7" s="31">
        <v>5000</v>
      </c>
      <c r="V7" s="31">
        <v>-12</v>
      </c>
      <c r="W7" s="31">
        <v>300</v>
      </c>
      <c r="X7" s="31">
        <v>0.3</v>
      </c>
      <c r="Y7" s="31">
        <v>-12</v>
      </c>
      <c r="Z7" s="77">
        <v>1</v>
      </c>
      <c r="AA7" s="105"/>
      <c r="AB7" s="31">
        <v>65</v>
      </c>
      <c r="AC7" s="31">
        <v>135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</row>
    <row r="8" spans="2:45" ht="11.25">
      <c r="B8" s="31">
        <v>5</v>
      </c>
      <c r="C8" s="32" t="s">
        <v>25</v>
      </c>
      <c r="D8" s="32" t="s">
        <v>14</v>
      </c>
      <c r="E8" s="32" t="s">
        <v>26</v>
      </c>
      <c r="F8" s="32" t="s">
        <v>25</v>
      </c>
      <c r="I8" s="31">
        <v>5</v>
      </c>
      <c r="J8" s="75" t="s">
        <v>275</v>
      </c>
      <c r="K8" s="75">
        <v>82</v>
      </c>
      <c r="L8" s="75">
        <v>-22</v>
      </c>
      <c r="M8" s="75">
        <v>230</v>
      </c>
      <c r="N8" s="75">
        <v>3</v>
      </c>
      <c r="O8" s="75">
        <v>135</v>
      </c>
      <c r="P8" s="76">
        <v>1</v>
      </c>
      <c r="Q8" s="76">
        <v>1</v>
      </c>
      <c r="R8" s="76">
        <v>2.2</v>
      </c>
      <c r="S8" s="31" t="s">
        <v>271</v>
      </c>
      <c r="T8" s="31">
        <v>34</v>
      </c>
      <c r="U8" s="31">
        <v>5000</v>
      </c>
      <c r="V8" s="31">
        <v>-12</v>
      </c>
      <c r="W8" s="31">
        <v>300</v>
      </c>
      <c r="X8" s="31">
        <v>0.3</v>
      </c>
      <c r="Y8" s="31">
        <v>-12</v>
      </c>
      <c r="Z8" s="77">
        <v>1</v>
      </c>
      <c r="AA8" s="105"/>
      <c r="AB8" s="107">
        <v>70</v>
      </c>
      <c r="AC8" s="107">
        <v>150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</row>
    <row r="9" spans="2:45" ht="11.25">
      <c r="B9" s="31">
        <v>6</v>
      </c>
      <c r="C9" s="32" t="s">
        <v>27</v>
      </c>
      <c r="D9" s="32" t="s">
        <v>23</v>
      </c>
      <c r="E9" s="32" t="s">
        <v>28</v>
      </c>
      <c r="F9" s="32" t="s">
        <v>27</v>
      </c>
      <c r="I9" s="31">
        <v>6</v>
      </c>
      <c r="J9" s="109" t="s">
        <v>370</v>
      </c>
      <c r="K9" s="75" t="s">
        <v>309</v>
      </c>
      <c r="L9" s="75" t="s">
        <v>309</v>
      </c>
      <c r="M9" s="75" t="s">
        <v>309</v>
      </c>
      <c r="N9" s="75" t="s">
        <v>309</v>
      </c>
      <c r="O9" s="75" t="s">
        <v>309</v>
      </c>
      <c r="P9" s="76" t="s">
        <v>309</v>
      </c>
      <c r="Q9" s="76" t="s">
        <v>309</v>
      </c>
      <c r="R9" s="76" t="s">
        <v>309</v>
      </c>
      <c r="S9" s="31" t="s">
        <v>309</v>
      </c>
      <c r="T9" s="31" t="s">
        <v>309</v>
      </c>
      <c r="U9" s="31" t="s">
        <v>309</v>
      </c>
      <c r="V9" s="31" t="s">
        <v>309</v>
      </c>
      <c r="W9" s="31" t="s">
        <v>309</v>
      </c>
      <c r="X9" s="31" t="s">
        <v>309</v>
      </c>
      <c r="Y9" s="31" t="s">
        <v>309</v>
      </c>
      <c r="Z9" s="77" t="s">
        <v>309</v>
      </c>
      <c r="AA9" s="105"/>
      <c r="AB9" s="77" t="s">
        <v>309</v>
      </c>
      <c r="AC9" s="77" t="s">
        <v>309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</row>
    <row r="10" spans="2:45" ht="11.25">
      <c r="B10" s="31">
        <v>7</v>
      </c>
      <c r="C10" s="32" t="s">
        <v>29</v>
      </c>
      <c r="D10" s="32" t="s">
        <v>14</v>
      </c>
      <c r="E10" s="32" t="s">
        <v>30</v>
      </c>
      <c r="F10" s="32" t="s">
        <v>29</v>
      </c>
      <c r="I10" s="31">
        <v>7</v>
      </c>
      <c r="J10" s="70">
        <v>2</v>
      </c>
      <c r="K10" s="70">
        <v>3</v>
      </c>
      <c r="L10" s="70">
        <v>4</v>
      </c>
      <c r="M10" s="70">
        <v>5</v>
      </c>
      <c r="N10" s="70">
        <v>6</v>
      </c>
      <c r="O10" s="70">
        <v>7</v>
      </c>
      <c r="P10" s="71">
        <v>8</v>
      </c>
      <c r="Q10" s="71">
        <v>9</v>
      </c>
      <c r="R10" s="71">
        <v>10</v>
      </c>
      <c r="S10" s="69">
        <v>11</v>
      </c>
      <c r="T10" s="69">
        <v>12</v>
      </c>
      <c r="U10" s="69">
        <v>13</v>
      </c>
      <c r="V10" s="69">
        <v>14</v>
      </c>
      <c r="W10" s="69">
        <v>15</v>
      </c>
      <c r="X10" s="69">
        <v>16</v>
      </c>
      <c r="Y10" s="69">
        <v>17</v>
      </c>
      <c r="Z10" s="72">
        <v>18</v>
      </c>
      <c r="AA10" s="69">
        <v>19</v>
      </c>
      <c r="AB10" s="69">
        <v>20</v>
      </c>
      <c r="AC10" s="69">
        <v>21</v>
      </c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</row>
    <row r="11" spans="2:45" ht="11.25">
      <c r="B11" s="31">
        <v>8</v>
      </c>
      <c r="C11" s="32" t="s">
        <v>31</v>
      </c>
      <c r="D11" s="32" t="s">
        <v>23</v>
      </c>
      <c r="E11" s="32" t="s">
        <v>32</v>
      </c>
      <c r="F11" s="32" t="s">
        <v>31</v>
      </c>
      <c r="I11" s="31">
        <v>8</v>
      </c>
      <c r="J11" s="70"/>
      <c r="K11" s="70"/>
      <c r="L11" s="70"/>
      <c r="M11" s="70"/>
      <c r="N11" s="70"/>
      <c r="O11" s="70"/>
      <c r="P11" s="71"/>
      <c r="Q11" s="71"/>
      <c r="R11" s="71"/>
      <c r="S11" s="69"/>
      <c r="T11" s="69"/>
      <c r="U11" s="69"/>
      <c r="V11" s="69"/>
      <c r="W11" s="69"/>
      <c r="X11" s="69"/>
      <c r="Y11" s="69"/>
      <c r="Z11" s="72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</row>
    <row r="12" spans="2:45" ht="11.25">
      <c r="B12" s="31">
        <v>9</v>
      </c>
      <c r="C12" s="32" t="s">
        <v>33</v>
      </c>
      <c r="D12" s="32" t="s">
        <v>20</v>
      </c>
      <c r="E12" s="32" t="s">
        <v>34</v>
      </c>
      <c r="F12" s="32" t="s">
        <v>33</v>
      </c>
      <c r="I12" s="31">
        <v>9</v>
      </c>
      <c r="J12" s="70"/>
      <c r="K12" s="70"/>
      <c r="L12" s="70"/>
      <c r="M12" s="70"/>
      <c r="N12" s="70"/>
      <c r="O12" s="70"/>
      <c r="P12" s="71"/>
      <c r="Q12" s="71"/>
      <c r="R12" s="71"/>
      <c r="S12" s="69"/>
      <c r="T12" s="69"/>
      <c r="U12" s="69"/>
      <c r="V12" s="69"/>
      <c r="W12" s="69"/>
      <c r="X12" s="69"/>
      <c r="Y12" s="69"/>
      <c r="Z12" s="72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2:45" ht="11.25">
      <c r="B13" s="31">
        <v>10</v>
      </c>
      <c r="C13" s="32" t="s">
        <v>35</v>
      </c>
      <c r="D13" s="32" t="s">
        <v>14</v>
      </c>
      <c r="E13" s="32" t="s">
        <v>36</v>
      </c>
      <c r="F13" s="32" t="s">
        <v>35</v>
      </c>
      <c r="I13" s="31">
        <v>10</v>
      </c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</row>
    <row r="14" spans="2:45" ht="11.25">
      <c r="B14" s="31">
        <v>11</v>
      </c>
      <c r="C14" s="32" t="s">
        <v>37</v>
      </c>
      <c r="D14" s="32" t="s">
        <v>17</v>
      </c>
      <c r="E14" s="32" t="s">
        <v>38</v>
      </c>
      <c r="F14" s="32" t="s">
        <v>37</v>
      </c>
      <c r="I14" s="31">
        <v>11</v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</row>
    <row r="15" spans="2:45" ht="11.25">
      <c r="B15" s="31">
        <v>12</v>
      </c>
      <c r="C15" s="32" t="s">
        <v>39</v>
      </c>
      <c r="D15" s="32" t="s">
        <v>20</v>
      </c>
      <c r="E15" s="32" t="s">
        <v>40</v>
      </c>
      <c r="F15" s="32" t="s">
        <v>39</v>
      </c>
      <c r="I15" s="31">
        <v>12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</row>
    <row r="16" spans="2:45" ht="11.25">
      <c r="B16" s="31">
        <v>13</v>
      </c>
      <c r="C16" s="32" t="s">
        <v>41</v>
      </c>
      <c r="D16" s="32" t="s">
        <v>14</v>
      </c>
      <c r="E16" s="32" t="s">
        <v>42</v>
      </c>
      <c r="F16" s="32" t="s">
        <v>41</v>
      </c>
      <c r="I16" s="31">
        <v>13</v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</row>
    <row r="17" spans="2:45" ht="11.25">
      <c r="B17" s="31">
        <v>14</v>
      </c>
      <c r="C17" s="32" t="s">
        <v>43</v>
      </c>
      <c r="D17" s="32" t="s">
        <v>23</v>
      </c>
      <c r="E17" s="32" t="s">
        <v>44</v>
      </c>
      <c r="F17" s="32" t="s">
        <v>43</v>
      </c>
      <c r="I17" s="31">
        <v>14</v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</row>
    <row r="18" spans="2:45" ht="11.25">
      <c r="B18" s="31">
        <v>15</v>
      </c>
      <c r="C18" s="32" t="s">
        <v>45</v>
      </c>
      <c r="D18" s="32" t="s">
        <v>14</v>
      </c>
      <c r="E18" s="32" t="s">
        <v>46</v>
      </c>
      <c r="F18" s="32" t="s">
        <v>45</v>
      </c>
      <c r="I18" s="31">
        <v>15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</row>
    <row r="19" spans="2:45" ht="11.25">
      <c r="B19" s="31">
        <v>16</v>
      </c>
      <c r="C19" s="32" t="s">
        <v>47</v>
      </c>
      <c r="D19" s="32" t="s">
        <v>23</v>
      </c>
      <c r="E19" s="32" t="s">
        <v>48</v>
      </c>
      <c r="F19" s="32" t="s">
        <v>47</v>
      </c>
      <c r="I19" s="31">
        <v>16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</row>
    <row r="20" spans="2:45" ht="11.25">
      <c r="B20" s="31">
        <v>17</v>
      </c>
      <c r="C20" s="32" t="s">
        <v>49</v>
      </c>
      <c r="D20" s="32" t="s">
        <v>20</v>
      </c>
      <c r="E20" s="32" t="s">
        <v>50</v>
      </c>
      <c r="F20" s="32" t="s">
        <v>49</v>
      </c>
      <c r="I20" s="31">
        <v>17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</row>
    <row r="21" spans="2:45" ht="22.5">
      <c r="B21" s="31">
        <v>18</v>
      </c>
      <c r="C21" s="32" t="s">
        <v>51</v>
      </c>
      <c r="D21" s="32" t="s">
        <v>23</v>
      </c>
      <c r="E21" s="32" t="s">
        <v>52</v>
      </c>
      <c r="F21" s="32" t="s">
        <v>51</v>
      </c>
      <c r="I21" s="31">
        <v>18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</row>
    <row r="22" spans="2:45" ht="11.25">
      <c r="B22" s="31">
        <v>19</v>
      </c>
      <c r="C22" s="32" t="s">
        <v>53</v>
      </c>
      <c r="D22" s="32" t="s">
        <v>17</v>
      </c>
      <c r="E22" s="32" t="s">
        <v>54</v>
      </c>
      <c r="F22" s="32" t="s">
        <v>53</v>
      </c>
      <c r="I22" s="31">
        <v>19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</row>
    <row r="23" spans="2:45" ht="11.25">
      <c r="B23" s="31">
        <v>20</v>
      </c>
      <c r="C23" s="32" t="s">
        <v>55</v>
      </c>
      <c r="D23" s="32" t="s">
        <v>20</v>
      </c>
      <c r="E23" s="32" t="s">
        <v>56</v>
      </c>
      <c r="F23" s="32" t="s">
        <v>55</v>
      </c>
      <c r="I23" s="31">
        <v>20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</row>
    <row r="24" spans="2:45" ht="11.25">
      <c r="B24" s="31">
        <v>21</v>
      </c>
      <c r="C24" s="32" t="s">
        <v>57</v>
      </c>
      <c r="D24" s="32" t="s">
        <v>23</v>
      </c>
      <c r="E24" s="32" t="s">
        <v>58</v>
      </c>
      <c r="F24" s="32" t="s">
        <v>57</v>
      </c>
      <c r="I24" s="31">
        <v>21</v>
      </c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</row>
    <row r="25" spans="2:45" ht="11.25">
      <c r="B25" s="31">
        <v>22</v>
      </c>
      <c r="C25" s="32" t="s">
        <v>59</v>
      </c>
      <c r="D25" s="32" t="s">
        <v>17</v>
      </c>
      <c r="E25" s="32" t="s">
        <v>60</v>
      </c>
      <c r="F25" s="32" t="s">
        <v>59</v>
      </c>
      <c r="I25" s="31">
        <v>22</v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</row>
    <row r="26" spans="2:45" ht="11.25">
      <c r="B26" s="31">
        <v>23</v>
      </c>
      <c r="C26" s="32" t="s">
        <v>61</v>
      </c>
      <c r="D26" s="32" t="s">
        <v>20</v>
      </c>
      <c r="E26" s="32" t="s">
        <v>62</v>
      </c>
      <c r="F26" s="32" t="s">
        <v>61</v>
      </c>
      <c r="I26" s="31">
        <v>23</v>
      </c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</row>
    <row r="27" spans="2:45" ht="11.25">
      <c r="B27" s="31">
        <v>24</v>
      </c>
      <c r="C27" s="32" t="s">
        <v>63</v>
      </c>
      <c r="D27" s="32" t="s">
        <v>20</v>
      </c>
      <c r="E27" s="32" t="s">
        <v>64</v>
      </c>
      <c r="F27" s="32" t="s">
        <v>63</v>
      </c>
      <c r="I27" s="31">
        <v>24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</row>
    <row r="28" spans="2:45" ht="11.25">
      <c r="B28" s="31">
        <v>25</v>
      </c>
      <c r="C28" s="32" t="s">
        <v>65</v>
      </c>
      <c r="D28" s="32" t="s">
        <v>23</v>
      </c>
      <c r="E28" s="32" t="s">
        <v>66</v>
      </c>
      <c r="F28" s="32" t="s">
        <v>65</v>
      </c>
      <c r="I28" s="31">
        <v>25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</row>
    <row r="29" spans="2:45" ht="11.25">
      <c r="B29" s="31">
        <v>26</v>
      </c>
      <c r="C29" s="32" t="s">
        <v>67</v>
      </c>
      <c r="D29" s="32" t="s">
        <v>23</v>
      </c>
      <c r="E29" s="32" t="s">
        <v>68</v>
      </c>
      <c r="F29" s="32" t="s">
        <v>67</v>
      </c>
      <c r="I29" s="31">
        <v>26</v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</row>
    <row r="30" spans="2:45" ht="11.25">
      <c r="B30" s="31">
        <v>27</v>
      </c>
      <c r="C30" s="32" t="s">
        <v>69</v>
      </c>
      <c r="D30" s="32" t="s">
        <v>20</v>
      </c>
      <c r="E30" s="32" t="s">
        <v>70</v>
      </c>
      <c r="F30" s="32" t="s">
        <v>69</v>
      </c>
      <c r="I30" s="31">
        <v>27</v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</row>
    <row r="31" spans="2:45" ht="11.25">
      <c r="B31" s="31">
        <v>28</v>
      </c>
      <c r="C31" s="32" t="s">
        <v>71</v>
      </c>
      <c r="D31" s="32" t="s">
        <v>17</v>
      </c>
      <c r="E31" s="32" t="s">
        <v>72</v>
      </c>
      <c r="F31" s="32" t="s">
        <v>71</v>
      </c>
      <c r="I31" s="31">
        <v>28</v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</row>
    <row r="32" spans="2:45" ht="11.25">
      <c r="B32" s="31">
        <v>29</v>
      </c>
      <c r="C32" s="32" t="s">
        <v>73</v>
      </c>
      <c r="D32" s="32" t="s">
        <v>14</v>
      </c>
      <c r="E32" s="32" t="s">
        <v>74</v>
      </c>
      <c r="F32" s="32" t="s">
        <v>73</v>
      </c>
      <c r="I32" s="31">
        <v>29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</row>
    <row r="33" spans="2:45" ht="11.25">
      <c r="B33" s="31">
        <v>30</v>
      </c>
      <c r="C33" s="32" t="s">
        <v>75</v>
      </c>
      <c r="D33" s="32" t="s">
        <v>14</v>
      </c>
      <c r="E33" s="32" t="s">
        <v>76</v>
      </c>
      <c r="F33" s="32" t="s">
        <v>75</v>
      </c>
      <c r="I33" s="31">
        <v>30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</row>
    <row r="34" spans="2:45" ht="11.25">
      <c r="B34" s="31">
        <v>31</v>
      </c>
      <c r="C34" s="32" t="s">
        <v>77</v>
      </c>
      <c r="D34" s="32" t="s">
        <v>23</v>
      </c>
      <c r="E34" s="32" t="s">
        <v>78</v>
      </c>
      <c r="F34" s="32" t="s">
        <v>77</v>
      </c>
      <c r="I34" s="31">
        <v>31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</row>
    <row r="35" spans="2:45" ht="11.25">
      <c r="B35" s="31">
        <v>32</v>
      </c>
      <c r="C35" s="32" t="s">
        <v>79</v>
      </c>
      <c r="D35" s="32" t="s">
        <v>14</v>
      </c>
      <c r="E35" s="32" t="s">
        <v>80</v>
      </c>
      <c r="F35" s="32" t="s">
        <v>79</v>
      </c>
      <c r="I35" s="31">
        <v>32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</row>
    <row r="36" spans="2:45" ht="11.25">
      <c r="B36" s="31">
        <v>33</v>
      </c>
      <c r="C36" s="32" t="s">
        <v>81</v>
      </c>
      <c r="D36" s="32" t="s">
        <v>23</v>
      </c>
      <c r="E36" s="32" t="s">
        <v>82</v>
      </c>
      <c r="F36" s="32" t="s">
        <v>81</v>
      </c>
      <c r="I36" s="31">
        <v>33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</row>
    <row r="37" spans="2:45" ht="11.25">
      <c r="B37" s="31">
        <v>34</v>
      </c>
      <c r="C37" s="32" t="s">
        <v>83</v>
      </c>
      <c r="D37" s="32" t="s">
        <v>14</v>
      </c>
      <c r="E37" s="32" t="s">
        <v>84</v>
      </c>
      <c r="F37" s="32" t="s">
        <v>83</v>
      </c>
      <c r="I37" s="31">
        <v>34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</row>
    <row r="38" spans="2:45" ht="11.25">
      <c r="B38" s="31">
        <v>35</v>
      </c>
      <c r="C38" s="32" t="s">
        <v>85</v>
      </c>
      <c r="D38" s="32" t="s">
        <v>20</v>
      </c>
      <c r="E38" s="32" t="s">
        <v>86</v>
      </c>
      <c r="F38" s="32" t="s">
        <v>85</v>
      </c>
      <c r="I38" s="31">
        <v>35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</row>
    <row r="39" spans="2:45" ht="11.25">
      <c r="B39" s="31">
        <v>36</v>
      </c>
      <c r="C39" s="32" t="s">
        <v>87</v>
      </c>
      <c r="D39" s="32" t="s">
        <v>20</v>
      </c>
      <c r="E39" s="32" t="s">
        <v>88</v>
      </c>
      <c r="F39" s="32" t="s">
        <v>87</v>
      </c>
      <c r="I39" s="31">
        <v>36</v>
      </c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</row>
    <row r="40" spans="2:45" ht="11.25">
      <c r="B40" s="31">
        <v>37</v>
      </c>
      <c r="C40" s="32" t="s">
        <v>89</v>
      </c>
      <c r="D40" s="32" t="s">
        <v>14</v>
      </c>
      <c r="E40" s="32" t="s">
        <v>90</v>
      </c>
      <c r="F40" s="32" t="s">
        <v>89</v>
      </c>
      <c r="I40" s="31">
        <v>37</v>
      </c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</row>
    <row r="41" spans="2:45" ht="11.25">
      <c r="B41" s="31">
        <v>38</v>
      </c>
      <c r="C41" s="32" t="s">
        <v>91</v>
      </c>
      <c r="D41" s="32" t="s">
        <v>20</v>
      </c>
      <c r="E41" s="32" t="s">
        <v>92</v>
      </c>
      <c r="F41" s="32" t="s">
        <v>91</v>
      </c>
      <c r="I41" s="31">
        <v>38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</row>
    <row r="42" spans="2:45" ht="22.5">
      <c r="B42" s="31">
        <v>39</v>
      </c>
      <c r="C42" s="32" t="s">
        <v>93</v>
      </c>
      <c r="D42" s="32" t="s">
        <v>20</v>
      </c>
      <c r="E42" s="32" t="s">
        <v>94</v>
      </c>
      <c r="F42" s="32" t="s">
        <v>93</v>
      </c>
      <c r="I42" s="69">
        <v>1</v>
      </c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</row>
    <row r="43" spans="2:45" ht="11.25">
      <c r="B43" s="31">
        <v>40</v>
      </c>
      <c r="C43" s="32" t="s">
        <v>95</v>
      </c>
      <c r="D43" s="32" t="s">
        <v>20</v>
      </c>
      <c r="E43" s="32" t="s">
        <v>96</v>
      </c>
      <c r="F43" s="32" t="s">
        <v>95</v>
      </c>
      <c r="I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2:45" ht="11.25">
      <c r="B44" s="31">
        <v>41</v>
      </c>
      <c r="C44" s="32" t="s">
        <v>97</v>
      </c>
      <c r="D44" s="32" t="s">
        <v>17</v>
      </c>
      <c r="E44" s="32" t="s">
        <v>98</v>
      </c>
      <c r="F44" s="32" t="s">
        <v>97</v>
      </c>
      <c r="I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</row>
    <row r="45" spans="2:6" ht="11.25">
      <c r="B45" s="31">
        <v>42</v>
      </c>
      <c r="C45" s="32" t="s">
        <v>99</v>
      </c>
      <c r="D45" s="32" t="s">
        <v>17</v>
      </c>
      <c r="E45" s="32" t="s">
        <v>100</v>
      </c>
      <c r="F45" s="32" t="s">
        <v>99</v>
      </c>
    </row>
    <row r="46" spans="2:6" ht="11.25">
      <c r="B46" s="31">
        <v>43</v>
      </c>
      <c r="C46" s="32" t="s">
        <v>101</v>
      </c>
      <c r="D46" s="32" t="s">
        <v>17</v>
      </c>
      <c r="E46" s="32" t="s">
        <v>102</v>
      </c>
      <c r="F46" s="32" t="s">
        <v>101</v>
      </c>
    </row>
    <row r="47" spans="2:6" ht="11.25">
      <c r="B47" s="31">
        <v>44</v>
      </c>
      <c r="C47" s="32" t="s">
        <v>103</v>
      </c>
      <c r="D47" s="32" t="s">
        <v>23</v>
      </c>
      <c r="E47" s="32" t="s">
        <v>104</v>
      </c>
      <c r="F47" s="32" t="s">
        <v>103</v>
      </c>
    </row>
    <row r="48" spans="2:6" ht="11.25">
      <c r="B48" s="31">
        <v>45</v>
      </c>
      <c r="C48" s="32" t="s">
        <v>105</v>
      </c>
      <c r="D48" s="32" t="s">
        <v>14</v>
      </c>
      <c r="E48" s="32" t="s">
        <v>106</v>
      </c>
      <c r="F48" s="32" t="s">
        <v>105</v>
      </c>
    </row>
    <row r="49" spans="2:6" ht="11.25">
      <c r="B49" s="31">
        <v>46</v>
      </c>
      <c r="C49" s="32" t="s">
        <v>107</v>
      </c>
      <c r="D49" s="32" t="s">
        <v>14</v>
      </c>
      <c r="E49" s="32" t="s">
        <v>108</v>
      </c>
      <c r="F49" s="32" t="s">
        <v>107</v>
      </c>
    </row>
    <row r="50" spans="2:6" ht="11.25">
      <c r="B50" s="31">
        <v>47</v>
      </c>
      <c r="C50" s="32" t="s">
        <v>109</v>
      </c>
      <c r="D50" s="32" t="s">
        <v>14</v>
      </c>
      <c r="E50" s="32" t="s">
        <v>110</v>
      </c>
      <c r="F50" s="32" t="s">
        <v>109</v>
      </c>
    </row>
    <row r="51" spans="2:6" ht="11.25">
      <c r="B51" s="31">
        <v>48</v>
      </c>
      <c r="C51" s="32" t="s">
        <v>111</v>
      </c>
      <c r="D51" s="32" t="s">
        <v>20</v>
      </c>
      <c r="E51" s="32" t="s">
        <v>112</v>
      </c>
      <c r="F51" s="32" t="s">
        <v>111</v>
      </c>
    </row>
    <row r="52" spans="2:6" ht="22.5">
      <c r="B52" s="31">
        <v>49</v>
      </c>
      <c r="C52" s="32" t="s">
        <v>113</v>
      </c>
      <c r="D52" s="32" t="s">
        <v>20</v>
      </c>
      <c r="E52" s="32" t="s">
        <v>114</v>
      </c>
      <c r="F52" s="32" t="s">
        <v>113</v>
      </c>
    </row>
    <row r="53" spans="2:6" ht="11.25">
      <c r="B53" s="31">
        <v>50</v>
      </c>
      <c r="C53" s="32" t="s">
        <v>115</v>
      </c>
      <c r="D53" s="32" t="s">
        <v>17</v>
      </c>
      <c r="E53" s="32" t="s">
        <v>116</v>
      </c>
      <c r="F53" s="32" t="s">
        <v>115</v>
      </c>
    </row>
    <row r="54" spans="2:6" ht="11.25">
      <c r="B54" s="31">
        <v>51</v>
      </c>
      <c r="C54" s="32" t="s">
        <v>117</v>
      </c>
      <c r="D54" s="32" t="s">
        <v>17</v>
      </c>
      <c r="E54" s="32" t="s">
        <v>118</v>
      </c>
      <c r="F54" s="32" t="s">
        <v>117</v>
      </c>
    </row>
    <row r="55" spans="2:6" ht="11.25">
      <c r="B55" s="31">
        <v>52</v>
      </c>
      <c r="C55" s="32" t="s">
        <v>119</v>
      </c>
      <c r="D55" s="32" t="s">
        <v>17</v>
      </c>
      <c r="E55" s="32" t="s">
        <v>120</v>
      </c>
      <c r="F55" s="32" t="s">
        <v>119</v>
      </c>
    </row>
    <row r="56" spans="2:6" ht="11.25">
      <c r="B56" s="31">
        <v>53</v>
      </c>
      <c r="C56" s="32" t="s">
        <v>121</v>
      </c>
      <c r="D56" s="32" t="s">
        <v>14</v>
      </c>
      <c r="E56" s="32" t="s">
        <v>122</v>
      </c>
      <c r="F56" s="32" t="s">
        <v>121</v>
      </c>
    </row>
    <row r="57" spans="2:6" ht="11.25">
      <c r="B57" s="31">
        <v>54</v>
      </c>
      <c r="C57" s="32" t="s">
        <v>123</v>
      </c>
      <c r="D57" s="32" t="s">
        <v>17</v>
      </c>
      <c r="E57" s="32" t="s">
        <v>124</v>
      </c>
      <c r="F57" s="32" t="s">
        <v>123</v>
      </c>
    </row>
    <row r="58" spans="2:6" ht="13.5" customHeight="1">
      <c r="B58" s="31">
        <v>55</v>
      </c>
      <c r="C58" s="32" t="s">
        <v>125</v>
      </c>
      <c r="D58" s="32" t="s">
        <v>20</v>
      </c>
      <c r="E58" s="32" t="s">
        <v>126</v>
      </c>
      <c r="F58" s="32" t="s">
        <v>125</v>
      </c>
    </row>
    <row r="59" spans="2:6" ht="13.5" customHeight="1">
      <c r="B59" s="31">
        <v>56</v>
      </c>
      <c r="C59" s="32" t="s">
        <v>127</v>
      </c>
      <c r="D59" s="32" t="s">
        <v>23</v>
      </c>
      <c r="E59" s="32" t="s">
        <v>128</v>
      </c>
      <c r="F59" s="32" t="s">
        <v>127</v>
      </c>
    </row>
    <row r="60" spans="2:6" ht="13.5" customHeight="1">
      <c r="B60" s="31">
        <v>57</v>
      </c>
      <c r="C60" s="32" t="s">
        <v>129</v>
      </c>
      <c r="D60" s="32" t="s">
        <v>17</v>
      </c>
      <c r="E60" s="32" t="s">
        <v>130</v>
      </c>
      <c r="F60" s="32" t="s">
        <v>129</v>
      </c>
    </row>
    <row r="61" spans="2:6" ht="13.5" customHeight="1">
      <c r="B61" s="31">
        <v>58</v>
      </c>
      <c r="C61" s="32" t="s">
        <v>131</v>
      </c>
      <c r="D61" s="32" t="s">
        <v>17</v>
      </c>
      <c r="E61" s="32" t="s">
        <v>132</v>
      </c>
      <c r="F61" s="32" t="s">
        <v>131</v>
      </c>
    </row>
    <row r="62" spans="2:6" ht="13.5" customHeight="1">
      <c r="B62" s="31">
        <v>59</v>
      </c>
      <c r="C62" s="32" t="s">
        <v>133</v>
      </c>
      <c r="D62" s="32" t="s">
        <v>23</v>
      </c>
      <c r="E62" s="32" t="s">
        <v>134</v>
      </c>
      <c r="F62" s="32" t="s">
        <v>133</v>
      </c>
    </row>
    <row r="63" spans="2:6" ht="13.5" customHeight="1">
      <c r="B63" s="31">
        <v>60</v>
      </c>
      <c r="C63" s="32" t="s">
        <v>135</v>
      </c>
      <c r="D63" s="32" t="s">
        <v>20</v>
      </c>
      <c r="E63" s="32" t="s">
        <v>136</v>
      </c>
      <c r="F63" s="32" t="s">
        <v>135</v>
      </c>
    </row>
    <row r="64" spans="2:6" ht="13.5" customHeight="1">
      <c r="B64" s="31">
        <v>61</v>
      </c>
      <c r="C64" s="32" t="s">
        <v>137</v>
      </c>
      <c r="D64" s="32" t="s">
        <v>23</v>
      </c>
      <c r="E64" s="32" t="s">
        <v>138</v>
      </c>
      <c r="F64" s="32" t="s">
        <v>137</v>
      </c>
    </row>
    <row r="65" spans="2:6" ht="13.5" customHeight="1">
      <c r="B65" s="31">
        <v>62</v>
      </c>
      <c r="C65" s="32" t="s">
        <v>139</v>
      </c>
      <c r="D65" s="32" t="s">
        <v>14</v>
      </c>
      <c r="E65" s="32" t="s">
        <v>140</v>
      </c>
      <c r="F65" s="32" t="s">
        <v>139</v>
      </c>
    </row>
    <row r="66" spans="2:6" ht="13.5" customHeight="1">
      <c r="B66" s="31">
        <v>63</v>
      </c>
      <c r="C66" s="32" t="s">
        <v>141</v>
      </c>
      <c r="D66" s="32" t="s">
        <v>17</v>
      </c>
      <c r="E66" s="32" t="s">
        <v>142</v>
      </c>
      <c r="F66" s="32" t="s">
        <v>141</v>
      </c>
    </row>
    <row r="67" spans="2:6" ht="13.5" customHeight="1">
      <c r="B67" s="31">
        <v>64</v>
      </c>
      <c r="C67" s="32" t="s">
        <v>143</v>
      </c>
      <c r="D67" s="32" t="s">
        <v>17</v>
      </c>
      <c r="E67" s="32" t="s">
        <v>144</v>
      </c>
      <c r="F67" s="32" t="s">
        <v>143</v>
      </c>
    </row>
    <row r="68" spans="2:6" ht="13.5" customHeight="1">
      <c r="B68" s="31">
        <v>65</v>
      </c>
      <c r="C68" s="32" t="s">
        <v>145</v>
      </c>
      <c r="D68" s="32" t="s">
        <v>14</v>
      </c>
      <c r="E68" s="32" t="s">
        <v>146</v>
      </c>
      <c r="F68" s="32" t="s">
        <v>145</v>
      </c>
    </row>
    <row r="69" spans="2:6" ht="13.5" customHeight="1">
      <c r="B69" s="31">
        <v>66</v>
      </c>
      <c r="C69" s="32" t="s">
        <v>147</v>
      </c>
      <c r="D69" s="32" t="s">
        <v>20</v>
      </c>
      <c r="E69" s="32" t="s">
        <v>148</v>
      </c>
      <c r="F69" s="32" t="s">
        <v>147</v>
      </c>
    </row>
    <row r="70" spans="2:6" ht="13.5" customHeight="1">
      <c r="B70" s="31">
        <v>67</v>
      </c>
      <c r="C70" s="32" t="s">
        <v>149</v>
      </c>
      <c r="D70" s="32" t="s">
        <v>23</v>
      </c>
      <c r="E70" s="32" t="s">
        <v>150</v>
      </c>
      <c r="F70" s="32" t="s">
        <v>149</v>
      </c>
    </row>
    <row r="71" spans="2:6" ht="13.5" customHeight="1">
      <c r="B71" s="31">
        <v>68</v>
      </c>
      <c r="C71" s="32" t="s">
        <v>151</v>
      </c>
      <c r="D71" s="32" t="s">
        <v>17</v>
      </c>
      <c r="E71" s="32" t="s">
        <v>152</v>
      </c>
      <c r="F71" s="32" t="s">
        <v>151</v>
      </c>
    </row>
    <row r="72" spans="2:6" ht="13.5" customHeight="1">
      <c r="B72" s="31">
        <v>69</v>
      </c>
      <c r="C72" s="32" t="s">
        <v>153</v>
      </c>
      <c r="D72" s="32" t="s">
        <v>23</v>
      </c>
      <c r="E72" s="32" t="s">
        <v>154</v>
      </c>
      <c r="F72" s="32" t="s">
        <v>153</v>
      </c>
    </row>
    <row r="73" spans="2:6" ht="13.5" customHeight="1">
      <c r="B73" s="31">
        <v>70</v>
      </c>
      <c r="C73" s="32" t="s">
        <v>155</v>
      </c>
      <c r="D73" s="32" t="s">
        <v>23</v>
      </c>
      <c r="E73" s="32" t="s">
        <v>156</v>
      </c>
      <c r="F73" s="32" t="s">
        <v>155</v>
      </c>
    </row>
    <row r="74" spans="2:6" ht="13.5" customHeight="1">
      <c r="B74" s="31">
        <v>71</v>
      </c>
      <c r="C74" s="32" t="s">
        <v>157</v>
      </c>
      <c r="D74" s="32" t="s">
        <v>23</v>
      </c>
      <c r="E74" s="32" t="s">
        <v>158</v>
      </c>
      <c r="F74" s="32" t="s">
        <v>157</v>
      </c>
    </row>
    <row r="75" spans="2:6" ht="13.5" customHeight="1">
      <c r="B75" s="31">
        <v>72</v>
      </c>
      <c r="C75" s="32" t="s">
        <v>159</v>
      </c>
      <c r="D75" s="32" t="s">
        <v>23</v>
      </c>
      <c r="E75" s="32" t="s">
        <v>160</v>
      </c>
      <c r="F75" s="32" t="s">
        <v>159</v>
      </c>
    </row>
    <row r="76" spans="2:6" ht="13.5" customHeight="1">
      <c r="B76" s="31">
        <v>73</v>
      </c>
      <c r="C76" s="32" t="s">
        <v>161</v>
      </c>
      <c r="D76" s="32" t="s">
        <v>14</v>
      </c>
      <c r="E76" s="32" t="s">
        <v>162</v>
      </c>
      <c r="F76" s="32" t="s">
        <v>161</v>
      </c>
    </row>
    <row r="77" spans="2:6" ht="13.5" customHeight="1">
      <c r="B77" s="31">
        <v>74</v>
      </c>
      <c r="C77" s="32" t="s">
        <v>163</v>
      </c>
      <c r="D77" s="32" t="s">
        <v>17</v>
      </c>
      <c r="E77" s="32" t="s">
        <v>164</v>
      </c>
      <c r="F77" s="32" t="s">
        <v>163</v>
      </c>
    </row>
    <row r="78" spans="2:6" ht="13.5" customHeight="1">
      <c r="B78" s="31">
        <v>75</v>
      </c>
      <c r="C78" s="32" t="s">
        <v>165</v>
      </c>
      <c r="D78" s="32" t="s">
        <v>17</v>
      </c>
      <c r="E78" s="32" t="s">
        <v>166</v>
      </c>
      <c r="F78" s="32" t="s">
        <v>165</v>
      </c>
    </row>
    <row r="79" spans="2:6" ht="13.5" customHeight="1">
      <c r="B79" s="31">
        <v>76</v>
      </c>
      <c r="C79" s="32" t="s">
        <v>167</v>
      </c>
      <c r="D79" s="32" t="s">
        <v>14</v>
      </c>
      <c r="E79" s="32" t="s">
        <v>168</v>
      </c>
      <c r="F79" s="32" t="s">
        <v>167</v>
      </c>
    </row>
    <row r="80" spans="2:6" ht="13.5" customHeight="1">
      <c r="B80" s="31">
        <v>77</v>
      </c>
      <c r="C80" s="32" t="s">
        <v>169</v>
      </c>
      <c r="D80" s="32" t="s">
        <v>23</v>
      </c>
      <c r="E80" s="32" t="s">
        <v>170</v>
      </c>
      <c r="F80" s="32" t="s">
        <v>169</v>
      </c>
    </row>
    <row r="81" spans="2:6" ht="13.5" customHeight="1">
      <c r="B81" s="31">
        <v>78</v>
      </c>
      <c r="C81" s="32" t="s">
        <v>171</v>
      </c>
      <c r="D81" s="32" t="s">
        <v>14</v>
      </c>
      <c r="E81" s="32" t="s">
        <v>172</v>
      </c>
      <c r="F81" s="32" t="s">
        <v>171</v>
      </c>
    </row>
    <row r="82" spans="2:6" ht="13.5" customHeight="1">
      <c r="B82" s="31">
        <v>79</v>
      </c>
      <c r="C82" s="32" t="s">
        <v>173</v>
      </c>
      <c r="D82" s="32" t="s">
        <v>20</v>
      </c>
      <c r="E82" s="32" t="s">
        <v>174</v>
      </c>
      <c r="F82" s="32" t="s">
        <v>173</v>
      </c>
    </row>
    <row r="83" spans="2:6" ht="13.5" customHeight="1">
      <c r="B83" s="31">
        <v>80</v>
      </c>
      <c r="C83" s="32" t="s">
        <v>175</v>
      </c>
      <c r="D83" s="32" t="s">
        <v>17</v>
      </c>
      <c r="E83" s="32" t="s">
        <v>176</v>
      </c>
      <c r="F83" s="32" t="s">
        <v>175</v>
      </c>
    </row>
    <row r="84" spans="2:6" ht="13.5" customHeight="1">
      <c r="B84" s="31">
        <v>81</v>
      </c>
      <c r="C84" s="32" t="s">
        <v>177</v>
      </c>
      <c r="D84" s="32" t="s">
        <v>17</v>
      </c>
      <c r="E84" s="32" t="s">
        <v>178</v>
      </c>
      <c r="F84" s="32" t="s">
        <v>177</v>
      </c>
    </row>
    <row r="85" spans="2:6" ht="13.5" customHeight="1">
      <c r="B85" s="31">
        <v>82</v>
      </c>
      <c r="C85" s="32" t="s">
        <v>179</v>
      </c>
      <c r="D85" s="32" t="s">
        <v>14</v>
      </c>
      <c r="E85" s="32" t="s">
        <v>180</v>
      </c>
      <c r="F85" s="32" t="s">
        <v>179</v>
      </c>
    </row>
    <row r="86" spans="2:6" ht="13.5" customHeight="1">
      <c r="B86" s="31">
        <v>83</v>
      </c>
      <c r="C86" s="32" t="s">
        <v>181</v>
      </c>
      <c r="D86" s="32" t="s">
        <v>17</v>
      </c>
      <c r="E86" s="32" t="s">
        <v>182</v>
      </c>
      <c r="F86" s="32" t="s">
        <v>181</v>
      </c>
    </row>
    <row r="87" spans="2:6" ht="13.5" customHeight="1">
      <c r="B87" s="31">
        <v>84</v>
      </c>
      <c r="C87" s="32" t="s">
        <v>183</v>
      </c>
      <c r="D87" s="32" t="s">
        <v>20</v>
      </c>
      <c r="E87" s="32" t="s">
        <v>184</v>
      </c>
      <c r="F87" s="32" t="s">
        <v>183</v>
      </c>
    </row>
    <row r="88" spans="2:6" ht="13.5" customHeight="1">
      <c r="B88" s="31">
        <v>85</v>
      </c>
      <c r="C88" s="32" t="s">
        <v>185</v>
      </c>
      <c r="D88" s="32" t="s">
        <v>17</v>
      </c>
      <c r="E88" s="32" t="s">
        <v>186</v>
      </c>
      <c r="F88" s="32" t="s">
        <v>185</v>
      </c>
    </row>
    <row r="89" spans="2:6" ht="13.5" customHeight="1">
      <c r="B89" s="31">
        <v>86</v>
      </c>
      <c r="C89" s="32" t="s">
        <v>187</v>
      </c>
      <c r="D89" s="32" t="s">
        <v>14</v>
      </c>
      <c r="E89" s="32" t="s">
        <v>188</v>
      </c>
      <c r="F89" s="32" t="s">
        <v>187</v>
      </c>
    </row>
    <row r="90" spans="2:6" ht="13.5" customHeight="1">
      <c r="B90" s="31">
        <v>87</v>
      </c>
      <c r="C90" s="32" t="s">
        <v>189</v>
      </c>
      <c r="D90" s="32" t="s">
        <v>14</v>
      </c>
      <c r="E90" s="32" t="s">
        <v>190</v>
      </c>
      <c r="F90" s="32" t="s">
        <v>189</v>
      </c>
    </row>
    <row r="91" spans="2:6" ht="13.5" customHeight="1">
      <c r="B91" s="31">
        <v>88</v>
      </c>
      <c r="C91" s="32" t="s">
        <v>191</v>
      </c>
      <c r="D91" s="32" t="s">
        <v>23</v>
      </c>
      <c r="E91" s="32" t="s">
        <v>192</v>
      </c>
      <c r="F91" s="32" t="s">
        <v>191</v>
      </c>
    </row>
    <row r="92" spans="2:6" ht="13.5" customHeight="1">
      <c r="B92" s="31">
        <v>89</v>
      </c>
      <c r="C92" s="32" t="s">
        <v>193</v>
      </c>
      <c r="D92" s="32" t="s">
        <v>23</v>
      </c>
      <c r="E92" s="32" t="s">
        <v>194</v>
      </c>
      <c r="F92" s="32" t="s">
        <v>193</v>
      </c>
    </row>
    <row r="93" spans="2:6" ht="13.5" customHeight="1">
      <c r="B93" s="31">
        <v>90</v>
      </c>
      <c r="C93" s="32" t="s">
        <v>195</v>
      </c>
      <c r="D93" s="32" t="s">
        <v>14</v>
      </c>
      <c r="E93" s="32" t="s">
        <v>196</v>
      </c>
      <c r="F93" s="32" t="s">
        <v>195</v>
      </c>
    </row>
    <row r="94" spans="2:6" ht="13.5" customHeight="1">
      <c r="B94" s="31">
        <v>91</v>
      </c>
      <c r="C94" s="32" t="s">
        <v>197</v>
      </c>
      <c r="D94" s="32" t="s">
        <v>17</v>
      </c>
      <c r="E94" s="32" t="s">
        <v>198</v>
      </c>
      <c r="F94" s="32" t="s">
        <v>197</v>
      </c>
    </row>
    <row r="95" spans="2:6" ht="13.5" customHeight="1">
      <c r="B95" s="31">
        <v>92</v>
      </c>
      <c r="C95" s="32" t="s">
        <v>199</v>
      </c>
      <c r="D95" s="32" t="s">
        <v>20</v>
      </c>
      <c r="E95" s="32" t="s">
        <v>200</v>
      </c>
      <c r="F95" s="32" t="s">
        <v>199</v>
      </c>
    </row>
    <row r="96" spans="2:6" ht="13.5" customHeight="1">
      <c r="B96" s="31">
        <v>93</v>
      </c>
      <c r="C96" s="32" t="s">
        <v>201</v>
      </c>
      <c r="D96" s="32" t="s">
        <v>23</v>
      </c>
      <c r="E96" s="32" t="s">
        <v>202</v>
      </c>
      <c r="F96" s="32" t="s">
        <v>201</v>
      </c>
    </row>
    <row r="97" spans="2:6" ht="13.5" customHeight="1">
      <c r="B97" s="31">
        <v>94</v>
      </c>
      <c r="C97" s="32" t="s">
        <v>203</v>
      </c>
      <c r="D97" s="32" t="s">
        <v>17</v>
      </c>
      <c r="E97" s="32" t="s">
        <v>204</v>
      </c>
      <c r="F97" s="32" t="s">
        <v>203</v>
      </c>
    </row>
    <row r="98" spans="2:6" ht="13.5" customHeight="1">
      <c r="B98" s="31">
        <v>95</v>
      </c>
      <c r="C98" s="32" t="s">
        <v>205</v>
      </c>
      <c r="D98" s="32" t="s">
        <v>17</v>
      </c>
      <c r="E98" s="32" t="s">
        <v>206</v>
      </c>
      <c r="F98" s="32" t="s">
        <v>205</v>
      </c>
    </row>
    <row r="99" spans="2:6" ht="13.5" customHeight="1">
      <c r="B99" s="31">
        <v>96</v>
      </c>
      <c r="C99" s="118" t="s">
        <v>451</v>
      </c>
      <c r="D99" s="32">
        <v>1</v>
      </c>
      <c r="E99" s="32">
        <v>96</v>
      </c>
      <c r="F99" s="118" t="s">
        <v>451</v>
      </c>
    </row>
    <row r="100" spans="2:6" ht="13.5" customHeight="1">
      <c r="B100" s="31">
        <v>97</v>
      </c>
      <c r="C100" s="118" t="s">
        <v>452</v>
      </c>
      <c r="D100" s="32">
        <v>2</v>
      </c>
      <c r="E100" s="32">
        <v>97</v>
      </c>
      <c r="F100" s="118" t="s">
        <v>452</v>
      </c>
    </row>
    <row r="101" spans="2:6" ht="13.5" customHeight="1">
      <c r="B101" s="31">
        <v>98</v>
      </c>
      <c r="C101" s="118" t="s">
        <v>453</v>
      </c>
      <c r="D101" s="32">
        <v>3</v>
      </c>
      <c r="E101" s="32">
        <v>98</v>
      </c>
      <c r="F101" s="118" t="s">
        <v>453</v>
      </c>
    </row>
    <row r="102" spans="2:6" ht="13.5" customHeight="1">
      <c r="B102" s="31">
        <v>99</v>
      </c>
      <c r="C102" s="118" t="s">
        <v>454</v>
      </c>
      <c r="D102" s="32">
        <v>4</v>
      </c>
      <c r="E102" s="32">
        <v>99</v>
      </c>
      <c r="F102" s="118" t="s">
        <v>454</v>
      </c>
    </row>
    <row r="103" spans="2:6" ht="11.25">
      <c r="B103" s="31">
        <v>100</v>
      </c>
      <c r="C103" s="31" t="s">
        <v>207</v>
      </c>
      <c r="D103" s="31"/>
      <c r="E103" s="31">
        <v>100</v>
      </c>
      <c r="F103" s="31"/>
    </row>
  </sheetData>
  <sheetProtection/>
  <mergeCells count="2">
    <mergeCell ref="B2:F2"/>
    <mergeCell ref="I2:Z2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71"/>
  <sheetViews>
    <sheetView showGridLines="0" showRowColHeaders="0" zoomScalePageLayoutView="0" workbookViewId="0" topLeftCell="A1">
      <selection activeCell="I14" sqref="I14:S14"/>
    </sheetView>
  </sheetViews>
  <sheetFormatPr defaultColWidth="0" defaultRowHeight="12.75" zeroHeight="1"/>
  <cols>
    <col min="1" max="1" width="2.7109375" style="128" customWidth="1"/>
    <col min="2" max="2" width="1.7109375" style="128" customWidth="1"/>
    <col min="3" max="19" width="2.7109375" style="128" customWidth="1"/>
    <col min="20" max="21" width="2.8515625" style="128" customWidth="1"/>
    <col min="22" max="22" width="3.421875" style="128" customWidth="1"/>
    <col min="23" max="23" width="3.00390625" style="128" customWidth="1"/>
    <col min="24" max="25" width="3.28125" style="128" customWidth="1"/>
    <col min="26" max="29" width="2.7109375" style="128" customWidth="1"/>
    <col min="30" max="30" width="2.140625" style="128" customWidth="1"/>
    <col min="31" max="37" width="2.7109375" style="128" customWidth="1"/>
    <col min="38" max="38" width="1.7109375" style="128" customWidth="1"/>
    <col min="39" max="39" width="2.7109375" style="128" customWidth="1"/>
    <col min="40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50" s="138" customFormat="1" ht="15.75">
      <c r="B4" s="135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</row>
    <row r="5" spans="2:50" s="138" customFormat="1" ht="14.25" customHeight="1">
      <c r="B5" s="135"/>
      <c r="C5" s="296" t="s">
        <v>1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s="138" customFormat="1" ht="12.75">
      <c r="B6" s="135"/>
      <c r="C6" s="297" t="s">
        <v>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s="138" customFormat="1" ht="9.75" customHeight="1">
      <c r="B7" s="135"/>
      <c r="C7" s="298" t="s">
        <v>3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38" s="138" customFormat="1" ht="9.75" customHeight="1">
      <c r="B8" s="135"/>
      <c r="C8" s="298" t="s">
        <v>4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422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151"/>
      <c r="U14" s="260" t="s">
        <v>5</v>
      </c>
      <c r="V14" s="260"/>
      <c r="W14" s="300">
        <f>VLOOKUP(' '!G3,' 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'!G3,' 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151"/>
      <c r="U15" s="260" t="s">
        <v>209</v>
      </c>
      <c r="V15" s="260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151"/>
      <c r="U16" s="260" t="s">
        <v>214</v>
      </c>
      <c r="V16" s="260"/>
      <c r="W16" s="261"/>
      <c r="X16" s="261"/>
      <c r="Y16" s="261"/>
      <c r="Z16" s="261"/>
      <c r="AA16" s="261"/>
      <c r="AB16" s="261"/>
      <c r="AC16" s="261"/>
      <c r="AD16" s="261"/>
      <c r="AE16" s="262" t="s">
        <v>246</v>
      </c>
      <c r="AF16" s="262"/>
      <c r="AG16" s="261"/>
      <c r="AH16" s="261"/>
      <c r="AI16" s="261"/>
      <c r="AJ16" s="261"/>
      <c r="AK16" s="261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151"/>
      <c r="U17" s="260" t="s">
        <v>221</v>
      </c>
      <c r="V17" s="260"/>
      <c r="W17" s="260"/>
      <c r="X17" s="260"/>
      <c r="Y17" s="260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151"/>
      <c r="U18" s="260" t="s">
        <v>222</v>
      </c>
      <c r="V18" s="260"/>
      <c r="W18" s="260"/>
      <c r="X18" s="260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151"/>
      <c r="U19" s="260" t="s">
        <v>223</v>
      </c>
      <c r="V19" s="260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151"/>
      <c r="U20" s="260" t="s">
        <v>224</v>
      </c>
      <c r="V20" s="260"/>
      <c r="W20" s="260"/>
      <c r="X20" s="260"/>
      <c r="Y20" s="260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151"/>
      <c r="U21" s="260" t="s">
        <v>212</v>
      </c>
      <c r="V21" s="260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151"/>
      <c r="U22" s="260" t="s">
        <v>212</v>
      </c>
      <c r="V22" s="260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151"/>
      <c r="U23" s="260" t="s">
        <v>7</v>
      </c>
      <c r="V23" s="260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2" customHeight="1">
      <c r="B26" s="150"/>
      <c r="C26" s="261"/>
      <c r="D26" s="261"/>
      <c r="E26" s="261"/>
      <c r="F26" s="276"/>
      <c r="G26" s="269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1"/>
      <c r="AH26" s="304"/>
      <c r="AI26" s="261"/>
      <c r="AJ26" s="261"/>
      <c r="AK26" s="261"/>
      <c r="AL26" s="154"/>
    </row>
    <row r="27" spans="2:38" s="155" customFormat="1" ht="12" customHeight="1">
      <c r="B27" s="150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8"/>
      <c r="AH27" s="273"/>
      <c r="AI27" s="264"/>
      <c r="AJ27" s="264"/>
      <c r="AK27" s="264"/>
      <c r="AL27" s="154"/>
    </row>
    <row r="28" spans="2:38" s="155" customFormat="1" ht="12" customHeight="1">
      <c r="B28" s="150"/>
      <c r="C28" s="264"/>
      <c r="D28" s="264"/>
      <c r="E28" s="264"/>
      <c r="F28" s="265"/>
      <c r="G28" s="266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8"/>
      <c r="AH28" s="273"/>
      <c r="AI28" s="264"/>
      <c r="AJ28" s="264"/>
      <c r="AK28" s="264"/>
      <c r="AL28" s="154"/>
    </row>
    <row r="29" spans="2:38" s="155" customFormat="1" ht="12" customHeight="1">
      <c r="B29" s="150"/>
      <c r="C29" s="264"/>
      <c r="D29" s="264"/>
      <c r="E29" s="264"/>
      <c r="F29" s="265"/>
      <c r="G29" s="266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8"/>
      <c r="AH29" s="273"/>
      <c r="AI29" s="264"/>
      <c r="AJ29" s="264"/>
      <c r="AK29" s="264"/>
      <c r="AL29" s="154"/>
    </row>
    <row r="30" spans="2:38" s="155" customFormat="1" ht="12" customHeight="1">
      <c r="B30" s="150"/>
      <c r="C30" s="264"/>
      <c r="D30" s="264"/>
      <c r="E30" s="264"/>
      <c r="F30" s="265"/>
      <c r="G30" s="266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8"/>
      <c r="AH30" s="273"/>
      <c r="AI30" s="264"/>
      <c r="AJ30" s="264"/>
      <c r="AK30" s="264"/>
      <c r="AL30" s="154"/>
    </row>
    <row r="31" spans="2:38" s="155" customFormat="1" ht="12" customHeight="1">
      <c r="B31" s="150"/>
      <c r="C31" s="264"/>
      <c r="D31" s="264"/>
      <c r="E31" s="264"/>
      <c r="F31" s="265"/>
      <c r="G31" s="266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8"/>
      <c r="AH31" s="273"/>
      <c r="AI31" s="264"/>
      <c r="AJ31" s="264"/>
      <c r="AK31" s="264"/>
      <c r="AL31" s="154"/>
    </row>
    <row r="32" spans="2:38" s="164" customFormat="1" ht="12" customHeight="1">
      <c r="B32" s="162"/>
      <c r="C32" s="264"/>
      <c r="D32" s="264"/>
      <c r="E32" s="264"/>
      <c r="F32" s="265"/>
      <c r="G32" s="266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8"/>
      <c r="AH32" s="273"/>
      <c r="AI32" s="264"/>
      <c r="AJ32" s="264"/>
      <c r="AK32" s="264"/>
      <c r="AL32" s="163"/>
    </row>
    <row r="33" spans="2:38" s="164" customFormat="1" ht="12" customHeight="1">
      <c r="B33" s="162"/>
      <c r="C33" s="264"/>
      <c r="D33" s="264"/>
      <c r="E33" s="264"/>
      <c r="F33" s="265"/>
      <c r="G33" s="266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8"/>
      <c r="AH33" s="273"/>
      <c r="AI33" s="264"/>
      <c r="AJ33" s="264"/>
      <c r="AK33" s="264"/>
      <c r="AL33" s="163"/>
    </row>
    <row r="34" spans="2:38" s="164" customFormat="1" ht="12" customHeight="1">
      <c r="B34" s="162"/>
      <c r="C34" s="264"/>
      <c r="D34" s="264"/>
      <c r="E34" s="264"/>
      <c r="F34" s="265"/>
      <c r="G34" s="266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8"/>
      <c r="AH34" s="273"/>
      <c r="AI34" s="264"/>
      <c r="AJ34" s="264"/>
      <c r="AK34" s="264"/>
      <c r="AL34" s="163"/>
    </row>
    <row r="35" spans="2:38" s="164" customFormat="1" ht="12" customHeight="1">
      <c r="B35" s="162"/>
      <c r="C35" s="264"/>
      <c r="D35" s="264"/>
      <c r="E35" s="264"/>
      <c r="F35" s="265"/>
      <c r="G35" s="266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8"/>
      <c r="AH35" s="273"/>
      <c r="AI35" s="264"/>
      <c r="AJ35" s="264"/>
      <c r="AK35" s="264"/>
      <c r="AL35" s="163"/>
    </row>
    <row r="36" spans="2:38" s="164" customFormat="1" ht="12" customHeight="1">
      <c r="B36" s="162"/>
      <c r="C36" s="264"/>
      <c r="D36" s="264"/>
      <c r="E36" s="264"/>
      <c r="F36" s="265"/>
      <c r="G36" s="266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8"/>
      <c r="AH36" s="273"/>
      <c r="AI36" s="264"/>
      <c r="AJ36" s="264"/>
      <c r="AK36" s="264"/>
      <c r="AL36" s="163"/>
    </row>
    <row r="37" spans="2:38" s="164" customFormat="1" ht="12" customHeight="1">
      <c r="B37" s="162"/>
      <c r="C37" s="264"/>
      <c r="D37" s="264"/>
      <c r="E37" s="264"/>
      <c r="F37" s="265"/>
      <c r="G37" s="266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8"/>
      <c r="AH37" s="273"/>
      <c r="AI37" s="264"/>
      <c r="AJ37" s="264"/>
      <c r="AK37" s="264"/>
      <c r="AL37" s="163"/>
    </row>
    <row r="38" spans="2:38" s="164" customFormat="1" ht="12" customHeight="1">
      <c r="B38" s="162"/>
      <c r="C38" s="264"/>
      <c r="D38" s="264"/>
      <c r="E38" s="264"/>
      <c r="F38" s="265"/>
      <c r="G38" s="305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7"/>
      <c r="AH38" s="273"/>
      <c r="AI38" s="264"/>
      <c r="AJ38" s="264"/>
      <c r="AK38" s="264"/>
      <c r="AL38" s="163"/>
    </row>
    <row r="39" spans="2:38" s="164" customFormat="1" ht="12" customHeight="1">
      <c r="B39" s="162"/>
      <c r="C39" s="264"/>
      <c r="D39" s="264"/>
      <c r="E39" s="264"/>
      <c r="F39" s="265"/>
      <c r="G39" s="308" t="s">
        <v>423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10"/>
      <c r="AH39" s="273"/>
      <c r="AI39" s="264"/>
      <c r="AJ39" s="264"/>
      <c r="AK39" s="264"/>
      <c r="AL39" s="163"/>
    </row>
    <row r="40" spans="2:38" s="164" customFormat="1" ht="12" customHeight="1">
      <c r="B40" s="162"/>
      <c r="C40" s="264"/>
      <c r="D40" s="264"/>
      <c r="E40" s="264"/>
      <c r="F40" s="265"/>
      <c r="G40" s="269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/>
      <c r="AH40" s="273"/>
      <c r="AI40" s="264"/>
      <c r="AJ40" s="264"/>
      <c r="AK40" s="264"/>
      <c r="AL40" s="163"/>
    </row>
    <row r="41" spans="2:38" s="164" customFormat="1" ht="12" customHeight="1">
      <c r="B41" s="162"/>
      <c r="C41" s="264"/>
      <c r="D41" s="264"/>
      <c r="E41" s="264"/>
      <c r="F41" s="265"/>
      <c r="G41" s="266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8"/>
      <c r="AH41" s="273"/>
      <c r="AI41" s="264"/>
      <c r="AJ41" s="264"/>
      <c r="AK41" s="264"/>
      <c r="AL41" s="163"/>
    </row>
    <row r="42" spans="2:38" s="164" customFormat="1" ht="12" customHeight="1">
      <c r="B42" s="162"/>
      <c r="C42" s="264"/>
      <c r="D42" s="264"/>
      <c r="E42" s="264"/>
      <c r="F42" s="265"/>
      <c r="G42" s="266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8"/>
      <c r="AH42" s="273"/>
      <c r="AI42" s="264"/>
      <c r="AJ42" s="264"/>
      <c r="AK42" s="264"/>
      <c r="AL42" s="163"/>
    </row>
    <row r="43" spans="2:38" s="164" customFormat="1" ht="12" customHeight="1">
      <c r="B43" s="162"/>
      <c r="C43" s="264"/>
      <c r="D43" s="264"/>
      <c r="E43" s="264"/>
      <c r="F43" s="265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8"/>
      <c r="AH43" s="273"/>
      <c r="AI43" s="264"/>
      <c r="AJ43" s="264"/>
      <c r="AK43" s="264"/>
      <c r="AL43" s="163"/>
    </row>
    <row r="44" spans="2:38" s="164" customFormat="1" ht="12" customHeight="1">
      <c r="B44" s="162"/>
      <c r="C44" s="264"/>
      <c r="D44" s="264"/>
      <c r="E44" s="264"/>
      <c r="F44" s="265"/>
      <c r="G44" s="266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8"/>
      <c r="AH44" s="273"/>
      <c r="AI44" s="264"/>
      <c r="AJ44" s="264"/>
      <c r="AK44" s="264"/>
      <c r="AL44" s="163"/>
    </row>
    <row r="45" spans="2:38" s="164" customFormat="1" ht="12" customHeight="1">
      <c r="B45" s="162"/>
      <c r="C45" s="264"/>
      <c r="D45" s="264"/>
      <c r="E45" s="264"/>
      <c r="F45" s="265"/>
      <c r="G45" s="266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8"/>
      <c r="AH45" s="273"/>
      <c r="AI45" s="264"/>
      <c r="AJ45" s="264"/>
      <c r="AK45" s="264"/>
      <c r="AL45" s="163"/>
    </row>
    <row r="46" spans="2:38" s="165" customFormat="1" ht="12" customHeight="1">
      <c r="B46" s="162"/>
      <c r="C46" s="289"/>
      <c r="D46" s="289"/>
      <c r="E46" s="289"/>
      <c r="F46" s="290"/>
      <c r="G46" s="291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3"/>
      <c r="AH46" s="294"/>
      <c r="AI46" s="289"/>
      <c r="AJ46" s="289"/>
      <c r="AK46" s="289"/>
      <c r="AL46" s="163"/>
    </row>
    <row r="47" spans="2:38" s="165" customFormat="1" ht="7.5" customHeight="1">
      <c r="B47" s="162"/>
      <c r="C47" s="127"/>
      <c r="D47" s="127"/>
      <c r="E47" s="127"/>
      <c r="F47" s="127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27"/>
      <c r="AI47" s="127"/>
      <c r="AJ47" s="127"/>
      <c r="AK47" s="127"/>
      <c r="AL47" s="163"/>
    </row>
    <row r="48" spans="2:38" s="165" customFormat="1" ht="15.75" customHeight="1">
      <c r="B48" s="16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163"/>
    </row>
    <row r="49" spans="2:38" s="165" customFormat="1" ht="12.75" customHeight="1">
      <c r="B49" s="16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279" t="s">
        <v>250</v>
      </c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163"/>
    </row>
    <row r="50" spans="2:38" s="169" customFormat="1" ht="12.75" customHeight="1">
      <c r="B50" s="167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68"/>
    </row>
    <row r="51" spans="2:38" s="169" customFormat="1" ht="12.75" customHeight="1">
      <c r="B51" s="167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68"/>
    </row>
    <row r="52" spans="2:38" s="169" customFormat="1" ht="8.25" customHeight="1">
      <c r="B52" s="167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68"/>
    </row>
    <row r="53" spans="2:38" s="170" customFormat="1" ht="12.75" customHeight="1">
      <c r="B53" s="150"/>
      <c r="C53" s="260" t="s">
        <v>236</v>
      </c>
      <c r="D53" s="260"/>
      <c r="E53" s="260"/>
      <c r="F53" s="260"/>
      <c r="G53" s="260"/>
      <c r="H53" s="260"/>
      <c r="I53" s="260"/>
      <c r="J53" s="260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63" t="s">
        <v>237</v>
      </c>
      <c r="X53" s="263"/>
      <c r="Y53" s="263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154"/>
    </row>
    <row r="54" spans="2:38" s="170" customFormat="1" ht="12.75" customHeight="1">
      <c r="B54" s="150"/>
      <c r="C54" s="260" t="s">
        <v>238</v>
      </c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81"/>
      <c r="O54" s="281"/>
      <c r="P54" s="262" t="s">
        <v>239</v>
      </c>
      <c r="Q54" s="262"/>
      <c r="R54" s="282"/>
      <c r="S54" s="282"/>
      <c r="T54" s="282"/>
      <c r="U54" s="282"/>
      <c r="V54" s="282"/>
      <c r="W54" s="282"/>
      <c r="X54" s="151" t="s">
        <v>251</v>
      </c>
      <c r="Y54" s="285"/>
      <c r="Z54" s="285"/>
      <c r="AA54" s="153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54"/>
    </row>
    <row r="55" spans="2:38" s="170" customFormat="1" ht="12.75" customHeight="1">
      <c r="B55" s="150"/>
      <c r="C55" s="287" t="s">
        <v>240</v>
      </c>
      <c r="D55" s="287"/>
      <c r="E55" s="287"/>
      <c r="F55" s="287"/>
      <c r="G55" s="287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152"/>
      <c r="U55" s="262" t="s">
        <v>241</v>
      </c>
      <c r="V55" s="262"/>
      <c r="W55" s="262"/>
      <c r="X55" s="262"/>
      <c r="Y55" s="262"/>
      <c r="Z55" s="262"/>
      <c r="AA55" s="262"/>
      <c r="AB55" s="278"/>
      <c r="AC55" s="278"/>
      <c r="AD55" s="278"/>
      <c r="AE55" s="278"/>
      <c r="AF55" s="278"/>
      <c r="AG55" s="278"/>
      <c r="AH55" s="278"/>
      <c r="AI55" s="153"/>
      <c r="AJ55" s="153"/>
      <c r="AK55" s="153"/>
      <c r="AL55" s="154"/>
    </row>
    <row r="56" spans="2:38" s="165" customFormat="1" ht="12.75" customHeight="1">
      <c r="B56" s="162"/>
      <c r="C56" s="153"/>
      <c r="D56" s="153"/>
      <c r="E56" s="153"/>
      <c r="F56" s="153"/>
      <c r="G56" s="172"/>
      <c r="H56" s="280" t="s">
        <v>242</v>
      </c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53"/>
      <c r="AJ56" s="153"/>
      <c r="AK56" s="153"/>
      <c r="AL56" s="163"/>
    </row>
    <row r="57" spans="2:38" s="165" customFormat="1" ht="12.75" customHeight="1">
      <c r="B57" s="162"/>
      <c r="C57" s="286" t="s">
        <v>235</v>
      </c>
      <c r="D57" s="286"/>
      <c r="E57" s="286"/>
      <c r="F57" s="286"/>
      <c r="G57" s="286"/>
      <c r="H57" s="286"/>
      <c r="I57" s="153"/>
      <c r="J57" s="153"/>
      <c r="K57" s="153"/>
      <c r="L57" s="153"/>
      <c r="M57" s="153"/>
      <c r="N57" s="153"/>
      <c r="O57" s="153"/>
      <c r="P57" s="172"/>
      <c r="Q57" s="172"/>
      <c r="R57" s="172"/>
      <c r="S57" s="172"/>
      <c r="T57" s="172"/>
      <c r="U57" s="172"/>
      <c r="V57" s="283" t="s">
        <v>459</v>
      </c>
      <c r="W57" s="283"/>
      <c r="X57" s="283"/>
      <c r="Y57" s="283"/>
      <c r="Z57" s="283"/>
      <c r="AA57" s="211"/>
      <c r="AB57" s="211"/>
      <c r="AC57" s="153"/>
      <c r="AD57" s="211"/>
      <c r="AE57" s="211"/>
      <c r="AF57" s="153"/>
      <c r="AG57" s="153"/>
      <c r="AH57" s="153"/>
      <c r="AI57" s="153"/>
      <c r="AJ57" s="153"/>
      <c r="AK57" s="153"/>
      <c r="AL57" s="163"/>
    </row>
    <row r="58" spans="2:38" s="165" customFormat="1" ht="12.75" customHeight="1">
      <c r="B58" s="162"/>
      <c r="C58" s="151" t="s">
        <v>225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3"/>
      <c r="X58" s="153"/>
      <c r="Y58" s="153"/>
      <c r="Z58" s="153"/>
      <c r="AA58" s="153"/>
      <c r="AB58" s="153"/>
      <c r="AC58" s="171"/>
      <c r="AD58" s="153"/>
      <c r="AE58" s="153"/>
      <c r="AF58" s="171"/>
      <c r="AG58" s="171"/>
      <c r="AH58" s="171"/>
      <c r="AI58" s="171"/>
      <c r="AJ58" s="171"/>
      <c r="AK58" s="171"/>
      <c r="AL58" s="163"/>
    </row>
    <row r="59" spans="2:38" s="170" customFormat="1" ht="15.75" customHeight="1">
      <c r="B59" s="150"/>
      <c r="C59" s="260" t="s">
        <v>232</v>
      </c>
      <c r="D59" s="260"/>
      <c r="E59" s="260"/>
      <c r="F59" s="260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84" t="s">
        <v>231</v>
      </c>
      <c r="V59" s="284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154"/>
    </row>
    <row r="60" spans="2:38" s="165" customFormat="1" ht="9" customHeight="1">
      <c r="B60" s="162"/>
      <c r="C60" s="153"/>
      <c r="D60" s="153"/>
      <c r="E60" s="153"/>
      <c r="F60" s="153"/>
      <c r="G60" s="277" t="s">
        <v>230</v>
      </c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153"/>
      <c r="U60" s="153"/>
      <c r="V60" s="153"/>
      <c r="W60" s="277" t="s">
        <v>226</v>
      </c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153"/>
      <c r="AK60" s="153"/>
      <c r="AL60" s="163"/>
    </row>
    <row r="61" spans="2:38" s="170" customFormat="1" ht="12.75" customHeight="1">
      <c r="B61" s="150"/>
      <c r="C61" s="260" t="s">
        <v>233</v>
      </c>
      <c r="D61" s="260"/>
      <c r="E61" s="260"/>
      <c r="F61" s="260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154"/>
    </row>
    <row r="62" spans="2:38" s="165" customFormat="1" ht="9" customHeight="1">
      <c r="B62" s="162"/>
      <c r="C62" s="153"/>
      <c r="D62" s="153"/>
      <c r="E62" s="153"/>
      <c r="F62" s="153"/>
      <c r="G62" s="277" t="s">
        <v>234</v>
      </c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163"/>
    </row>
    <row r="63" spans="2:38" s="165" customFormat="1" ht="2.25" customHeight="1">
      <c r="B63" s="162"/>
      <c r="C63" s="173"/>
      <c r="D63" s="173"/>
      <c r="E63" s="173"/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3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63"/>
    </row>
    <row r="64" spans="2:38" s="165" customFormat="1" ht="3" customHeight="1">
      <c r="B64" s="162"/>
      <c r="C64" s="151"/>
      <c r="D64" s="151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63"/>
    </row>
    <row r="65" spans="2:38" s="165" customFormat="1" ht="5.25" customHeight="1">
      <c r="B65" s="162"/>
      <c r="C65" s="176"/>
      <c r="D65" s="176"/>
      <c r="E65" s="176"/>
      <c r="F65" s="176"/>
      <c r="G65" s="176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63"/>
    </row>
    <row r="66" spans="2:38" s="155" customFormat="1" ht="12" customHeight="1">
      <c r="B66" s="150"/>
      <c r="C66" s="151" t="s">
        <v>211</v>
      </c>
      <c r="D66" s="151"/>
      <c r="E66" s="151"/>
      <c r="F66" s="151"/>
      <c r="G66" s="151"/>
      <c r="H66" s="178"/>
      <c r="I66" s="178"/>
      <c r="J66" s="178"/>
      <c r="K66" s="178"/>
      <c r="L66" s="288" t="s">
        <v>210</v>
      </c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154"/>
    </row>
    <row r="67" spans="2:38" s="164" customFormat="1" ht="7.5" customHeight="1">
      <c r="B67" s="162"/>
      <c r="C67" s="176"/>
      <c r="D67" s="176"/>
      <c r="E67" s="176"/>
      <c r="F67" s="176"/>
      <c r="G67" s="176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3"/>
    </row>
    <row r="68" spans="2:38" s="170" customFormat="1" ht="15.75" customHeight="1">
      <c r="B68" s="150"/>
      <c r="C68" s="260" t="s">
        <v>227</v>
      </c>
      <c r="D68" s="260"/>
      <c r="E68" s="260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153"/>
      <c r="U68" s="263" t="s">
        <v>228</v>
      </c>
      <c r="V68" s="263"/>
      <c r="W68" s="263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154"/>
    </row>
    <row r="69" spans="2:38" s="165" customFormat="1" ht="11.25">
      <c r="B69" s="162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277" t="s">
        <v>229</v>
      </c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163"/>
    </row>
    <row r="70" spans="2:38" s="165" customFormat="1" ht="11.25">
      <c r="B70" s="162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63"/>
    </row>
    <row r="71" spans="2:38" ht="1.5" customHeight="1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2"/>
    </row>
    <row r="72" ht="12.75"/>
  </sheetData>
  <sheetProtection password="CC15" sheet="1" objects="1" scenarios="1"/>
  <mergeCells count="153">
    <mergeCell ref="AH45:AK45"/>
    <mergeCell ref="G41:AG41"/>
    <mergeCell ref="AH41:AK41"/>
    <mergeCell ref="G42:AG42"/>
    <mergeCell ref="AH42:AK42"/>
    <mergeCell ref="AH43:AK43"/>
    <mergeCell ref="G36:AG36"/>
    <mergeCell ref="AH36:AK36"/>
    <mergeCell ref="G37:AG37"/>
    <mergeCell ref="AH37:AK37"/>
    <mergeCell ref="AH35:AK35"/>
    <mergeCell ref="G44:AG44"/>
    <mergeCell ref="AH44:AK44"/>
    <mergeCell ref="X69:AK69"/>
    <mergeCell ref="AH25:AK25"/>
    <mergeCell ref="G25:AG25"/>
    <mergeCell ref="G26:AG26"/>
    <mergeCell ref="AH26:AK26"/>
    <mergeCell ref="G38:AG38"/>
    <mergeCell ref="AH38:AK38"/>
    <mergeCell ref="G39:AG39"/>
    <mergeCell ref="AH39:AK39"/>
    <mergeCell ref="AH34:AK34"/>
    <mergeCell ref="C11:AK11"/>
    <mergeCell ref="X15:AK15"/>
    <mergeCell ref="F15:S15"/>
    <mergeCell ref="F16:S16"/>
    <mergeCell ref="G17:S17"/>
    <mergeCell ref="X19:AK19"/>
    <mergeCell ref="AH28:AK28"/>
    <mergeCell ref="AH29:AK29"/>
    <mergeCell ref="C10:AK10"/>
    <mergeCell ref="C14:H14"/>
    <mergeCell ref="I14:S14"/>
    <mergeCell ref="U14:V14"/>
    <mergeCell ref="W14:AD14"/>
    <mergeCell ref="AH14:AK14"/>
    <mergeCell ref="AF14:AG14"/>
    <mergeCell ref="C12:AK12"/>
    <mergeCell ref="C3:AK3"/>
    <mergeCell ref="C4:AK4"/>
    <mergeCell ref="C5:AK5"/>
    <mergeCell ref="C6:AK6"/>
    <mergeCell ref="C7:AK7"/>
    <mergeCell ref="C8:AK8"/>
    <mergeCell ref="L66:V66"/>
    <mergeCell ref="G30:AG30"/>
    <mergeCell ref="C37:F37"/>
    <mergeCell ref="C35:F35"/>
    <mergeCell ref="C36:F36"/>
    <mergeCell ref="C42:F42"/>
    <mergeCell ref="C38:F38"/>
    <mergeCell ref="C39:F39"/>
    <mergeCell ref="C44:F44"/>
    <mergeCell ref="C45:F45"/>
    <mergeCell ref="C20:F20"/>
    <mergeCell ref="C19:F19"/>
    <mergeCell ref="G22:S22"/>
    <mergeCell ref="W66:AK66"/>
    <mergeCell ref="AH30:AK30"/>
    <mergeCell ref="G31:AG31"/>
    <mergeCell ref="AH31:AK31"/>
    <mergeCell ref="C55:G55"/>
    <mergeCell ref="H55:S55"/>
    <mergeCell ref="G33:AG33"/>
    <mergeCell ref="W53:Y53"/>
    <mergeCell ref="U55:AA55"/>
    <mergeCell ref="U19:W19"/>
    <mergeCell ref="W22:AK22"/>
    <mergeCell ref="W21:AK21"/>
    <mergeCell ref="Z20:AK20"/>
    <mergeCell ref="U20:Y20"/>
    <mergeCell ref="AH33:AK33"/>
    <mergeCell ref="G46:AG46"/>
    <mergeCell ref="AH46:AK46"/>
    <mergeCell ref="Z48:AK48"/>
    <mergeCell ref="R54:W54"/>
    <mergeCell ref="Y54:Z54"/>
    <mergeCell ref="C41:F41"/>
    <mergeCell ref="G60:S60"/>
    <mergeCell ref="G59:T59"/>
    <mergeCell ref="W59:AK59"/>
    <mergeCell ref="W60:AI60"/>
    <mergeCell ref="C57:H57"/>
    <mergeCell ref="K53:V53"/>
    <mergeCell ref="U59:V59"/>
    <mergeCell ref="C61:F61"/>
    <mergeCell ref="C54:M54"/>
    <mergeCell ref="C53:J53"/>
    <mergeCell ref="C40:F40"/>
    <mergeCell ref="C59:F59"/>
    <mergeCell ref="C46:F46"/>
    <mergeCell ref="G45:AG45"/>
    <mergeCell ref="C29:F29"/>
    <mergeCell ref="G62:AK62"/>
    <mergeCell ref="AB55:AH55"/>
    <mergeCell ref="Z49:AK49"/>
    <mergeCell ref="H56:S56"/>
    <mergeCell ref="N54:O54"/>
    <mergeCell ref="P54:Q54"/>
    <mergeCell ref="Z53:AK53"/>
    <mergeCell ref="G61:AK61"/>
    <mergeCell ref="V57:Z57"/>
    <mergeCell ref="G27:AG27"/>
    <mergeCell ref="AH40:AK40"/>
    <mergeCell ref="C30:F30"/>
    <mergeCell ref="C25:F25"/>
    <mergeCell ref="C26:F26"/>
    <mergeCell ref="C27:F27"/>
    <mergeCell ref="AH27:AK27"/>
    <mergeCell ref="C28:F28"/>
    <mergeCell ref="C34:F34"/>
    <mergeCell ref="G34:AG34"/>
    <mergeCell ref="AH32:AK32"/>
    <mergeCell ref="C21:E21"/>
    <mergeCell ref="G35:AG35"/>
    <mergeCell ref="C31:F31"/>
    <mergeCell ref="C32:F32"/>
    <mergeCell ref="G32:AG32"/>
    <mergeCell ref="G28:AG28"/>
    <mergeCell ref="C33:F33"/>
    <mergeCell ref="G23:S23"/>
    <mergeCell ref="G29:AG29"/>
    <mergeCell ref="AG16:AK16"/>
    <mergeCell ref="C23:F23"/>
    <mergeCell ref="C22:F22"/>
    <mergeCell ref="X23:AK23"/>
    <mergeCell ref="U23:W23"/>
    <mergeCell ref="U22:V22"/>
    <mergeCell ref="G18:S18"/>
    <mergeCell ref="G19:S19"/>
    <mergeCell ref="G20:S20"/>
    <mergeCell ref="F21:S21"/>
    <mergeCell ref="C68:E68"/>
    <mergeCell ref="U68:W68"/>
    <mergeCell ref="X68:AK68"/>
    <mergeCell ref="F68:S68"/>
    <mergeCell ref="C16:E16"/>
    <mergeCell ref="C43:F43"/>
    <mergeCell ref="G43:AG43"/>
    <mergeCell ref="G40:AG40"/>
    <mergeCell ref="C17:F17"/>
    <mergeCell ref="U16:V16"/>
    <mergeCell ref="C15:E15"/>
    <mergeCell ref="U21:V21"/>
    <mergeCell ref="U15:W15"/>
    <mergeCell ref="W16:AD16"/>
    <mergeCell ref="C18:F18"/>
    <mergeCell ref="AE16:AF16"/>
    <mergeCell ref="Y18:AK18"/>
    <mergeCell ref="Z17:AK17"/>
    <mergeCell ref="U17:Y17"/>
    <mergeCell ref="U18:X18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55:AH55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showGridLines="0" zoomScalePageLayoutView="0" workbookViewId="0" topLeftCell="A1">
      <selection activeCell="J34" sqref="J34:J35"/>
    </sheetView>
  </sheetViews>
  <sheetFormatPr defaultColWidth="13.00390625" defaultRowHeight="12.75"/>
  <cols>
    <col min="1" max="1" width="9.140625" style="112" customWidth="1"/>
    <col min="2" max="2" width="3.140625" style="113" customWidth="1"/>
    <col min="3" max="3" width="13.140625" style="113" customWidth="1"/>
    <col min="4" max="4" width="6.28125" style="113" customWidth="1"/>
    <col min="5" max="5" width="12.00390625" style="113" customWidth="1"/>
    <col min="6" max="6" width="13.140625" style="113" customWidth="1"/>
    <col min="7" max="7" width="6.28125" style="114" customWidth="1"/>
    <col min="8" max="8" width="13.00390625" style="69" customWidth="1"/>
    <col min="9" max="9" width="3.140625" style="83" bestFit="1" customWidth="1"/>
    <col min="10" max="10" width="12.8515625" style="83" bestFit="1" customWidth="1"/>
    <col min="11" max="11" width="18.421875" style="225" customWidth="1"/>
    <col min="12" max="12" width="21.7109375" style="225" bestFit="1" customWidth="1"/>
    <col min="13" max="14" width="4.28125" style="225" customWidth="1"/>
    <col min="15" max="15" width="10.28125" style="225" customWidth="1"/>
    <col min="16" max="16" width="4.28125" style="225" customWidth="1"/>
    <col min="17" max="20" width="6.421875" style="225" customWidth="1"/>
    <col min="21" max="22" width="4.28125" style="225" customWidth="1"/>
    <col min="23" max="25" width="8.57421875" style="73" customWidth="1"/>
    <col min="26" max="26" width="8.57421875" style="228" customWidth="1"/>
    <col min="27" max="30" width="4.28125" style="228" customWidth="1"/>
    <col min="31" max="32" width="6.421875" style="228" customWidth="1"/>
    <col min="33" max="33" width="6.28125" style="235" customWidth="1"/>
    <col min="34" max="34" width="6.28125" style="228" customWidth="1"/>
    <col min="35" max="36" width="5.7109375" style="228" customWidth="1"/>
    <col min="37" max="40" width="4.28125" style="228" customWidth="1"/>
    <col min="41" max="41" width="8.7109375" style="228" customWidth="1"/>
    <col min="42" max="42" width="4.28125" style="228" customWidth="1"/>
    <col min="43" max="43" width="7.28125" style="228" bestFit="1" customWidth="1"/>
    <col min="44" max="47" width="4.28125" style="228" customWidth="1"/>
    <col min="48" max="48" width="8.57421875" style="228" customWidth="1"/>
    <col min="49" max="16384" width="13.00390625" style="28" customWidth="1"/>
  </cols>
  <sheetData>
    <row r="1" spans="26:37" ht="12" thickBot="1">
      <c r="Z1" s="227"/>
      <c r="AA1" s="227"/>
      <c r="AB1" s="227"/>
      <c r="AC1" s="227"/>
      <c r="AD1" s="227"/>
      <c r="AE1" s="227"/>
      <c r="AF1" s="227"/>
      <c r="AG1" s="73"/>
      <c r="AH1" s="227"/>
      <c r="AI1" s="227"/>
      <c r="AJ1" s="227"/>
      <c r="AK1" s="227"/>
    </row>
    <row r="2" spans="1:50" ht="15.75" customHeight="1">
      <c r="A2" s="115"/>
      <c r="B2" s="316" t="s">
        <v>10</v>
      </c>
      <c r="C2" s="316"/>
      <c r="D2" s="316"/>
      <c r="E2" s="316"/>
      <c r="F2" s="316"/>
      <c r="G2" s="116" t="s">
        <v>11</v>
      </c>
      <c r="H2" s="206"/>
      <c r="I2" s="253">
        <v>1</v>
      </c>
      <c r="J2" s="236"/>
      <c r="K2" s="236" t="s">
        <v>353</v>
      </c>
      <c r="L2" s="236" t="s">
        <v>502</v>
      </c>
      <c r="M2" s="311" t="s">
        <v>483</v>
      </c>
      <c r="N2" s="311"/>
      <c r="O2" s="314" t="s">
        <v>484</v>
      </c>
      <c r="P2" s="314"/>
      <c r="Q2" s="311" t="s">
        <v>485</v>
      </c>
      <c r="R2" s="311"/>
      <c r="S2" s="311" t="s">
        <v>463</v>
      </c>
      <c r="T2" s="311"/>
      <c r="U2" s="311" t="s">
        <v>486</v>
      </c>
      <c r="V2" s="311"/>
      <c r="W2" s="311" t="s">
        <v>487</v>
      </c>
      <c r="X2" s="311"/>
      <c r="Y2" s="311" t="s">
        <v>488</v>
      </c>
      <c r="Z2" s="311"/>
      <c r="AA2" s="311" t="s">
        <v>489</v>
      </c>
      <c r="AB2" s="311"/>
      <c r="AC2" s="311" t="s">
        <v>490</v>
      </c>
      <c r="AD2" s="311"/>
      <c r="AE2" s="311" t="s">
        <v>491</v>
      </c>
      <c r="AF2" s="311"/>
      <c r="AG2" s="315" t="s">
        <v>492</v>
      </c>
      <c r="AH2" s="315"/>
      <c r="AI2" s="314" t="s">
        <v>493</v>
      </c>
      <c r="AJ2" s="314"/>
      <c r="AK2" s="312" t="s">
        <v>507</v>
      </c>
      <c r="AL2" s="313"/>
      <c r="AM2" s="311" t="s">
        <v>494</v>
      </c>
      <c r="AN2" s="311"/>
      <c r="AO2" s="311" t="s">
        <v>495</v>
      </c>
      <c r="AP2" s="311"/>
      <c r="AQ2" s="256" t="s">
        <v>496</v>
      </c>
      <c r="AR2" s="311" t="s">
        <v>497</v>
      </c>
      <c r="AS2" s="311"/>
      <c r="AT2" s="311" t="s">
        <v>498</v>
      </c>
      <c r="AU2" s="311"/>
      <c r="AV2" s="311" t="s">
        <v>499</v>
      </c>
      <c r="AW2" s="311"/>
      <c r="AX2" s="255" t="s">
        <v>500</v>
      </c>
    </row>
    <row r="3" spans="1:50" ht="11.25">
      <c r="A3" s="115"/>
      <c r="B3" s="116"/>
      <c r="C3" s="116" t="s">
        <v>5</v>
      </c>
      <c r="D3" s="116" t="s">
        <v>8</v>
      </c>
      <c r="E3" s="116" t="s">
        <v>12</v>
      </c>
      <c r="F3" s="116"/>
      <c r="G3" s="116">
        <v>100</v>
      </c>
      <c r="H3" s="206"/>
      <c r="I3" s="237"/>
      <c r="J3" s="238"/>
      <c r="K3" s="238"/>
      <c r="L3" s="238"/>
      <c r="M3" s="238" t="s">
        <v>464</v>
      </c>
      <c r="N3" s="238" t="s">
        <v>465</v>
      </c>
      <c r="O3" s="238" t="s">
        <v>464</v>
      </c>
      <c r="P3" s="238" t="s">
        <v>465</v>
      </c>
      <c r="Q3" s="238" t="s">
        <v>464</v>
      </c>
      <c r="R3" s="238" t="s">
        <v>465</v>
      </c>
      <c r="S3" s="238" t="s">
        <v>464</v>
      </c>
      <c r="T3" s="238" t="s">
        <v>465</v>
      </c>
      <c r="U3" s="238" t="s">
        <v>464</v>
      </c>
      <c r="V3" s="238" t="s">
        <v>465</v>
      </c>
      <c r="W3" s="238"/>
      <c r="X3" s="238"/>
      <c r="Y3" s="238" t="s">
        <v>477</v>
      </c>
      <c r="Z3" s="238" t="s">
        <v>478</v>
      </c>
      <c r="AA3" s="238" t="s">
        <v>464</v>
      </c>
      <c r="AB3" s="238" t="s">
        <v>465</v>
      </c>
      <c r="AC3" s="238" t="s">
        <v>464</v>
      </c>
      <c r="AD3" s="238" t="s">
        <v>465</v>
      </c>
      <c r="AE3" s="238" t="s">
        <v>464</v>
      </c>
      <c r="AF3" s="238" t="s">
        <v>465</v>
      </c>
      <c r="AG3" s="238" t="s">
        <v>464</v>
      </c>
      <c r="AH3" s="238" t="s">
        <v>465</v>
      </c>
      <c r="AI3" s="239">
        <v>1</v>
      </c>
      <c r="AJ3" s="229" t="s">
        <v>465</v>
      </c>
      <c r="AK3" s="229" t="s">
        <v>464</v>
      </c>
      <c r="AL3" s="229" t="s">
        <v>465</v>
      </c>
      <c r="AM3" s="229" t="s">
        <v>464</v>
      </c>
      <c r="AN3" s="229" t="s">
        <v>465</v>
      </c>
      <c r="AO3" s="229" t="s">
        <v>464</v>
      </c>
      <c r="AP3" s="229" t="s">
        <v>465</v>
      </c>
      <c r="AQ3" s="229"/>
      <c r="AR3" s="229" t="s">
        <v>464</v>
      </c>
      <c r="AS3" s="229" t="s">
        <v>465</v>
      </c>
      <c r="AT3" s="229" t="s">
        <v>464</v>
      </c>
      <c r="AU3" s="229" t="s">
        <v>465</v>
      </c>
      <c r="AV3" s="229" t="s">
        <v>464</v>
      </c>
      <c r="AW3" s="229" t="s">
        <v>465</v>
      </c>
      <c r="AX3" s="230"/>
    </row>
    <row r="4" spans="1:50" s="67" customFormat="1" ht="11.25">
      <c r="A4" s="115"/>
      <c r="B4" s="117">
        <v>1</v>
      </c>
      <c r="C4" s="118" t="s">
        <v>13</v>
      </c>
      <c r="D4" s="118" t="s">
        <v>14</v>
      </c>
      <c r="E4" s="118" t="s">
        <v>15</v>
      </c>
      <c r="F4" s="118" t="s">
        <v>13</v>
      </c>
      <c r="G4" s="116">
        <v>100</v>
      </c>
      <c r="H4" s="206"/>
      <c r="I4" s="239">
        <v>1</v>
      </c>
      <c r="J4" s="239" t="s">
        <v>371</v>
      </c>
      <c r="K4" s="239" t="s">
        <v>371</v>
      </c>
      <c r="L4" s="239" t="s">
        <v>371</v>
      </c>
      <c r="M4" s="239" t="s">
        <v>371</v>
      </c>
      <c r="N4" s="239" t="s">
        <v>371</v>
      </c>
      <c r="O4" s="239" t="s">
        <v>371</v>
      </c>
      <c r="P4" s="239" t="s">
        <v>371</v>
      </c>
      <c r="Q4" s="239" t="s">
        <v>371</v>
      </c>
      <c r="R4" s="239" t="s">
        <v>371</v>
      </c>
      <c r="S4" s="239" t="s">
        <v>371</v>
      </c>
      <c r="T4" s="239" t="s">
        <v>371</v>
      </c>
      <c r="U4" s="239" t="s">
        <v>371</v>
      </c>
      <c r="V4" s="239" t="s">
        <v>371</v>
      </c>
      <c r="W4" s="239" t="s">
        <v>371</v>
      </c>
      <c r="X4" s="239" t="s">
        <v>371</v>
      </c>
      <c r="Y4" s="239" t="s">
        <v>371</v>
      </c>
      <c r="Z4" s="239" t="s">
        <v>371</v>
      </c>
      <c r="AA4" s="239" t="s">
        <v>371</v>
      </c>
      <c r="AB4" s="239" t="s">
        <v>371</v>
      </c>
      <c r="AC4" s="239" t="s">
        <v>371</v>
      </c>
      <c r="AD4" s="239" t="s">
        <v>371</v>
      </c>
      <c r="AE4" s="239" t="s">
        <v>371</v>
      </c>
      <c r="AF4" s="239" t="s">
        <v>371</v>
      </c>
      <c r="AG4" s="239" t="s">
        <v>371</v>
      </c>
      <c r="AH4" s="239" t="s">
        <v>371</v>
      </c>
      <c r="AI4" s="239" t="s">
        <v>371</v>
      </c>
      <c r="AJ4" s="239" t="s">
        <v>371</v>
      </c>
      <c r="AK4" s="239" t="s">
        <v>371</v>
      </c>
      <c r="AL4" s="239" t="s">
        <v>371</v>
      </c>
      <c r="AM4" s="239" t="s">
        <v>371</v>
      </c>
      <c r="AN4" s="239" t="s">
        <v>371</v>
      </c>
      <c r="AO4" s="239" t="s">
        <v>371</v>
      </c>
      <c r="AP4" s="239" t="s">
        <v>371</v>
      </c>
      <c r="AQ4" s="239" t="s">
        <v>371</v>
      </c>
      <c r="AR4" s="239" t="s">
        <v>371</v>
      </c>
      <c r="AS4" s="239" t="s">
        <v>371</v>
      </c>
      <c r="AT4" s="239" t="s">
        <v>371</v>
      </c>
      <c r="AU4" s="239" t="s">
        <v>371</v>
      </c>
      <c r="AV4" s="239" t="s">
        <v>371</v>
      </c>
      <c r="AW4" s="239" t="s">
        <v>371</v>
      </c>
      <c r="AX4" s="239" t="s">
        <v>371</v>
      </c>
    </row>
    <row r="5" spans="1:50" ht="11.25">
      <c r="A5" s="115"/>
      <c r="B5" s="117">
        <v>2</v>
      </c>
      <c r="C5" s="118" t="s">
        <v>16</v>
      </c>
      <c r="D5" s="118" t="s">
        <v>17</v>
      </c>
      <c r="E5" s="118" t="s">
        <v>18</v>
      </c>
      <c r="F5" s="118" t="s">
        <v>16</v>
      </c>
      <c r="G5" s="115"/>
      <c r="H5" s="206"/>
      <c r="I5" s="240">
        <v>2</v>
      </c>
      <c r="J5" s="241" t="s">
        <v>385</v>
      </c>
      <c r="K5" s="241" t="s">
        <v>501</v>
      </c>
      <c r="L5" s="241" t="s">
        <v>503</v>
      </c>
      <c r="M5" s="239">
        <v>10</v>
      </c>
      <c r="N5" s="239">
        <v>50</v>
      </c>
      <c r="O5" s="239" t="s">
        <v>466</v>
      </c>
      <c r="P5" s="239" t="s">
        <v>466</v>
      </c>
      <c r="Q5" s="242" t="s">
        <v>466</v>
      </c>
      <c r="R5" s="242">
        <v>1</v>
      </c>
      <c r="S5" s="242" t="s">
        <v>466</v>
      </c>
      <c r="T5" s="239" t="s">
        <v>466</v>
      </c>
      <c r="U5" s="239" t="s">
        <v>466</v>
      </c>
      <c r="V5" s="242" t="s">
        <v>466</v>
      </c>
      <c r="W5" s="242" t="s">
        <v>466</v>
      </c>
      <c r="X5" s="243">
        <v>0.1</v>
      </c>
      <c r="Y5" s="244" t="s">
        <v>479</v>
      </c>
      <c r="Z5" s="242">
        <v>500</v>
      </c>
      <c r="AA5" s="242" t="s">
        <v>466</v>
      </c>
      <c r="AB5" s="242" t="s">
        <v>466</v>
      </c>
      <c r="AC5" s="229" t="s">
        <v>466</v>
      </c>
      <c r="AD5" s="229">
        <v>12</v>
      </c>
      <c r="AE5" s="229" t="s">
        <v>466</v>
      </c>
      <c r="AF5" s="242">
        <v>55</v>
      </c>
      <c r="AG5" s="242" t="s">
        <v>466</v>
      </c>
      <c r="AH5" s="242" t="s">
        <v>466</v>
      </c>
      <c r="AI5" s="244">
        <v>300</v>
      </c>
      <c r="AJ5" s="242" t="s">
        <v>466</v>
      </c>
      <c r="AK5" s="229" t="s">
        <v>466</v>
      </c>
      <c r="AL5" s="242" t="s">
        <v>466</v>
      </c>
      <c r="AM5" s="242">
        <v>40</v>
      </c>
      <c r="AN5" s="242" t="s">
        <v>466</v>
      </c>
      <c r="AO5" s="229" t="s">
        <v>466</v>
      </c>
      <c r="AP5" s="229" t="s">
        <v>466</v>
      </c>
      <c r="AQ5" s="229" t="s">
        <v>480</v>
      </c>
      <c r="AR5" s="229" t="s">
        <v>466</v>
      </c>
      <c r="AS5" s="229" t="s">
        <v>466</v>
      </c>
      <c r="AT5" s="229" t="s">
        <v>466</v>
      </c>
      <c r="AU5" s="229" t="s">
        <v>466</v>
      </c>
      <c r="AV5" s="229" t="s">
        <v>466</v>
      </c>
      <c r="AW5" s="229" t="s">
        <v>466</v>
      </c>
      <c r="AX5" s="230" t="s">
        <v>481</v>
      </c>
    </row>
    <row r="6" spans="1:50" ht="11.25">
      <c r="A6" s="115"/>
      <c r="B6" s="117">
        <v>3</v>
      </c>
      <c r="C6" s="118" t="s">
        <v>19</v>
      </c>
      <c r="D6" s="118" t="s">
        <v>20</v>
      </c>
      <c r="E6" s="118" t="s">
        <v>21</v>
      </c>
      <c r="F6" s="118" t="s">
        <v>19</v>
      </c>
      <c r="G6" s="115"/>
      <c r="H6" s="206"/>
      <c r="I6" s="240">
        <v>3</v>
      </c>
      <c r="J6" s="241" t="s">
        <v>357</v>
      </c>
      <c r="K6" s="241" t="s">
        <v>351</v>
      </c>
      <c r="L6" s="241" t="s">
        <v>503</v>
      </c>
      <c r="M6" s="239">
        <v>20</v>
      </c>
      <c r="N6" s="239">
        <v>100</v>
      </c>
      <c r="O6" s="242" t="s">
        <v>466</v>
      </c>
      <c r="P6" s="242" t="s">
        <v>466</v>
      </c>
      <c r="Q6" s="239" t="s">
        <v>466</v>
      </c>
      <c r="R6" s="239">
        <v>1</v>
      </c>
      <c r="S6" s="242" t="s">
        <v>466</v>
      </c>
      <c r="T6" s="239" t="s">
        <v>466</v>
      </c>
      <c r="U6" s="239" t="s">
        <v>466</v>
      </c>
      <c r="V6" s="242" t="s">
        <v>466</v>
      </c>
      <c r="W6" s="242" t="s">
        <v>466</v>
      </c>
      <c r="X6" s="243">
        <v>0.1</v>
      </c>
      <c r="Y6" s="244" t="s">
        <v>479</v>
      </c>
      <c r="Z6" s="242">
        <v>500</v>
      </c>
      <c r="AA6" s="242">
        <v>57</v>
      </c>
      <c r="AB6" s="242" t="s">
        <v>466</v>
      </c>
      <c r="AC6" s="229" t="s">
        <v>466</v>
      </c>
      <c r="AD6" s="229" t="s">
        <v>466</v>
      </c>
      <c r="AE6" s="229" t="s">
        <v>466</v>
      </c>
      <c r="AF6" s="242" t="s">
        <v>466</v>
      </c>
      <c r="AG6" s="242" t="s">
        <v>466</v>
      </c>
      <c r="AH6" s="242" t="s">
        <v>466</v>
      </c>
      <c r="AI6" s="244">
        <v>100</v>
      </c>
      <c r="AJ6" s="242">
        <v>250</v>
      </c>
      <c r="AK6" s="229" t="s">
        <v>466</v>
      </c>
      <c r="AL6" s="242" t="s">
        <v>466</v>
      </c>
      <c r="AM6" s="242">
        <v>40</v>
      </c>
      <c r="AN6" s="242" t="s">
        <v>466</v>
      </c>
      <c r="AO6" s="229" t="s">
        <v>466</v>
      </c>
      <c r="AP6" s="229" t="s">
        <v>466</v>
      </c>
      <c r="AQ6" s="229" t="s">
        <v>480</v>
      </c>
      <c r="AR6" s="229" t="s">
        <v>466</v>
      </c>
      <c r="AS6" s="229" t="s">
        <v>466</v>
      </c>
      <c r="AT6" s="229" t="s">
        <v>466</v>
      </c>
      <c r="AU6" s="229" t="s">
        <v>466</v>
      </c>
      <c r="AV6" s="229" t="s">
        <v>466</v>
      </c>
      <c r="AW6" s="229" t="s">
        <v>466</v>
      </c>
      <c r="AX6" s="230" t="s">
        <v>481</v>
      </c>
    </row>
    <row r="7" spans="1:50" ht="11.25">
      <c r="A7" s="115"/>
      <c r="B7" s="117">
        <v>4</v>
      </c>
      <c r="C7" s="118" t="s">
        <v>22</v>
      </c>
      <c r="D7" s="118" t="s">
        <v>23</v>
      </c>
      <c r="E7" s="118" t="s">
        <v>24</v>
      </c>
      <c r="F7" s="118" t="s">
        <v>22</v>
      </c>
      <c r="G7" s="115"/>
      <c r="H7" s="206"/>
      <c r="I7" s="240">
        <v>4</v>
      </c>
      <c r="J7" s="241" t="s">
        <v>467</v>
      </c>
      <c r="K7" s="241" t="s">
        <v>351</v>
      </c>
      <c r="L7" s="241" t="s">
        <v>503</v>
      </c>
      <c r="M7" s="239">
        <v>20</v>
      </c>
      <c r="N7" s="239">
        <v>100</v>
      </c>
      <c r="O7" s="242" t="s">
        <v>466</v>
      </c>
      <c r="P7" s="242" t="s">
        <v>466</v>
      </c>
      <c r="Q7" s="239" t="s">
        <v>466</v>
      </c>
      <c r="R7" s="239">
        <v>1</v>
      </c>
      <c r="S7" s="242" t="s">
        <v>466</v>
      </c>
      <c r="T7" s="239" t="s">
        <v>466</v>
      </c>
      <c r="U7" s="239" t="s">
        <v>466</v>
      </c>
      <c r="V7" s="242" t="s">
        <v>466</v>
      </c>
      <c r="W7" s="242" t="s">
        <v>466</v>
      </c>
      <c r="X7" s="243">
        <v>0.1</v>
      </c>
      <c r="Y7" s="244" t="s">
        <v>479</v>
      </c>
      <c r="Z7" s="242">
        <v>500</v>
      </c>
      <c r="AA7" s="242">
        <v>57</v>
      </c>
      <c r="AB7" s="242" t="s">
        <v>466</v>
      </c>
      <c r="AC7" s="229" t="s">
        <v>466</v>
      </c>
      <c r="AD7" s="229" t="s">
        <v>466</v>
      </c>
      <c r="AE7" s="229" t="s">
        <v>466</v>
      </c>
      <c r="AF7" s="242" t="s">
        <v>466</v>
      </c>
      <c r="AG7" s="229" t="s">
        <v>466</v>
      </c>
      <c r="AH7" s="242" t="s">
        <v>466</v>
      </c>
      <c r="AI7" s="244">
        <v>40</v>
      </c>
      <c r="AJ7" s="242">
        <v>90</v>
      </c>
      <c r="AK7" s="229" t="s">
        <v>466</v>
      </c>
      <c r="AL7" s="242" t="s">
        <v>466</v>
      </c>
      <c r="AM7" s="242">
        <v>40</v>
      </c>
      <c r="AN7" s="242" t="s">
        <v>466</v>
      </c>
      <c r="AO7" s="229" t="s">
        <v>466</v>
      </c>
      <c r="AP7" s="229" t="s">
        <v>466</v>
      </c>
      <c r="AQ7" s="229" t="s">
        <v>480</v>
      </c>
      <c r="AR7" s="229" t="s">
        <v>466</v>
      </c>
      <c r="AS7" s="229" t="s">
        <v>466</v>
      </c>
      <c r="AT7" s="229" t="s">
        <v>466</v>
      </c>
      <c r="AU7" s="229" t="s">
        <v>466</v>
      </c>
      <c r="AV7" s="229" t="s">
        <v>466</v>
      </c>
      <c r="AW7" s="229" t="s">
        <v>466</v>
      </c>
      <c r="AX7" s="230" t="s">
        <v>481</v>
      </c>
    </row>
    <row r="8" spans="1:50" ht="11.25">
      <c r="A8" s="115"/>
      <c r="B8" s="117">
        <v>5</v>
      </c>
      <c r="C8" s="118" t="s">
        <v>25</v>
      </c>
      <c r="D8" s="118" t="s">
        <v>14</v>
      </c>
      <c r="E8" s="118" t="s">
        <v>26</v>
      </c>
      <c r="F8" s="118" t="s">
        <v>25</v>
      </c>
      <c r="G8" s="115"/>
      <c r="H8" s="206"/>
      <c r="I8" s="240">
        <v>5</v>
      </c>
      <c r="J8" s="241" t="s">
        <v>468</v>
      </c>
      <c r="K8" s="241" t="s">
        <v>351</v>
      </c>
      <c r="L8" s="252" t="s">
        <v>378</v>
      </c>
      <c r="M8" s="239">
        <v>20</v>
      </c>
      <c r="N8" s="239">
        <v>100</v>
      </c>
      <c r="O8" s="239" t="s">
        <v>466</v>
      </c>
      <c r="P8" s="239" t="s">
        <v>466</v>
      </c>
      <c r="Q8" s="242" t="s">
        <v>466</v>
      </c>
      <c r="R8" s="242">
        <v>1</v>
      </c>
      <c r="S8" s="242" t="s">
        <v>466</v>
      </c>
      <c r="T8" s="239" t="s">
        <v>466</v>
      </c>
      <c r="U8" s="242" t="s">
        <v>466</v>
      </c>
      <c r="V8" s="242" t="s">
        <v>466</v>
      </c>
      <c r="W8" s="242" t="s">
        <v>466</v>
      </c>
      <c r="X8" s="243">
        <v>0.1</v>
      </c>
      <c r="Y8" s="244" t="s">
        <v>479</v>
      </c>
      <c r="Z8" s="242">
        <v>500</v>
      </c>
      <c r="AA8" s="242">
        <v>57</v>
      </c>
      <c r="AB8" s="242" t="s">
        <v>466</v>
      </c>
      <c r="AC8" s="229" t="s">
        <v>466</v>
      </c>
      <c r="AD8" s="229" t="s">
        <v>466</v>
      </c>
      <c r="AE8" s="229" t="s">
        <v>466</v>
      </c>
      <c r="AF8" s="242" t="s">
        <v>466</v>
      </c>
      <c r="AG8" s="242" t="s">
        <v>466</v>
      </c>
      <c r="AH8" s="242" t="s">
        <v>466</v>
      </c>
      <c r="AI8" s="244">
        <v>40</v>
      </c>
      <c r="AJ8" s="242">
        <v>90</v>
      </c>
      <c r="AK8" s="229" t="s">
        <v>466</v>
      </c>
      <c r="AL8" s="242" t="s">
        <v>466</v>
      </c>
      <c r="AM8" s="242">
        <v>40</v>
      </c>
      <c r="AN8" s="242" t="s">
        <v>466</v>
      </c>
      <c r="AO8" s="229" t="s">
        <v>466</v>
      </c>
      <c r="AP8" s="229" t="s">
        <v>466</v>
      </c>
      <c r="AQ8" s="229" t="s">
        <v>480</v>
      </c>
      <c r="AR8" s="229" t="s">
        <v>466</v>
      </c>
      <c r="AS8" s="229" t="s">
        <v>466</v>
      </c>
      <c r="AT8" s="229" t="s">
        <v>466</v>
      </c>
      <c r="AU8" s="229" t="s">
        <v>466</v>
      </c>
      <c r="AV8" s="229" t="s">
        <v>466</v>
      </c>
      <c r="AW8" s="229" t="s">
        <v>466</v>
      </c>
      <c r="AX8" s="230" t="s">
        <v>466</v>
      </c>
    </row>
    <row r="9" spans="1:50" ht="11.25">
      <c r="A9" s="115"/>
      <c r="B9" s="117">
        <v>6</v>
      </c>
      <c r="C9" s="118" t="s">
        <v>27</v>
      </c>
      <c r="D9" s="118" t="s">
        <v>23</v>
      </c>
      <c r="E9" s="118" t="s">
        <v>28</v>
      </c>
      <c r="F9" s="118" t="s">
        <v>27</v>
      </c>
      <c r="G9" s="115"/>
      <c r="H9" s="206"/>
      <c r="I9" s="240">
        <v>6</v>
      </c>
      <c r="J9" s="241" t="s">
        <v>469</v>
      </c>
      <c r="K9" s="241" t="s">
        <v>384</v>
      </c>
      <c r="L9" s="252" t="s">
        <v>378</v>
      </c>
      <c r="M9" s="239">
        <v>10</v>
      </c>
      <c r="N9" s="239">
        <v>75</v>
      </c>
      <c r="O9" s="239" t="s">
        <v>466</v>
      </c>
      <c r="P9" s="242" t="s">
        <v>466</v>
      </c>
      <c r="Q9" s="242" t="s">
        <v>466</v>
      </c>
      <c r="R9" s="242" t="s">
        <v>466</v>
      </c>
      <c r="S9" s="242" t="s">
        <v>466</v>
      </c>
      <c r="T9" s="239" t="s">
        <v>466</v>
      </c>
      <c r="U9" s="242" t="s">
        <v>466</v>
      </c>
      <c r="V9" s="242" t="s">
        <v>466</v>
      </c>
      <c r="W9" s="242" t="s">
        <v>466</v>
      </c>
      <c r="X9" s="243">
        <v>0.1</v>
      </c>
      <c r="Y9" s="244" t="s">
        <v>479</v>
      </c>
      <c r="Z9" s="242">
        <v>400</v>
      </c>
      <c r="AA9" s="242">
        <v>55</v>
      </c>
      <c r="AB9" s="242">
        <v>60</v>
      </c>
      <c r="AC9" s="229" t="s">
        <v>466</v>
      </c>
      <c r="AD9" s="229" t="s">
        <v>466</v>
      </c>
      <c r="AE9" s="229" t="s">
        <v>466</v>
      </c>
      <c r="AF9" s="242" t="s">
        <v>466</v>
      </c>
      <c r="AG9" s="242" t="s">
        <v>466</v>
      </c>
      <c r="AH9" s="242" t="s">
        <v>466</v>
      </c>
      <c r="AI9" s="244">
        <v>75</v>
      </c>
      <c r="AJ9" s="242">
        <v>150</v>
      </c>
      <c r="AK9" s="229">
        <v>25</v>
      </c>
      <c r="AL9" s="242" t="s">
        <v>466</v>
      </c>
      <c r="AM9" s="242" t="s">
        <v>466</v>
      </c>
      <c r="AN9" s="242" t="s">
        <v>466</v>
      </c>
      <c r="AO9" s="229">
        <v>10</v>
      </c>
      <c r="AP9" s="229">
        <v>35</v>
      </c>
      <c r="AQ9" s="229" t="s">
        <v>480</v>
      </c>
      <c r="AR9" s="229" t="s">
        <v>466</v>
      </c>
      <c r="AS9" s="229" t="s">
        <v>466</v>
      </c>
      <c r="AT9" s="229" t="s">
        <v>466</v>
      </c>
      <c r="AU9" s="229" t="s">
        <v>466</v>
      </c>
      <c r="AV9" s="229" t="s">
        <v>466</v>
      </c>
      <c r="AW9" s="229" t="s">
        <v>466</v>
      </c>
      <c r="AX9" s="230" t="s">
        <v>466</v>
      </c>
    </row>
    <row r="10" spans="1:50" ht="11.25">
      <c r="A10" s="115"/>
      <c r="B10" s="117">
        <v>7</v>
      </c>
      <c r="C10" s="118" t="s">
        <v>29</v>
      </c>
      <c r="D10" s="118" t="s">
        <v>14</v>
      </c>
      <c r="E10" s="118" t="s">
        <v>30</v>
      </c>
      <c r="F10" s="118" t="s">
        <v>29</v>
      </c>
      <c r="G10" s="115"/>
      <c r="H10" s="206"/>
      <c r="I10" s="240">
        <v>7</v>
      </c>
      <c r="J10" s="241" t="s">
        <v>470</v>
      </c>
      <c r="K10" s="241" t="s">
        <v>352</v>
      </c>
      <c r="L10" s="241" t="s">
        <v>503</v>
      </c>
      <c r="M10" s="239">
        <v>20</v>
      </c>
      <c r="N10" s="239">
        <v>100</v>
      </c>
      <c r="O10" s="239" t="s">
        <v>466</v>
      </c>
      <c r="P10" s="242" t="s">
        <v>466</v>
      </c>
      <c r="Q10" s="242" t="s">
        <v>466</v>
      </c>
      <c r="R10" s="242" t="s">
        <v>466</v>
      </c>
      <c r="S10" s="242" t="s">
        <v>466</v>
      </c>
      <c r="T10" s="239" t="s">
        <v>466</v>
      </c>
      <c r="U10" s="242" t="s">
        <v>466</v>
      </c>
      <c r="V10" s="242" t="s">
        <v>466</v>
      </c>
      <c r="W10" s="242" t="s">
        <v>466</v>
      </c>
      <c r="X10" s="243">
        <v>0.1</v>
      </c>
      <c r="Y10" s="244" t="s">
        <v>479</v>
      </c>
      <c r="Z10" s="242">
        <v>500</v>
      </c>
      <c r="AA10" s="242">
        <v>62</v>
      </c>
      <c r="AB10" s="242" t="s">
        <v>466</v>
      </c>
      <c r="AC10" s="229" t="s">
        <v>466</v>
      </c>
      <c r="AD10" s="229" t="s">
        <v>466</v>
      </c>
      <c r="AE10" s="229" t="s">
        <v>466</v>
      </c>
      <c r="AF10" s="242" t="s">
        <v>466</v>
      </c>
      <c r="AG10" s="242" t="s">
        <v>466</v>
      </c>
      <c r="AH10" s="242" t="s">
        <v>466</v>
      </c>
      <c r="AI10" s="244">
        <v>40</v>
      </c>
      <c r="AJ10" s="242">
        <v>90</v>
      </c>
      <c r="AK10" s="229" t="s">
        <v>466</v>
      </c>
      <c r="AL10" s="242" t="s">
        <v>466</v>
      </c>
      <c r="AM10" s="242">
        <v>40</v>
      </c>
      <c r="AN10" s="242" t="s">
        <v>466</v>
      </c>
      <c r="AO10" s="229" t="s">
        <v>466</v>
      </c>
      <c r="AP10" s="229" t="s">
        <v>466</v>
      </c>
      <c r="AQ10" s="229" t="s">
        <v>480</v>
      </c>
      <c r="AR10" s="229" t="s">
        <v>466</v>
      </c>
      <c r="AS10" s="229" t="s">
        <v>466</v>
      </c>
      <c r="AT10" s="229" t="s">
        <v>466</v>
      </c>
      <c r="AU10" s="229" t="s">
        <v>466</v>
      </c>
      <c r="AV10" s="229" t="s">
        <v>466</v>
      </c>
      <c r="AW10" s="229" t="s">
        <v>466</v>
      </c>
      <c r="AX10" s="230" t="s">
        <v>481</v>
      </c>
    </row>
    <row r="11" spans="1:50" ht="11.25">
      <c r="A11" s="115"/>
      <c r="B11" s="117">
        <v>8</v>
      </c>
      <c r="C11" s="118" t="s">
        <v>31</v>
      </c>
      <c r="D11" s="118" t="s">
        <v>23</v>
      </c>
      <c r="E11" s="118" t="s">
        <v>32</v>
      </c>
      <c r="F11" s="118" t="s">
        <v>31</v>
      </c>
      <c r="G11" s="115"/>
      <c r="H11" s="206"/>
      <c r="I11" s="240">
        <v>8</v>
      </c>
      <c r="J11" s="241" t="s">
        <v>471</v>
      </c>
      <c r="K11" s="241" t="s">
        <v>352</v>
      </c>
      <c r="L11" s="241" t="s">
        <v>503</v>
      </c>
      <c r="M11" s="239">
        <v>20</v>
      </c>
      <c r="N11" s="239">
        <v>100</v>
      </c>
      <c r="O11" s="239" t="s">
        <v>466</v>
      </c>
      <c r="P11" s="239" t="s">
        <v>466</v>
      </c>
      <c r="Q11" s="242" t="s">
        <v>466</v>
      </c>
      <c r="R11" s="242" t="s">
        <v>466</v>
      </c>
      <c r="S11" s="242" t="s">
        <v>466</v>
      </c>
      <c r="T11" s="239" t="s">
        <v>466</v>
      </c>
      <c r="U11" s="242" t="s">
        <v>466</v>
      </c>
      <c r="V11" s="242" t="s">
        <v>466</v>
      </c>
      <c r="W11" s="242" t="s">
        <v>466</v>
      </c>
      <c r="X11" s="243">
        <v>0.1</v>
      </c>
      <c r="Y11" s="244" t="s">
        <v>479</v>
      </c>
      <c r="Z11" s="242">
        <v>350</v>
      </c>
      <c r="AA11" s="242">
        <v>62</v>
      </c>
      <c r="AB11" s="242" t="s">
        <v>466</v>
      </c>
      <c r="AC11" s="229" t="s">
        <v>466</v>
      </c>
      <c r="AD11" s="229" t="s">
        <v>466</v>
      </c>
      <c r="AE11" s="229" t="s">
        <v>466</v>
      </c>
      <c r="AF11" s="242" t="s">
        <v>466</v>
      </c>
      <c r="AG11" s="229" t="s">
        <v>466</v>
      </c>
      <c r="AH11" s="242" t="s">
        <v>466</v>
      </c>
      <c r="AI11" s="244">
        <v>40</v>
      </c>
      <c r="AJ11" s="242">
        <v>90</v>
      </c>
      <c r="AK11" s="229" t="s">
        <v>466</v>
      </c>
      <c r="AL11" s="242" t="s">
        <v>466</v>
      </c>
      <c r="AM11" s="242">
        <v>70</v>
      </c>
      <c r="AN11" s="242" t="s">
        <v>466</v>
      </c>
      <c r="AO11" s="229" t="s">
        <v>466</v>
      </c>
      <c r="AP11" s="229" t="s">
        <v>466</v>
      </c>
      <c r="AQ11" s="229" t="s">
        <v>480</v>
      </c>
      <c r="AR11" s="229" t="s">
        <v>466</v>
      </c>
      <c r="AS11" s="229" t="s">
        <v>466</v>
      </c>
      <c r="AT11" s="229">
        <v>135</v>
      </c>
      <c r="AU11" s="229" t="s">
        <v>466</v>
      </c>
      <c r="AV11" s="229" t="s">
        <v>466</v>
      </c>
      <c r="AW11" s="229" t="s">
        <v>466</v>
      </c>
      <c r="AX11" s="230" t="s">
        <v>481</v>
      </c>
    </row>
    <row r="12" spans="1:50" ht="11.25">
      <c r="A12" s="115"/>
      <c r="B12" s="117">
        <v>9</v>
      </c>
      <c r="C12" s="118" t="s">
        <v>33</v>
      </c>
      <c r="D12" s="118" t="s">
        <v>20</v>
      </c>
      <c r="E12" s="118" t="s">
        <v>34</v>
      </c>
      <c r="F12" s="118" t="s">
        <v>33</v>
      </c>
      <c r="G12" s="115"/>
      <c r="H12" s="206"/>
      <c r="I12" s="240">
        <v>9</v>
      </c>
      <c r="J12" s="241" t="s">
        <v>313</v>
      </c>
      <c r="K12" s="241" t="s">
        <v>351</v>
      </c>
      <c r="L12" s="252" t="s">
        <v>378</v>
      </c>
      <c r="M12" s="239">
        <v>20</v>
      </c>
      <c r="N12" s="239">
        <v>100</v>
      </c>
      <c r="O12" s="239" t="s">
        <v>466</v>
      </c>
      <c r="P12" s="242" t="s">
        <v>466</v>
      </c>
      <c r="Q12" s="242" t="s">
        <v>466</v>
      </c>
      <c r="R12" s="242">
        <v>1</v>
      </c>
      <c r="S12" s="242" t="s">
        <v>466</v>
      </c>
      <c r="T12" s="239" t="s">
        <v>466</v>
      </c>
      <c r="U12" s="242" t="s">
        <v>466</v>
      </c>
      <c r="V12" s="242" t="s">
        <v>466</v>
      </c>
      <c r="W12" s="242" t="s">
        <v>466</v>
      </c>
      <c r="X12" s="243">
        <v>0.1</v>
      </c>
      <c r="Y12" s="244" t="s">
        <v>479</v>
      </c>
      <c r="Z12" s="242">
        <v>500</v>
      </c>
      <c r="AA12" s="242">
        <v>57</v>
      </c>
      <c r="AB12" s="242" t="s">
        <v>466</v>
      </c>
      <c r="AC12" s="229" t="s">
        <v>466</v>
      </c>
      <c r="AD12" s="229" t="s">
        <v>466</v>
      </c>
      <c r="AE12" s="229" t="s">
        <v>466</v>
      </c>
      <c r="AF12" s="242" t="s">
        <v>466</v>
      </c>
      <c r="AG12" s="229" t="s">
        <v>466</v>
      </c>
      <c r="AH12" s="242" t="s">
        <v>466</v>
      </c>
      <c r="AI12" s="244">
        <v>100</v>
      </c>
      <c r="AJ12" s="242">
        <v>200</v>
      </c>
      <c r="AK12" s="229" t="s">
        <v>466</v>
      </c>
      <c r="AL12" s="242" t="s">
        <v>466</v>
      </c>
      <c r="AM12" s="242">
        <v>40</v>
      </c>
      <c r="AN12" s="242" t="s">
        <v>466</v>
      </c>
      <c r="AO12" s="229" t="s">
        <v>466</v>
      </c>
      <c r="AP12" s="229" t="s">
        <v>466</v>
      </c>
      <c r="AQ12" s="229" t="s">
        <v>480</v>
      </c>
      <c r="AR12" s="229" t="s">
        <v>466</v>
      </c>
      <c r="AS12" s="229" t="s">
        <v>466</v>
      </c>
      <c r="AT12" s="229" t="s">
        <v>466</v>
      </c>
      <c r="AU12" s="229" t="s">
        <v>466</v>
      </c>
      <c r="AV12" s="229" t="s">
        <v>466</v>
      </c>
      <c r="AW12" s="229" t="s">
        <v>466</v>
      </c>
      <c r="AX12" s="230" t="s">
        <v>466</v>
      </c>
    </row>
    <row r="13" spans="1:50" ht="11.25">
      <c r="A13" s="115"/>
      <c r="B13" s="117">
        <v>10</v>
      </c>
      <c r="C13" s="118" t="s">
        <v>35</v>
      </c>
      <c r="D13" s="118" t="s">
        <v>14</v>
      </c>
      <c r="E13" s="118" t="s">
        <v>36</v>
      </c>
      <c r="F13" s="118" t="s">
        <v>35</v>
      </c>
      <c r="G13" s="115"/>
      <c r="H13" s="206"/>
      <c r="I13" s="240">
        <v>10</v>
      </c>
      <c r="J13" s="241" t="s">
        <v>472</v>
      </c>
      <c r="K13" s="241" t="s">
        <v>501</v>
      </c>
      <c r="L13" s="252" t="s">
        <v>378</v>
      </c>
      <c r="M13" s="239">
        <v>10</v>
      </c>
      <c r="N13" s="239">
        <v>50</v>
      </c>
      <c r="O13" s="239" t="s">
        <v>466</v>
      </c>
      <c r="P13" s="242" t="s">
        <v>466</v>
      </c>
      <c r="Q13" s="242" t="s">
        <v>466</v>
      </c>
      <c r="R13" s="242" t="s">
        <v>466</v>
      </c>
      <c r="S13" s="242" t="s">
        <v>466</v>
      </c>
      <c r="T13" s="239">
        <v>5</v>
      </c>
      <c r="U13" s="242" t="s">
        <v>466</v>
      </c>
      <c r="V13" s="242" t="s">
        <v>466</v>
      </c>
      <c r="W13" s="242" t="s">
        <v>466</v>
      </c>
      <c r="X13" s="243">
        <v>0.1</v>
      </c>
      <c r="Y13" s="244" t="s">
        <v>479</v>
      </c>
      <c r="Z13" s="242">
        <v>500</v>
      </c>
      <c r="AA13" s="242" t="s">
        <v>466</v>
      </c>
      <c r="AB13" s="242" t="s">
        <v>466</v>
      </c>
      <c r="AC13" s="229" t="s">
        <v>466</v>
      </c>
      <c r="AD13" s="229">
        <v>12</v>
      </c>
      <c r="AE13" s="229" t="s">
        <v>466</v>
      </c>
      <c r="AF13" s="242">
        <v>55</v>
      </c>
      <c r="AG13" s="229" t="s">
        <v>466</v>
      </c>
      <c r="AH13" s="242" t="s">
        <v>466</v>
      </c>
      <c r="AI13" s="244" t="s">
        <v>466</v>
      </c>
      <c r="AJ13" s="242" t="s">
        <v>466</v>
      </c>
      <c r="AK13" s="229" t="s">
        <v>466</v>
      </c>
      <c r="AL13" s="242" t="s">
        <v>466</v>
      </c>
      <c r="AM13" s="242" t="s">
        <v>466</v>
      </c>
      <c r="AN13" s="242" t="s">
        <v>466</v>
      </c>
      <c r="AO13" s="229" t="s">
        <v>466</v>
      </c>
      <c r="AP13" s="229" t="s">
        <v>466</v>
      </c>
      <c r="AQ13" s="229" t="s">
        <v>480</v>
      </c>
      <c r="AR13" s="229">
        <v>20</v>
      </c>
      <c r="AS13" s="229" t="s">
        <v>466</v>
      </c>
      <c r="AT13" s="229" t="s">
        <v>466</v>
      </c>
      <c r="AU13" s="229" t="s">
        <v>466</v>
      </c>
      <c r="AV13" s="229" t="s">
        <v>466</v>
      </c>
      <c r="AW13" s="229" t="s">
        <v>466</v>
      </c>
      <c r="AX13" s="230" t="s">
        <v>466</v>
      </c>
    </row>
    <row r="14" spans="1:50" ht="11.25">
      <c r="A14" s="115"/>
      <c r="B14" s="117">
        <v>11</v>
      </c>
      <c r="C14" s="118" t="s">
        <v>37</v>
      </c>
      <c r="D14" s="118" t="s">
        <v>17</v>
      </c>
      <c r="E14" s="118" t="s">
        <v>38</v>
      </c>
      <c r="F14" s="118" t="s">
        <v>37</v>
      </c>
      <c r="G14" s="115"/>
      <c r="H14" s="206"/>
      <c r="I14" s="240">
        <v>11</v>
      </c>
      <c r="J14" s="241" t="s">
        <v>310</v>
      </c>
      <c r="K14" s="241" t="s">
        <v>350</v>
      </c>
      <c r="L14" s="241" t="s">
        <v>503</v>
      </c>
      <c r="M14" s="239" t="s">
        <v>466</v>
      </c>
      <c r="N14" s="239" t="s">
        <v>466</v>
      </c>
      <c r="O14" s="239">
        <v>100</v>
      </c>
      <c r="P14" s="242">
        <v>400</v>
      </c>
      <c r="Q14" s="242" t="s">
        <v>466</v>
      </c>
      <c r="R14" s="242">
        <v>1</v>
      </c>
      <c r="S14" s="242" t="s">
        <v>466</v>
      </c>
      <c r="T14" s="239" t="s">
        <v>466</v>
      </c>
      <c r="U14" s="242">
        <v>40</v>
      </c>
      <c r="V14" s="242" t="s">
        <v>466</v>
      </c>
      <c r="W14" s="242" t="s">
        <v>466</v>
      </c>
      <c r="X14" s="243">
        <v>0.1</v>
      </c>
      <c r="Y14" s="244" t="s">
        <v>479</v>
      </c>
      <c r="Z14" s="242">
        <v>500</v>
      </c>
      <c r="AA14" s="244">
        <v>65</v>
      </c>
      <c r="AB14" s="229" t="s">
        <v>466</v>
      </c>
      <c r="AC14" s="229" t="s">
        <v>466</v>
      </c>
      <c r="AD14" s="242">
        <v>3</v>
      </c>
      <c r="AE14" s="229" t="s">
        <v>466</v>
      </c>
      <c r="AF14" s="242" t="s">
        <v>466</v>
      </c>
      <c r="AG14" s="229" t="s">
        <v>466</v>
      </c>
      <c r="AH14" s="242" t="s">
        <v>466</v>
      </c>
      <c r="AI14" s="244">
        <v>100</v>
      </c>
      <c r="AJ14" s="242">
        <v>250</v>
      </c>
      <c r="AK14" s="229" t="s">
        <v>466</v>
      </c>
      <c r="AL14" s="242" t="s">
        <v>466</v>
      </c>
      <c r="AM14" s="242">
        <v>40</v>
      </c>
      <c r="AN14" s="242" t="s">
        <v>466</v>
      </c>
      <c r="AO14" s="229" t="s">
        <v>466</v>
      </c>
      <c r="AP14" s="229" t="s">
        <v>466</v>
      </c>
      <c r="AQ14" s="229" t="s">
        <v>480</v>
      </c>
      <c r="AR14" s="229" t="s">
        <v>466</v>
      </c>
      <c r="AS14" s="229" t="s">
        <v>466</v>
      </c>
      <c r="AT14" s="229" t="s">
        <v>466</v>
      </c>
      <c r="AU14" s="229" t="s">
        <v>466</v>
      </c>
      <c r="AV14" s="229" t="s">
        <v>466</v>
      </c>
      <c r="AW14" s="229" t="s">
        <v>466</v>
      </c>
      <c r="AX14" s="230" t="s">
        <v>481</v>
      </c>
    </row>
    <row r="15" spans="1:50" ht="11.25">
      <c r="A15" s="115"/>
      <c r="B15" s="117">
        <v>12</v>
      </c>
      <c r="C15" s="118" t="s">
        <v>39</v>
      </c>
      <c r="D15" s="118" t="s">
        <v>20</v>
      </c>
      <c r="E15" s="118" t="s">
        <v>40</v>
      </c>
      <c r="F15" s="118" t="s">
        <v>39</v>
      </c>
      <c r="G15" s="115"/>
      <c r="H15" s="206"/>
      <c r="I15" s="240">
        <v>12</v>
      </c>
      <c r="J15" s="241" t="s">
        <v>473</v>
      </c>
      <c r="K15" s="207" t="s">
        <v>383</v>
      </c>
      <c r="L15" s="252" t="s">
        <v>378</v>
      </c>
      <c r="M15" s="239" t="s">
        <v>466</v>
      </c>
      <c r="N15" s="239" t="s">
        <v>466</v>
      </c>
      <c r="O15" s="239">
        <v>50</v>
      </c>
      <c r="P15" s="239" t="s">
        <v>466</v>
      </c>
      <c r="Q15" s="242" t="s">
        <v>466</v>
      </c>
      <c r="R15" s="242" t="s">
        <v>466</v>
      </c>
      <c r="S15" s="242" t="s">
        <v>466</v>
      </c>
      <c r="T15" s="239">
        <v>5</v>
      </c>
      <c r="U15" s="242" t="s">
        <v>466</v>
      </c>
      <c r="V15" s="242" t="s">
        <v>466</v>
      </c>
      <c r="W15" s="242" t="s">
        <v>466</v>
      </c>
      <c r="X15" s="243" t="s">
        <v>466</v>
      </c>
      <c r="Y15" s="244" t="s">
        <v>479</v>
      </c>
      <c r="Z15" s="242">
        <v>500</v>
      </c>
      <c r="AA15" s="242" t="s">
        <v>466</v>
      </c>
      <c r="AB15" s="242" t="s">
        <v>466</v>
      </c>
      <c r="AC15" s="229" t="s">
        <v>466</v>
      </c>
      <c r="AD15" s="229">
        <v>6</v>
      </c>
      <c r="AE15" s="229" t="s">
        <v>466</v>
      </c>
      <c r="AF15" s="242">
        <v>30</v>
      </c>
      <c r="AG15" s="242">
        <v>90</v>
      </c>
      <c r="AH15" s="242" t="s">
        <v>466</v>
      </c>
      <c r="AI15" s="244" t="s">
        <v>466</v>
      </c>
      <c r="AJ15" s="242" t="s">
        <v>466</v>
      </c>
      <c r="AK15" s="229" t="s">
        <v>466</v>
      </c>
      <c r="AL15" s="242" t="s">
        <v>466</v>
      </c>
      <c r="AM15" s="242" t="s">
        <v>466</v>
      </c>
      <c r="AN15" s="242" t="s">
        <v>466</v>
      </c>
      <c r="AO15" s="229" t="s">
        <v>466</v>
      </c>
      <c r="AP15" s="229" t="s">
        <v>466</v>
      </c>
      <c r="AQ15" s="229" t="s">
        <v>480</v>
      </c>
      <c r="AR15" s="229">
        <v>200</v>
      </c>
      <c r="AS15" s="229" t="s">
        <v>466</v>
      </c>
      <c r="AT15" s="229" t="s">
        <v>466</v>
      </c>
      <c r="AU15" s="229" t="s">
        <v>466</v>
      </c>
      <c r="AV15" s="229" t="s">
        <v>466</v>
      </c>
      <c r="AW15" s="229" t="s">
        <v>466</v>
      </c>
      <c r="AX15" s="230" t="s">
        <v>466</v>
      </c>
    </row>
    <row r="16" spans="1:50" ht="11.25">
      <c r="A16" s="115"/>
      <c r="B16" s="117">
        <v>13</v>
      </c>
      <c r="C16" s="118" t="s">
        <v>41</v>
      </c>
      <c r="D16" s="118" t="s">
        <v>14</v>
      </c>
      <c r="E16" s="118" t="s">
        <v>42</v>
      </c>
      <c r="F16" s="118" t="s">
        <v>41</v>
      </c>
      <c r="G16" s="115"/>
      <c r="H16" s="206"/>
      <c r="I16" s="240">
        <v>13</v>
      </c>
      <c r="J16" s="241" t="s">
        <v>474</v>
      </c>
      <c r="K16" s="241" t="s">
        <v>350</v>
      </c>
      <c r="L16" s="241" t="s">
        <v>503</v>
      </c>
      <c r="M16" s="239" t="s">
        <v>466</v>
      </c>
      <c r="N16" s="239" t="s">
        <v>466</v>
      </c>
      <c r="O16" s="239">
        <v>100</v>
      </c>
      <c r="P16" s="239">
        <v>400</v>
      </c>
      <c r="Q16" s="242" t="s">
        <v>466</v>
      </c>
      <c r="R16" s="242">
        <v>1</v>
      </c>
      <c r="S16" s="242" t="s">
        <v>466</v>
      </c>
      <c r="T16" s="239" t="s">
        <v>466</v>
      </c>
      <c r="U16" s="242">
        <v>40</v>
      </c>
      <c r="V16" s="242" t="s">
        <v>466</v>
      </c>
      <c r="W16" s="242" t="s">
        <v>466</v>
      </c>
      <c r="X16" s="243" t="s">
        <v>466</v>
      </c>
      <c r="Y16" s="244" t="s">
        <v>482</v>
      </c>
      <c r="Z16" s="242">
        <v>250</v>
      </c>
      <c r="AA16" s="242">
        <v>65</v>
      </c>
      <c r="AB16" s="242" t="s">
        <v>466</v>
      </c>
      <c r="AC16" s="229" t="s">
        <v>466</v>
      </c>
      <c r="AD16" s="229" t="s">
        <v>466</v>
      </c>
      <c r="AE16" s="229" t="s">
        <v>466</v>
      </c>
      <c r="AF16" s="242" t="s">
        <v>466</v>
      </c>
      <c r="AG16" s="242" t="s">
        <v>466</v>
      </c>
      <c r="AH16" s="242" t="s">
        <v>466</v>
      </c>
      <c r="AI16" s="244">
        <v>75</v>
      </c>
      <c r="AJ16" s="242">
        <v>175</v>
      </c>
      <c r="AK16" s="229">
        <v>50</v>
      </c>
      <c r="AL16" s="242" t="s">
        <v>466</v>
      </c>
      <c r="AM16" s="242">
        <v>40</v>
      </c>
      <c r="AN16" s="242" t="s">
        <v>466</v>
      </c>
      <c r="AO16" s="229" t="s">
        <v>466</v>
      </c>
      <c r="AP16" s="229" t="s">
        <v>466</v>
      </c>
      <c r="AQ16" s="229" t="s">
        <v>480</v>
      </c>
      <c r="AR16" s="229" t="s">
        <v>466</v>
      </c>
      <c r="AS16" s="229" t="s">
        <v>466</v>
      </c>
      <c r="AT16" s="229">
        <v>125</v>
      </c>
      <c r="AU16" s="229" t="s">
        <v>466</v>
      </c>
      <c r="AV16" s="229" t="s">
        <v>466</v>
      </c>
      <c r="AW16" s="229" t="s">
        <v>466</v>
      </c>
      <c r="AX16" s="230" t="s">
        <v>481</v>
      </c>
    </row>
    <row r="17" spans="1:50" s="205" customFormat="1" ht="11.25">
      <c r="A17" s="202"/>
      <c r="B17" s="203">
        <v>14</v>
      </c>
      <c r="C17" s="204" t="s">
        <v>43</v>
      </c>
      <c r="D17" s="204" t="s">
        <v>23</v>
      </c>
      <c r="E17" s="204" t="s">
        <v>44</v>
      </c>
      <c r="F17" s="204" t="s">
        <v>43</v>
      </c>
      <c r="G17" s="202"/>
      <c r="H17" s="206"/>
      <c r="I17" s="240">
        <v>14</v>
      </c>
      <c r="J17" s="241" t="s">
        <v>312</v>
      </c>
      <c r="K17" s="241" t="s">
        <v>350</v>
      </c>
      <c r="L17" s="252" t="s">
        <v>378</v>
      </c>
      <c r="M17" s="239" t="s">
        <v>466</v>
      </c>
      <c r="N17" s="239" t="s">
        <v>466</v>
      </c>
      <c r="O17" s="239">
        <v>75</v>
      </c>
      <c r="P17" s="239">
        <v>400</v>
      </c>
      <c r="Q17" s="242" t="s">
        <v>466</v>
      </c>
      <c r="R17" s="242">
        <v>1</v>
      </c>
      <c r="S17" s="242" t="s">
        <v>466</v>
      </c>
      <c r="T17" s="242" t="s">
        <v>466</v>
      </c>
      <c r="U17" s="242">
        <v>60</v>
      </c>
      <c r="V17" s="242" t="s">
        <v>466</v>
      </c>
      <c r="W17" s="242" t="s">
        <v>466</v>
      </c>
      <c r="X17" s="243">
        <v>0.1</v>
      </c>
      <c r="Y17" s="244" t="s">
        <v>479</v>
      </c>
      <c r="Z17" s="242">
        <v>500</v>
      </c>
      <c r="AA17" s="242">
        <v>63</v>
      </c>
      <c r="AB17" s="242" t="s">
        <v>466</v>
      </c>
      <c r="AC17" s="229" t="s">
        <v>466</v>
      </c>
      <c r="AD17" s="229" t="s">
        <v>466</v>
      </c>
      <c r="AE17" s="229" t="s">
        <v>466</v>
      </c>
      <c r="AF17" s="242" t="s">
        <v>466</v>
      </c>
      <c r="AG17" s="242" t="s">
        <v>466</v>
      </c>
      <c r="AH17" s="242" t="s">
        <v>466</v>
      </c>
      <c r="AI17" s="244">
        <v>100</v>
      </c>
      <c r="AJ17" s="242">
        <v>200</v>
      </c>
      <c r="AK17" s="229" t="s">
        <v>466</v>
      </c>
      <c r="AL17" s="242" t="s">
        <v>466</v>
      </c>
      <c r="AM17" s="242">
        <v>40</v>
      </c>
      <c r="AN17" s="242" t="s">
        <v>466</v>
      </c>
      <c r="AO17" s="229" t="s">
        <v>466</v>
      </c>
      <c r="AP17" s="229" t="s">
        <v>466</v>
      </c>
      <c r="AQ17" s="229" t="s">
        <v>480</v>
      </c>
      <c r="AR17" s="229" t="s">
        <v>466</v>
      </c>
      <c r="AS17" s="229" t="s">
        <v>466</v>
      </c>
      <c r="AT17" s="229" t="s">
        <v>466</v>
      </c>
      <c r="AU17" s="229" t="s">
        <v>466</v>
      </c>
      <c r="AV17" s="229" t="s">
        <v>466</v>
      </c>
      <c r="AW17" s="229" t="s">
        <v>466</v>
      </c>
      <c r="AX17" s="230" t="s">
        <v>466</v>
      </c>
    </row>
    <row r="18" spans="1:50" s="205" customFormat="1" ht="11.25">
      <c r="A18" s="202"/>
      <c r="B18" s="203">
        <v>15</v>
      </c>
      <c r="C18" s="204" t="s">
        <v>45</v>
      </c>
      <c r="D18" s="204" t="s">
        <v>14</v>
      </c>
      <c r="E18" s="204" t="s">
        <v>46</v>
      </c>
      <c r="F18" s="204" t="s">
        <v>45</v>
      </c>
      <c r="G18" s="202"/>
      <c r="H18" s="206"/>
      <c r="I18" s="240">
        <v>15</v>
      </c>
      <c r="J18" s="241" t="s">
        <v>311</v>
      </c>
      <c r="K18" s="241" t="s">
        <v>350</v>
      </c>
      <c r="L18" s="252" t="s">
        <v>378</v>
      </c>
      <c r="M18" s="239">
        <v>20</v>
      </c>
      <c r="N18" s="239">
        <v>100</v>
      </c>
      <c r="O18" s="239" t="s">
        <v>466</v>
      </c>
      <c r="P18" s="242" t="s">
        <v>466</v>
      </c>
      <c r="Q18" s="242" t="s">
        <v>466</v>
      </c>
      <c r="R18" s="242">
        <v>1</v>
      </c>
      <c r="S18" s="242" t="s">
        <v>466</v>
      </c>
      <c r="T18" s="242" t="s">
        <v>466</v>
      </c>
      <c r="U18" s="239">
        <v>60</v>
      </c>
      <c r="V18" s="242" t="s">
        <v>466</v>
      </c>
      <c r="W18" s="242" t="s">
        <v>466</v>
      </c>
      <c r="X18" s="243">
        <v>0.1</v>
      </c>
      <c r="Y18" s="242" t="s">
        <v>479</v>
      </c>
      <c r="Z18" s="242">
        <v>500</v>
      </c>
      <c r="AA18" s="242">
        <v>55</v>
      </c>
      <c r="AB18" s="242" t="s">
        <v>466</v>
      </c>
      <c r="AC18" s="242" t="s">
        <v>466</v>
      </c>
      <c r="AD18" s="242" t="s">
        <v>466</v>
      </c>
      <c r="AE18" s="229" t="s">
        <v>466</v>
      </c>
      <c r="AF18" s="242" t="s">
        <v>466</v>
      </c>
      <c r="AG18" s="242" t="s">
        <v>466</v>
      </c>
      <c r="AH18" s="242" t="s">
        <v>466</v>
      </c>
      <c r="AI18" s="244">
        <v>100</v>
      </c>
      <c r="AJ18" s="242">
        <v>200</v>
      </c>
      <c r="AK18" s="229" t="s">
        <v>466</v>
      </c>
      <c r="AL18" s="242" t="s">
        <v>466</v>
      </c>
      <c r="AM18" s="245">
        <v>40</v>
      </c>
      <c r="AN18" s="229" t="s">
        <v>466</v>
      </c>
      <c r="AO18" s="229" t="s">
        <v>466</v>
      </c>
      <c r="AP18" s="229" t="s">
        <v>466</v>
      </c>
      <c r="AQ18" s="229" t="s">
        <v>480</v>
      </c>
      <c r="AR18" s="229" t="s">
        <v>466</v>
      </c>
      <c r="AS18" s="229" t="s">
        <v>466</v>
      </c>
      <c r="AT18" s="229" t="s">
        <v>466</v>
      </c>
      <c r="AU18" s="229" t="s">
        <v>466</v>
      </c>
      <c r="AV18" s="229" t="s">
        <v>466</v>
      </c>
      <c r="AW18" s="229" t="s">
        <v>466</v>
      </c>
      <c r="AX18" s="230" t="s">
        <v>466</v>
      </c>
    </row>
    <row r="19" spans="1:50" ht="11.25">
      <c r="A19" s="115"/>
      <c r="B19" s="117">
        <v>16</v>
      </c>
      <c r="C19" s="118" t="s">
        <v>47</v>
      </c>
      <c r="D19" s="118" t="s">
        <v>23</v>
      </c>
      <c r="E19" s="118" t="s">
        <v>48</v>
      </c>
      <c r="F19" s="118" t="s">
        <v>47</v>
      </c>
      <c r="G19" s="115"/>
      <c r="H19" s="206"/>
      <c r="I19" s="240">
        <v>16</v>
      </c>
      <c r="J19" s="241" t="s">
        <v>475</v>
      </c>
      <c r="K19" s="241" t="s">
        <v>504</v>
      </c>
      <c r="L19" s="241" t="s">
        <v>371</v>
      </c>
      <c r="M19" s="239">
        <v>20</v>
      </c>
      <c r="N19" s="239">
        <v>100</v>
      </c>
      <c r="O19" s="239" t="s">
        <v>466</v>
      </c>
      <c r="P19" s="239" t="s">
        <v>466</v>
      </c>
      <c r="Q19" s="242" t="s">
        <v>466</v>
      </c>
      <c r="R19" s="242">
        <v>1</v>
      </c>
      <c r="S19" s="242" t="s">
        <v>466</v>
      </c>
      <c r="T19" s="242">
        <v>5</v>
      </c>
      <c r="U19" s="239" t="s">
        <v>466</v>
      </c>
      <c r="V19" s="242" t="s">
        <v>466</v>
      </c>
      <c r="W19" s="242" t="s">
        <v>466</v>
      </c>
      <c r="X19" s="243">
        <v>0.1</v>
      </c>
      <c r="Y19" s="242" t="s">
        <v>479</v>
      </c>
      <c r="Z19" s="242">
        <v>500</v>
      </c>
      <c r="AA19" s="242">
        <v>50</v>
      </c>
      <c r="AB19" s="242" t="s">
        <v>466</v>
      </c>
      <c r="AC19" s="242" t="s">
        <v>466</v>
      </c>
      <c r="AD19" s="242" t="s">
        <v>466</v>
      </c>
      <c r="AE19" s="242" t="s">
        <v>466</v>
      </c>
      <c r="AF19" s="242" t="s">
        <v>466</v>
      </c>
      <c r="AG19" s="242" t="s">
        <v>466</v>
      </c>
      <c r="AH19" s="242" t="s">
        <v>466</v>
      </c>
      <c r="AI19" s="244" t="s">
        <v>466</v>
      </c>
      <c r="AJ19" s="242">
        <v>20</v>
      </c>
      <c r="AK19" s="229" t="s">
        <v>466</v>
      </c>
      <c r="AL19" s="242" t="s">
        <v>466</v>
      </c>
      <c r="AM19" s="245" t="s">
        <v>466</v>
      </c>
      <c r="AN19" s="229" t="s">
        <v>466</v>
      </c>
      <c r="AO19" s="229" t="s">
        <v>466</v>
      </c>
      <c r="AP19" s="229" t="s">
        <v>466</v>
      </c>
      <c r="AQ19" s="229" t="s">
        <v>480</v>
      </c>
      <c r="AR19" s="229" t="s">
        <v>466</v>
      </c>
      <c r="AS19" s="229" t="s">
        <v>466</v>
      </c>
      <c r="AT19" s="229">
        <v>60</v>
      </c>
      <c r="AU19" s="229">
        <v>75</v>
      </c>
      <c r="AV19" s="229">
        <v>1</v>
      </c>
      <c r="AW19" s="229" t="s">
        <v>466</v>
      </c>
      <c r="AX19" s="230" t="s">
        <v>466</v>
      </c>
    </row>
    <row r="20" spans="1:50" ht="12" thickBot="1">
      <c r="A20" s="115"/>
      <c r="B20" s="117">
        <v>17</v>
      </c>
      <c r="C20" s="118" t="s">
        <v>49</v>
      </c>
      <c r="D20" s="118" t="s">
        <v>20</v>
      </c>
      <c r="E20" s="118" t="s">
        <v>50</v>
      </c>
      <c r="F20" s="118" t="s">
        <v>49</v>
      </c>
      <c r="G20" s="115"/>
      <c r="H20" s="206"/>
      <c r="I20" s="246">
        <v>17</v>
      </c>
      <c r="J20" s="247" t="s">
        <v>476</v>
      </c>
      <c r="K20" s="247" t="s">
        <v>504</v>
      </c>
      <c r="L20" s="247" t="s">
        <v>503</v>
      </c>
      <c r="M20" s="248" t="s">
        <v>466</v>
      </c>
      <c r="N20" s="248" t="s">
        <v>466</v>
      </c>
      <c r="O20" s="248">
        <v>15</v>
      </c>
      <c r="P20" s="249">
        <v>100</v>
      </c>
      <c r="Q20" s="249" t="s">
        <v>466</v>
      </c>
      <c r="R20" s="249">
        <v>1</v>
      </c>
      <c r="S20" s="249" t="s">
        <v>466</v>
      </c>
      <c r="T20" s="249" t="s">
        <v>466</v>
      </c>
      <c r="U20" s="249" t="s">
        <v>466</v>
      </c>
      <c r="V20" s="249" t="s">
        <v>466</v>
      </c>
      <c r="W20" s="249" t="s">
        <v>466</v>
      </c>
      <c r="X20" s="250">
        <v>0.1</v>
      </c>
      <c r="Y20" s="251" t="s">
        <v>479</v>
      </c>
      <c r="Z20" s="249">
        <v>350</v>
      </c>
      <c r="AA20" s="249">
        <v>58</v>
      </c>
      <c r="AB20" s="249" t="s">
        <v>466</v>
      </c>
      <c r="AC20" s="231" t="s">
        <v>466</v>
      </c>
      <c r="AD20" s="231" t="s">
        <v>466</v>
      </c>
      <c r="AE20" s="231" t="s">
        <v>466</v>
      </c>
      <c r="AF20" s="249" t="s">
        <v>466</v>
      </c>
      <c r="AG20" s="249" t="s">
        <v>466</v>
      </c>
      <c r="AH20" s="249" t="s">
        <v>466</v>
      </c>
      <c r="AI20" s="251">
        <v>40</v>
      </c>
      <c r="AJ20" s="249">
        <v>90</v>
      </c>
      <c r="AK20" s="231" t="s">
        <v>466</v>
      </c>
      <c r="AL20" s="231" t="s">
        <v>466</v>
      </c>
      <c r="AM20" s="249" t="s">
        <v>466</v>
      </c>
      <c r="AN20" s="249" t="s">
        <v>466</v>
      </c>
      <c r="AO20" s="231" t="s">
        <v>466</v>
      </c>
      <c r="AP20" s="231" t="s">
        <v>466</v>
      </c>
      <c r="AQ20" s="231" t="s">
        <v>480</v>
      </c>
      <c r="AR20" s="231" t="s">
        <v>466</v>
      </c>
      <c r="AS20" s="231" t="s">
        <v>466</v>
      </c>
      <c r="AT20" s="231" t="s">
        <v>466</v>
      </c>
      <c r="AU20" s="231" t="s">
        <v>466</v>
      </c>
      <c r="AV20" s="231" t="s">
        <v>466</v>
      </c>
      <c r="AW20" s="231" t="s">
        <v>466</v>
      </c>
      <c r="AX20" s="232" t="s">
        <v>481</v>
      </c>
    </row>
    <row r="21" spans="1:50" ht="11.25">
      <c r="A21" s="115"/>
      <c r="B21" s="117">
        <v>18</v>
      </c>
      <c r="C21" s="118" t="s">
        <v>51</v>
      </c>
      <c r="D21" s="118" t="s">
        <v>23</v>
      </c>
      <c r="E21" s="118" t="s">
        <v>52</v>
      </c>
      <c r="F21" s="118" t="s">
        <v>51</v>
      </c>
      <c r="G21" s="115"/>
      <c r="H21" s="206"/>
      <c r="I21" s="225">
        <v>1</v>
      </c>
      <c r="J21" s="226">
        <f>I21+1</f>
        <v>2</v>
      </c>
      <c r="K21" s="226">
        <f aca="true" t="shared" si="0" ref="K21:AX21">J21+1</f>
        <v>3</v>
      </c>
      <c r="L21" s="226">
        <f t="shared" si="0"/>
        <v>4</v>
      </c>
      <c r="M21" s="226">
        <f t="shared" si="0"/>
        <v>5</v>
      </c>
      <c r="N21" s="226">
        <f t="shared" si="0"/>
        <v>6</v>
      </c>
      <c r="O21" s="226">
        <f t="shared" si="0"/>
        <v>7</v>
      </c>
      <c r="P21" s="226">
        <f t="shared" si="0"/>
        <v>8</v>
      </c>
      <c r="Q21" s="226">
        <f t="shared" si="0"/>
        <v>9</v>
      </c>
      <c r="R21" s="226">
        <f t="shared" si="0"/>
        <v>10</v>
      </c>
      <c r="S21" s="226">
        <f t="shared" si="0"/>
        <v>11</v>
      </c>
      <c r="T21" s="226">
        <f t="shared" si="0"/>
        <v>12</v>
      </c>
      <c r="U21" s="226">
        <f t="shared" si="0"/>
        <v>13</v>
      </c>
      <c r="V21" s="226">
        <f t="shared" si="0"/>
        <v>14</v>
      </c>
      <c r="W21" s="226">
        <f t="shared" si="0"/>
        <v>15</v>
      </c>
      <c r="X21" s="226">
        <f t="shared" si="0"/>
        <v>16</v>
      </c>
      <c r="Y21" s="226">
        <f t="shared" si="0"/>
        <v>17</v>
      </c>
      <c r="Z21" s="226">
        <f t="shared" si="0"/>
        <v>18</v>
      </c>
      <c r="AA21" s="226">
        <f t="shared" si="0"/>
        <v>19</v>
      </c>
      <c r="AB21" s="226">
        <f t="shared" si="0"/>
        <v>20</v>
      </c>
      <c r="AC21" s="226">
        <f t="shared" si="0"/>
        <v>21</v>
      </c>
      <c r="AD21" s="226">
        <f t="shared" si="0"/>
        <v>22</v>
      </c>
      <c r="AE21" s="226">
        <f t="shared" si="0"/>
        <v>23</v>
      </c>
      <c r="AF21" s="226">
        <f t="shared" si="0"/>
        <v>24</v>
      </c>
      <c r="AG21" s="226">
        <f t="shared" si="0"/>
        <v>25</v>
      </c>
      <c r="AH21" s="226">
        <f t="shared" si="0"/>
        <v>26</v>
      </c>
      <c r="AI21" s="226">
        <f t="shared" si="0"/>
        <v>27</v>
      </c>
      <c r="AJ21" s="226">
        <f t="shared" si="0"/>
        <v>28</v>
      </c>
      <c r="AK21" s="226">
        <f t="shared" si="0"/>
        <v>29</v>
      </c>
      <c r="AL21" s="226">
        <f t="shared" si="0"/>
        <v>30</v>
      </c>
      <c r="AM21" s="226">
        <f t="shared" si="0"/>
        <v>31</v>
      </c>
      <c r="AN21" s="226">
        <f t="shared" si="0"/>
        <v>32</v>
      </c>
      <c r="AO21" s="226">
        <f t="shared" si="0"/>
        <v>33</v>
      </c>
      <c r="AP21" s="226">
        <f t="shared" si="0"/>
        <v>34</v>
      </c>
      <c r="AQ21" s="226">
        <f t="shared" si="0"/>
        <v>35</v>
      </c>
      <c r="AR21" s="226">
        <f t="shared" si="0"/>
        <v>36</v>
      </c>
      <c r="AS21" s="226">
        <f t="shared" si="0"/>
        <v>37</v>
      </c>
      <c r="AT21" s="226">
        <f t="shared" si="0"/>
        <v>38</v>
      </c>
      <c r="AU21" s="226">
        <f t="shared" si="0"/>
        <v>39</v>
      </c>
      <c r="AV21" s="226">
        <f t="shared" si="0"/>
        <v>40</v>
      </c>
      <c r="AW21" s="226">
        <f t="shared" si="0"/>
        <v>41</v>
      </c>
      <c r="AX21" s="226">
        <f t="shared" si="0"/>
        <v>42</v>
      </c>
    </row>
    <row r="22" spans="1:38" ht="11.25">
      <c r="A22" s="115"/>
      <c r="B22" s="117">
        <v>19</v>
      </c>
      <c r="C22" s="118" t="s">
        <v>53</v>
      </c>
      <c r="D22" s="118" t="s">
        <v>17</v>
      </c>
      <c r="E22" s="118" t="s">
        <v>54</v>
      </c>
      <c r="F22" s="118" t="s">
        <v>53</v>
      </c>
      <c r="G22" s="115"/>
      <c r="H22" s="206"/>
      <c r="I22" s="218"/>
      <c r="J22" s="219"/>
      <c r="K22" s="218"/>
      <c r="L22" s="218"/>
      <c r="M22" s="220"/>
      <c r="N22" s="220"/>
      <c r="O22" s="218"/>
      <c r="P22" s="218"/>
      <c r="Q22" s="220"/>
      <c r="R22" s="218"/>
      <c r="S22" s="218"/>
      <c r="T22" s="218"/>
      <c r="U22" s="220"/>
      <c r="V22" s="221"/>
      <c r="W22" s="222"/>
      <c r="X22" s="220"/>
      <c r="Y22" s="220"/>
      <c r="Z22" s="222"/>
      <c r="AA22" s="222"/>
      <c r="AB22" s="222"/>
      <c r="AC22" s="222"/>
      <c r="AD22" s="220"/>
      <c r="AE22" s="220"/>
      <c r="AF22" s="220"/>
      <c r="AG22" s="222"/>
      <c r="AH22" s="222"/>
      <c r="AI22" s="222"/>
      <c r="AJ22" s="220"/>
      <c r="AK22" s="220"/>
      <c r="AL22" s="220"/>
    </row>
    <row r="23" spans="1:38" ht="11.25">
      <c r="A23" s="115"/>
      <c r="B23" s="119">
        <v>20</v>
      </c>
      <c r="C23" s="118" t="s">
        <v>55</v>
      </c>
      <c r="D23" s="118" t="s">
        <v>20</v>
      </c>
      <c r="E23" s="118" t="s">
        <v>56</v>
      </c>
      <c r="F23" s="118" t="s">
        <v>55</v>
      </c>
      <c r="G23" s="120"/>
      <c r="H23" s="206"/>
      <c r="I23" s="218"/>
      <c r="J23" s="219"/>
      <c r="K23" s="218"/>
      <c r="L23" s="218"/>
      <c r="M23" s="220"/>
      <c r="N23" s="220"/>
      <c r="O23" s="218"/>
      <c r="P23" s="218"/>
      <c r="Q23" s="220"/>
      <c r="R23" s="218"/>
      <c r="S23" s="218"/>
      <c r="T23" s="218"/>
      <c r="U23" s="220"/>
      <c r="V23" s="221"/>
      <c r="W23" s="222"/>
      <c r="X23" s="220"/>
      <c r="Y23" s="220"/>
      <c r="Z23" s="222"/>
      <c r="AA23" s="222"/>
      <c r="AB23" s="222"/>
      <c r="AC23" s="222"/>
      <c r="AD23" s="220"/>
      <c r="AE23" s="220"/>
      <c r="AF23" s="220"/>
      <c r="AG23" s="222"/>
      <c r="AH23" s="222"/>
      <c r="AI23" s="222"/>
      <c r="AJ23" s="220"/>
      <c r="AK23" s="220"/>
      <c r="AL23" s="220"/>
    </row>
    <row r="24" spans="1:38" ht="11.25">
      <c r="A24" s="115"/>
      <c r="B24" s="117">
        <v>21</v>
      </c>
      <c r="C24" s="118" t="s">
        <v>57</v>
      </c>
      <c r="D24" s="118" t="s">
        <v>23</v>
      </c>
      <c r="E24" s="118" t="s">
        <v>58</v>
      </c>
      <c r="F24" s="118" t="s">
        <v>57</v>
      </c>
      <c r="H24" s="206"/>
      <c r="I24" s="218"/>
      <c r="J24" s="219"/>
      <c r="K24" s="218"/>
      <c r="L24" s="218"/>
      <c r="M24" s="220"/>
      <c r="N24" s="220"/>
      <c r="O24" s="218"/>
      <c r="P24" s="220"/>
      <c r="Q24" s="220"/>
      <c r="R24" s="220"/>
      <c r="S24" s="218"/>
      <c r="T24" s="218"/>
      <c r="U24" s="220"/>
      <c r="V24" s="221"/>
      <c r="W24" s="222"/>
      <c r="X24" s="220"/>
      <c r="Y24" s="220"/>
      <c r="Z24" s="222"/>
      <c r="AA24" s="222"/>
      <c r="AB24" s="220"/>
      <c r="AC24" s="222"/>
      <c r="AD24" s="220"/>
      <c r="AE24" s="220"/>
      <c r="AF24" s="220"/>
      <c r="AG24" s="222"/>
      <c r="AH24" s="222"/>
      <c r="AI24" s="222"/>
      <c r="AJ24" s="220"/>
      <c r="AK24" s="220"/>
      <c r="AL24" s="220"/>
    </row>
    <row r="25" spans="1:38" ht="11.25">
      <c r="A25" s="115"/>
      <c r="B25" s="117">
        <v>22</v>
      </c>
      <c r="C25" s="118" t="s">
        <v>59</v>
      </c>
      <c r="D25" s="118" t="s">
        <v>17</v>
      </c>
      <c r="E25" s="118" t="s">
        <v>60</v>
      </c>
      <c r="F25" s="118" t="s">
        <v>59</v>
      </c>
      <c r="H25" s="206"/>
      <c r="I25" s="218"/>
      <c r="J25" s="219"/>
      <c r="K25" s="218"/>
      <c r="L25" s="218"/>
      <c r="M25" s="218"/>
      <c r="N25" s="218"/>
      <c r="O25" s="220"/>
      <c r="P25" s="220"/>
      <c r="Q25" s="220"/>
      <c r="R25" s="218"/>
      <c r="S25" s="218"/>
      <c r="T25" s="218"/>
      <c r="U25" s="220"/>
      <c r="V25" s="221"/>
      <c r="W25" s="222"/>
      <c r="X25" s="220"/>
      <c r="Y25" s="220"/>
      <c r="Z25" s="220"/>
      <c r="AA25" s="222"/>
      <c r="AB25" s="222"/>
      <c r="AC25" s="222"/>
      <c r="AD25" s="220"/>
      <c r="AE25" s="220"/>
      <c r="AF25" s="220"/>
      <c r="AG25" s="222"/>
      <c r="AH25" s="222"/>
      <c r="AI25" s="222"/>
      <c r="AJ25" s="220"/>
      <c r="AK25" s="220"/>
      <c r="AL25" s="220"/>
    </row>
    <row r="26" spans="1:38" ht="11.25">
      <c r="A26" s="115"/>
      <c r="B26" s="117">
        <v>23</v>
      </c>
      <c r="C26" s="118" t="s">
        <v>61</v>
      </c>
      <c r="D26" s="118" t="s">
        <v>20</v>
      </c>
      <c r="E26" s="118" t="s">
        <v>62</v>
      </c>
      <c r="F26" s="118" t="s">
        <v>61</v>
      </c>
      <c r="H26" s="206"/>
      <c r="I26" s="218"/>
      <c r="J26" s="219"/>
      <c r="K26" s="218"/>
      <c r="L26" s="218"/>
      <c r="M26" s="218"/>
      <c r="N26" s="218"/>
      <c r="O26" s="220"/>
      <c r="P26" s="220"/>
      <c r="Q26" s="220"/>
      <c r="R26" s="218"/>
      <c r="S26" s="218"/>
      <c r="T26" s="218"/>
      <c r="U26" s="220"/>
      <c r="V26" s="221"/>
      <c r="W26" s="222"/>
      <c r="X26" s="220"/>
      <c r="Y26" s="220"/>
      <c r="Z26" s="220"/>
      <c r="AA26" s="222"/>
      <c r="AB26" s="222"/>
      <c r="AC26" s="222"/>
      <c r="AD26" s="220"/>
      <c r="AE26" s="220"/>
      <c r="AF26" s="220"/>
      <c r="AG26" s="222"/>
      <c r="AH26" s="222"/>
      <c r="AI26" s="222"/>
      <c r="AJ26" s="220"/>
      <c r="AK26" s="220"/>
      <c r="AL26" s="220"/>
    </row>
    <row r="27" spans="1:38" ht="11.25">
      <c r="A27" s="115"/>
      <c r="B27" s="117">
        <v>24</v>
      </c>
      <c r="C27" s="118" t="s">
        <v>63</v>
      </c>
      <c r="D27" s="118" t="s">
        <v>20</v>
      </c>
      <c r="E27" s="118" t="s">
        <v>64</v>
      </c>
      <c r="F27" s="118" t="s">
        <v>63</v>
      </c>
      <c r="H27" s="206"/>
      <c r="I27" s="218"/>
      <c r="J27" s="219"/>
      <c r="K27" s="218"/>
      <c r="L27" s="218"/>
      <c r="M27" s="218"/>
      <c r="N27" s="218"/>
      <c r="O27" s="220"/>
      <c r="P27" s="220"/>
      <c r="Q27" s="220"/>
      <c r="R27" s="218"/>
      <c r="S27" s="218"/>
      <c r="T27" s="218"/>
      <c r="U27" s="220"/>
      <c r="V27" s="221"/>
      <c r="W27" s="222"/>
      <c r="X27" s="220"/>
      <c r="Y27" s="220"/>
      <c r="Z27" s="220"/>
      <c r="AA27" s="222"/>
      <c r="AB27" s="222"/>
      <c r="AC27" s="222"/>
      <c r="AD27" s="220"/>
      <c r="AE27" s="220"/>
      <c r="AF27" s="220"/>
      <c r="AG27" s="222"/>
      <c r="AH27" s="222"/>
      <c r="AI27" s="222"/>
      <c r="AJ27" s="220"/>
      <c r="AK27" s="220"/>
      <c r="AL27" s="220"/>
    </row>
    <row r="28" spans="1:38" ht="11.25">
      <c r="A28" s="120"/>
      <c r="B28" s="117">
        <v>25</v>
      </c>
      <c r="C28" s="118" t="s">
        <v>65</v>
      </c>
      <c r="D28" s="118" t="s">
        <v>23</v>
      </c>
      <c r="E28" s="118" t="s">
        <v>66</v>
      </c>
      <c r="F28" s="118" t="s">
        <v>65</v>
      </c>
      <c r="H28" s="208"/>
      <c r="I28" s="218"/>
      <c r="J28" s="219"/>
      <c r="K28" s="218"/>
      <c r="L28" s="218"/>
      <c r="M28" s="218"/>
      <c r="N28" s="218"/>
      <c r="O28" s="220"/>
      <c r="P28" s="220"/>
      <c r="Q28" s="220"/>
      <c r="R28" s="220"/>
      <c r="S28" s="218"/>
      <c r="T28" s="218"/>
      <c r="U28" s="220"/>
      <c r="V28" s="221"/>
      <c r="W28" s="222"/>
      <c r="X28" s="220"/>
      <c r="Y28" s="220"/>
      <c r="Z28" s="220"/>
      <c r="AA28" s="222"/>
      <c r="AB28" s="222"/>
      <c r="AC28" s="222"/>
      <c r="AD28" s="220"/>
      <c r="AE28" s="220"/>
      <c r="AF28" s="220"/>
      <c r="AG28" s="222"/>
      <c r="AH28" s="222"/>
      <c r="AI28" s="222"/>
      <c r="AJ28" s="220"/>
      <c r="AK28" s="220"/>
      <c r="AL28" s="220"/>
    </row>
    <row r="29" spans="1:38" ht="11.25">
      <c r="A29" s="120"/>
      <c r="B29" s="117">
        <v>26</v>
      </c>
      <c r="C29" s="118" t="s">
        <v>67</v>
      </c>
      <c r="D29" s="118" t="s">
        <v>23</v>
      </c>
      <c r="E29" s="118" t="s">
        <v>68</v>
      </c>
      <c r="F29" s="118" t="s">
        <v>67</v>
      </c>
      <c r="H29" s="208"/>
      <c r="I29" s="218"/>
      <c r="J29" s="219"/>
      <c r="K29" s="218"/>
      <c r="L29" s="218"/>
      <c r="M29" s="218"/>
      <c r="N29" s="218"/>
      <c r="O29" s="220"/>
      <c r="P29" s="220"/>
      <c r="Q29" s="220"/>
      <c r="R29" s="220"/>
      <c r="S29" s="218"/>
      <c r="T29" s="220"/>
      <c r="U29" s="220"/>
      <c r="V29" s="221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2"/>
      <c r="AH29" s="222"/>
      <c r="AI29" s="222"/>
      <c r="AJ29" s="220"/>
      <c r="AK29" s="233"/>
      <c r="AL29" s="222"/>
    </row>
    <row r="30" spans="1:38" ht="12">
      <c r="A30" s="120"/>
      <c r="B30" s="117">
        <v>27</v>
      </c>
      <c r="C30" s="118" t="s">
        <v>69</v>
      </c>
      <c r="D30" s="118" t="s">
        <v>20</v>
      </c>
      <c r="E30" s="118" t="s">
        <v>70</v>
      </c>
      <c r="F30" s="118" t="s">
        <v>69</v>
      </c>
      <c r="H30" s="208"/>
      <c r="I30" s="223"/>
      <c r="J30" s="102"/>
      <c r="K30" s="97"/>
      <c r="L30" s="97"/>
      <c r="M30" s="97"/>
      <c r="N30" s="97"/>
      <c r="O30" s="97"/>
      <c r="P30" s="220"/>
      <c r="Q30" s="220"/>
      <c r="R30" s="218"/>
      <c r="S30" s="220"/>
      <c r="T30" s="220"/>
      <c r="U30" s="220"/>
      <c r="V30" s="220"/>
      <c r="W30" s="222"/>
      <c r="X30" s="220"/>
      <c r="Y30" s="220"/>
      <c r="Z30" s="220"/>
      <c r="AA30" s="220"/>
      <c r="AB30" s="222"/>
      <c r="AC30" s="220"/>
      <c r="AD30" s="220"/>
      <c r="AE30" s="220"/>
      <c r="AF30" s="220"/>
      <c r="AG30" s="222"/>
      <c r="AH30" s="220"/>
      <c r="AI30" s="222"/>
      <c r="AJ30" s="220"/>
      <c r="AK30" s="220"/>
      <c r="AL30" s="220"/>
    </row>
    <row r="31" spans="1:38" ht="12">
      <c r="A31" s="120"/>
      <c r="B31" s="117">
        <v>28</v>
      </c>
      <c r="C31" s="118" t="s">
        <v>71</v>
      </c>
      <c r="D31" s="118" t="s">
        <v>17</v>
      </c>
      <c r="E31" s="118" t="s">
        <v>72</v>
      </c>
      <c r="F31" s="118" t="s">
        <v>71</v>
      </c>
      <c r="H31" s="73"/>
      <c r="J31" s="102"/>
      <c r="K31" s="97"/>
      <c r="L31" s="97"/>
      <c r="M31" s="97"/>
      <c r="N31" s="97"/>
      <c r="O31" s="97"/>
      <c r="P31" s="220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0"/>
      <c r="AK31" s="220"/>
      <c r="AL31" s="220"/>
    </row>
    <row r="32" spans="1:37" ht="12">
      <c r="A32" s="120"/>
      <c r="B32" s="117">
        <v>29</v>
      </c>
      <c r="C32" s="118" t="s">
        <v>73</v>
      </c>
      <c r="D32" s="118" t="s">
        <v>14</v>
      </c>
      <c r="E32" s="118" t="s">
        <v>74</v>
      </c>
      <c r="F32" s="118" t="s">
        <v>73</v>
      </c>
      <c r="H32" s="73"/>
      <c r="J32" s="102"/>
      <c r="K32" s="97"/>
      <c r="L32" s="97"/>
      <c r="M32" s="97"/>
      <c r="N32" s="97"/>
      <c r="O32" s="97"/>
      <c r="P32" s="224"/>
      <c r="Q32" s="97"/>
      <c r="R32" s="97"/>
      <c r="S32" s="97"/>
      <c r="T32" s="97"/>
      <c r="Z32" s="73"/>
      <c r="AA32" s="73"/>
      <c r="AB32" s="73"/>
      <c r="AC32" s="73"/>
      <c r="AD32" s="73"/>
      <c r="AE32" s="73"/>
      <c r="AF32" s="73"/>
      <c r="AG32" s="73"/>
      <c r="AH32" s="227"/>
      <c r="AI32" s="227"/>
      <c r="AJ32" s="227"/>
      <c r="AK32" s="227"/>
    </row>
    <row r="33" spans="2:37" ht="12">
      <c r="B33" s="117">
        <v>30</v>
      </c>
      <c r="C33" s="118" t="s">
        <v>75</v>
      </c>
      <c r="D33" s="118" t="s">
        <v>14</v>
      </c>
      <c r="E33" s="118" t="s">
        <v>76</v>
      </c>
      <c r="F33" s="118" t="s">
        <v>75</v>
      </c>
      <c r="H33" s="73"/>
      <c r="I33" s="84">
        <v>1</v>
      </c>
      <c r="J33" s="103" t="s">
        <v>309</v>
      </c>
      <c r="K33" s="121"/>
      <c r="L33" s="121"/>
      <c r="M33" s="97"/>
      <c r="N33" s="97"/>
      <c r="O33" s="97"/>
      <c r="P33" s="97"/>
      <c r="Q33" s="97"/>
      <c r="R33" s="97"/>
      <c r="S33" s="97"/>
      <c r="T33" s="97"/>
      <c r="Z33" s="227"/>
      <c r="AA33" s="227"/>
      <c r="AB33" s="227"/>
      <c r="AC33" s="227"/>
      <c r="AD33" s="227"/>
      <c r="AE33" s="227"/>
      <c r="AF33" s="227"/>
      <c r="AG33" s="73"/>
      <c r="AH33" s="227"/>
      <c r="AI33" s="227"/>
      <c r="AJ33" s="227"/>
      <c r="AK33" s="227"/>
    </row>
    <row r="34" spans="2:37" ht="12">
      <c r="B34" s="117">
        <v>31</v>
      </c>
      <c r="C34" s="118" t="s">
        <v>77</v>
      </c>
      <c r="D34" s="118" t="s">
        <v>23</v>
      </c>
      <c r="E34" s="118" t="s">
        <v>78</v>
      </c>
      <c r="F34" s="118" t="s">
        <v>77</v>
      </c>
      <c r="I34" s="84">
        <v>2</v>
      </c>
      <c r="J34" s="121" t="s">
        <v>481</v>
      </c>
      <c r="K34" s="121">
        <v>1</v>
      </c>
      <c r="L34" s="234" t="s">
        <v>317</v>
      </c>
      <c r="M34" s="97"/>
      <c r="N34" s="97"/>
      <c r="O34" s="97"/>
      <c r="P34" s="97"/>
      <c r="Q34" s="97"/>
      <c r="R34" s="97"/>
      <c r="S34" s="97"/>
      <c r="T34" s="97"/>
      <c r="Z34" s="227"/>
      <c r="AA34" s="227"/>
      <c r="AB34" s="227"/>
      <c r="AC34" s="227"/>
      <c r="AD34" s="227"/>
      <c r="AE34" s="227"/>
      <c r="AF34" s="227"/>
      <c r="AG34" s="73"/>
      <c r="AH34" s="227"/>
      <c r="AI34" s="227"/>
      <c r="AJ34" s="227"/>
      <c r="AK34" s="227"/>
    </row>
    <row r="35" spans="2:37" ht="12">
      <c r="B35" s="117">
        <v>32</v>
      </c>
      <c r="C35" s="118" t="s">
        <v>79</v>
      </c>
      <c r="D35" s="118" t="s">
        <v>14</v>
      </c>
      <c r="E35" s="118" t="s">
        <v>80</v>
      </c>
      <c r="F35" s="118" t="s">
        <v>79</v>
      </c>
      <c r="I35" s="84">
        <v>3</v>
      </c>
      <c r="J35" s="121" t="s">
        <v>516</v>
      </c>
      <c r="K35" s="121">
        <v>1</v>
      </c>
      <c r="L35" s="234" t="s">
        <v>318</v>
      </c>
      <c r="M35" s="97"/>
      <c r="N35" s="97"/>
      <c r="O35" s="97"/>
      <c r="P35" s="97"/>
      <c r="Q35" s="97"/>
      <c r="R35" s="97"/>
      <c r="S35" s="97"/>
      <c r="T35" s="97"/>
      <c r="Z35" s="227"/>
      <c r="AA35" s="227"/>
      <c r="AB35" s="227"/>
      <c r="AC35" s="227"/>
      <c r="AD35" s="227"/>
      <c r="AE35" s="227"/>
      <c r="AF35" s="227"/>
      <c r="AG35" s="73"/>
      <c r="AH35" s="227"/>
      <c r="AI35" s="227"/>
      <c r="AJ35" s="227"/>
      <c r="AK35" s="227"/>
    </row>
    <row r="36" spans="2:37" ht="12">
      <c r="B36" s="117">
        <v>33</v>
      </c>
      <c r="C36" s="118" t="s">
        <v>81</v>
      </c>
      <c r="D36" s="118" t="s">
        <v>23</v>
      </c>
      <c r="E36" s="118" t="s">
        <v>82</v>
      </c>
      <c r="F36" s="118" t="s">
        <v>81</v>
      </c>
      <c r="J36" s="254" t="s">
        <v>370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Z36" s="227"/>
      <c r="AA36" s="227"/>
      <c r="AB36" s="227"/>
      <c r="AC36" s="227"/>
      <c r="AD36" s="227"/>
      <c r="AE36" s="227"/>
      <c r="AF36" s="227"/>
      <c r="AG36" s="73"/>
      <c r="AH36" s="227"/>
      <c r="AI36" s="227"/>
      <c r="AJ36" s="227"/>
      <c r="AK36" s="227"/>
    </row>
    <row r="37" spans="2:37" ht="12">
      <c r="B37" s="117">
        <v>34</v>
      </c>
      <c r="C37" s="118" t="s">
        <v>83</v>
      </c>
      <c r="D37" s="118" t="s">
        <v>14</v>
      </c>
      <c r="E37" s="118" t="s">
        <v>84</v>
      </c>
      <c r="F37" s="118" t="s">
        <v>83</v>
      </c>
      <c r="J37" s="102"/>
      <c r="K37" s="97"/>
      <c r="L37" s="97"/>
      <c r="M37" s="97"/>
      <c r="N37" s="97"/>
      <c r="O37" s="97"/>
      <c r="P37" s="97"/>
      <c r="Q37" s="97"/>
      <c r="R37" s="97"/>
      <c r="S37" s="97"/>
      <c r="T37" s="97"/>
      <c r="Z37" s="227"/>
      <c r="AA37" s="227"/>
      <c r="AB37" s="227"/>
      <c r="AC37" s="227"/>
      <c r="AD37" s="227"/>
      <c r="AE37" s="227"/>
      <c r="AF37" s="227"/>
      <c r="AG37" s="73"/>
      <c r="AH37" s="227"/>
      <c r="AI37" s="227"/>
      <c r="AJ37" s="227"/>
      <c r="AK37" s="227"/>
    </row>
    <row r="38" spans="2:37" ht="12">
      <c r="B38" s="117">
        <v>35</v>
      </c>
      <c r="C38" s="118" t="s">
        <v>85</v>
      </c>
      <c r="D38" s="118" t="s">
        <v>20</v>
      </c>
      <c r="E38" s="118" t="s">
        <v>86</v>
      </c>
      <c r="F38" s="118" t="s">
        <v>85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Z38" s="227"/>
      <c r="AA38" s="227"/>
      <c r="AB38" s="227"/>
      <c r="AC38" s="227"/>
      <c r="AD38" s="227"/>
      <c r="AE38" s="227"/>
      <c r="AF38" s="227"/>
      <c r="AG38" s="73"/>
      <c r="AH38" s="227"/>
      <c r="AI38" s="227"/>
      <c r="AJ38" s="227"/>
      <c r="AK38" s="227"/>
    </row>
    <row r="39" spans="2:37" ht="12">
      <c r="B39" s="117">
        <v>36</v>
      </c>
      <c r="C39" s="118" t="s">
        <v>87</v>
      </c>
      <c r="D39" s="118" t="s">
        <v>20</v>
      </c>
      <c r="E39" s="118" t="s">
        <v>88</v>
      </c>
      <c r="F39" s="118" t="s">
        <v>87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Z39" s="227"/>
      <c r="AA39" s="227"/>
      <c r="AB39" s="227"/>
      <c r="AC39" s="227"/>
      <c r="AD39" s="227"/>
      <c r="AE39" s="227"/>
      <c r="AF39" s="227"/>
      <c r="AG39" s="73"/>
      <c r="AH39" s="227"/>
      <c r="AI39" s="227"/>
      <c r="AJ39" s="227"/>
      <c r="AK39" s="227"/>
    </row>
    <row r="40" spans="2:37" ht="12">
      <c r="B40" s="117">
        <v>37</v>
      </c>
      <c r="C40" s="118" t="s">
        <v>89</v>
      </c>
      <c r="D40" s="118" t="s">
        <v>14</v>
      </c>
      <c r="E40" s="118" t="s">
        <v>90</v>
      </c>
      <c r="F40" s="118" t="s">
        <v>89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Z40" s="227"/>
      <c r="AA40" s="227"/>
      <c r="AB40" s="227"/>
      <c r="AC40" s="227"/>
      <c r="AD40" s="227"/>
      <c r="AE40" s="227"/>
      <c r="AF40" s="227"/>
      <c r="AG40" s="73"/>
      <c r="AH40" s="227"/>
      <c r="AI40" s="227"/>
      <c r="AJ40" s="227"/>
      <c r="AK40" s="227"/>
    </row>
    <row r="41" spans="2:37" ht="12">
      <c r="B41" s="117">
        <v>38</v>
      </c>
      <c r="C41" s="118" t="s">
        <v>91</v>
      </c>
      <c r="D41" s="118" t="s">
        <v>20</v>
      </c>
      <c r="E41" s="118" t="s">
        <v>92</v>
      </c>
      <c r="F41" s="118" t="s">
        <v>91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Z41" s="227"/>
      <c r="AA41" s="227"/>
      <c r="AB41" s="227"/>
      <c r="AC41" s="227"/>
      <c r="AD41" s="227"/>
      <c r="AE41" s="227"/>
      <c r="AF41" s="227"/>
      <c r="AG41" s="73"/>
      <c r="AH41" s="227"/>
      <c r="AI41" s="227"/>
      <c r="AJ41" s="227"/>
      <c r="AK41" s="227"/>
    </row>
    <row r="42" spans="2:37" ht="12">
      <c r="B42" s="117">
        <v>39</v>
      </c>
      <c r="C42" s="118" t="s">
        <v>93</v>
      </c>
      <c r="D42" s="118" t="s">
        <v>20</v>
      </c>
      <c r="E42" s="118" t="s">
        <v>94</v>
      </c>
      <c r="F42" s="118" t="s">
        <v>93</v>
      </c>
      <c r="J42" s="104"/>
      <c r="K42" s="97"/>
      <c r="L42" s="97"/>
      <c r="M42" s="217"/>
      <c r="N42" s="217"/>
      <c r="O42" s="217"/>
      <c r="P42" s="97"/>
      <c r="Q42" s="97"/>
      <c r="R42" s="97"/>
      <c r="S42" s="97"/>
      <c r="T42" s="97"/>
      <c r="Z42" s="227"/>
      <c r="AA42" s="227"/>
      <c r="AB42" s="227"/>
      <c r="AC42" s="227"/>
      <c r="AD42" s="227"/>
      <c r="AE42" s="227"/>
      <c r="AF42" s="227"/>
      <c r="AG42" s="73"/>
      <c r="AH42" s="227"/>
      <c r="AI42" s="227"/>
      <c r="AJ42" s="227"/>
      <c r="AK42" s="227"/>
    </row>
    <row r="43" spans="2:37" ht="12">
      <c r="B43" s="117">
        <v>40</v>
      </c>
      <c r="C43" s="118" t="s">
        <v>95</v>
      </c>
      <c r="D43" s="118" t="s">
        <v>20</v>
      </c>
      <c r="E43" s="118" t="s">
        <v>96</v>
      </c>
      <c r="F43" s="118" t="s">
        <v>95</v>
      </c>
      <c r="J43" s="101"/>
      <c r="K43" s="217"/>
      <c r="L43" s="217"/>
      <c r="O43" s="97"/>
      <c r="P43" s="97"/>
      <c r="Q43" s="217"/>
      <c r="R43" s="97"/>
      <c r="S43" s="97"/>
      <c r="T43" s="97"/>
      <c r="Z43" s="227"/>
      <c r="AA43" s="227"/>
      <c r="AB43" s="227"/>
      <c r="AC43" s="227"/>
      <c r="AD43" s="227"/>
      <c r="AE43" s="227"/>
      <c r="AF43" s="227"/>
      <c r="AG43" s="73"/>
      <c r="AH43" s="227"/>
      <c r="AI43" s="227"/>
      <c r="AJ43" s="227"/>
      <c r="AK43" s="227"/>
    </row>
    <row r="44" spans="2:37" ht="12">
      <c r="B44" s="117">
        <v>41</v>
      </c>
      <c r="C44" s="118" t="s">
        <v>97</v>
      </c>
      <c r="D44" s="118" t="s">
        <v>17</v>
      </c>
      <c r="E44" s="118" t="s">
        <v>98</v>
      </c>
      <c r="F44" s="118" t="s">
        <v>97</v>
      </c>
      <c r="J44" s="102"/>
      <c r="M44" s="97"/>
      <c r="N44" s="97"/>
      <c r="O44" s="97"/>
      <c r="P44" s="217"/>
      <c r="Q44" s="97"/>
      <c r="R44" s="217"/>
      <c r="S44" s="217"/>
      <c r="T44" s="217"/>
      <c r="Z44" s="227"/>
      <c r="AA44" s="227"/>
      <c r="AB44" s="227"/>
      <c r="AC44" s="227"/>
      <c r="AD44" s="227"/>
      <c r="AE44" s="227"/>
      <c r="AF44" s="227"/>
      <c r="AG44" s="73"/>
      <c r="AH44" s="227"/>
      <c r="AI44" s="227"/>
      <c r="AJ44" s="227"/>
      <c r="AK44" s="227"/>
    </row>
    <row r="45" spans="2:37" ht="12">
      <c r="B45" s="117">
        <v>42</v>
      </c>
      <c r="C45" s="118" t="s">
        <v>99</v>
      </c>
      <c r="D45" s="118" t="s">
        <v>17</v>
      </c>
      <c r="E45" s="118" t="s">
        <v>100</v>
      </c>
      <c r="F45" s="118" t="s">
        <v>99</v>
      </c>
      <c r="J45" s="102"/>
      <c r="K45" s="97"/>
      <c r="L45" s="97"/>
      <c r="M45" s="97"/>
      <c r="N45" s="97"/>
      <c r="O45" s="97"/>
      <c r="P45" s="97"/>
      <c r="Q45" s="97"/>
      <c r="R45" s="97"/>
      <c r="S45" s="97"/>
      <c r="T45" s="97"/>
      <c r="Z45" s="227"/>
      <c r="AA45" s="227"/>
      <c r="AB45" s="227"/>
      <c r="AC45" s="227"/>
      <c r="AD45" s="227"/>
      <c r="AE45" s="227"/>
      <c r="AF45" s="227"/>
      <c r="AG45" s="73"/>
      <c r="AH45" s="227"/>
      <c r="AI45" s="227"/>
      <c r="AJ45" s="227"/>
      <c r="AK45" s="227"/>
    </row>
    <row r="46" spans="2:37" ht="12">
      <c r="B46" s="117">
        <v>43</v>
      </c>
      <c r="C46" s="118" t="s">
        <v>101</v>
      </c>
      <c r="D46" s="118" t="s">
        <v>17</v>
      </c>
      <c r="E46" s="118" t="s">
        <v>102</v>
      </c>
      <c r="F46" s="118" t="s">
        <v>101</v>
      </c>
      <c r="J46" s="102"/>
      <c r="K46" s="97"/>
      <c r="L46" s="97"/>
      <c r="M46" s="97"/>
      <c r="N46" s="97"/>
      <c r="O46" s="97"/>
      <c r="P46" s="97"/>
      <c r="Q46" s="97"/>
      <c r="R46" s="97"/>
      <c r="S46" s="97"/>
      <c r="T46" s="97"/>
      <c r="Z46" s="227"/>
      <c r="AA46" s="227"/>
      <c r="AB46" s="227"/>
      <c r="AC46" s="227"/>
      <c r="AD46" s="227"/>
      <c r="AE46" s="227"/>
      <c r="AF46" s="227"/>
      <c r="AG46" s="73"/>
      <c r="AH46" s="227"/>
      <c r="AI46" s="227"/>
      <c r="AJ46" s="227"/>
      <c r="AK46" s="227"/>
    </row>
    <row r="47" spans="2:37" ht="12">
      <c r="B47" s="117">
        <v>44</v>
      </c>
      <c r="C47" s="118" t="s">
        <v>103</v>
      </c>
      <c r="D47" s="118" t="s">
        <v>23</v>
      </c>
      <c r="E47" s="118" t="s">
        <v>104</v>
      </c>
      <c r="F47" s="118" t="s">
        <v>103</v>
      </c>
      <c r="J47" s="102"/>
      <c r="K47" s="97"/>
      <c r="L47" s="97"/>
      <c r="M47" s="97"/>
      <c r="N47" s="97"/>
      <c r="P47" s="97"/>
      <c r="Q47" s="97"/>
      <c r="R47" s="97"/>
      <c r="S47" s="97"/>
      <c r="T47" s="97"/>
      <c r="Z47" s="227"/>
      <c r="AA47" s="227"/>
      <c r="AB47" s="227"/>
      <c r="AC47" s="227"/>
      <c r="AD47" s="227"/>
      <c r="AE47" s="227"/>
      <c r="AF47" s="227"/>
      <c r="AG47" s="73"/>
      <c r="AH47" s="227"/>
      <c r="AI47" s="227"/>
      <c r="AJ47" s="227"/>
      <c r="AK47" s="227"/>
    </row>
    <row r="48" spans="2:37" ht="12">
      <c r="B48" s="117">
        <v>45</v>
      </c>
      <c r="C48" s="118" t="s">
        <v>105</v>
      </c>
      <c r="D48" s="118" t="s">
        <v>14</v>
      </c>
      <c r="E48" s="118" t="s">
        <v>106</v>
      </c>
      <c r="F48" s="118" t="s">
        <v>105</v>
      </c>
      <c r="J48" s="104"/>
      <c r="K48" s="97"/>
      <c r="L48" s="97"/>
      <c r="P48" s="97"/>
      <c r="R48" s="97"/>
      <c r="S48" s="97"/>
      <c r="T48" s="97"/>
      <c r="Z48" s="227"/>
      <c r="AA48" s="227"/>
      <c r="AB48" s="227"/>
      <c r="AC48" s="227"/>
      <c r="AD48" s="227"/>
      <c r="AE48" s="227"/>
      <c r="AF48" s="227"/>
      <c r="AG48" s="73"/>
      <c r="AH48" s="227"/>
      <c r="AI48" s="227"/>
      <c r="AJ48" s="227"/>
      <c r="AK48" s="227"/>
    </row>
    <row r="49" spans="2:37" ht="11.25">
      <c r="B49" s="117">
        <v>46</v>
      </c>
      <c r="C49" s="118" t="s">
        <v>107</v>
      </c>
      <c r="D49" s="118" t="s">
        <v>14</v>
      </c>
      <c r="E49" s="118" t="s">
        <v>108</v>
      </c>
      <c r="F49" s="118" t="s">
        <v>107</v>
      </c>
      <c r="Z49" s="227"/>
      <c r="AA49" s="227"/>
      <c r="AB49" s="227"/>
      <c r="AC49" s="227"/>
      <c r="AD49" s="227"/>
      <c r="AE49" s="227"/>
      <c r="AF49" s="227"/>
      <c r="AK49" s="227"/>
    </row>
    <row r="50" spans="2:37" ht="11.25">
      <c r="B50" s="117">
        <v>47</v>
      </c>
      <c r="C50" s="118" t="s">
        <v>109</v>
      </c>
      <c r="D50" s="118" t="s">
        <v>14</v>
      </c>
      <c r="E50" s="118" t="s">
        <v>110</v>
      </c>
      <c r="F50" s="118" t="s">
        <v>109</v>
      </c>
      <c r="AK50" s="227"/>
    </row>
    <row r="51" spans="2:6" ht="11.25">
      <c r="B51" s="117">
        <v>48</v>
      </c>
      <c r="C51" s="118" t="s">
        <v>111</v>
      </c>
      <c r="D51" s="118" t="s">
        <v>20</v>
      </c>
      <c r="E51" s="118" t="s">
        <v>112</v>
      </c>
      <c r="F51" s="118" t="s">
        <v>111</v>
      </c>
    </row>
    <row r="52" spans="2:6" ht="11.25">
      <c r="B52" s="117">
        <v>49</v>
      </c>
      <c r="C52" s="118" t="s">
        <v>113</v>
      </c>
      <c r="D52" s="118" t="s">
        <v>20</v>
      </c>
      <c r="E52" s="118" t="s">
        <v>114</v>
      </c>
      <c r="F52" s="118" t="s">
        <v>113</v>
      </c>
    </row>
    <row r="53" spans="2:6" ht="11.25">
      <c r="B53" s="117">
        <v>50</v>
      </c>
      <c r="C53" s="118" t="s">
        <v>115</v>
      </c>
      <c r="D53" s="118" t="s">
        <v>17</v>
      </c>
      <c r="E53" s="118" t="s">
        <v>116</v>
      </c>
      <c r="F53" s="118" t="s">
        <v>115</v>
      </c>
    </row>
    <row r="54" spans="2:6" ht="11.25">
      <c r="B54" s="117">
        <v>51</v>
      </c>
      <c r="C54" s="118" t="s">
        <v>117</v>
      </c>
      <c r="D54" s="118" t="s">
        <v>17</v>
      </c>
      <c r="E54" s="118" t="s">
        <v>118</v>
      </c>
      <c r="F54" s="118" t="s">
        <v>117</v>
      </c>
    </row>
    <row r="55" spans="2:6" ht="11.25">
      <c r="B55" s="117">
        <v>52</v>
      </c>
      <c r="C55" s="118" t="s">
        <v>119</v>
      </c>
      <c r="D55" s="118" t="s">
        <v>17</v>
      </c>
      <c r="E55" s="118" t="s">
        <v>120</v>
      </c>
      <c r="F55" s="118" t="s">
        <v>119</v>
      </c>
    </row>
    <row r="56" spans="2:6" ht="11.25">
      <c r="B56" s="117">
        <v>53</v>
      </c>
      <c r="C56" s="118" t="s">
        <v>121</v>
      </c>
      <c r="D56" s="118" t="s">
        <v>14</v>
      </c>
      <c r="E56" s="118" t="s">
        <v>122</v>
      </c>
      <c r="F56" s="118" t="s">
        <v>121</v>
      </c>
    </row>
    <row r="57" spans="2:6" ht="11.25">
      <c r="B57" s="117">
        <v>54</v>
      </c>
      <c r="C57" s="118" t="s">
        <v>123</v>
      </c>
      <c r="D57" s="118" t="s">
        <v>17</v>
      </c>
      <c r="E57" s="118" t="s">
        <v>124</v>
      </c>
      <c r="F57" s="118" t="s">
        <v>123</v>
      </c>
    </row>
    <row r="58" spans="2:6" ht="11.25">
      <c r="B58" s="117">
        <v>55</v>
      </c>
      <c r="C58" s="118" t="s">
        <v>125</v>
      </c>
      <c r="D58" s="118" t="s">
        <v>20</v>
      </c>
      <c r="E58" s="118" t="s">
        <v>126</v>
      </c>
      <c r="F58" s="118" t="s">
        <v>125</v>
      </c>
    </row>
    <row r="59" spans="2:6" ht="11.25">
      <c r="B59" s="117">
        <v>56</v>
      </c>
      <c r="C59" s="118" t="s">
        <v>127</v>
      </c>
      <c r="D59" s="118" t="s">
        <v>23</v>
      </c>
      <c r="E59" s="118" t="s">
        <v>128</v>
      </c>
      <c r="F59" s="118" t="s">
        <v>127</v>
      </c>
    </row>
    <row r="60" spans="2:6" ht="11.25">
      <c r="B60" s="117">
        <v>57</v>
      </c>
      <c r="C60" s="118" t="s">
        <v>129</v>
      </c>
      <c r="D60" s="118" t="s">
        <v>17</v>
      </c>
      <c r="E60" s="118" t="s">
        <v>130</v>
      </c>
      <c r="F60" s="118" t="s">
        <v>129</v>
      </c>
    </row>
    <row r="61" spans="2:6" ht="11.25">
      <c r="B61" s="117">
        <v>58</v>
      </c>
      <c r="C61" s="118" t="s">
        <v>131</v>
      </c>
      <c r="D61" s="118" t="s">
        <v>17</v>
      </c>
      <c r="E61" s="118" t="s">
        <v>132</v>
      </c>
      <c r="F61" s="118" t="s">
        <v>131</v>
      </c>
    </row>
    <row r="62" spans="2:6" ht="11.25">
      <c r="B62" s="117">
        <v>59</v>
      </c>
      <c r="C62" s="118" t="s">
        <v>133</v>
      </c>
      <c r="D62" s="118" t="s">
        <v>23</v>
      </c>
      <c r="E62" s="118" t="s">
        <v>134</v>
      </c>
      <c r="F62" s="118" t="s">
        <v>133</v>
      </c>
    </row>
    <row r="63" spans="2:6" ht="11.25">
      <c r="B63" s="117">
        <v>60</v>
      </c>
      <c r="C63" s="118" t="s">
        <v>135</v>
      </c>
      <c r="D63" s="118" t="s">
        <v>20</v>
      </c>
      <c r="E63" s="118" t="s">
        <v>136</v>
      </c>
      <c r="F63" s="118" t="s">
        <v>135</v>
      </c>
    </row>
    <row r="64" spans="2:6" ht="11.25">
      <c r="B64" s="117">
        <v>61</v>
      </c>
      <c r="C64" s="118" t="s">
        <v>137</v>
      </c>
      <c r="D64" s="118" t="s">
        <v>23</v>
      </c>
      <c r="E64" s="118" t="s">
        <v>138</v>
      </c>
      <c r="F64" s="118" t="s">
        <v>137</v>
      </c>
    </row>
    <row r="65" spans="2:6" ht="11.25">
      <c r="B65" s="117">
        <v>62</v>
      </c>
      <c r="C65" s="118" t="s">
        <v>139</v>
      </c>
      <c r="D65" s="118" t="s">
        <v>14</v>
      </c>
      <c r="E65" s="118" t="s">
        <v>140</v>
      </c>
      <c r="F65" s="118" t="s">
        <v>139</v>
      </c>
    </row>
    <row r="66" spans="2:6" ht="11.25">
      <c r="B66" s="117">
        <v>63</v>
      </c>
      <c r="C66" s="118" t="s">
        <v>141</v>
      </c>
      <c r="D66" s="118" t="s">
        <v>17</v>
      </c>
      <c r="E66" s="118" t="s">
        <v>142</v>
      </c>
      <c r="F66" s="118" t="s">
        <v>141</v>
      </c>
    </row>
    <row r="67" spans="2:6" ht="11.25">
      <c r="B67" s="117">
        <v>64</v>
      </c>
      <c r="C67" s="118" t="s">
        <v>143</v>
      </c>
      <c r="D67" s="118" t="s">
        <v>17</v>
      </c>
      <c r="E67" s="118" t="s">
        <v>144</v>
      </c>
      <c r="F67" s="118" t="s">
        <v>143</v>
      </c>
    </row>
    <row r="68" spans="2:6" ht="11.25">
      <c r="B68" s="117">
        <v>65</v>
      </c>
      <c r="C68" s="118" t="s">
        <v>145</v>
      </c>
      <c r="D68" s="118" t="s">
        <v>14</v>
      </c>
      <c r="E68" s="118" t="s">
        <v>146</v>
      </c>
      <c r="F68" s="118" t="s">
        <v>145</v>
      </c>
    </row>
    <row r="69" spans="2:6" ht="11.25">
      <c r="B69" s="117">
        <v>66</v>
      </c>
      <c r="C69" s="118" t="s">
        <v>147</v>
      </c>
      <c r="D69" s="118" t="s">
        <v>20</v>
      </c>
      <c r="E69" s="118" t="s">
        <v>148</v>
      </c>
      <c r="F69" s="118" t="s">
        <v>147</v>
      </c>
    </row>
    <row r="70" spans="2:6" ht="11.25">
      <c r="B70" s="117">
        <v>67</v>
      </c>
      <c r="C70" s="118" t="s">
        <v>149</v>
      </c>
      <c r="D70" s="118" t="s">
        <v>23</v>
      </c>
      <c r="E70" s="118" t="s">
        <v>150</v>
      </c>
      <c r="F70" s="118" t="s">
        <v>149</v>
      </c>
    </row>
    <row r="71" spans="2:6" ht="11.25">
      <c r="B71" s="117">
        <v>68</v>
      </c>
      <c r="C71" s="118" t="s">
        <v>151</v>
      </c>
      <c r="D71" s="118" t="s">
        <v>17</v>
      </c>
      <c r="E71" s="118" t="s">
        <v>152</v>
      </c>
      <c r="F71" s="118" t="s">
        <v>151</v>
      </c>
    </row>
    <row r="72" spans="2:6" ht="11.25">
      <c r="B72" s="117">
        <v>69</v>
      </c>
      <c r="C72" s="118" t="s">
        <v>153</v>
      </c>
      <c r="D72" s="118" t="s">
        <v>23</v>
      </c>
      <c r="E72" s="118" t="s">
        <v>154</v>
      </c>
      <c r="F72" s="118" t="s">
        <v>153</v>
      </c>
    </row>
    <row r="73" spans="2:6" ht="11.25">
      <c r="B73" s="117">
        <v>70</v>
      </c>
      <c r="C73" s="118" t="s">
        <v>155</v>
      </c>
      <c r="D73" s="118" t="s">
        <v>23</v>
      </c>
      <c r="E73" s="118" t="s">
        <v>156</v>
      </c>
      <c r="F73" s="118" t="s">
        <v>155</v>
      </c>
    </row>
    <row r="74" spans="2:6" ht="11.25">
      <c r="B74" s="117">
        <v>71</v>
      </c>
      <c r="C74" s="118" t="s">
        <v>157</v>
      </c>
      <c r="D74" s="118" t="s">
        <v>23</v>
      </c>
      <c r="E74" s="118" t="s">
        <v>158</v>
      </c>
      <c r="F74" s="118" t="s">
        <v>157</v>
      </c>
    </row>
    <row r="75" spans="2:6" ht="11.25">
      <c r="B75" s="117">
        <v>72</v>
      </c>
      <c r="C75" s="118" t="s">
        <v>159</v>
      </c>
      <c r="D75" s="118" t="s">
        <v>23</v>
      </c>
      <c r="E75" s="118" t="s">
        <v>160</v>
      </c>
      <c r="F75" s="118" t="s">
        <v>159</v>
      </c>
    </row>
    <row r="76" spans="2:6" ht="11.25">
      <c r="B76" s="117">
        <v>73</v>
      </c>
      <c r="C76" s="118" t="s">
        <v>161</v>
      </c>
      <c r="D76" s="118" t="s">
        <v>14</v>
      </c>
      <c r="E76" s="118" t="s">
        <v>162</v>
      </c>
      <c r="F76" s="118" t="s">
        <v>161</v>
      </c>
    </row>
    <row r="77" spans="2:6" ht="11.25">
      <c r="B77" s="117">
        <v>74</v>
      </c>
      <c r="C77" s="118" t="s">
        <v>163</v>
      </c>
      <c r="D77" s="118" t="s">
        <v>17</v>
      </c>
      <c r="E77" s="118" t="s">
        <v>164</v>
      </c>
      <c r="F77" s="118" t="s">
        <v>163</v>
      </c>
    </row>
    <row r="78" spans="2:6" ht="11.25">
      <c r="B78" s="117">
        <v>75</v>
      </c>
      <c r="C78" s="118" t="s">
        <v>165</v>
      </c>
      <c r="D78" s="118" t="s">
        <v>17</v>
      </c>
      <c r="E78" s="118" t="s">
        <v>166</v>
      </c>
      <c r="F78" s="118" t="s">
        <v>165</v>
      </c>
    </row>
    <row r="79" spans="2:6" ht="11.25">
      <c r="B79" s="117">
        <v>76</v>
      </c>
      <c r="C79" s="118" t="s">
        <v>167</v>
      </c>
      <c r="D79" s="118" t="s">
        <v>14</v>
      </c>
      <c r="E79" s="118" t="s">
        <v>168</v>
      </c>
      <c r="F79" s="118" t="s">
        <v>167</v>
      </c>
    </row>
    <row r="80" spans="2:6" ht="11.25">
      <c r="B80" s="117">
        <v>77</v>
      </c>
      <c r="C80" s="118" t="s">
        <v>169</v>
      </c>
      <c r="D80" s="118" t="s">
        <v>23</v>
      </c>
      <c r="E80" s="118" t="s">
        <v>170</v>
      </c>
      <c r="F80" s="118" t="s">
        <v>169</v>
      </c>
    </row>
    <row r="81" spans="2:6" ht="11.25">
      <c r="B81" s="117">
        <v>78</v>
      </c>
      <c r="C81" s="118" t="s">
        <v>171</v>
      </c>
      <c r="D81" s="118" t="s">
        <v>14</v>
      </c>
      <c r="E81" s="118" t="s">
        <v>172</v>
      </c>
      <c r="F81" s="118" t="s">
        <v>171</v>
      </c>
    </row>
    <row r="82" spans="2:6" ht="11.25">
      <c r="B82" s="117">
        <v>79</v>
      </c>
      <c r="C82" s="118" t="s">
        <v>173</v>
      </c>
      <c r="D82" s="118" t="s">
        <v>20</v>
      </c>
      <c r="E82" s="118" t="s">
        <v>174</v>
      </c>
      <c r="F82" s="118" t="s">
        <v>173</v>
      </c>
    </row>
    <row r="83" spans="2:6" ht="11.25">
      <c r="B83" s="117">
        <v>80</v>
      </c>
      <c r="C83" s="118" t="s">
        <v>175</v>
      </c>
      <c r="D83" s="118" t="s">
        <v>17</v>
      </c>
      <c r="E83" s="118" t="s">
        <v>176</v>
      </c>
      <c r="F83" s="118" t="s">
        <v>175</v>
      </c>
    </row>
    <row r="84" spans="2:6" ht="11.25">
      <c r="B84" s="117">
        <v>81</v>
      </c>
      <c r="C84" s="118" t="s">
        <v>177</v>
      </c>
      <c r="D84" s="118" t="s">
        <v>17</v>
      </c>
      <c r="E84" s="118" t="s">
        <v>178</v>
      </c>
      <c r="F84" s="118" t="s">
        <v>177</v>
      </c>
    </row>
    <row r="85" spans="2:6" ht="11.25">
      <c r="B85" s="117">
        <v>82</v>
      </c>
      <c r="C85" s="118" t="s">
        <v>179</v>
      </c>
      <c r="D85" s="118" t="s">
        <v>14</v>
      </c>
      <c r="E85" s="118" t="s">
        <v>180</v>
      </c>
      <c r="F85" s="118" t="s">
        <v>179</v>
      </c>
    </row>
    <row r="86" spans="2:6" ht="11.25">
      <c r="B86" s="117">
        <v>83</v>
      </c>
      <c r="C86" s="118" t="s">
        <v>181</v>
      </c>
      <c r="D86" s="118" t="s">
        <v>17</v>
      </c>
      <c r="E86" s="118" t="s">
        <v>182</v>
      </c>
      <c r="F86" s="118" t="s">
        <v>181</v>
      </c>
    </row>
    <row r="87" spans="2:6" ht="11.25">
      <c r="B87" s="117">
        <v>84</v>
      </c>
      <c r="C87" s="118" t="s">
        <v>183</v>
      </c>
      <c r="D87" s="118" t="s">
        <v>20</v>
      </c>
      <c r="E87" s="118" t="s">
        <v>184</v>
      </c>
      <c r="F87" s="118" t="s">
        <v>183</v>
      </c>
    </row>
    <row r="88" spans="2:6" ht="11.25">
      <c r="B88" s="117">
        <v>85</v>
      </c>
      <c r="C88" s="118" t="s">
        <v>185</v>
      </c>
      <c r="D88" s="118" t="s">
        <v>17</v>
      </c>
      <c r="E88" s="118" t="s">
        <v>186</v>
      </c>
      <c r="F88" s="118" t="s">
        <v>185</v>
      </c>
    </row>
    <row r="89" spans="2:6" ht="11.25">
      <c r="B89" s="117">
        <v>86</v>
      </c>
      <c r="C89" s="118" t="s">
        <v>187</v>
      </c>
      <c r="D89" s="118" t="s">
        <v>14</v>
      </c>
      <c r="E89" s="118" t="s">
        <v>188</v>
      </c>
      <c r="F89" s="118" t="s">
        <v>187</v>
      </c>
    </row>
    <row r="90" spans="2:6" ht="11.25">
      <c r="B90" s="117">
        <v>87</v>
      </c>
      <c r="C90" s="118" t="s">
        <v>189</v>
      </c>
      <c r="D90" s="118" t="s">
        <v>14</v>
      </c>
      <c r="E90" s="118" t="s">
        <v>190</v>
      </c>
      <c r="F90" s="118" t="s">
        <v>189</v>
      </c>
    </row>
    <row r="91" spans="2:6" ht="11.25">
      <c r="B91" s="117">
        <v>88</v>
      </c>
      <c r="C91" s="118" t="s">
        <v>191</v>
      </c>
      <c r="D91" s="118" t="s">
        <v>23</v>
      </c>
      <c r="E91" s="118" t="s">
        <v>192</v>
      </c>
      <c r="F91" s="118" t="s">
        <v>191</v>
      </c>
    </row>
    <row r="92" spans="2:6" ht="11.25">
      <c r="B92" s="117">
        <v>89</v>
      </c>
      <c r="C92" s="118" t="s">
        <v>193</v>
      </c>
      <c r="D92" s="118" t="s">
        <v>23</v>
      </c>
      <c r="E92" s="118" t="s">
        <v>194</v>
      </c>
      <c r="F92" s="118" t="s">
        <v>193</v>
      </c>
    </row>
    <row r="93" spans="2:6" ht="11.25">
      <c r="B93" s="117">
        <v>90</v>
      </c>
      <c r="C93" s="118" t="s">
        <v>195</v>
      </c>
      <c r="D93" s="118" t="s">
        <v>14</v>
      </c>
      <c r="E93" s="118" t="s">
        <v>196</v>
      </c>
      <c r="F93" s="118" t="s">
        <v>195</v>
      </c>
    </row>
    <row r="94" spans="2:6" ht="11.25">
      <c r="B94" s="117">
        <v>91</v>
      </c>
      <c r="C94" s="118" t="s">
        <v>197</v>
      </c>
      <c r="D94" s="118" t="s">
        <v>17</v>
      </c>
      <c r="E94" s="118" t="s">
        <v>198</v>
      </c>
      <c r="F94" s="118" t="s">
        <v>197</v>
      </c>
    </row>
    <row r="95" spans="2:6" ht="11.25">
      <c r="B95" s="117">
        <v>92</v>
      </c>
      <c r="C95" s="118" t="s">
        <v>199</v>
      </c>
      <c r="D95" s="118" t="s">
        <v>20</v>
      </c>
      <c r="E95" s="118" t="s">
        <v>200</v>
      </c>
      <c r="F95" s="118" t="s">
        <v>199</v>
      </c>
    </row>
    <row r="96" spans="2:6" ht="11.25">
      <c r="B96" s="117">
        <v>93</v>
      </c>
      <c r="C96" s="118" t="s">
        <v>201</v>
      </c>
      <c r="D96" s="118" t="s">
        <v>23</v>
      </c>
      <c r="E96" s="118" t="s">
        <v>202</v>
      </c>
      <c r="F96" s="118" t="s">
        <v>201</v>
      </c>
    </row>
    <row r="97" spans="2:6" ht="11.25">
      <c r="B97" s="117">
        <v>94</v>
      </c>
      <c r="C97" s="118" t="s">
        <v>203</v>
      </c>
      <c r="D97" s="118" t="s">
        <v>17</v>
      </c>
      <c r="E97" s="118" t="s">
        <v>204</v>
      </c>
      <c r="F97" s="118" t="s">
        <v>203</v>
      </c>
    </row>
    <row r="98" spans="2:6" ht="11.25">
      <c r="B98" s="117">
        <v>95</v>
      </c>
      <c r="C98" s="118" t="s">
        <v>205</v>
      </c>
      <c r="D98" s="118" t="s">
        <v>17</v>
      </c>
      <c r="E98" s="118" t="s">
        <v>206</v>
      </c>
      <c r="F98" s="118" t="s">
        <v>205</v>
      </c>
    </row>
    <row r="99" spans="2:6" ht="11.25">
      <c r="B99" s="117">
        <v>96</v>
      </c>
      <c r="C99" s="118" t="s">
        <v>451</v>
      </c>
      <c r="D99" s="118">
        <v>1</v>
      </c>
      <c r="E99" s="118"/>
      <c r="F99" s="118" t="s">
        <v>451</v>
      </c>
    </row>
    <row r="100" spans="2:6" ht="11.25">
      <c r="B100" s="117">
        <v>97</v>
      </c>
      <c r="C100" s="118" t="s">
        <v>452</v>
      </c>
      <c r="D100" s="118">
        <v>2</v>
      </c>
      <c r="E100" s="118"/>
      <c r="F100" s="118" t="s">
        <v>452</v>
      </c>
    </row>
    <row r="101" spans="2:6" ht="11.25">
      <c r="B101" s="117">
        <v>98</v>
      </c>
      <c r="C101" s="118" t="s">
        <v>453</v>
      </c>
      <c r="D101" s="118">
        <v>3</v>
      </c>
      <c r="E101" s="118"/>
      <c r="F101" s="118" t="s">
        <v>453</v>
      </c>
    </row>
    <row r="102" spans="2:6" ht="11.25">
      <c r="B102" s="117">
        <v>99</v>
      </c>
      <c r="C102" s="118" t="s">
        <v>454</v>
      </c>
      <c r="D102" s="118">
        <v>4</v>
      </c>
      <c r="E102" s="118"/>
      <c r="F102" s="118" t="s">
        <v>454</v>
      </c>
    </row>
    <row r="103" spans="2:6" ht="11.25">
      <c r="B103" s="117">
        <v>100</v>
      </c>
      <c r="C103" s="117" t="s">
        <v>207</v>
      </c>
      <c r="D103" s="117"/>
      <c r="E103" s="117"/>
      <c r="F103" s="117"/>
    </row>
  </sheetData>
  <sheetProtection/>
  <mergeCells count="19">
    <mergeCell ref="AC2:AD2"/>
    <mergeCell ref="AE2:AF2"/>
    <mergeCell ref="AG2:AH2"/>
    <mergeCell ref="B2:F2"/>
    <mergeCell ref="M2:N2"/>
    <mergeCell ref="O2:P2"/>
    <mergeCell ref="Q2:R2"/>
    <mergeCell ref="S2:T2"/>
    <mergeCell ref="U2:V2"/>
    <mergeCell ref="AA2:AB2"/>
    <mergeCell ref="W2:X2"/>
    <mergeCell ref="AO2:AP2"/>
    <mergeCell ref="AR2:AS2"/>
    <mergeCell ref="AT2:AU2"/>
    <mergeCell ref="AV2:AW2"/>
    <mergeCell ref="AK2:AL2"/>
    <mergeCell ref="AI2:AJ2"/>
    <mergeCell ref="AM2:AN2"/>
    <mergeCell ref="Y2:Z2"/>
  </mergeCells>
  <printOptions/>
  <pageMargins left="0.5" right="0.5" top="0.5" bottom="0.5" header="0.5" footer="0.5"/>
  <pageSetup fitToHeight="1" fitToWidth="1" horizontalDpi="600" verticalDpi="6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S82"/>
  <sheetViews>
    <sheetView showGridLines="0" showRowColHeaders="0" zoomScalePageLayoutView="0" workbookViewId="0" topLeftCell="A4">
      <selection activeCell="P39" sqref="P39:S39"/>
    </sheetView>
  </sheetViews>
  <sheetFormatPr defaultColWidth="0" defaultRowHeight="12.75" zeroHeight="1"/>
  <cols>
    <col min="1" max="1" width="2.7109375" style="128" customWidth="1"/>
    <col min="2" max="2" width="1.7109375" style="128" customWidth="1"/>
    <col min="3" max="12" width="2.7109375" style="128" customWidth="1"/>
    <col min="13" max="13" width="3.00390625" style="128" customWidth="1"/>
    <col min="14" max="14" width="3.28125" style="128" customWidth="1"/>
    <col min="15" max="16" width="3.421875" style="128" customWidth="1"/>
    <col min="17" max="17" width="4.00390625" style="128" customWidth="1"/>
    <col min="18" max="18" width="3.140625" style="128" customWidth="1"/>
    <col min="19" max="19" width="3.7109375" style="128" customWidth="1"/>
    <col min="20" max="21" width="2.8515625" style="128" customWidth="1"/>
    <col min="22" max="22" width="3.421875" style="128" customWidth="1"/>
    <col min="23" max="23" width="3.00390625" style="128" customWidth="1"/>
    <col min="24" max="25" width="3.28125" style="128" customWidth="1"/>
    <col min="26" max="29" width="2.7109375" style="128" customWidth="1"/>
    <col min="30" max="30" width="3.421875" style="128" customWidth="1"/>
    <col min="31" max="31" width="2.7109375" style="128" customWidth="1"/>
    <col min="32" max="32" width="3.57421875" style="128" customWidth="1"/>
    <col min="33" max="33" width="3.00390625" style="128" customWidth="1"/>
    <col min="34" max="37" width="2.7109375" style="128" customWidth="1"/>
    <col min="38" max="38" width="1.7109375" style="128" customWidth="1"/>
    <col min="39" max="39" width="2.7109375" style="128" customWidth="1"/>
    <col min="40" max="40" width="2.7109375" style="128" hidden="1" customWidth="1"/>
    <col min="41" max="42" width="3.421875" style="128" hidden="1" customWidth="1"/>
    <col min="43" max="43" width="11.00390625" style="128" hidden="1" customWidth="1"/>
    <col min="44" max="44" width="8.00390625" style="128" hidden="1" customWidth="1"/>
    <col min="45" max="45" width="11.00390625" style="128" hidden="1" customWidth="1"/>
    <col min="46" max="46" width="13.8515625" style="128" hidden="1" customWidth="1"/>
    <col min="47" max="53" width="3.421875" style="128" hidden="1" customWidth="1"/>
    <col min="54" max="54" width="3.421875" style="183" hidden="1" customWidth="1"/>
    <col min="55" max="55" width="3.421875" style="128" hidden="1" customWidth="1"/>
    <col min="56" max="56" width="3.421875" style="183" hidden="1" customWidth="1"/>
    <col min="57" max="63" width="3.421875" style="128" hidden="1" customWidth="1"/>
    <col min="64" max="68" width="2.7109375" style="128" hidden="1" customWidth="1"/>
    <col min="69" max="69" width="3.8515625" style="128" hidden="1" customWidth="1"/>
    <col min="70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65" s="138" customFormat="1" ht="15.75">
      <c r="B4" s="135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C4" s="137"/>
      <c r="BE4" s="137"/>
      <c r="BF4" s="137"/>
      <c r="BG4" s="137"/>
      <c r="BH4" s="137"/>
      <c r="BI4" s="137"/>
      <c r="BJ4" s="137"/>
      <c r="BK4" s="137"/>
      <c r="BL4" s="137"/>
      <c r="BM4" s="137"/>
    </row>
    <row r="5" spans="2:65" s="138" customFormat="1" ht="14.25" customHeight="1">
      <c r="B5" s="135"/>
      <c r="C5" s="296" t="s">
        <v>1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C5" s="137"/>
      <c r="BE5" s="137"/>
      <c r="BF5" s="137"/>
      <c r="BG5" s="137"/>
      <c r="BH5" s="137"/>
      <c r="BI5" s="137"/>
      <c r="BJ5" s="137"/>
      <c r="BK5" s="137"/>
      <c r="BL5" s="137"/>
      <c r="BM5" s="137"/>
    </row>
    <row r="6" spans="2:65" s="138" customFormat="1" ht="12.75">
      <c r="B6" s="135"/>
      <c r="C6" s="297" t="s">
        <v>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C6" s="137"/>
      <c r="BE6" s="137"/>
      <c r="BF6" s="137"/>
      <c r="BG6" s="137"/>
      <c r="BH6" s="137"/>
      <c r="BI6" s="137"/>
      <c r="BJ6" s="137"/>
      <c r="BK6" s="137"/>
      <c r="BL6" s="137"/>
      <c r="BM6" s="137"/>
    </row>
    <row r="7" spans="2:65" s="138" customFormat="1" ht="9.75" customHeight="1">
      <c r="B7" s="135"/>
      <c r="C7" s="298" t="s">
        <v>3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C7" s="137"/>
      <c r="BE7" s="137"/>
      <c r="BF7" s="137"/>
      <c r="BG7" s="137"/>
      <c r="BH7" s="137"/>
      <c r="BI7" s="137"/>
      <c r="BJ7" s="137"/>
      <c r="BK7" s="137"/>
      <c r="BL7" s="137"/>
      <c r="BM7" s="137"/>
    </row>
    <row r="8" spans="2:38" s="138" customFormat="1" ht="9.75" customHeight="1">
      <c r="B8" s="135"/>
      <c r="C8" s="298" t="s">
        <v>4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422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151"/>
      <c r="U14" s="260" t="s">
        <v>5</v>
      </c>
      <c r="V14" s="260"/>
      <c r="W14" s="300">
        <f>VLOOKUP(' (3)'!G3,' (3)'!B4:F103,5)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(3)'!G3,' (3)'!B4:F103,3)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151"/>
      <c r="U15" s="260" t="s">
        <v>209</v>
      </c>
      <c r="V15" s="260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151"/>
      <c r="U16" s="260" t="s">
        <v>214</v>
      </c>
      <c r="V16" s="260"/>
      <c r="W16" s="261"/>
      <c r="X16" s="261"/>
      <c r="Y16" s="261"/>
      <c r="Z16" s="261"/>
      <c r="AA16" s="261"/>
      <c r="AB16" s="261"/>
      <c r="AC16" s="261"/>
      <c r="AD16" s="261"/>
      <c r="AE16" s="262" t="s">
        <v>246</v>
      </c>
      <c r="AF16" s="262"/>
      <c r="AG16" s="261"/>
      <c r="AH16" s="261"/>
      <c r="AI16" s="261"/>
      <c r="AJ16" s="261"/>
      <c r="AK16" s="261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151"/>
      <c r="U17" s="260" t="s">
        <v>221</v>
      </c>
      <c r="V17" s="260"/>
      <c r="W17" s="260"/>
      <c r="X17" s="260"/>
      <c r="Y17" s="260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151"/>
      <c r="U18" s="260" t="s">
        <v>222</v>
      </c>
      <c r="V18" s="260"/>
      <c r="W18" s="260"/>
      <c r="X18" s="260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151"/>
      <c r="U19" s="260" t="s">
        <v>223</v>
      </c>
      <c r="V19" s="260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151"/>
      <c r="U20" s="260" t="s">
        <v>224</v>
      </c>
      <c r="V20" s="260"/>
      <c r="W20" s="260"/>
      <c r="X20" s="260"/>
      <c r="Y20" s="260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151"/>
      <c r="U21" s="260" t="s">
        <v>212</v>
      </c>
      <c r="V21" s="260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151"/>
      <c r="U22" s="260" t="s">
        <v>212</v>
      </c>
      <c r="V22" s="260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151"/>
      <c r="U23" s="260" t="s">
        <v>7</v>
      </c>
      <c r="V23" s="260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3.5" customHeight="1">
      <c r="B26" s="150"/>
      <c r="C26" s="405"/>
      <c r="D26" s="406"/>
      <c r="E26" s="406"/>
      <c r="F26" s="407"/>
      <c r="G26" s="41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411"/>
      <c r="AI26" s="406"/>
      <c r="AJ26" s="406"/>
      <c r="AK26" s="406"/>
      <c r="AL26" s="154"/>
    </row>
    <row r="27" spans="2:38" s="155" customFormat="1" ht="13.5" customHeight="1">
      <c r="B27" s="150"/>
      <c r="C27" s="264"/>
      <c r="D27" s="408"/>
      <c r="E27" s="408"/>
      <c r="F27" s="409"/>
      <c r="G27" s="266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273"/>
      <c r="AI27" s="408"/>
      <c r="AJ27" s="408"/>
      <c r="AK27" s="408"/>
      <c r="AL27" s="154"/>
    </row>
    <row r="28" spans="2:38" s="155" customFormat="1" ht="13.5" customHeight="1">
      <c r="B28" s="150"/>
      <c r="C28" s="289"/>
      <c r="D28" s="369"/>
      <c r="E28" s="369"/>
      <c r="F28" s="370"/>
      <c r="G28" s="291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294"/>
      <c r="AI28" s="369"/>
      <c r="AJ28" s="369"/>
      <c r="AK28" s="369"/>
      <c r="AL28" s="154"/>
    </row>
    <row r="29" spans="2:38" s="164" customFormat="1" ht="5.25" customHeight="1" thickBot="1">
      <c r="B29" s="162"/>
      <c r="C29" s="190"/>
      <c r="D29" s="190"/>
      <c r="E29" s="184"/>
      <c r="F29" s="184"/>
      <c r="G29" s="200"/>
      <c r="H29" s="184"/>
      <c r="I29" s="184"/>
      <c r="J29" s="184"/>
      <c r="K29" s="184"/>
      <c r="L29" s="184"/>
      <c r="M29" s="184"/>
      <c r="N29" s="184"/>
      <c r="O29" s="185"/>
      <c r="P29" s="185"/>
      <c r="Q29" s="186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46"/>
      <c r="AI29" s="184"/>
      <c r="AJ29" s="184"/>
      <c r="AK29" s="184"/>
      <c r="AL29" s="163"/>
    </row>
    <row r="30" spans="2:38" s="164" customFormat="1" ht="18.75" customHeight="1">
      <c r="B30" s="162"/>
      <c r="C30" s="371" t="s">
        <v>368</v>
      </c>
      <c r="D30" s="372"/>
      <c r="E30" s="372"/>
      <c r="F30" s="372"/>
      <c r="G30" s="372"/>
      <c r="H30" s="372"/>
      <c r="I30" s="373"/>
      <c r="J30" s="376" t="str">
        <f>VLOOKUP(' (2)'!AI3,' (2)'!I4:AI30,2)</f>
        <v>  </v>
      </c>
      <c r="K30" s="376"/>
      <c r="L30" s="376"/>
      <c r="M30" s="376"/>
      <c r="N30" s="376"/>
      <c r="O30" s="377"/>
      <c r="P30" s="378" t="s">
        <v>321</v>
      </c>
      <c r="Q30" s="379"/>
      <c r="R30" s="379"/>
      <c r="S30" s="380"/>
      <c r="T30" s="384" t="s">
        <v>325</v>
      </c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163"/>
    </row>
    <row r="31" spans="2:38" s="164" customFormat="1" ht="15.75" customHeight="1">
      <c r="B31" s="162"/>
      <c r="C31" s="402" t="s">
        <v>372</v>
      </c>
      <c r="D31" s="403"/>
      <c r="E31" s="374" t="str">
        <f>VLOOKUP(' (2)'!I2,' (2)'!$I$3:$L$20,3)</f>
        <v>  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5"/>
      <c r="P31" s="381"/>
      <c r="Q31" s="382"/>
      <c r="R31" s="382"/>
      <c r="S31" s="383"/>
      <c r="T31" s="387" t="s">
        <v>317</v>
      </c>
      <c r="U31" s="387"/>
      <c r="V31" s="387"/>
      <c r="W31" s="387"/>
      <c r="X31" s="388"/>
      <c r="Y31" s="391" t="s">
        <v>326</v>
      </c>
      <c r="Z31" s="391"/>
      <c r="AA31" s="391"/>
      <c r="AB31" s="401"/>
      <c r="AC31" s="398" t="s">
        <v>318</v>
      </c>
      <c r="AD31" s="387"/>
      <c r="AE31" s="387"/>
      <c r="AF31" s="387"/>
      <c r="AG31" s="388"/>
      <c r="AH31" s="391" t="s">
        <v>326</v>
      </c>
      <c r="AI31" s="391"/>
      <c r="AJ31" s="391"/>
      <c r="AK31" s="392"/>
      <c r="AL31" s="163"/>
    </row>
    <row r="32" spans="2:63" s="189" customFormat="1" ht="18.75" customHeight="1">
      <c r="B32" s="187"/>
      <c r="C32" s="394"/>
      <c r="D32" s="395"/>
      <c r="E32" s="396" t="str">
        <f>VLOOKUP(' (2)'!I2,' (2)'!$I$3:$L$20,4)</f>
        <v>  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7"/>
      <c r="P32" s="317" t="s">
        <v>330</v>
      </c>
      <c r="Q32" s="318"/>
      <c r="R32" s="318" t="s">
        <v>331</v>
      </c>
      <c r="S32" s="319"/>
      <c r="T32" s="389"/>
      <c r="U32" s="389"/>
      <c r="V32" s="389"/>
      <c r="W32" s="389"/>
      <c r="X32" s="390"/>
      <c r="Y32" s="347" t="s">
        <v>327</v>
      </c>
      <c r="Z32" s="347"/>
      <c r="AA32" s="347"/>
      <c r="AB32" s="348"/>
      <c r="AC32" s="399"/>
      <c r="AD32" s="389"/>
      <c r="AE32" s="389"/>
      <c r="AF32" s="389"/>
      <c r="AG32" s="390"/>
      <c r="AH32" s="347" t="s">
        <v>327</v>
      </c>
      <c r="AI32" s="347"/>
      <c r="AJ32" s="347"/>
      <c r="AK32" s="400"/>
      <c r="AL32" s="188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</row>
    <row r="33" spans="2:63" s="189" customFormat="1" ht="13.5" customHeight="1">
      <c r="B33" s="187"/>
      <c r="C33" s="351" t="s">
        <v>333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3"/>
      <c r="AL33" s="188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</row>
    <row r="34" spans="2:71" s="189" customFormat="1" ht="12.75" customHeight="1">
      <c r="B34" s="187"/>
      <c r="C34" s="323" t="s">
        <v>334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46"/>
      <c r="P34" s="317" t="str">
        <f>VLOOKUP(' (2)'!I2,' (2)'!$I$4:$AX$20,5)</f>
        <v>  </v>
      </c>
      <c r="Q34" s="318"/>
      <c r="R34" s="318" t="str">
        <f>VLOOKUP(' (2)'!I2,' (2)'!$I$4:$AX$20,6)</f>
        <v>  </v>
      </c>
      <c r="S34" s="319"/>
      <c r="T34" s="340"/>
      <c r="U34" s="325"/>
      <c r="V34" s="325"/>
      <c r="W34" s="325"/>
      <c r="X34" s="325"/>
      <c r="Y34" s="326">
        <f>IF(OR(ISBLANK(T34),AND(P34=" --- ",R34=" --- ")),"",AS34)</f>
      </c>
      <c r="Z34" s="326"/>
      <c r="AA34" s="326"/>
      <c r="AB34" s="327"/>
      <c r="AC34" s="355"/>
      <c r="AD34" s="356"/>
      <c r="AE34" s="356"/>
      <c r="AF34" s="356"/>
      <c r="AG34" s="340"/>
      <c r="AH34" s="326">
        <f>IF(OR(ISBLANK(AC34),AND(P34=" --- ",R34=" --- ")),"",AT34)</f>
      </c>
      <c r="AI34" s="326"/>
      <c r="AJ34" s="326"/>
      <c r="AK34" s="338"/>
      <c r="AL34" s="188"/>
      <c r="AO34" s="169"/>
      <c r="AP34" s="169"/>
      <c r="AQ34" s="257" t="str">
        <f>IF(P34=" --- ",0,P34)</f>
        <v>  </v>
      </c>
      <c r="AR34" s="257" t="str">
        <f>IF(R34=" --- ",999,R34)</f>
        <v>  </v>
      </c>
      <c r="AS34" s="257" t="str">
        <f>IF(AND(T34&gt;=$AQ34,T34&lt;=$AR34),"Pass","Fail")</f>
        <v>Fail</v>
      </c>
      <c r="AT34" s="257" t="str">
        <f>IF(AND(AC34&gt;=$AQ34,AC34&lt;=$AR34),"Pass","Fail")</f>
        <v>Fail</v>
      </c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Q34" s="189">
        <f>IF(ISBLANK(AC34),"",IF(AND(AC34&gt;=BN34,AC34&lt;=BO34),"Pass","Fail"))</f>
      </c>
      <c r="BR34" s="189">
        <f>IF(ISBLANK(AE34),"",IF(AND(AE34&gt;=BP34,AE34&lt;=BQ34),"Pass","Fail"))</f>
      </c>
      <c r="BS34" s="189">
        <f>IF(ISBLANK(AF34),"",IF(AND(AF34&gt;=BQ34,AF34&lt;=#REF!),"Pass","Fail"))</f>
      </c>
    </row>
    <row r="35" spans="2:71" s="189" customFormat="1" ht="13.5" customHeight="1">
      <c r="B35" s="187"/>
      <c r="C35" s="323" t="s">
        <v>335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46"/>
      <c r="P35" s="317" t="str">
        <f>VLOOKUP(' (2)'!I2,' (2)'!$I$4:$AX$20,7)</f>
        <v>  </v>
      </c>
      <c r="Q35" s="318"/>
      <c r="R35" s="318" t="str">
        <f>VLOOKUP(' (2)'!I2,' (2)'!$I$4:$AX$20,8)</f>
        <v>  </v>
      </c>
      <c r="S35" s="319"/>
      <c r="T35" s="340"/>
      <c r="U35" s="325"/>
      <c r="V35" s="325"/>
      <c r="W35" s="325"/>
      <c r="X35" s="325"/>
      <c r="Y35" s="326">
        <f>IF(OR(ISBLANK(T35),AND(P35=" --- ",R35=" --- ")),"",AS35)</f>
      </c>
      <c r="Z35" s="326"/>
      <c r="AA35" s="326"/>
      <c r="AB35" s="327"/>
      <c r="AC35" s="355"/>
      <c r="AD35" s="356"/>
      <c r="AE35" s="356"/>
      <c r="AF35" s="356"/>
      <c r="AG35" s="340"/>
      <c r="AH35" s="326">
        <f>IF(OR(ISBLANK(AC35),AND(P35=" --- ",R35=" --- ")),"",AT35)</f>
      </c>
      <c r="AI35" s="326"/>
      <c r="AJ35" s="326"/>
      <c r="AK35" s="338"/>
      <c r="AL35" s="188"/>
      <c r="AO35" s="169"/>
      <c r="AP35" s="169"/>
      <c r="AQ35" s="257" t="str">
        <f aca="true" t="shared" si="0" ref="AQ35:AQ41">IF(P35=" --- ",0,P35)</f>
        <v>  </v>
      </c>
      <c r="AR35" s="257" t="str">
        <f aca="true" t="shared" si="1" ref="AR35:AR41">IF(R35=" --- ",999,R35)</f>
        <v>  </v>
      </c>
      <c r="AS35" s="257" t="str">
        <f>IF(AND(T35&gt;=$AQ35,T35&lt;=$AR35),"Pass","Fail")</f>
        <v>Fail</v>
      </c>
      <c r="AT35" s="257" t="str">
        <f>IF(AND(AC35&gt;=$AQ35,AC35&lt;=$AR35),"Pass","Fail")</f>
        <v>Fail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Q35" s="189">
        <f>IF(ISBLANK(AC35),"",IF(AND(AC35&gt;=BN35,AC35&lt;=BO35),"Pass","Fail"))</f>
      </c>
      <c r="BR35" s="189">
        <f>IF(ISBLANK(AE35),"",IF(AND(AE35&gt;=BP35,AE35&lt;=BQ35),"Pass","Fail"))</f>
      </c>
      <c r="BS35" s="189">
        <f>IF(ISBLANK(AF35),"",IF(AND(AF35&gt;=BQ35,AF35&lt;=#REF!),"Pass","Fail"))</f>
      </c>
    </row>
    <row r="36" spans="2:71" s="189" customFormat="1" ht="13.5" customHeight="1">
      <c r="B36" s="187"/>
      <c r="C36" s="323" t="s">
        <v>336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46"/>
      <c r="P36" s="317" t="str">
        <f>VLOOKUP(' (2)'!I2,' (2)'!$I$4:$AX$20,9)</f>
        <v>  </v>
      </c>
      <c r="Q36" s="318"/>
      <c r="R36" s="318" t="str">
        <f>VLOOKUP(' (2)'!I2,' (2)'!$I$4:$AX$20,10)</f>
        <v>  </v>
      </c>
      <c r="S36" s="319"/>
      <c r="T36" s="340"/>
      <c r="U36" s="325"/>
      <c r="V36" s="325"/>
      <c r="W36" s="325"/>
      <c r="X36" s="325"/>
      <c r="Y36" s="326">
        <f>IF(OR(ISBLANK(T36),AND(P36=" --- ",R36=" --- ")),"",AS36)</f>
      </c>
      <c r="Z36" s="326"/>
      <c r="AA36" s="326"/>
      <c r="AB36" s="327"/>
      <c r="AC36" s="355"/>
      <c r="AD36" s="356"/>
      <c r="AE36" s="356"/>
      <c r="AF36" s="356"/>
      <c r="AG36" s="340"/>
      <c r="AH36" s="326">
        <f>IF(OR(ISBLANK(AC36),AND(P36=" --- ",R36=" --- ")),"",AT36)</f>
      </c>
      <c r="AI36" s="326"/>
      <c r="AJ36" s="326"/>
      <c r="AK36" s="338"/>
      <c r="AL36" s="188"/>
      <c r="AO36" s="169"/>
      <c r="AP36" s="169"/>
      <c r="AQ36" s="257" t="str">
        <f t="shared" si="0"/>
        <v>  </v>
      </c>
      <c r="AR36" s="257" t="str">
        <f t="shared" si="1"/>
        <v>  </v>
      </c>
      <c r="AS36" s="257" t="str">
        <f>IF(AND(T36&gt;=$AQ36,T36&lt;=$AR36),"Pass","Fail")</f>
        <v>Fail</v>
      </c>
      <c r="AT36" s="257" t="str">
        <f>IF(AND(AC36&gt;=$AQ36,AC36&lt;=$AR36),"Pass","Fail")</f>
        <v>Fail</v>
      </c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Q36" s="189">
        <f>IF(ISBLANK(AC36),"",IF(AND(AC36&gt;=BN36,AC36&lt;=BO36),"Pass","Fail"))</f>
      </c>
      <c r="BR36" s="189">
        <f>IF(ISBLANK(AE36),"",IF(AND(AE36&gt;=BP36,AE36&lt;=BQ36),"Pass","Fail"))</f>
      </c>
      <c r="BS36" s="189">
        <f>IF(ISBLANK(AF36),"",IF(AND(AF36&gt;=BQ36,AF36&lt;=#REF!),"Pass","Fail"))</f>
      </c>
    </row>
    <row r="37" spans="2:63" s="189" customFormat="1" ht="13.5" customHeight="1">
      <c r="B37" s="187"/>
      <c r="C37" s="323" t="s">
        <v>505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46"/>
      <c r="P37" s="317" t="str">
        <f>VLOOKUP(' (2)'!I2,' (2)'!$I$4:$AX$20,11)</f>
        <v>  </v>
      </c>
      <c r="Q37" s="318"/>
      <c r="R37" s="318" t="str">
        <f>VLOOKUP(' (2)'!I2,' (2)'!$I$4:$AX$20,12)</f>
        <v>  </v>
      </c>
      <c r="S37" s="319"/>
      <c r="T37" s="340"/>
      <c r="U37" s="325"/>
      <c r="V37" s="325"/>
      <c r="W37" s="325"/>
      <c r="X37" s="325"/>
      <c r="Y37" s="326">
        <f>IF(OR(ISBLANK(T37),AND(P37=" --- ",R37=" --- ")),"",AS37)</f>
      </c>
      <c r="Z37" s="326"/>
      <c r="AA37" s="326"/>
      <c r="AB37" s="327"/>
      <c r="AC37" s="355"/>
      <c r="AD37" s="356"/>
      <c r="AE37" s="356"/>
      <c r="AF37" s="356"/>
      <c r="AG37" s="340"/>
      <c r="AH37" s="326">
        <f>IF(OR(ISBLANK(AC37),AND(P37=" --- ",R37=" --- ")),"",AT37)</f>
      </c>
      <c r="AI37" s="326"/>
      <c r="AJ37" s="326"/>
      <c r="AK37" s="338"/>
      <c r="AL37" s="188"/>
      <c r="AO37" s="169"/>
      <c r="AP37" s="169"/>
      <c r="AQ37" s="257" t="str">
        <f t="shared" si="0"/>
        <v>  </v>
      </c>
      <c r="AR37" s="257" t="str">
        <f t="shared" si="1"/>
        <v>  </v>
      </c>
      <c r="AS37" s="257" t="str">
        <f>IF(AND(T37&gt;=$AQ37,T37&lt;=$AR37),"Pass","Fail")</f>
        <v>Fail</v>
      </c>
      <c r="AT37" s="257" t="str">
        <f>IF(AND(AC37&gt;=$AQ37,AC37&lt;=$AR37),"Pass","Fail")</f>
        <v>Fail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</row>
    <row r="38" spans="2:71" s="189" customFormat="1" ht="13.5" customHeight="1">
      <c r="B38" s="187"/>
      <c r="C38" s="323" t="s">
        <v>506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46"/>
      <c r="P38" s="317" t="str">
        <f>VLOOKUP(' (2)'!I2,' (2)'!$I$4:$AX$20,13)</f>
        <v>  </v>
      </c>
      <c r="Q38" s="318"/>
      <c r="R38" s="318" t="str">
        <f>VLOOKUP(' (2)'!I2,' (2)'!$I$4:$AX$20,14)</f>
        <v>  </v>
      </c>
      <c r="S38" s="319"/>
      <c r="T38" s="340"/>
      <c r="U38" s="325"/>
      <c r="V38" s="325"/>
      <c r="W38" s="325"/>
      <c r="X38" s="325"/>
      <c r="Y38" s="326">
        <f>IF(OR(ISBLANK(T38),AND(P38=" --- ",R38=" --- ")),"",AS38)</f>
      </c>
      <c r="Z38" s="326"/>
      <c r="AA38" s="326"/>
      <c r="AB38" s="327"/>
      <c r="AC38" s="355"/>
      <c r="AD38" s="356"/>
      <c r="AE38" s="356"/>
      <c r="AF38" s="356"/>
      <c r="AG38" s="340"/>
      <c r="AH38" s="326">
        <f>IF(OR(ISBLANK(AC38),AND(P38=" --- ",R38=" --- ")),"",AT38)</f>
      </c>
      <c r="AI38" s="326"/>
      <c r="AJ38" s="326"/>
      <c r="AK38" s="338"/>
      <c r="AL38" s="188"/>
      <c r="AO38" s="169"/>
      <c r="AP38" s="169"/>
      <c r="AQ38" s="257" t="str">
        <f t="shared" si="0"/>
        <v>  </v>
      </c>
      <c r="AR38" s="257" t="str">
        <f t="shared" si="1"/>
        <v>  </v>
      </c>
      <c r="AS38" s="257" t="str">
        <f>IF(AND(T38&gt;=$AQ38,T38&lt;=$AR38),"Pass","Fail")</f>
        <v>Fail</v>
      </c>
      <c r="AT38" s="257" t="str">
        <f>IF(AND(AC38&gt;=$AQ38,AC38&lt;=$AR38),"Pass","Fail")</f>
        <v>Fail</v>
      </c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Q38" s="189">
        <f>IF(ISBLANK(AC38),"",IF(AND(AC38&gt;=BN38,AC38&lt;=BO38),"Pass","Fail"))</f>
      </c>
      <c r="BR38" s="189">
        <f>IF(ISBLANK(AE38),"",IF(AND(AE38&gt;=BP38,AE38&lt;=BQ38),"Pass","Fail"))</f>
      </c>
      <c r="BS38" s="189">
        <f>IF(ISBLANK(AF38),"",IF(AND(AF38&gt;=BQ38,AF38&lt;=#REF!),"Pass","Fail"))</f>
      </c>
    </row>
    <row r="39" spans="2:63" s="189" customFormat="1" ht="15.75" customHeight="1">
      <c r="B39" s="187"/>
      <c r="C39" s="323" t="s">
        <v>373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46"/>
      <c r="P39" s="317" t="str">
        <f>VLOOKUP(' (2)'!I2,' (2)'!$I$4:$AX$20,42)</f>
        <v>  </v>
      </c>
      <c r="Q39" s="318"/>
      <c r="R39" s="318"/>
      <c r="S39" s="319"/>
      <c r="T39" s="362" t="str">
        <f>VLOOKUP(' (2)'!K34,' (2)'!I33:K35,2)</f>
        <v> </v>
      </c>
      <c r="U39" s="326"/>
      <c r="V39" s="326"/>
      <c r="W39" s="326"/>
      <c r="X39" s="326"/>
      <c r="Y39" s="326">
        <f>IF(OR('DT-0044 Emulsions'!P39=" --- ",' (2)'!K34=1),"",IF(OR(AND(P39=" --- ",' (2)'!K34=3),AND(P39="Positive",' (2)'!K34=2)),"Pass","Fail"))</f>
      </c>
      <c r="Z39" s="326" t="b">
        <f>IF(A39="---",IF(ISBLANK(E34),"",IF(E34="positive","Pass","Fail")))</f>
        <v>0</v>
      </c>
      <c r="AA39" s="326" t="b">
        <f>IF(B39="---",IF(ISBLANK(F34),"",IF(F34="positive","Pass","Fail")))</f>
        <v>0</v>
      </c>
      <c r="AB39" s="327" t="b">
        <f>IF(C39="---",IF(ISBLANK(G34),"",IF(G34="positive","Pass","Fail")))</f>
        <v>0</v>
      </c>
      <c r="AC39" s="357">
        <f>VLOOKUP(' (2)'!K35,' (2)'!I33:K35,3)</f>
        <v>0</v>
      </c>
      <c r="AD39" s="326"/>
      <c r="AE39" s="326"/>
      <c r="AF39" s="326"/>
      <c r="AG39" s="326"/>
      <c r="AH39" s="327">
        <f>IF(OR('DT-0044 Emulsions'!P39=" --- ",' (2)'!K35=1),"",IF(OR(AND(P39=" --- ",' (2)'!K35=3),AND(P39="Positive",' (2)'!K35=2)),"Pass","Fail"))</f>
      </c>
      <c r="AI39" s="367" t="b">
        <f>IF(J39="---",IF(ISBLANK(N34),"",IF(N34="positive","Pass","Fail")))</f>
        <v>0</v>
      </c>
      <c r="AJ39" s="367" t="b">
        <f>IF(K39="---",IF(ISBLANK(O34),"",IF(O34="positive","Pass","Fail")))</f>
        <v>0</v>
      </c>
      <c r="AK39" s="368" t="b">
        <f>IF(L39="---",IF(ISBLANK(P34),"",IF(P34="positive","Pass","Fail")))</f>
        <v>0</v>
      </c>
      <c r="AL39" s="188"/>
      <c r="AO39" s="169"/>
      <c r="AP39" s="169"/>
      <c r="AQ39" s="259" t="str">
        <f t="shared" si="0"/>
        <v>  </v>
      </c>
      <c r="AR39" s="259">
        <f t="shared" si="1"/>
        <v>0</v>
      </c>
      <c r="AS39" s="259"/>
      <c r="AT39" s="25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</row>
    <row r="40" spans="2:71" s="189" customFormat="1" ht="13.5" customHeight="1">
      <c r="B40" s="187"/>
      <c r="C40" s="323" t="s">
        <v>342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46"/>
      <c r="P40" s="317" t="str">
        <f>VLOOKUP(' (2)'!I2,' (2)'!$I$4:$AX$20,15)</f>
        <v>  </v>
      </c>
      <c r="Q40" s="318"/>
      <c r="R40" s="318" t="str">
        <f>VLOOKUP(' (2)'!I2,' (2)'!$I$4:$AX$20,16)</f>
        <v>  </v>
      </c>
      <c r="S40" s="319"/>
      <c r="T40" s="340"/>
      <c r="U40" s="325"/>
      <c r="V40" s="325"/>
      <c r="W40" s="325"/>
      <c r="X40" s="325"/>
      <c r="Y40" s="326">
        <f>IF(OR(ISBLANK(T40),AND(P40=" --- ",R40=" --- ")),"",AS40)</f>
      </c>
      <c r="Z40" s="326"/>
      <c r="AA40" s="326"/>
      <c r="AB40" s="327"/>
      <c r="AC40" s="339"/>
      <c r="AD40" s="325"/>
      <c r="AE40" s="325"/>
      <c r="AF40" s="325"/>
      <c r="AG40" s="325"/>
      <c r="AH40" s="326">
        <f>IF(OR(ISBLANK(AC40),AND(P40=" --- ",R40=" --- ")),"",AT40)</f>
      </c>
      <c r="AI40" s="326"/>
      <c r="AJ40" s="326"/>
      <c r="AK40" s="338"/>
      <c r="AL40" s="188"/>
      <c r="AO40" s="169"/>
      <c r="AP40" s="169"/>
      <c r="AQ40" s="257" t="str">
        <f t="shared" si="0"/>
        <v>  </v>
      </c>
      <c r="AR40" s="257" t="str">
        <f t="shared" si="1"/>
        <v>  </v>
      </c>
      <c r="AS40" s="257" t="str">
        <f>IF(AND(T40&gt;=$AQ40,T40&lt;=$AR40),"Pass","Fail")</f>
        <v>Fail</v>
      </c>
      <c r="AT40" s="257" t="str">
        <f>IF(AND(AC40&gt;=$AQ40,AC40&lt;=$AR40),"Pass","Fail")</f>
        <v>Fail</v>
      </c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Q40" s="189">
        <f>IF(ISBLANK(AC40),"",IF(AND(AC40&gt;=BN40,AC40&lt;=BO40),"Pass","Fail"))</f>
      </c>
      <c r="BR40" s="189">
        <f>IF(ISBLANK(AE40),"",IF(AND(AE40&gt;=BP40,AE40&lt;=BQ40),"Pass","Fail"))</f>
      </c>
      <c r="BS40" s="189">
        <f>IF(ISBLANK(AF40),"",IF(AND(AF40&gt;=BQ40,AF40&lt;=#REF!),"Pass","Fail"))</f>
      </c>
    </row>
    <row r="41" spans="2:63" s="189" customFormat="1" ht="13.5" customHeight="1">
      <c r="B41" s="187"/>
      <c r="C41" s="323" t="s">
        <v>515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46"/>
      <c r="P41" s="317" t="str">
        <f>VLOOKUP(' (2)'!I2,' (2)'!$I$4:$AX$20,25)</f>
        <v>  </v>
      </c>
      <c r="Q41" s="318"/>
      <c r="R41" s="318" t="str">
        <f>VLOOKUP(' (2)'!I2,' (2)'!$I$4:$AX$20,26)</f>
        <v>  </v>
      </c>
      <c r="S41" s="319"/>
      <c r="T41" s="340"/>
      <c r="U41" s="325"/>
      <c r="V41" s="325"/>
      <c r="W41" s="325"/>
      <c r="X41" s="325"/>
      <c r="Y41" s="326">
        <f>IF(OR(ISBLANK(T41),AND(P41=" --- ",R41=" --- ")),"",AS41)</f>
      </c>
      <c r="Z41" s="326"/>
      <c r="AA41" s="326"/>
      <c r="AB41" s="327"/>
      <c r="AC41" s="339"/>
      <c r="AD41" s="325"/>
      <c r="AE41" s="325"/>
      <c r="AF41" s="325"/>
      <c r="AG41" s="325"/>
      <c r="AH41" s="326">
        <f>IF(OR(ISBLANK(AC41),AND(P41=" --- ",R41=" --- ")),"",AT41)</f>
      </c>
      <c r="AI41" s="326"/>
      <c r="AJ41" s="326"/>
      <c r="AK41" s="338"/>
      <c r="AL41" s="188"/>
      <c r="AO41" s="169"/>
      <c r="AP41" s="169"/>
      <c r="AQ41" s="257" t="str">
        <f t="shared" si="0"/>
        <v>  </v>
      </c>
      <c r="AR41" s="257" t="str">
        <f t="shared" si="1"/>
        <v>  </v>
      </c>
      <c r="AS41" s="257" t="str">
        <f>IF(AND(T41&gt;=$AQ41,T41&lt;=$AR41),"Pass","Fail")</f>
        <v>Fail</v>
      </c>
      <c r="AT41" s="257" t="str">
        <f>IF(AND(AC41&gt;=$AQ41,AC41&lt;=$AR41),"Pass","Fail")</f>
        <v>Fail</v>
      </c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</row>
    <row r="42" spans="2:63" s="189" customFormat="1" ht="13.5" customHeight="1">
      <c r="B42" s="187"/>
      <c r="C42" s="358" t="s">
        <v>508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60"/>
      <c r="AL42" s="188"/>
      <c r="AO42" s="169"/>
      <c r="AP42" s="169"/>
      <c r="AQ42" s="258"/>
      <c r="AR42" s="258"/>
      <c r="AS42" s="258"/>
      <c r="AT42" s="258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</row>
    <row r="43" spans="2:63" s="189" customFormat="1" ht="13.5" customHeight="1">
      <c r="B43" s="187"/>
      <c r="C43" s="323" t="s">
        <v>509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46"/>
      <c r="P43" s="343" t="str">
        <f>VLOOKUP(' (2)'!I2,' (2)'!I4:AX20,17)</f>
        <v>  </v>
      </c>
      <c r="Q43" s="344"/>
      <c r="R43" s="344"/>
      <c r="S43" s="345"/>
      <c r="T43" s="349"/>
      <c r="U43" s="350"/>
      <c r="V43" s="350"/>
      <c r="W43" s="350"/>
      <c r="X43" s="350"/>
      <c r="Y43" s="341"/>
      <c r="Z43" s="341"/>
      <c r="AA43" s="341"/>
      <c r="AB43" s="361"/>
      <c r="AC43" s="354"/>
      <c r="AD43" s="350"/>
      <c r="AE43" s="350"/>
      <c r="AF43" s="350"/>
      <c r="AG43" s="350"/>
      <c r="AH43" s="341"/>
      <c r="AI43" s="341"/>
      <c r="AJ43" s="341"/>
      <c r="AK43" s="342"/>
      <c r="AL43" s="188"/>
      <c r="AO43" s="169"/>
      <c r="AP43" s="169"/>
      <c r="AQ43" s="257" t="str">
        <f>IF(P43=" --- ",0,P43)</f>
        <v>  </v>
      </c>
      <c r="AR43" s="257">
        <f>IF(R43=" --- ",999,R43)</f>
        <v>0</v>
      </c>
      <c r="AS43" s="257" t="str">
        <f>IF(AND(T43&gt;=$AQ43,T43&lt;=$AR43),"Pass","Fail")</f>
        <v>Fail</v>
      </c>
      <c r="AT43" s="257" t="str">
        <f>IF(AND(AC43&gt;=$AQ43,AC43&lt;=$AR43),"Pass","Fail")</f>
        <v>Fail</v>
      </c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</row>
    <row r="44" spans="2:63" s="189" customFormat="1" ht="13.5" customHeight="1">
      <c r="B44" s="187"/>
      <c r="C44" s="323" t="s">
        <v>510</v>
      </c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46"/>
      <c r="P44" s="343">
        <f>IF(' (2)'!I2=1,"",VLOOKUP(' (2)'!I2,' (2)'!I4:AX20,18)&amp;" F")</f>
      </c>
      <c r="Q44" s="344"/>
      <c r="R44" s="344"/>
      <c r="S44" s="345"/>
      <c r="T44" s="349"/>
      <c r="U44" s="350"/>
      <c r="V44" s="350"/>
      <c r="W44" s="350"/>
      <c r="X44" s="350"/>
      <c r="Y44" s="341"/>
      <c r="Z44" s="341"/>
      <c r="AA44" s="341"/>
      <c r="AB44" s="361"/>
      <c r="AC44" s="354"/>
      <c r="AD44" s="350"/>
      <c r="AE44" s="350"/>
      <c r="AF44" s="350"/>
      <c r="AG44" s="350"/>
      <c r="AH44" s="341"/>
      <c r="AI44" s="341"/>
      <c r="AJ44" s="341"/>
      <c r="AK44" s="342"/>
      <c r="AL44" s="188"/>
      <c r="AO44" s="169"/>
      <c r="AP44" s="169"/>
      <c r="AQ44" s="257">
        <f>IF(P44=" --- ",0,P44)</f>
      </c>
      <c r="AR44" s="257">
        <f>IF(R44=" --- ",999,R44)</f>
        <v>0</v>
      </c>
      <c r="AS44" s="257" t="str">
        <f>IF(AND(T44&gt;=$AQ44,T44&lt;=$AR44),"Pass","Fail")</f>
        <v>Pass</v>
      </c>
      <c r="AT44" s="257" t="str">
        <f>IF(AND(AC44&gt;=$AQ44,AC44&lt;=$AR44),"Pass","Fail")</f>
        <v>Pass</v>
      </c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</row>
    <row r="45" spans="2:71" s="189" customFormat="1" ht="13.5" customHeight="1">
      <c r="B45" s="187"/>
      <c r="C45" s="323" t="s">
        <v>511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46"/>
      <c r="P45" s="317" t="str">
        <f>VLOOKUP(' (2)'!I2,' (2)'!$I$4:$AX$20,19)</f>
        <v>  </v>
      </c>
      <c r="Q45" s="318"/>
      <c r="R45" s="318" t="str">
        <f>VLOOKUP(' (2)'!I2,' (2)'!$I$4:$AX$20,20)</f>
        <v>  </v>
      </c>
      <c r="S45" s="319"/>
      <c r="T45" s="340"/>
      <c r="U45" s="325"/>
      <c r="V45" s="325"/>
      <c r="W45" s="325"/>
      <c r="X45" s="325"/>
      <c r="Y45" s="326">
        <f>IF(OR(ISBLANK(T45),AND(P45=" --- ",R45=" --- ")),"",AS45)</f>
      </c>
      <c r="Z45" s="326"/>
      <c r="AA45" s="326"/>
      <c r="AB45" s="327"/>
      <c r="AC45" s="339"/>
      <c r="AD45" s="325"/>
      <c r="AE45" s="325"/>
      <c r="AF45" s="325"/>
      <c r="AG45" s="325"/>
      <c r="AH45" s="326">
        <f>IF(OR(ISBLANK(AC45),AND(P45=" --- ",R45=" --- ")),"",AT45)</f>
      </c>
      <c r="AI45" s="326"/>
      <c r="AJ45" s="326"/>
      <c r="AK45" s="338"/>
      <c r="AL45" s="188"/>
      <c r="AO45" s="169"/>
      <c r="AP45" s="169"/>
      <c r="AQ45" s="257" t="str">
        <f>IF(P45=" --- ",0,P45)</f>
        <v>  </v>
      </c>
      <c r="AR45" s="257" t="str">
        <f>IF(R45=" --- ",999,R45)</f>
        <v>  </v>
      </c>
      <c r="AS45" s="257" t="str">
        <f>IF(AND(T45&gt;=$AQ45,T45&lt;=$AR45),"Pass","Fail")</f>
        <v>Fail</v>
      </c>
      <c r="AT45" s="257" t="str">
        <f>IF(AND(AC45&gt;=$AQ45,AC45&lt;=$AR45),"Pass","Fail")</f>
        <v>Fail</v>
      </c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Q45" s="189">
        <f>IF(ISBLANK(AC46),"",IF(AND(AC46&gt;=BN45,AC46&lt;=BO45),"Pass","Fail"))</f>
      </c>
      <c r="BR45" s="189">
        <f>IF(ISBLANK(AE46),"",IF(AND(AE46&gt;=BP45,AE46&lt;=BQ45),"Pass","Fail"))</f>
      </c>
      <c r="BS45" s="189">
        <f>IF(ISBLANK(AF46),"",IF(AND(AF46&gt;=BQ45,AF46&lt;=#REF!),"Pass","Fail"))</f>
      </c>
    </row>
    <row r="46" spans="2:71" s="189" customFormat="1" ht="13.5" customHeight="1">
      <c r="B46" s="187"/>
      <c r="C46" s="323" t="s">
        <v>344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46"/>
      <c r="P46" s="317" t="str">
        <f>VLOOKUP(' (2)'!I2,' (2)'!$I$4:$AX$20,21)</f>
        <v>  </v>
      </c>
      <c r="Q46" s="318"/>
      <c r="R46" s="318" t="str">
        <f>VLOOKUP(' (2)'!I2,' (2)'!$I$4:$AX$20,22)</f>
        <v>  </v>
      </c>
      <c r="S46" s="319"/>
      <c r="T46" s="340"/>
      <c r="U46" s="325"/>
      <c r="V46" s="325"/>
      <c r="W46" s="325"/>
      <c r="X46" s="325"/>
      <c r="Y46" s="326">
        <f>IF(OR(ISBLANK(T46),AND(P46=" --- ",R46=" --- ")),"",AS46)</f>
      </c>
      <c r="Z46" s="326"/>
      <c r="AA46" s="326"/>
      <c r="AB46" s="327"/>
      <c r="AC46" s="339"/>
      <c r="AD46" s="325"/>
      <c r="AE46" s="325"/>
      <c r="AF46" s="325"/>
      <c r="AG46" s="325"/>
      <c r="AH46" s="326">
        <f>IF(OR(ISBLANK(AC46),AND(P46=" --- ",R46=" --- ")),"",AT46)</f>
      </c>
      <c r="AI46" s="326"/>
      <c r="AJ46" s="326"/>
      <c r="AK46" s="338"/>
      <c r="AL46" s="188"/>
      <c r="AO46" s="169"/>
      <c r="AP46" s="169"/>
      <c r="AQ46" s="257" t="str">
        <f>IF(P46=" --- ",0,P46)</f>
        <v>  </v>
      </c>
      <c r="AR46" s="257" t="str">
        <f>IF(R46=" --- ",999,R46)</f>
        <v>  </v>
      </c>
      <c r="AS46" s="257" t="str">
        <f>IF(AND(T46&gt;=$AQ46,T46&lt;=$AR46),"Pass","Fail")</f>
        <v>Fail</v>
      </c>
      <c r="AT46" s="257" t="str">
        <f>IF(AND(AC46&gt;=$AQ46,AC46&lt;=$AR46),"Pass","Fail")</f>
        <v>Fail</v>
      </c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R46" s="189" t="e">
        <f>IF(ISBLANK(#REF!),"",IF(AND(#REF!&gt;=BP46,#REF!&lt;=BQ46),"Pass","Fail"))</f>
        <v>#REF!</v>
      </c>
      <c r="BS46" s="189" t="e">
        <f>IF(ISBLANK(#REF!),"",IF(AND(#REF!&gt;=BQ46,#REF!&lt;=#REF!),"Pass","Fail"))</f>
        <v>#REF!</v>
      </c>
    </row>
    <row r="47" spans="2:71" s="189" customFormat="1" ht="13.5" customHeight="1">
      <c r="B47" s="187"/>
      <c r="C47" s="323" t="s">
        <v>450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46"/>
      <c r="P47" s="317" t="str">
        <f>VLOOKUP(' (2)'!I2,' (2)'!$I$4:$AX$20,23)</f>
        <v>  </v>
      </c>
      <c r="Q47" s="318"/>
      <c r="R47" s="318" t="str">
        <f>VLOOKUP(' (2)'!I2,' (2)'!$I$4:$AX$20,24)</f>
        <v>  </v>
      </c>
      <c r="S47" s="319"/>
      <c r="T47" s="340"/>
      <c r="U47" s="325"/>
      <c r="V47" s="325"/>
      <c r="W47" s="325"/>
      <c r="X47" s="325"/>
      <c r="Y47" s="326">
        <f>IF(OR(ISBLANK(T47),AND(P47=" --- ",R47=" --- ")),"",AS47)</f>
      </c>
      <c r="Z47" s="326"/>
      <c r="AA47" s="326"/>
      <c r="AB47" s="327"/>
      <c r="AC47" s="339"/>
      <c r="AD47" s="325"/>
      <c r="AE47" s="325"/>
      <c r="AF47" s="325"/>
      <c r="AG47" s="325"/>
      <c r="AH47" s="326">
        <f>IF(OR(ISBLANK(AC47),AND(P47=" --- ",R47=" --- ")),"",AT47)</f>
      </c>
      <c r="AI47" s="326"/>
      <c r="AJ47" s="326"/>
      <c r="AK47" s="338"/>
      <c r="AL47" s="188"/>
      <c r="AO47" s="169"/>
      <c r="AP47" s="169"/>
      <c r="AQ47" s="257" t="str">
        <f>IF(P47=" --- ",0,P47)</f>
        <v>  </v>
      </c>
      <c r="AR47" s="257" t="str">
        <f>IF(R47=" --- ",999,R47)</f>
        <v>  </v>
      </c>
      <c r="AS47" s="257" t="str">
        <f>IF(AND(T47&gt;=$AQ47,T47&lt;=$AR47),"Pass","Fail")</f>
        <v>Fail</v>
      </c>
      <c r="AT47" s="257" t="str">
        <f>IF(AND(AC47&gt;=$AQ47,AC47&lt;=$AR47),"Pass","Fail")</f>
        <v>Fail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Q47" s="189">
        <f>IF(ISBLANK(AC47),"",IF(AND(AC47&gt;=BN47,AC47&lt;=BO47),"Pass","Fail"))</f>
      </c>
      <c r="BR47" s="189">
        <f>IF(ISBLANK(AE47),"",IF(AND(AE47&gt;=BP47,AE47&lt;=BQ47),"Pass","Fail"))</f>
      </c>
      <c r="BS47" s="189">
        <f>IF(ISBLANK(AF47),"",IF(AND(AF47&gt;=BQ47,AF47&lt;=#REF!),"Pass","Fail"))</f>
      </c>
    </row>
    <row r="48" spans="2:63" s="189" customFormat="1" ht="13.5" customHeight="1">
      <c r="B48" s="187"/>
      <c r="C48" s="351" t="s">
        <v>360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3"/>
      <c r="AL48" s="188"/>
      <c r="AO48" s="169"/>
      <c r="AP48" s="169"/>
      <c r="AQ48" s="258"/>
      <c r="AR48" s="258"/>
      <c r="AS48" s="258"/>
      <c r="AT48" s="25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</row>
    <row r="49" spans="2:71" s="189" customFormat="1" ht="13.5" customHeight="1">
      <c r="B49" s="187"/>
      <c r="C49" s="323" t="s">
        <v>345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46"/>
      <c r="P49" s="317" t="str">
        <f>VLOOKUP(' (2)'!I2,' (2)'!$I$4:$AX$20,27)</f>
        <v>  </v>
      </c>
      <c r="Q49" s="318"/>
      <c r="R49" s="318" t="str">
        <f>VLOOKUP(' (2)'!I2,' (2)'!$I$4:$AX$20,28)</f>
        <v>  </v>
      </c>
      <c r="S49" s="319"/>
      <c r="T49" s="340"/>
      <c r="U49" s="325"/>
      <c r="V49" s="325"/>
      <c r="W49" s="325"/>
      <c r="X49" s="325"/>
      <c r="Y49" s="326">
        <f>IF(OR(ISBLANK(T49),AND(P49=" --- ",R49=" --- ")),"",AS49)</f>
      </c>
      <c r="Z49" s="326"/>
      <c r="AA49" s="326"/>
      <c r="AB49" s="327"/>
      <c r="AC49" s="339"/>
      <c r="AD49" s="325"/>
      <c r="AE49" s="325"/>
      <c r="AF49" s="325"/>
      <c r="AG49" s="325"/>
      <c r="AH49" s="326">
        <f>IF(OR(ISBLANK(AC49),AND(P49=" --- ",R49=" --- ")),"",AT49)</f>
      </c>
      <c r="AI49" s="326"/>
      <c r="AJ49" s="326"/>
      <c r="AK49" s="338"/>
      <c r="AL49" s="188"/>
      <c r="AO49" s="169"/>
      <c r="AP49" s="169"/>
      <c r="AQ49" s="257" t="str">
        <f>IF(P49=" --- ",0,P49)</f>
        <v>  </v>
      </c>
      <c r="AR49" s="257" t="str">
        <f>IF(R49=" --- ",999,R49)</f>
        <v>  </v>
      </c>
      <c r="AS49" s="257" t="str">
        <f>IF(AND(T49&gt;=$AQ49,T49&lt;=$AR49),"Pass","Fail")</f>
        <v>Fail</v>
      </c>
      <c r="AT49" s="257" t="str">
        <f>IF(AND(AC49&gt;=$AQ49,AC49&lt;=$AR49),"Pass","Fail")</f>
        <v>Fail</v>
      </c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Q49" s="189">
        <f>IF(ISBLANK(AC49),"",IF(AND(AC49&gt;=BN49,AC49&lt;=BO49),"Pass","Fail"))</f>
      </c>
      <c r="BR49" s="189">
        <f>IF(ISBLANK(AE49),"",IF(AND(AE49&gt;=BP49,AE49&lt;=BQ49),"Pass","Fail"))</f>
      </c>
      <c r="BS49" s="189">
        <f>IF(ISBLANK(AF49),"",IF(AND(AF49&gt;=BQ49,AF49&lt;=#REF!),"Pass","Fail"))</f>
      </c>
    </row>
    <row r="50" spans="2:63" s="189" customFormat="1" ht="13.5" customHeight="1">
      <c r="B50" s="187"/>
      <c r="C50" s="323" t="s">
        <v>513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46"/>
      <c r="P50" s="317" t="str">
        <f>VLOOKUP(' (2)'!I2,' (2)'!$I$4:$AX$20,33)</f>
        <v>  </v>
      </c>
      <c r="Q50" s="318"/>
      <c r="R50" s="318" t="str">
        <f>VLOOKUP(' (2)'!I2,' (2)'!$I$4:$AX$20,34)</f>
        <v>  </v>
      </c>
      <c r="S50" s="319"/>
      <c r="T50" s="340"/>
      <c r="U50" s="325"/>
      <c r="V50" s="325"/>
      <c r="W50" s="325"/>
      <c r="X50" s="325"/>
      <c r="Y50" s="326">
        <f>IF(OR(ISBLANK(T50),AND(P50=" --- ",R50=" --- ")),"",AS50)</f>
      </c>
      <c r="Z50" s="326"/>
      <c r="AA50" s="326"/>
      <c r="AB50" s="327"/>
      <c r="AC50" s="339"/>
      <c r="AD50" s="325"/>
      <c r="AE50" s="325"/>
      <c r="AF50" s="325"/>
      <c r="AG50" s="325"/>
      <c r="AH50" s="326">
        <f>IF(OR(ISBLANK(AC50),AND(P50=" --- ",R50=" --- ")),"",AT50)</f>
      </c>
      <c r="AI50" s="326"/>
      <c r="AJ50" s="326"/>
      <c r="AK50" s="338"/>
      <c r="AL50" s="188"/>
      <c r="AO50" s="169"/>
      <c r="AP50" s="169"/>
      <c r="AQ50" s="257" t="str">
        <f>IF(P50=" --- ",0,P50)</f>
        <v>  </v>
      </c>
      <c r="AR50" s="257" t="str">
        <f>IF(R50=" --- ",999,R50)</f>
        <v>  </v>
      </c>
      <c r="AS50" s="257" t="str">
        <f>IF(AND(T50&gt;=$AQ50,T50&lt;=$AR50),"Pass","Fail")</f>
        <v>Fail</v>
      </c>
      <c r="AT50" s="257" t="str">
        <f>IF(AND(AC50&gt;=$AQ50,AC50&lt;=$AR50),"Pass","Fail")</f>
        <v>Fail</v>
      </c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</row>
    <row r="51" spans="2:71" s="189" customFormat="1" ht="13.5" customHeight="1">
      <c r="B51" s="187"/>
      <c r="C51" s="323" t="s">
        <v>346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46"/>
      <c r="P51" s="317" t="str">
        <f>VLOOKUP(' (2)'!I2,' (2)'!$I$4:$AX$20,31)</f>
        <v>  </v>
      </c>
      <c r="Q51" s="318"/>
      <c r="R51" s="318" t="str">
        <f>VLOOKUP(' (2)'!I2,' (2)'!$I$4:$AX$20,32)</f>
        <v>  </v>
      </c>
      <c r="S51" s="319"/>
      <c r="T51" s="340"/>
      <c r="U51" s="325"/>
      <c r="V51" s="325"/>
      <c r="W51" s="325"/>
      <c r="X51" s="325"/>
      <c r="Y51" s="326">
        <f>IF(OR(ISBLANK(T51),AND(P51=" --- ",R51=" --- ")),"",AS51)</f>
      </c>
      <c r="Z51" s="326"/>
      <c r="AA51" s="326"/>
      <c r="AB51" s="327"/>
      <c r="AC51" s="339"/>
      <c r="AD51" s="325"/>
      <c r="AE51" s="325"/>
      <c r="AF51" s="325"/>
      <c r="AG51" s="325"/>
      <c r="AH51" s="326">
        <f>IF(OR(ISBLANK(AC51),AND(P51=" --- ",R51=" --- ")),"",AT51)</f>
      </c>
      <c r="AI51" s="326"/>
      <c r="AJ51" s="326"/>
      <c r="AK51" s="338"/>
      <c r="AL51" s="188"/>
      <c r="AO51" s="169"/>
      <c r="AP51" s="169"/>
      <c r="AQ51" s="257" t="str">
        <f>IF(P51=" --- ",0,P51)</f>
        <v>  </v>
      </c>
      <c r="AR51" s="257" t="str">
        <f>IF(R51=" --- ",999,R51)</f>
        <v>  </v>
      </c>
      <c r="AS51" s="257" t="str">
        <f>IF(AND(T51&gt;=$AQ51,T51&lt;=$AR51),"Pass","Fail")</f>
        <v>Fail</v>
      </c>
      <c r="AT51" s="257" t="str">
        <f>IF(AND(AC51&gt;=$AQ51,AC51&lt;=$AR51),"Pass","Fail")</f>
        <v>Fail</v>
      </c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Q51" s="189">
        <f>IF(ISBLANK(AC51),"",IF(AND(AC51&gt;=BN51,AC51&lt;=BO51),"Pass","Fail"))</f>
      </c>
      <c r="BR51" s="189">
        <f>IF(ISBLANK(AE51),"",IF(AND(AE51&gt;=BP51,AE51&lt;=BQ51),"Pass","Fail"))</f>
      </c>
      <c r="BS51" s="189">
        <f>IF(ISBLANK(AF51),"",IF(AND(AF51&gt;=BQ51,AF51&lt;=#REF!),"Pass","Fail"))</f>
      </c>
    </row>
    <row r="52" spans="2:71" s="189" customFormat="1" ht="13.5" customHeight="1">
      <c r="B52" s="187"/>
      <c r="C52" s="323" t="s">
        <v>348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46"/>
      <c r="P52" s="317" t="str">
        <f>VLOOKUP(' (2)'!I2,' (2)'!$I$4:$AX$20,36)</f>
        <v>  </v>
      </c>
      <c r="Q52" s="318"/>
      <c r="R52" s="318" t="str">
        <f>VLOOKUP(' (2)'!I2,' (2)'!$I$4:$AX$20,37)</f>
        <v>  </v>
      </c>
      <c r="S52" s="319"/>
      <c r="T52" s="340"/>
      <c r="U52" s="325"/>
      <c r="V52" s="325"/>
      <c r="W52" s="325"/>
      <c r="X52" s="325"/>
      <c r="Y52" s="326">
        <f>IF(OR(ISBLANK(T52),AND(P52=" --- ",R52=" --- ")),"",AS52)</f>
      </c>
      <c r="Z52" s="326"/>
      <c r="AA52" s="326"/>
      <c r="AB52" s="327"/>
      <c r="AC52" s="339"/>
      <c r="AD52" s="325"/>
      <c r="AE52" s="325"/>
      <c r="AF52" s="325"/>
      <c r="AG52" s="325"/>
      <c r="AH52" s="326">
        <f>IF(OR(ISBLANK(AC52),AND(P52=" --- ",R52=" --- ")),"",AT52)</f>
      </c>
      <c r="AI52" s="326"/>
      <c r="AJ52" s="326"/>
      <c r="AK52" s="338"/>
      <c r="AL52" s="188"/>
      <c r="AO52" s="169"/>
      <c r="AP52" s="169"/>
      <c r="AQ52" s="257" t="str">
        <f>IF(P52=" --- ",0,P52)</f>
        <v>  </v>
      </c>
      <c r="AR52" s="257" t="str">
        <f>IF(R52=" --- ",999,R52)</f>
        <v>  </v>
      </c>
      <c r="AS52" s="257" t="str">
        <f>IF(AND(T52&gt;=$AQ52,T52&lt;=$AR52),"Pass","Fail")</f>
        <v>Fail</v>
      </c>
      <c r="AT52" s="257" t="str">
        <f>IF(AND(AC52&gt;=$AQ52,AC52&lt;=$AR52),"Pass","Fail")</f>
        <v>Fail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Q52" s="189">
        <f>IF(ISBLANK(AC52),"",IF(AND(AC52&gt;=BN52,AC52&lt;=BO52),"Pass","Fail"))</f>
      </c>
      <c r="BR52" s="189">
        <f>IF(ISBLANK(AE52),"",IF(AND(AE52&gt;=BP52,AE52&lt;=BQ52),"Pass","Fail"))</f>
      </c>
      <c r="BS52" s="189">
        <f>IF(ISBLANK(AF52),"",IF(AND(AF52&gt;=BQ52,AF52&lt;=#REF!),"Pass","Fail"))</f>
      </c>
    </row>
    <row r="53" spans="2:63" s="189" customFormat="1" ht="13.5" customHeight="1">
      <c r="B53" s="187"/>
      <c r="C53" s="364" t="s">
        <v>322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6"/>
      <c r="AL53" s="188"/>
      <c r="AO53" s="169"/>
      <c r="AP53" s="169"/>
      <c r="AQ53" s="258"/>
      <c r="AR53" s="258"/>
      <c r="AS53" s="258"/>
      <c r="AT53" s="258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</row>
    <row r="54" spans="2:63" s="189" customFormat="1" ht="13.5" customHeight="1">
      <c r="B54" s="187"/>
      <c r="C54" s="323" t="s">
        <v>512</v>
      </c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17" t="str">
        <f>VLOOKUP(' (2)'!I2,' (2)'!$I$4:$AX$20,29)</f>
        <v>  </v>
      </c>
      <c r="Q54" s="318"/>
      <c r="R54" s="318" t="str">
        <f>VLOOKUP(' (2)'!I2,' (2)'!$I$4:$AX$20,30)</f>
        <v>  </v>
      </c>
      <c r="S54" s="319"/>
      <c r="T54" s="325"/>
      <c r="U54" s="325"/>
      <c r="V54" s="325"/>
      <c r="W54" s="325"/>
      <c r="X54" s="325"/>
      <c r="Y54" s="326">
        <f>IF(OR(ISBLANK(T54),AND(P54=" --- ",R54=" --- ")),"",AS54)</f>
      </c>
      <c r="Z54" s="326"/>
      <c r="AA54" s="326"/>
      <c r="AB54" s="327"/>
      <c r="AC54" s="328"/>
      <c r="AD54" s="329"/>
      <c r="AE54" s="329"/>
      <c r="AF54" s="329"/>
      <c r="AG54" s="329"/>
      <c r="AH54" s="326">
        <f>IF(OR(ISBLANK(AC54),AND(P54=" --- ",R54=" --- ")),"",AT54)</f>
      </c>
      <c r="AI54" s="326"/>
      <c r="AJ54" s="326"/>
      <c r="AK54" s="338"/>
      <c r="AL54" s="188"/>
      <c r="AO54" s="169"/>
      <c r="AP54" s="169"/>
      <c r="AQ54" s="257" t="str">
        <f>IF(P54=" --- ",0,P54)</f>
        <v>  </v>
      </c>
      <c r="AR54" s="257" t="str">
        <f>IF(R54=" --- ",999,R54)</f>
        <v>  </v>
      </c>
      <c r="AS54" s="257" t="str">
        <f>IF(AND(T54&gt;=$AQ54,T54&lt;=$AR54),"Pass","Fail")</f>
        <v>Fail</v>
      </c>
      <c r="AT54" s="257" t="str">
        <f>IF(AND(AC54&gt;=$AQ54,AC54&lt;=$AR54),"Pass","Fail")</f>
        <v>Fail</v>
      </c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</row>
    <row r="55" spans="2:63" s="189" customFormat="1" ht="13.5" customHeight="1">
      <c r="B55" s="187"/>
      <c r="C55" s="323" t="s">
        <v>376</v>
      </c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17" t="str">
        <f>VLOOKUP(' (2)'!I2,' (2)'!$I$4:$AX$20,38)</f>
        <v>  </v>
      </c>
      <c r="Q55" s="318"/>
      <c r="R55" s="318" t="str">
        <f>VLOOKUP(' (2)'!I2,' (2)'!$I$4:$AX$20,39)</f>
        <v>  </v>
      </c>
      <c r="S55" s="319"/>
      <c r="T55" s="325"/>
      <c r="U55" s="325"/>
      <c r="V55" s="325"/>
      <c r="W55" s="325"/>
      <c r="X55" s="325"/>
      <c r="Y55" s="326">
        <f>IF(OR(ISBLANK(T55),AND(P55=" --- ",R55=" --- ")),"",AS55)</f>
      </c>
      <c r="Z55" s="326"/>
      <c r="AA55" s="326"/>
      <c r="AB55" s="327"/>
      <c r="AC55" s="328"/>
      <c r="AD55" s="329"/>
      <c r="AE55" s="329"/>
      <c r="AF55" s="329"/>
      <c r="AG55" s="329"/>
      <c r="AH55" s="326">
        <f>IF(OR(ISBLANK(AC55),AND(P55=" --- ",R55=" --- ")),"",AT55)</f>
      </c>
      <c r="AI55" s="326"/>
      <c r="AJ55" s="326"/>
      <c r="AK55" s="338"/>
      <c r="AL55" s="188"/>
      <c r="AO55" s="169"/>
      <c r="AP55" s="169"/>
      <c r="AQ55" s="257" t="str">
        <f>IF(P55=" --- ",0,P55)</f>
        <v>  </v>
      </c>
      <c r="AR55" s="257" t="str">
        <f>IF(R55=" --- ",999,R55)</f>
        <v>  </v>
      </c>
      <c r="AS55" s="257" t="str">
        <f>IF(AND(T55&gt;=$AQ55,T55&lt;=$AR55),"Pass","Fail")</f>
        <v>Fail</v>
      </c>
      <c r="AT55" s="257" t="str">
        <f>IF(AND(AC55&gt;=$AQ55,AC55&lt;=$AR55),"Pass","Fail")</f>
        <v>Fail</v>
      </c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</row>
    <row r="56" spans="2:63" s="189" customFormat="1" ht="13.5" customHeight="1" thickBot="1">
      <c r="B56" s="187"/>
      <c r="C56" s="336" t="s">
        <v>514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20" t="str">
        <f>VLOOKUP(' (2)'!I2,' (2)'!$I$4:$AX$20,40)</f>
        <v>  </v>
      </c>
      <c r="Q56" s="321"/>
      <c r="R56" s="321" t="str">
        <f>VLOOKUP(' (2)'!I2,' (2)'!$I$4:$AX$20,41)</f>
        <v>  </v>
      </c>
      <c r="S56" s="322"/>
      <c r="T56" s="335"/>
      <c r="U56" s="335"/>
      <c r="V56" s="335"/>
      <c r="W56" s="335"/>
      <c r="X56" s="335"/>
      <c r="Y56" s="332">
        <f>IF(OR(ISBLANK(T56),AND(P56=" --- ",R56=" --- ")),"",AS56)</f>
      </c>
      <c r="Z56" s="332"/>
      <c r="AA56" s="332"/>
      <c r="AB56" s="334"/>
      <c r="AC56" s="330"/>
      <c r="AD56" s="331"/>
      <c r="AE56" s="331"/>
      <c r="AF56" s="331"/>
      <c r="AG56" s="331"/>
      <c r="AH56" s="332">
        <f>IF(OR(ISBLANK(AC56),AND(P56=" --- ",R56=" --- ")),"",AT56)</f>
      </c>
      <c r="AI56" s="332"/>
      <c r="AJ56" s="332"/>
      <c r="AK56" s="333"/>
      <c r="AL56" s="188"/>
      <c r="AO56" s="169"/>
      <c r="AP56" s="169"/>
      <c r="AQ56" s="257" t="str">
        <f>IF(P56=" --- ",0,P56)</f>
        <v>  </v>
      </c>
      <c r="AR56" s="257" t="str">
        <f>IF(R56=" --- ",999,R56)</f>
        <v>  </v>
      </c>
      <c r="AS56" s="257" t="str">
        <f>IF(AND(T56&gt;=$AQ56,T56&lt;=$AR56),"Pass","Fail")</f>
        <v>Fail</v>
      </c>
      <c r="AT56" s="257" t="str">
        <f>IF(AND(AC56&gt;=$AQ56,AC56&lt;=$AR56),"Pass","Fail")</f>
        <v>Fail</v>
      </c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</row>
    <row r="57" spans="2:38" s="189" customFormat="1" ht="7.5" customHeight="1">
      <c r="B57" s="187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1"/>
      <c r="P57" s="191"/>
      <c r="Q57" s="191"/>
      <c r="R57" s="191"/>
      <c r="S57" s="192"/>
      <c r="T57" s="192"/>
      <c r="U57" s="192"/>
      <c r="V57" s="192"/>
      <c r="W57" s="191"/>
      <c r="X57" s="191"/>
      <c r="Y57" s="191"/>
      <c r="Z57" s="191"/>
      <c r="AA57" s="146"/>
      <c r="AB57" s="146"/>
      <c r="AC57" s="146"/>
      <c r="AD57" s="193"/>
      <c r="AE57" s="193"/>
      <c r="AF57" s="193"/>
      <c r="AG57" s="193"/>
      <c r="AH57" s="192"/>
      <c r="AI57" s="192"/>
      <c r="AJ57" s="192"/>
      <c r="AK57" s="192"/>
      <c r="AL57" s="188"/>
    </row>
    <row r="58" spans="2:38" s="165" customFormat="1" ht="15.75" customHeight="1">
      <c r="B58" s="16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163"/>
    </row>
    <row r="59" spans="2:38" s="165" customFormat="1" ht="15.75" customHeight="1">
      <c r="B59" s="16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279" t="s">
        <v>250</v>
      </c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163"/>
    </row>
    <row r="60" spans="2:38" s="169" customFormat="1" ht="12.75" customHeight="1">
      <c r="B60" s="167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68"/>
    </row>
    <row r="61" spans="2:38" s="169" customFormat="1" ht="12.75" customHeight="1">
      <c r="B61" s="167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68"/>
    </row>
    <row r="62" spans="2:38" s="169" customFormat="1" ht="8.25" customHeight="1">
      <c r="B62" s="167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68"/>
    </row>
    <row r="63" spans="2:38" s="170" customFormat="1" ht="12.75" customHeight="1">
      <c r="B63" s="150"/>
      <c r="C63" s="260" t="s">
        <v>236</v>
      </c>
      <c r="D63" s="260"/>
      <c r="E63" s="260"/>
      <c r="F63" s="260"/>
      <c r="G63" s="260"/>
      <c r="H63" s="260"/>
      <c r="I63" s="260"/>
      <c r="J63" s="260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3" t="s">
        <v>237</v>
      </c>
      <c r="X63" s="263"/>
      <c r="Y63" s="263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154"/>
    </row>
    <row r="64" spans="2:38" s="170" customFormat="1" ht="12.75" customHeight="1">
      <c r="B64" s="150"/>
      <c r="C64" s="260" t="s">
        <v>238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404"/>
      <c r="O64" s="404"/>
      <c r="P64" s="262" t="s">
        <v>239</v>
      </c>
      <c r="Q64" s="262"/>
      <c r="R64" s="261"/>
      <c r="S64" s="261"/>
      <c r="T64" s="261"/>
      <c r="U64" s="261"/>
      <c r="V64" s="261"/>
      <c r="W64" s="261"/>
      <c r="X64" s="151" t="s">
        <v>251</v>
      </c>
      <c r="Y64" s="363"/>
      <c r="Z64" s="363"/>
      <c r="AA64" s="153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54"/>
    </row>
    <row r="65" spans="2:38" s="170" customFormat="1" ht="12.75" customHeight="1">
      <c r="B65" s="150"/>
      <c r="C65" s="287" t="s">
        <v>240</v>
      </c>
      <c r="D65" s="287"/>
      <c r="E65" s="287"/>
      <c r="F65" s="287"/>
      <c r="G65" s="287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152"/>
      <c r="U65" s="262" t="s">
        <v>241</v>
      </c>
      <c r="V65" s="262"/>
      <c r="W65" s="262"/>
      <c r="X65" s="262"/>
      <c r="Y65" s="262"/>
      <c r="Z65" s="262"/>
      <c r="AA65" s="262"/>
      <c r="AB65" s="272"/>
      <c r="AC65" s="272"/>
      <c r="AD65" s="272"/>
      <c r="AE65" s="272"/>
      <c r="AF65" s="272"/>
      <c r="AG65" s="272"/>
      <c r="AH65" s="272"/>
      <c r="AI65" s="153"/>
      <c r="AJ65" s="153"/>
      <c r="AK65" s="153"/>
      <c r="AL65" s="154"/>
    </row>
    <row r="66" spans="2:38" s="165" customFormat="1" ht="12.75" customHeight="1">
      <c r="B66" s="162"/>
      <c r="C66" s="153"/>
      <c r="D66" s="153"/>
      <c r="E66" s="153"/>
      <c r="F66" s="153"/>
      <c r="G66" s="172"/>
      <c r="H66" s="280" t="s">
        <v>242</v>
      </c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53"/>
      <c r="AJ66" s="153"/>
      <c r="AK66" s="153"/>
      <c r="AL66" s="163"/>
    </row>
    <row r="67" spans="2:38" s="165" customFormat="1" ht="12.75" customHeight="1">
      <c r="B67" s="162"/>
      <c r="C67" s="286" t="s">
        <v>235</v>
      </c>
      <c r="D67" s="286"/>
      <c r="E67" s="286"/>
      <c r="F67" s="286"/>
      <c r="G67" s="286"/>
      <c r="H67" s="286"/>
      <c r="I67" s="153"/>
      <c r="J67" s="153"/>
      <c r="K67" s="153"/>
      <c r="L67" s="153"/>
      <c r="M67" s="153"/>
      <c r="N67" s="153"/>
      <c r="O67" s="153"/>
      <c r="P67" s="172"/>
      <c r="Q67" s="172"/>
      <c r="R67" s="172"/>
      <c r="S67" s="172"/>
      <c r="T67" s="172"/>
      <c r="U67" s="172"/>
      <c r="V67" s="283" t="s">
        <v>459</v>
      </c>
      <c r="W67" s="283"/>
      <c r="X67" s="283"/>
      <c r="Y67" s="283"/>
      <c r="Z67" s="283"/>
      <c r="AA67" s="211"/>
      <c r="AB67" s="211"/>
      <c r="AC67" s="211"/>
      <c r="AD67" s="211"/>
      <c r="AE67" s="211"/>
      <c r="AF67" s="211"/>
      <c r="AG67" s="211"/>
      <c r="AH67" s="153"/>
      <c r="AI67" s="153"/>
      <c r="AJ67" s="153"/>
      <c r="AK67" s="153"/>
      <c r="AL67" s="163"/>
    </row>
    <row r="68" spans="2:38" s="165" customFormat="1" ht="12.75" customHeight="1">
      <c r="B68" s="162"/>
      <c r="C68" s="151" t="s">
        <v>225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71"/>
      <c r="AI68" s="171"/>
      <c r="AJ68" s="171"/>
      <c r="AK68" s="171"/>
      <c r="AL68" s="163"/>
    </row>
    <row r="69" spans="2:38" s="170" customFormat="1" ht="15.75" customHeight="1">
      <c r="B69" s="150"/>
      <c r="C69" s="260" t="s">
        <v>232</v>
      </c>
      <c r="D69" s="260"/>
      <c r="E69" s="260"/>
      <c r="F69" s="260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84" t="s">
        <v>231</v>
      </c>
      <c r="V69" s="284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154"/>
    </row>
    <row r="70" spans="2:38" s="165" customFormat="1" ht="9" customHeight="1">
      <c r="B70" s="162"/>
      <c r="C70" s="153"/>
      <c r="D70" s="153"/>
      <c r="E70" s="153"/>
      <c r="F70" s="153"/>
      <c r="G70" s="277" t="s">
        <v>230</v>
      </c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153"/>
      <c r="U70" s="153"/>
      <c r="V70" s="153"/>
      <c r="W70" s="277" t="s">
        <v>226</v>
      </c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153"/>
      <c r="AK70" s="153"/>
      <c r="AL70" s="163"/>
    </row>
    <row r="71" spans="2:38" s="170" customFormat="1" ht="12.75" customHeight="1">
      <c r="B71" s="150"/>
      <c r="C71" s="260" t="s">
        <v>233</v>
      </c>
      <c r="D71" s="260"/>
      <c r="E71" s="260"/>
      <c r="F71" s="260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154"/>
    </row>
    <row r="72" spans="2:38" s="165" customFormat="1" ht="9" customHeight="1">
      <c r="B72" s="162"/>
      <c r="C72" s="153"/>
      <c r="D72" s="153"/>
      <c r="E72" s="153"/>
      <c r="F72" s="153"/>
      <c r="G72" s="277" t="s">
        <v>234</v>
      </c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163"/>
    </row>
    <row r="73" spans="2:38" s="165" customFormat="1" ht="2.25" customHeight="1">
      <c r="B73" s="162"/>
      <c r="C73" s="173"/>
      <c r="D73" s="173"/>
      <c r="E73" s="173"/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3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63"/>
    </row>
    <row r="74" spans="2:38" s="165" customFormat="1" ht="3" customHeight="1">
      <c r="B74" s="162"/>
      <c r="C74" s="151"/>
      <c r="D74" s="151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63"/>
    </row>
    <row r="75" spans="2:38" s="165" customFormat="1" ht="5.25" customHeight="1">
      <c r="B75" s="162"/>
      <c r="C75" s="176"/>
      <c r="D75" s="176"/>
      <c r="E75" s="176"/>
      <c r="F75" s="176"/>
      <c r="G75" s="176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63"/>
    </row>
    <row r="76" spans="2:38" s="155" customFormat="1" ht="12" customHeight="1">
      <c r="B76" s="150"/>
      <c r="C76" s="151" t="s">
        <v>211</v>
      </c>
      <c r="D76" s="151"/>
      <c r="E76" s="151"/>
      <c r="F76" s="151"/>
      <c r="G76" s="151"/>
      <c r="H76" s="151"/>
      <c r="I76" s="151"/>
      <c r="J76" s="151"/>
      <c r="K76" s="151"/>
      <c r="L76" s="262" t="s">
        <v>210</v>
      </c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393" t="str">
        <f>VLOOKUP(' (2)'!I2,' (2)'!I4:AX20,2)</f>
        <v>  </v>
      </c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154"/>
    </row>
    <row r="77" spans="2:38" s="164" customFormat="1" ht="7.5" customHeight="1">
      <c r="B77" s="162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163"/>
    </row>
    <row r="78" spans="2:38" s="170" customFormat="1" ht="15.75" customHeight="1">
      <c r="B78" s="150"/>
      <c r="C78" s="260" t="s">
        <v>227</v>
      </c>
      <c r="D78" s="260"/>
      <c r="E78" s="260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153"/>
      <c r="U78" s="263" t="s">
        <v>228</v>
      </c>
      <c r="V78" s="263"/>
      <c r="W78" s="263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154"/>
    </row>
    <row r="79" spans="2:38" s="165" customFormat="1" ht="11.25">
      <c r="B79" s="162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63"/>
    </row>
    <row r="80" spans="2:38" s="165" customFormat="1" ht="11.25">
      <c r="B80" s="162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63"/>
    </row>
    <row r="81" spans="2:56" ht="1.5" customHeight="1"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2"/>
      <c r="BB81" s="128"/>
      <c r="BD81" s="128"/>
    </row>
    <row r="82" spans="54:56" ht="12.75">
      <c r="BB82" s="128"/>
      <c r="BD82" s="128"/>
    </row>
    <row r="83" ht="12.75" hidden="1"/>
    <row r="84" ht="12.75" hidden="1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 password="CC15" sheet="1" objects="1" scenarios="1"/>
  <mergeCells count="255">
    <mergeCell ref="U65:AA65"/>
    <mergeCell ref="C21:E21"/>
    <mergeCell ref="C23:F23"/>
    <mergeCell ref="U21:V21"/>
    <mergeCell ref="G26:AG26"/>
    <mergeCell ref="AH26:AK26"/>
    <mergeCell ref="G27:AG27"/>
    <mergeCell ref="Z17:AK17"/>
    <mergeCell ref="U17:Y17"/>
    <mergeCell ref="U18:X18"/>
    <mergeCell ref="AH34:AK34"/>
    <mergeCell ref="W21:AK21"/>
    <mergeCell ref="Z63:AK63"/>
    <mergeCell ref="AH27:AK27"/>
    <mergeCell ref="C78:E78"/>
    <mergeCell ref="U78:W78"/>
    <mergeCell ref="X78:AK78"/>
    <mergeCell ref="F78:S78"/>
    <mergeCell ref="AH38:AK38"/>
    <mergeCell ref="AH36:AK36"/>
    <mergeCell ref="Z58:AK58"/>
    <mergeCell ref="Z59:AK59"/>
    <mergeCell ref="C63:J63"/>
    <mergeCell ref="G22:S22"/>
    <mergeCell ref="G23:S23"/>
    <mergeCell ref="W22:AK22"/>
    <mergeCell ref="C15:E15"/>
    <mergeCell ref="U15:W15"/>
    <mergeCell ref="AH25:AK25"/>
    <mergeCell ref="G25:AG25"/>
    <mergeCell ref="AG16:AK16"/>
    <mergeCell ref="AE16:AF16"/>
    <mergeCell ref="C18:F18"/>
    <mergeCell ref="C26:F26"/>
    <mergeCell ref="C27:F27"/>
    <mergeCell ref="F15:S15"/>
    <mergeCell ref="F16:S16"/>
    <mergeCell ref="G17:S17"/>
    <mergeCell ref="X19:AK19"/>
    <mergeCell ref="C22:F22"/>
    <mergeCell ref="X23:AK23"/>
    <mergeCell ref="U23:W23"/>
    <mergeCell ref="U22:V22"/>
    <mergeCell ref="C10:AK10"/>
    <mergeCell ref="C14:H14"/>
    <mergeCell ref="I14:S14"/>
    <mergeCell ref="U14:V14"/>
    <mergeCell ref="W14:AD14"/>
    <mergeCell ref="U19:W19"/>
    <mergeCell ref="G18:S18"/>
    <mergeCell ref="G19:S19"/>
    <mergeCell ref="X15:AK15"/>
    <mergeCell ref="C16:E16"/>
    <mergeCell ref="C3:AK3"/>
    <mergeCell ref="C4:AK4"/>
    <mergeCell ref="C5:AK5"/>
    <mergeCell ref="C6:AK6"/>
    <mergeCell ref="C11:AK11"/>
    <mergeCell ref="F21:S21"/>
    <mergeCell ref="C20:F20"/>
    <mergeCell ref="C19:F19"/>
    <mergeCell ref="C7:AK7"/>
    <mergeCell ref="C8:AK8"/>
    <mergeCell ref="AH14:AK14"/>
    <mergeCell ref="AF14:AG14"/>
    <mergeCell ref="C12:AK12"/>
    <mergeCell ref="Z20:AK20"/>
    <mergeCell ref="G20:S20"/>
    <mergeCell ref="U20:Y20"/>
    <mergeCell ref="W16:AD16"/>
    <mergeCell ref="C17:F17"/>
    <mergeCell ref="U16:V16"/>
    <mergeCell ref="Y18:AK18"/>
    <mergeCell ref="C25:F25"/>
    <mergeCell ref="G72:AK72"/>
    <mergeCell ref="W63:Y63"/>
    <mergeCell ref="N64:O64"/>
    <mergeCell ref="P64:Q64"/>
    <mergeCell ref="G70:S70"/>
    <mergeCell ref="U69:V69"/>
    <mergeCell ref="G69:T69"/>
    <mergeCell ref="V67:Z67"/>
    <mergeCell ref="W70:AI70"/>
    <mergeCell ref="AB65:AH65"/>
    <mergeCell ref="G71:AK71"/>
    <mergeCell ref="C67:H67"/>
    <mergeCell ref="H66:S66"/>
    <mergeCell ref="C69:F69"/>
    <mergeCell ref="AC31:AG32"/>
    <mergeCell ref="AH32:AK32"/>
    <mergeCell ref="Y31:AB31"/>
    <mergeCell ref="C65:G65"/>
    <mergeCell ref="C31:D31"/>
    <mergeCell ref="L76:V76"/>
    <mergeCell ref="W76:AK76"/>
    <mergeCell ref="H65:S65"/>
    <mergeCell ref="C71:F71"/>
    <mergeCell ref="W69:AK69"/>
    <mergeCell ref="C32:D32"/>
    <mergeCell ref="E32:O32"/>
    <mergeCell ref="C33:AK33"/>
    <mergeCell ref="C34:O34"/>
    <mergeCell ref="C35:O35"/>
    <mergeCell ref="T30:AK30"/>
    <mergeCell ref="AC34:AG34"/>
    <mergeCell ref="Y34:AB34"/>
    <mergeCell ref="T31:X32"/>
    <mergeCell ref="AH28:AK28"/>
    <mergeCell ref="AH31:AK31"/>
    <mergeCell ref="C28:F28"/>
    <mergeCell ref="G28:AG28"/>
    <mergeCell ref="Y35:AB35"/>
    <mergeCell ref="C30:I30"/>
    <mergeCell ref="P32:Q32"/>
    <mergeCell ref="R32:S32"/>
    <mergeCell ref="E31:O31"/>
    <mergeCell ref="J30:O30"/>
    <mergeCell ref="T34:X34"/>
    <mergeCell ref="P30:S31"/>
    <mergeCell ref="R36:S36"/>
    <mergeCell ref="R38:S38"/>
    <mergeCell ref="C45:O45"/>
    <mergeCell ref="C46:O46"/>
    <mergeCell ref="C43:O43"/>
    <mergeCell ref="C44:O44"/>
    <mergeCell ref="R45:S45"/>
    <mergeCell ref="AH39:AK39"/>
    <mergeCell ref="AH35:AK35"/>
    <mergeCell ref="P34:Q34"/>
    <mergeCell ref="R34:S34"/>
    <mergeCell ref="R35:S35"/>
    <mergeCell ref="P36:Q36"/>
    <mergeCell ref="P38:Q38"/>
    <mergeCell ref="Y36:AB36"/>
    <mergeCell ref="Y38:AB38"/>
    <mergeCell ref="T38:X38"/>
    <mergeCell ref="R64:W64"/>
    <mergeCell ref="Y64:Z64"/>
    <mergeCell ref="C64:M64"/>
    <mergeCell ref="K63:V63"/>
    <mergeCell ref="C53:AK53"/>
    <mergeCell ref="AH45:AK45"/>
    <mergeCell ref="P52:Q52"/>
    <mergeCell ref="R52:S52"/>
    <mergeCell ref="R47:S47"/>
    <mergeCell ref="R49:S49"/>
    <mergeCell ref="Y44:AB44"/>
    <mergeCell ref="P45:Q45"/>
    <mergeCell ref="R46:S46"/>
    <mergeCell ref="AH46:AK46"/>
    <mergeCell ref="AH49:AK49"/>
    <mergeCell ref="AC44:AG44"/>
    <mergeCell ref="Y45:AB45"/>
    <mergeCell ref="C41:O41"/>
    <mergeCell ref="C39:O39"/>
    <mergeCell ref="C50:O50"/>
    <mergeCell ref="R51:S51"/>
    <mergeCell ref="C52:O52"/>
    <mergeCell ref="C49:O49"/>
    <mergeCell ref="P49:Q49"/>
    <mergeCell ref="P46:Q46"/>
    <mergeCell ref="C47:O47"/>
    <mergeCell ref="P47:Q47"/>
    <mergeCell ref="AC35:AG35"/>
    <mergeCell ref="Y40:AB40"/>
    <mergeCell ref="AC40:AG40"/>
    <mergeCell ref="Y41:AB41"/>
    <mergeCell ref="AC39:AG39"/>
    <mergeCell ref="AC36:AG36"/>
    <mergeCell ref="AC41:AG41"/>
    <mergeCell ref="T51:X51"/>
    <mergeCell ref="T52:X52"/>
    <mergeCell ref="T46:X46"/>
    <mergeCell ref="AC51:AG51"/>
    <mergeCell ref="Y52:AB52"/>
    <mergeCell ref="Y51:AB51"/>
    <mergeCell ref="Y47:AB47"/>
    <mergeCell ref="Y46:AB46"/>
    <mergeCell ref="T49:X49"/>
    <mergeCell ref="AC46:AG46"/>
    <mergeCell ref="C40:O40"/>
    <mergeCell ref="P40:Q40"/>
    <mergeCell ref="T40:X40"/>
    <mergeCell ref="C36:O36"/>
    <mergeCell ref="C38:O38"/>
    <mergeCell ref="T35:X35"/>
    <mergeCell ref="T36:X36"/>
    <mergeCell ref="P35:Q35"/>
    <mergeCell ref="C37:O37"/>
    <mergeCell ref="P37:Q37"/>
    <mergeCell ref="R37:S37"/>
    <mergeCell ref="T37:X37"/>
    <mergeCell ref="Y37:AB37"/>
    <mergeCell ref="AC37:AG37"/>
    <mergeCell ref="T41:X41"/>
    <mergeCell ref="AH37:AK37"/>
    <mergeCell ref="AC38:AG38"/>
    <mergeCell ref="AH40:AK40"/>
    <mergeCell ref="P39:S39"/>
    <mergeCell ref="T39:X39"/>
    <mergeCell ref="P43:S43"/>
    <mergeCell ref="AH41:AK41"/>
    <mergeCell ref="R40:S40"/>
    <mergeCell ref="AC43:AG43"/>
    <mergeCell ref="P41:Q41"/>
    <mergeCell ref="R41:S41"/>
    <mergeCell ref="C42:AK42"/>
    <mergeCell ref="Y43:AB43"/>
    <mergeCell ref="AH43:AK43"/>
    <mergeCell ref="C51:O51"/>
    <mergeCell ref="P51:Q51"/>
    <mergeCell ref="Y32:AB32"/>
    <mergeCell ref="T43:X43"/>
    <mergeCell ref="C48:AK48"/>
    <mergeCell ref="AC45:AG45"/>
    <mergeCell ref="T44:X44"/>
    <mergeCell ref="Y49:AB49"/>
    <mergeCell ref="T47:X47"/>
    <mergeCell ref="Y39:AB39"/>
    <mergeCell ref="AH52:AK52"/>
    <mergeCell ref="AC52:AG52"/>
    <mergeCell ref="AH51:AK51"/>
    <mergeCell ref="AC49:AG49"/>
    <mergeCell ref="AH44:AK44"/>
    <mergeCell ref="P44:S44"/>
    <mergeCell ref="T45:X45"/>
    <mergeCell ref="Y50:AB50"/>
    <mergeCell ref="AC50:AG50"/>
    <mergeCell ref="AH50:AK50"/>
    <mergeCell ref="C54:O54"/>
    <mergeCell ref="T54:X54"/>
    <mergeCell ref="Y54:AB54"/>
    <mergeCell ref="AC54:AG54"/>
    <mergeCell ref="AH54:AK54"/>
    <mergeCell ref="AC47:AG47"/>
    <mergeCell ref="AH47:AK47"/>
    <mergeCell ref="P50:Q50"/>
    <mergeCell ref="R50:S50"/>
    <mergeCell ref="T50:X50"/>
    <mergeCell ref="C55:O55"/>
    <mergeCell ref="T55:X55"/>
    <mergeCell ref="Y55:AB55"/>
    <mergeCell ref="AC55:AG55"/>
    <mergeCell ref="AC56:AG56"/>
    <mergeCell ref="AH56:AK56"/>
    <mergeCell ref="Y56:AB56"/>
    <mergeCell ref="T56:X56"/>
    <mergeCell ref="C56:O56"/>
    <mergeCell ref="AH55:AK55"/>
    <mergeCell ref="P54:Q54"/>
    <mergeCell ref="R54:S54"/>
    <mergeCell ref="P55:Q55"/>
    <mergeCell ref="R55:S55"/>
    <mergeCell ref="P56:Q56"/>
    <mergeCell ref="R56:S56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65:AH65"/>
  </dataValidations>
  <printOptions horizontalCentered="1"/>
  <pageMargins left="0" right="0" top="0" bottom="0" header="0" footer="0"/>
  <pageSetup fitToHeight="1" fitToWidth="1" horizontalDpi="600" verticalDpi="600" orientation="portrait" scale="81" r:id="rId3"/>
  <ignoredErrors>
    <ignoredError sqref="Y39 AH39" formula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4"/>
  <sheetViews>
    <sheetView showGridLines="0" zoomScalePageLayoutView="0" workbookViewId="0" topLeftCell="A1">
      <selection activeCell="C4" sqref="C4:AK4"/>
    </sheetView>
  </sheetViews>
  <sheetFormatPr defaultColWidth="0" defaultRowHeight="0" customHeight="1" zeroHeight="1"/>
  <cols>
    <col min="1" max="1" width="2.7109375" style="128" customWidth="1"/>
    <col min="2" max="2" width="1.7109375" style="128" customWidth="1"/>
    <col min="3" max="13" width="2.7109375" style="128" customWidth="1"/>
    <col min="14" max="14" width="3.421875" style="128" customWidth="1"/>
    <col min="15" max="15" width="2.7109375" style="128" customWidth="1"/>
    <col min="16" max="16" width="3.28125" style="128" customWidth="1"/>
    <col min="17" max="19" width="2.7109375" style="128" customWidth="1"/>
    <col min="20" max="20" width="3.00390625" style="128" customWidth="1"/>
    <col min="21" max="21" width="2.8515625" style="128" customWidth="1"/>
    <col min="22" max="22" width="3.7109375" style="128" customWidth="1"/>
    <col min="23" max="23" width="3.28125" style="128" customWidth="1"/>
    <col min="24" max="24" width="3.140625" style="128" customWidth="1"/>
    <col min="25" max="25" width="3.28125" style="128" customWidth="1"/>
    <col min="26" max="29" width="2.7109375" style="128" customWidth="1"/>
    <col min="30" max="30" width="3.00390625" style="128" customWidth="1"/>
    <col min="31" max="37" width="2.7109375" style="128" customWidth="1"/>
    <col min="38" max="38" width="1.7109375" style="128" customWidth="1"/>
    <col min="39" max="39" width="2.7109375" style="128" customWidth="1"/>
    <col min="40" max="43" width="2.7109375" style="128" hidden="1" customWidth="1"/>
    <col min="44" max="44" width="7.8515625" style="128" hidden="1" customWidth="1"/>
    <col min="45" max="16384" width="2.7109375" style="128" hidden="1" customWidth="1"/>
  </cols>
  <sheetData>
    <row r="1" ht="12.75"/>
    <row r="2" spans="2:38" ht="0.75" customHeight="1"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1"/>
    </row>
    <row r="3" spans="2:38" ht="11.25" customHeight="1">
      <c r="B3" s="132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134"/>
    </row>
    <row r="4" spans="2:50" s="138" customFormat="1" ht="15.75">
      <c r="B4" s="135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136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</row>
    <row r="5" spans="2:50" s="138" customFormat="1" ht="14.25" customHeight="1">
      <c r="B5" s="135"/>
      <c r="C5" s="296" t="s">
        <v>1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s="138" customFormat="1" ht="12.75">
      <c r="B6" s="135"/>
      <c r="C6" s="297" t="s">
        <v>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s="138" customFormat="1" ht="9.75" customHeight="1">
      <c r="B7" s="135"/>
      <c r="C7" s="298" t="s">
        <v>3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38" s="138" customFormat="1" ht="9.75" customHeight="1">
      <c r="B8" s="135"/>
      <c r="C8" s="298" t="s">
        <v>4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140"/>
    </row>
    <row r="9" spans="2:38" s="144" customFormat="1" ht="5.25" customHeight="1">
      <c r="B9" s="14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39"/>
      <c r="AD9" s="139"/>
      <c r="AE9" s="139"/>
      <c r="AF9" s="139"/>
      <c r="AG9" s="139"/>
      <c r="AH9" s="139"/>
      <c r="AI9" s="139"/>
      <c r="AJ9" s="139"/>
      <c r="AK9" s="139"/>
      <c r="AL9" s="143"/>
    </row>
    <row r="10" spans="2:38" s="148" customFormat="1" ht="12.75" customHeight="1">
      <c r="B10" s="145"/>
      <c r="C10" s="299" t="s">
        <v>422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147"/>
    </row>
    <row r="11" spans="2:38" s="148" customFormat="1" ht="12.75" customHeight="1">
      <c r="B11" s="145"/>
      <c r="C11" s="299" t="s">
        <v>248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147"/>
    </row>
    <row r="12" spans="2:38" s="148" customFormat="1" ht="12.75" customHeight="1">
      <c r="B12" s="145"/>
      <c r="C12" s="299" t="s">
        <v>249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147"/>
    </row>
    <row r="13" spans="2:38" ht="12.75">
      <c r="B13" s="132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34"/>
    </row>
    <row r="14" spans="2:38" s="155" customFormat="1" ht="12" customHeight="1">
      <c r="B14" s="150"/>
      <c r="C14" s="260" t="s">
        <v>9</v>
      </c>
      <c r="D14" s="260"/>
      <c r="E14" s="260"/>
      <c r="F14" s="260"/>
      <c r="G14" s="260"/>
      <c r="H14" s="260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151"/>
      <c r="U14" s="260" t="s">
        <v>5</v>
      </c>
      <c r="V14" s="260"/>
      <c r="W14" s="300">
        <f>VLOOKUP(' (2)'!G3,' (2)'!B4:F103,5)</f>
        <v>0</v>
      </c>
      <c r="X14" s="300"/>
      <c r="Y14" s="300"/>
      <c r="Z14" s="300"/>
      <c r="AA14" s="300"/>
      <c r="AB14" s="300"/>
      <c r="AC14" s="300"/>
      <c r="AD14" s="300"/>
      <c r="AE14" s="152"/>
      <c r="AF14" s="262" t="s">
        <v>8</v>
      </c>
      <c r="AG14" s="262"/>
      <c r="AH14" s="301">
        <f>VLOOKUP(' (2)'!G3,' (2)'!B4:F103,3)</f>
        <v>0</v>
      </c>
      <c r="AI14" s="301"/>
      <c r="AJ14" s="301"/>
      <c r="AK14" s="301"/>
      <c r="AL14" s="154"/>
    </row>
    <row r="15" spans="2:38" s="155" customFormat="1" ht="12" customHeight="1">
      <c r="B15" s="150"/>
      <c r="C15" s="260" t="s">
        <v>6</v>
      </c>
      <c r="D15" s="260"/>
      <c r="E15" s="260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151"/>
      <c r="U15" s="260" t="s">
        <v>209</v>
      </c>
      <c r="V15" s="260"/>
      <c r="W15" s="260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154"/>
    </row>
    <row r="16" spans="2:38" s="155" customFormat="1" ht="12" customHeight="1">
      <c r="B16" s="150"/>
      <c r="C16" s="260" t="s">
        <v>213</v>
      </c>
      <c r="D16" s="260"/>
      <c r="E16" s="260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151"/>
      <c r="U16" s="260" t="s">
        <v>214</v>
      </c>
      <c r="V16" s="260"/>
      <c r="W16" s="412"/>
      <c r="X16" s="412"/>
      <c r="Y16" s="412"/>
      <c r="Z16" s="412"/>
      <c r="AA16" s="412"/>
      <c r="AB16" s="412"/>
      <c r="AC16" s="412"/>
      <c r="AD16" s="412"/>
      <c r="AE16" s="262" t="s">
        <v>246</v>
      </c>
      <c r="AF16" s="262"/>
      <c r="AG16" s="412"/>
      <c r="AH16" s="412"/>
      <c r="AI16" s="412"/>
      <c r="AJ16" s="412"/>
      <c r="AK16" s="412"/>
      <c r="AL16" s="154"/>
    </row>
    <row r="17" spans="2:38" s="155" customFormat="1" ht="12" customHeight="1">
      <c r="B17" s="150"/>
      <c r="C17" s="260" t="s">
        <v>215</v>
      </c>
      <c r="D17" s="260"/>
      <c r="E17" s="260"/>
      <c r="F17" s="26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151"/>
      <c r="U17" s="260" t="s">
        <v>221</v>
      </c>
      <c r="V17" s="260"/>
      <c r="W17" s="260"/>
      <c r="X17" s="260"/>
      <c r="Y17" s="260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154"/>
    </row>
    <row r="18" spans="2:38" s="155" customFormat="1" ht="12" customHeight="1">
      <c r="B18" s="150"/>
      <c r="C18" s="260" t="s">
        <v>216</v>
      </c>
      <c r="D18" s="260"/>
      <c r="E18" s="260"/>
      <c r="F18" s="260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151"/>
      <c r="U18" s="260" t="s">
        <v>222</v>
      </c>
      <c r="V18" s="260"/>
      <c r="W18" s="260"/>
      <c r="X18" s="260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154"/>
    </row>
    <row r="19" spans="2:38" s="155" customFormat="1" ht="12" customHeight="1">
      <c r="B19" s="150"/>
      <c r="C19" s="260" t="s">
        <v>217</v>
      </c>
      <c r="D19" s="260"/>
      <c r="E19" s="260"/>
      <c r="F19" s="260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51"/>
      <c r="U19" s="260" t="s">
        <v>223</v>
      </c>
      <c r="V19" s="260"/>
      <c r="W19" s="260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154"/>
    </row>
    <row r="20" spans="2:38" s="155" customFormat="1" ht="12" customHeight="1">
      <c r="B20" s="150"/>
      <c r="C20" s="260" t="s">
        <v>218</v>
      </c>
      <c r="D20" s="260"/>
      <c r="E20" s="260"/>
      <c r="F20" s="260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151"/>
      <c r="U20" s="260" t="s">
        <v>224</v>
      </c>
      <c r="V20" s="260"/>
      <c r="W20" s="260"/>
      <c r="X20" s="260"/>
      <c r="Y20" s="260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154"/>
    </row>
    <row r="21" spans="2:38" s="155" customFormat="1" ht="12" customHeight="1">
      <c r="B21" s="150"/>
      <c r="C21" s="260" t="s">
        <v>208</v>
      </c>
      <c r="D21" s="260"/>
      <c r="E21" s="260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51"/>
      <c r="U21" s="260" t="s">
        <v>212</v>
      </c>
      <c r="V21" s="260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154"/>
    </row>
    <row r="22" spans="2:38" s="155" customFormat="1" ht="12" customHeight="1">
      <c r="B22" s="150"/>
      <c r="C22" s="260" t="s">
        <v>219</v>
      </c>
      <c r="D22" s="260"/>
      <c r="E22" s="260"/>
      <c r="F22" s="260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151"/>
      <c r="U22" s="260" t="s">
        <v>212</v>
      </c>
      <c r="V22" s="260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154"/>
    </row>
    <row r="23" spans="2:38" s="155" customFormat="1" ht="12" customHeight="1">
      <c r="B23" s="150"/>
      <c r="C23" s="260" t="s">
        <v>220</v>
      </c>
      <c r="D23" s="260"/>
      <c r="E23" s="260"/>
      <c r="F23" s="260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151"/>
      <c r="U23" s="260" t="s">
        <v>7</v>
      </c>
      <c r="V23" s="260"/>
      <c r="W23" s="260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154"/>
    </row>
    <row r="24" spans="2:38" s="161" customFormat="1" ht="5.25" customHeight="1">
      <c r="B24" s="156"/>
      <c r="C24" s="157"/>
      <c r="D24" s="157"/>
      <c r="E24" s="157"/>
      <c r="F24" s="157"/>
      <c r="G24" s="158"/>
      <c r="H24" s="158"/>
      <c r="I24" s="158"/>
      <c r="J24" s="158"/>
      <c r="K24" s="158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7"/>
      <c r="X24" s="157"/>
      <c r="Y24" s="157"/>
      <c r="Z24" s="157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s="155" customFormat="1" ht="12.75" customHeight="1">
      <c r="B25" s="150"/>
      <c r="C25" s="274" t="s">
        <v>243</v>
      </c>
      <c r="D25" s="274"/>
      <c r="E25" s="274"/>
      <c r="F25" s="275"/>
      <c r="G25" s="303" t="s">
        <v>244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5"/>
      <c r="AH25" s="303" t="s">
        <v>245</v>
      </c>
      <c r="AI25" s="274"/>
      <c r="AJ25" s="274"/>
      <c r="AK25" s="274"/>
      <c r="AL25" s="154"/>
    </row>
    <row r="26" spans="2:38" s="155" customFormat="1" ht="13.5" customHeight="1">
      <c r="B26" s="150"/>
      <c r="C26" s="405"/>
      <c r="D26" s="406"/>
      <c r="E26" s="406"/>
      <c r="F26" s="407"/>
      <c r="G26" s="410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411"/>
      <c r="AI26" s="406"/>
      <c r="AJ26" s="406"/>
      <c r="AK26" s="406"/>
      <c r="AL26" s="154"/>
    </row>
    <row r="27" spans="2:38" s="155" customFormat="1" ht="13.5" customHeight="1">
      <c r="B27" s="150"/>
      <c r="C27" s="264"/>
      <c r="D27" s="408"/>
      <c r="E27" s="408"/>
      <c r="F27" s="409"/>
      <c r="G27" s="266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9"/>
      <c r="AH27" s="273"/>
      <c r="AI27" s="408"/>
      <c r="AJ27" s="408"/>
      <c r="AK27" s="408"/>
      <c r="AL27" s="154"/>
    </row>
    <row r="28" spans="2:38" s="155" customFormat="1" ht="13.5" customHeight="1">
      <c r="B28" s="150"/>
      <c r="C28" s="289"/>
      <c r="D28" s="369"/>
      <c r="E28" s="369"/>
      <c r="F28" s="370"/>
      <c r="G28" s="291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70"/>
      <c r="AH28" s="294"/>
      <c r="AI28" s="369"/>
      <c r="AJ28" s="369"/>
      <c r="AK28" s="369"/>
      <c r="AL28" s="154"/>
    </row>
    <row r="29" spans="2:38" s="164" customFormat="1" ht="5.25" customHeight="1" thickBot="1">
      <c r="B29" s="162"/>
      <c r="C29" s="190"/>
      <c r="D29" s="190"/>
      <c r="E29" s="184"/>
      <c r="F29" s="184"/>
      <c r="G29" s="200"/>
      <c r="H29" s="184"/>
      <c r="I29" s="184"/>
      <c r="J29" s="184"/>
      <c r="K29" s="184"/>
      <c r="L29" s="184"/>
      <c r="M29" s="184"/>
      <c r="N29" s="184"/>
      <c r="O29" s="185"/>
      <c r="P29" s="185"/>
      <c r="Q29" s="186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46"/>
      <c r="AI29" s="184"/>
      <c r="AJ29" s="184"/>
      <c r="AK29" s="184"/>
      <c r="AL29" s="163"/>
    </row>
    <row r="30" spans="2:38" s="164" customFormat="1" ht="18.75" customHeight="1">
      <c r="B30" s="162"/>
      <c r="C30" s="416" t="s">
        <v>377</v>
      </c>
      <c r="D30" s="417"/>
      <c r="E30" s="417"/>
      <c r="F30" s="417"/>
      <c r="G30" s="417"/>
      <c r="H30" s="417"/>
      <c r="I30" s="417"/>
      <c r="J30" s="417"/>
      <c r="K30" s="418">
        <f>VLOOKUP(' (3)'!AA3,' (3)'!I4:Z41,2)</f>
      </c>
      <c r="L30" s="418"/>
      <c r="M30" s="418"/>
      <c r="N30" s="419"/>
      <c r="O30" s="420" t="s">
        <v>321</v>
      </c>
      <c r="P30" s="421"/>
      <c r="Q30" s="421"/>
      <c r="R30" s="421"/>
      <c r="S30" s="422"/>
      <c r="T30" s="429" t="s">
        <v>325</v>
      </c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1"/>
      <c r="AL30" s="163"/>
    </row>
    <row r="31" spans="2:38" s="189" customFormat="1" ht="13.5" customHeight="1">
      <c r="B31" s="187"/>
      <c r="C31" s="432" t="s">
        <v>298</v>
      </c>
      <c r="D31" s="433"/>
      <c r="E31" s="433"/>
      <c r="F31" s="433"/>
      <c r="G31" s="433"/>
      <c r="H31" s="433"/>
      <c r="I31" s="433"/>
      <c r="J31" s="434" t="str">
        <f>VLOOKUP(' (3)'!AA3,' (3)'!I4:Z41,3)</f>
        <v> </v>
      </c>
      <c r="K31" s="434"/>
      <c r="L31" s="433" t="s">
        <v>369</v>
      </c>
      <c r="M31" s="433"/>
      <c r="N31" s="433"/>
      <c r="O31" s="423"/>
      <c r="P31" s="424"/>
      <c r="Q31" s="424"/>
      <c r="R31" s="424"/>
      <c r="S31" s="425"/>
      <c r="T31" s="387" t="s">
        <v>317</v>
      </c>
      <c r="U31" s="387"/>
      <c r="V31" s="387"/>
      <c r="W31" s="387"/>
      <c r="X31" s="388"/>
      <c r="Y31" s="401" t="s">
        <v>326</v>
      </c>
      <c r="Z31" s="435"/>
      <c r="AA31" s="435"/>
      <c r="AB31" s="435"/>
      <c r="AC31" s="398" t="s">
        <v>318</v>
      </c>
      <c r="AD31" s="387"/>
      <c r="AE31" s="387"/>
      <c r="AF31" s="387"/>
      <c r="AG31" s="388"/>
      <c r="AH31" s="401" t="s">
        <v>326</v>
      </c>
      <c r="AI31" s="435"/>
      <c r="AJ31" s="435"/>
      <c r="AK31" s="436"/>
      <c r="AL31" s="188"/>
    </row>
    <row r="32" spans="2:38" s="189" customFormat="1" ht="13.5" customHeight="1">
      <c r="B32" s="187"/>
      <c r="C32" s="437" t="s">
        <v>299</v>
      </c>
      <c r="D32" s="438"/>
      <c r="E32" s="438"/>
      <c r="F32" s="438"/>
      <c r="G32" s="438"/>
      <c r="H32" s="438"/>
      <c r="I32" s="438"/>
      <c r="J32" s="395" t="str">
        <f>VLOOKUP(' (3)'!AA3,' (3)'!I4:Z41,4)</f>
        <v> </v>
      </c>
      <c r="K32" s="395"/>
      <c r="L32" s="438" t="s">
        <v>369</v>
      </c>
      <c r="M32" s="438"/>
      <c r="N32" s="438"/>
      <c r="O32" s="426"/>
      <c r="P32" s="427"/>
      <c r="Q32" s="427"/>
      <c r="R32" s="427"/>
      <c r="S32" s="428"/>
      <c r="T32" s="389"/>
      <c r="U32" s="389"/>
      <c r="V32" s="389"/>
      <c r="W32" s="389"/>
      <c r="X32" s="390"/>
      <c r="Y32" s="348" t="s">
        <v>327</v>
      </c>
      <c r="Z32" s="439"/>
      <c r="AA32" s="439"/>
      <c r="AB32" s="439"/>
      <c r="AC32" s="399"/>
      <c r="AD32" s="389"/>
      <c r="AE32" s="389"/>
      <c r="AF32" s="389"/>
      <c r="AG32" s="390"/>
      <c r="AH32" s="348" t="s">
        <v>327</v>
      </c>
      <c r="AI32" s="439"/>
      <c r="AJ32" s="439"/>
      <c r="AK32" s="440"/>
      <c r="AL32" s="188"/>
    </row>
    <row r="33" spans="2:44" s="189" customFormat="1" ht="13.5" customHeight="1">
      <c r="B33" s="187"/>
      <c r="C33" s="364" t="s">
        <v>287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  <c r="AL33" s="188"/>
      <c r="AR33" s="194"/>
    </row>
    <row r="34" spans="2:50" s="189" customFormat="1" ht="13.5" customHeight="1">
      <c r="B34" s="187"/>
      <c r="C34" s="441" t="s">
        <v>361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3"/>
      <c r="O34" s="317" t="str">
        <f>VLOOKUP(' (3)'!AA3,' (3)'!I4:Z41,5)</f>
        <v> </v>
      </c>
      <c r="P34" s="318"/>
      <c r="Q34" s="318"/>
      <c r="R34" s="318"/>
      <c r="S34" s="444"/>
      <c r="T34" s="339"/>
      <c r="U34" s="325"/>
      <c r="V34" s="325"/>
      <c r="W34" s="325"/>
      <c r="X34" s="325"/>
      <c r="Y34" s="327">
        <f>IF(ISBLANK(T34),"",IF(ISNUMBER(O34),IF(T34&lt;O34,"Fail","Pass"),"---"))</f>
      </c>
      <c r="Z34" s="367"/>
      <c r="AA34" s="367"/>
      <c r="AB34" s="367"/>
      <c r="AC34" s="339"/>
      <c r="AD34" s="325"/>
      <c r="AE34" s="325"/>
      <c r="AF34" s="325"/>
      <c r="AG34" s="325"/>
      <c r="AH34" s="327">
        <f>IF(ISBLANK(AC34),"",IF(ISNUMBER(O34),IF(AC34&lt;O34,"Fail","Pass"),"---"))</f>
      </c>
      <c r="AI34" s="367"/>
      <c r="AJ34" s="367"/>
      <c r="AK34" s="368"/>
      <c r="AL34" s="188"/>
      <c r="AR34" s="189">
        <f>AH34</f>
      </c>
      <c r="AX34" s="189">
        <f>IF(ISBLANK(T34),"",IF(OR(ISNUMBER(P34),ISNUMBER(R34)),IF(AND(T34&gt;=AO34,T34&lt;=AQ34),"Pass","Fail"),""))</f>
      </c>
    </row>
    <row r="35" spans="2:44" s="189" customFormat="1" ht="13.5" customHeight="1">
      <c r="B35" s="187"/>
      <c r="C35" s="441" t="s">
        <v>379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3"/>
      <c r="O35" s="445" t="str">
        <f>VLOOKUP(' (3)'!AA3,' (3)'!I4:Z41,6)</f>
        <v> </v>
      </c>
      <c r="P35" s="446"/>
      <c r="Q35" s="446"/>
      <c r="R35" s="446"/>
      <c r="S35" s="447"/>
      <c r="T35" s="448"/>
      <c r="U35" s="449"/>
      <c r="V35" s="449"/>
      <c r="W35" s="449"/>
      <c r="X35" s="449"/>
      <c r="Y35" s="367">
        <f>IF(ISBLANK(T35),"",IF(ISNUMBER(O35),IF(T35&gt;O35,"Fail","Pass"),"---"))</f>
      </c>
      <c r="Z35" s="367"/>
      <c r="AA35" s="367"/>
      <c r="AB35" s="367"/>
      <c r="AC35" s="448"/>
      <c r="AD35" s="449"/>
      <c r="AE35" s="449"/>
      <c r="AF35" s="449"/>
      <c r="AG35" s="449"/>
      <c r="AH35" s="327">
        <f>IF(ISBLANK(AC35),"",IF(ISNUMBER(O35),IF(AC35&gt;O35,"Fail","Pass"),"---"))</f>
      </c>
      <c r="AI35" s="367"/>
      <c r="AJ35" s="367"/>
      <c r="AK35" s="368"/>
      <c r="AL35" s="188"/>
      <c r="AR35" s="189">
        <f>AH35</f>
      </c>
    </row>
    <row r="36" spans="2:44" s="189" customFormat="1" ht="13.5" customHeight="1">
      <c r="B36" s="187"/>
      <c r="C36" s="441" t="s">
        <v>362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3"/>
      <c r="O36" s="450" t="str">
        <f>VLOOKUP(' (3)'!AA3,' (3)'!I4:Z41,8)</f>
        <v> </v>
      </c>
      <c r="P36" s="451"/>
      <c r="Q36" s="451"/>
      <c r="R36" s="451"/>
      <c r="S36" s="452"/>
      <c r="T36" s="453"/>
      <c r="U36" s="454"/>
      <c r="V36" s="454"/>
      <c r="W36" s="454"/>
      <c r="X36" s="454"/>
      <c r="Y36" s="327">
        <f>IF(ISBLANK(T36),"",IF(ISNUMBER(O36),IF(T36&lt;O36,"Fail","Pass"),"---"))</f>
      </c>
      <c r="Z36" s="367"/>
      <c r="AA36" s="367"/>
      <c r="AB36" s="367"/>
      <c r="AC36" s="453"/>
      <c r="AD36" s="454"/>
      <c r="AE36" s="454"/>
      <c r="AF36" s="454"/>
      <c r="AG36" s="454"/>
      <c r="AH36" s="327">
        <f>IF(ISBLANK(AC36),"",IF(ISNUMBER(O36),IF(AC36&lt;O36,"Fail","Pass"),"---"))</f>
      </c>
      <c r="AI36" s="367"/>
      <c r="AJ36" s="367"/>
      <c r="AK36" s="368"/>
      <c r="AL36" s="188"/>
      <c r="AR36" s="189">
        <f>AH36</f>
      </c>
    </row>
    <row r="37" spans="2:44" s="189" customFormat="1" ht="13.5" customHeight="1">
      <c r="B37" s="187"/>
      <c r="C37" s="441" t="s">
        <v>363</v>
      </c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3"/>
      <c r="O37" s="455" t="s">
        <v>461</v>
      </c>
      <c r="P37" s="456"/>
      <c r="Q37" s="456"/>
      <c r="R37" s="456"/>
      <c r="S37" s="457"/>
      <c r="T37" s="458"/>
      <c r="U37" s="459"/>
      <c r="V37" s="459"/>
      <c r="W37" s="459"/>
      <c r="X37" s="459"/>
      <c r="Y37" s="367">
        <f>IF(ISBLANK(T37),"",IF(ISNUMBER(O37),IF(T37&gt;O37,"Fail","Pass"),"---"))</f>
      </c>
      <c r="Z37" s="367"/>
      <c r="AA37" s="367"/>
      <c r="AB37" s="367"/>
      <c r="AC37" s="458"/>
      <c r="AD37" s="459"/>
      <c r="AE37" s="459"/>
      <c r="AF37" s="459"/>
      <c r="AG37" s="459"/>
      <c r="AH37" s="327">
        <f>IF(ISBLANK(AC37),"",IF(ISNUMBER(O37),IF(AC37&gt;O37,"Fail","Pass"),"---"))</f>
      </c>
      <c r="AI37" s="367"/>
      <c r="AJ37" s="367"/>
      <c r="AK37" s="368"/>
      <c r="AL37" s="188"/>
      <c r="AR37" s="189">
        <f>AH37</f>
      </c>
    </row>
    <row r="38" spans="2:44" s="189" customFormat="1" ht="13.5" customHeight="1">
      <c r="B38" s="187"/>
      <c r="C38" s="364" t="s">
        <v>292</v>
      </c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6"/>
      <c r="AL38" s="188"/>
      <c r="AR38" s="194"/>
    </row>
    <row r="39" spans="2:44" s="189" customFormat="1" ht="13.5" customHeight="1">
      <c r="B39" s="187"/>
      <c r="C39" s="441" t="s">
        <v>364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3"/>
      <c r="O39" s="460" t="str">
        <f>VLOOKUP(' (3)'!AA3,' (3)'!I4:Z41,8)</f>
        <v> </v>
      </c>
      <c r="P39" s="461"/>
      <c r="Q39" s="461"/>
      <c r="R39" s="461"/>
      <c r="S39" s="462"/>
      <c r="T39" s="463"/>
      <c r="U39" s="464"/>
      <c r="V39" s="464"/>
      <c r="W39" s="464"/>
      <c r="X39" s="464"/>
      <c r="Y39" s="367">
        <f>IF(ISBLANK(T39),"",IF(ISNUMBER(O39),IF(T39&gt;O39,"Fail","Pass"),"---"))</f>
      </c>
      <c r="Z39" s="367"/>
      <c r="AA39" s="367"/>
      <c r="AB39" s="367"/>
      <c r="AC39" s="463"/>
      <c r="AD39" s="464"/>
      <c r="AE39" s="464"/>
      <c r="AF39" s="464"/>
      <c r="AG39" s="464"/>
      <c r="AH39" s="327">
        <f>IF(ISBLANK(AC39),"",IF(ISNUMBER(O39),IF(AC39&gt;O39,"Fail","Pass"),"---"))</f>
      </c>
      <c r="AI39" s="367"/>
      <c r="AJ39" s="367"/>
      <c r="AK39" s="368"/>
      <c r="AL39" s="188"/>
      <c r="AR39" s="189">
        <f>AH39</f>
      </c>
    </row>
    <row r="40" spans="2:44" s="189" customFormat="1" ht="13.5" customHeight="1">
      <c r="B40" s="187"/>
      <c r="C40" s="441" t="s">
        <v>362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3"/>
      <c r="O40" s="450" t="str">
        <f>VLOOKUP(' (3)'!AA3,' (3)'!I4:Z41,10)</f>
        <v> </v>
      </c>
      <c r="P40" s="451"/>
      <c r="Q40" s="451"/>
      <c r="R40" s="451"/>
      <c r="S40" s="452"/>
      <c r="T40" s="453"/>
      <c r="U40" s="454"/>
      <c r="V40" s="454"/>
      <c r="W40" s="454"/>
      <c r="X40" s="454"/>
      <c r="Y40" s="327">
        <f>IF(ISBLANK(T40),"",IF(ISNUMBER(O40),IF(T40&lt;O40,"Fail","Pass"),"---"))</f>
      </c>
      <c r="Z40" s="367"/>
      <c r="AA40" s="367"/>
      <c r="AB40" s="367"/>
      <c r="AC40" s="453"/>
      <c r="AD40" s="454"/>
      <c r="AE40" s="454"/>
      <c r="AF40" s="454"/>
      <c r="AG40" s="454"/>
      <c r="AH40" s="327">
        <f>IF(ISBLANK(AC40),"",IF(ISNUMBER(O40),IF(AC40&lt;O40,"Fail","Pass"),"---"))</f>
      </c>
      <c r="AI40" s="367"/>
      <c r="AJ40" s="367"/>
      <c r="AK40" s="368"/>
      <c r="AL40" s="188"/>
      <c r="AR40" s="189">
        <f>AH40</f>
      </c>
    </row>
    <row r="41" spans="2:44" s="189" customFormat="1" ht="13.5" customHeight="1">
      <c r="B41" s="187"/>
      <c r="C41" s="441" t="s">
        <v>363</v>
      </c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3"/>
      <c r="O41" s="455" t="s">
        <v>461</v>
      </c>
      <c r="P41" s="456"/>
      <c r="Q41" s="456"/>
      <c r="R41" s="456"/>
      <c r="S41" s="457"/>
      <c r="T41" s="339"/>
      <c r="U41" s="325"/>
      <c r="V41" s="325"/>
      <c r="W41" s="325"/>
      <c r="X41" s="325"/>
      <c r="Y41" s="367">
        <f>IF(ISBLANK(T41),"",IF(ISNUMBER(O41),IF(T41&gt;O41,"Fail","Pass"),"---"))</f>
      </c>
      <c r="Z41" s="367"/>
      <c r="AA41" s="367"/>
      <c r="AB41" s="367"/>
      <c r="AC41" s="339"/>
      <c r="AD41" s="325"/>
      <c r="AE41" s="325"/>
      <c r="AF41" s="325"/>
      <c r="AG41" s="325"/>
      <c r="AH41" s="327">
        <f>IF(ISBLANK(AC41),"",IF(ISNUMBER(O41),IF(AC41&gt;O41,"Fail","Pass"),"---"))</f>
      </c>
      <c r="AI41" s="367"/>
      <c r="AJ41" s="367"/>
      <c r="AK41" s="368"/>
      <c r="AL41" s="188"/>
      <c r="AR41" s="189">
        <f>AH41</f>
      </c>
    </row>
    <row r="42" spans="2:44" s="189" customFormat="1" ht="13.5" customHeight="1">
      <c r="B42" s="187"/>
      <c r="C42" s="364" t="s">
        <v>293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6"/>
      <c r="AL42" s="188"/>
      <c r="AR42" s="194"/>
    </row>
    <row r="43" spans="2:44" s="189" customFormat="1" ht="13.5" customHeight="1">
      <c r="B43" s="187"/>
      <c r="C43" s="441" t="s">
        <v>382</v>
      </c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3"/>
      <c r="O43" s="317" t="str">
        <f>VLOOKUP(' (3)'!AA3,' (3)'!I4:Z41,13)</f>
        <v> </v>
      </c>
      <c r="P43" s="318"/>
      <c r="Q43" s="318"/>
      <c r="R43" s="318"/>
      <c r="S43" s="444"/>
      <c r="T43" s="339"/>
      <c r="U43" s="325"/>
      <c r="V43" s="325"/>
      <c r="W43" s="325"/>
      <c r="X43" s="325"/>
      <c r="Y43" s="367">
        <f>IF(ISBLANK(T43),"",IF(ISNUMBER(O43),IF(T43&gt;O43,"Fail","Pass"),"---"))</f>
      </c>
      <c r="Z43" s="367"/>
      <c r="AA43" s="367"/>
      <c r="AB43" s="367"/>
      <c r="AC43" s="339"/>
      <c r="AD43" s="325"/>
      <c r="AE43" s="325"/>
      <c r="AF43" s="325"/>
      <c r="AG43" s="325"/>
      <c r="AH43" s="327">
        <f>IF(ISBLANK(AC43),"",IF(ISNUMBER(O43),IF(AC43&gt;O43,"Fail","Pass"),"---"))</f>
      </c>
      <c r="AI43" s="367"/>
      <c r="AJ43" s="367"/>
      <c r="AK43" s="368"/>
      <c r="AL43" s="188"/>
      <c r="AR43" s="189">
        <f>AH43</f>
      </c>
    </row>
    <row r="44" spans="2:44" s="189" customFormat="1" ht="13.5" customHeight="1">
      <c r="B44" s="187"/>
      <c r="C44" s="441" t="s">
        <v>365</v>
      </c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3"/>
      <c r="O44" s="445" t="str">
        <f>VLOOKUP(' (3)'!AA3,' (3)'!I4:Z41,16)</f>
        <v> </v>
      </c>
      <c r="P44" s="446"/>
      <c r="Q44" s="446"/>
      <c r="R44" s="446"/>
      <c r="S44" s="447"/>
      <c r="T44" s="339"/>
      <c r="U44" s="325"/>
      <c r="V44" s="325"/>
      <c r="W44" s="325"/>
      <c r="X44" s="325"/>
      <c r="Y44" s="327">
        <f>IF(ISBLANK(T44),"",IF(ISNUMBER(O44),IF(T44&lt;O44,"Run DT","Pass"),"---"))</f>
      </c>
      <c r="Z44" s="367"/>
      <c r="AA44" s="367"/>
      <c r="AB44" s="367"/>
      <c r="AC44" s="339"/>
      <c r="AD44" s="325"/>
      <c r="AE44" s="325"/>
      <c r="AF44" s="325"/>
      <c r="AG44" s="325"/>
      <c r="AH44" s="327">
        <f>IF(ISBLANK(AC44),"",IF(ISNUMBER(O44),IF(AC44&lt;O44,"Run DT","Pass"),"---"))</f>
      </c>
      <c r="AI44" s="367"/>
      <c r="AJ44" s="367"/>
      <c r="AK44" s="368"/>
      <c r="AL44" s="188"/>
      <c r="AR44" s="189">
        <f>IF(ISBLANK(AC44),"",IF(AH44="Pass","Pass",IF(AND(AH44="Run DT",#REF!="Pass"),"Pass","Fail")))</f>
      </c>
    </row>
    <row r="45" spans="2:44" s="189" customFormat="1" ht="13.5" customHeight="1">
      <c r="B45" s="187"/>
      <c r="C45" s="441" t="s">
        <v>366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3"/>
      <c r="O45" s="317" t="str">
        <f>VLOOKUP(' (3)'!AA3,' (3)'!I4:Z41,15)</f>
        <v> </v>
      </c>
      <c r="P45" s="318"/>
      <c r="Q45" s="318"/>
      <c r="R45" s="318"/>
      <c r="S45" s="444"/>
      <c r="T45" s="339"/>
      <c r="U45" s="325"/>
      <c r="V45" s="325"/>
      <c r="W45" s="325"/>
      <c r="X45" s="325"/>
      <c r="Y45" s="367">
        <f>IF(ISBLANK(T45),"",IF(ISNUMBER(O45),IF(T45&gt;O45,"Run DT","Pass"),"---"))</f>
      </c>
      <c r="Z45" s="367"/>
      <c r="AA45" s="367"/>
      <c r="AB45" s="367"/>
      <c r="AC45" s="339"/>
      <c r="AD45" s="325"/>
      <c r="AE45" s="325"/>
      <c r="AF45" s="325"/>
      <c r="AG45" s="325"/>
      <c r="AH45" s="327">
        <f>IF(ISBLANK(AC45),"",IF(ISNUMBER(O45),IF(AC45&gt;O45,"Run DT","Pass"),"---"))</f>
      </c>
      <c r="AI45" s="367"/>
      <c r="AJ45" s="367"/>
      <c r="AK45" s="368"/>
      <c r="AL45" s="188"/>
      <c r="AR45" s="189">
        <f>IF(ISBLANK(AC45),"",IF(AH45="Pass","Pass",IF(AND(AH45="Run DT",#REF!="Pass"),"Pass","Fail")))</f>
      </c>
    </row>
    <row r="46" spans="2:44" s="189" customFormat="1" ht="13.5" customHeight="1">
      <c r="B46" s="187"/>
      <c r="C46" s="364" t="s">
        <v>322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6"/>
      <c r="AL46" s="188"/>
      <c r="AR46" s="194"/>
    </row>
    <row r="47" spans="2:44" s="189" customFormat="1" ht="13.5" customHeight="1">
      <c r="B47" s="187"/>
      <c r="C47" s="441" t="s">
        <v>367</v>
      </c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3"/>
      <c r="O47" s="445" t="str">
        <f>VLOOKUP(' (3)'!AA3,' (3)'!I4:AC41,20)</f>
        <v> </v>
      </c>
      <c r="P47" s="446"/>
      <c r="Q47" s="446"/>
      <c r="R47" s="446"/>
      <c r="S47" s="447"/>
      <c r="T47" s="448"/>
      <c r="U47" s="449"/>
      <c r="V47" s="449"/>
      <c r="W47" s="449"/>
      <c r="X47" s="449"/>
      <c r="Y47" s="327">
        <f>IF(ISBLANK(T47),"",IF(ISNUMBER(O47),IF(T47&lt;O47,"Fail","Pass"),"---"))</f>
      </c>
      <c r="Z47" s="367"/>
      <c r="AA47" s="367"/>
      <c r="AB47" s="367"/>
      <c r="AC47" s="448"/>
      <c r="AD47" s="449"/>
      <c r="AE47" s="449"/>
      <c r="AF47" s="449"/>
      <c r="AG47" s="449"/>
      <c r="AH47" s="327">
        <f>IF(ISBLANK(AC47),"",IF(ISNUMBER(O47),IF(AC47&lt;O47,"Fail","Pass"),"---"))</f>
      </c>
      <c r="AI47" s="367"/>
      <c r="AJ47" s="367"/>
      <c r="AK47" s="368"/>
      <c r="AL47" s="188"/>
      <c r="AR47" s="189">
        <f>IF(AH47="---","Pass",AH47)</f>
      </c>
    </row>
    <row r="48" spans="2:44" s="189" customFormat="1" ht="13.5" customHeight="1" thickBot="1">
      <c r="B48" s="187"/>
      <c r="C48" s="465" t="s">
        <v>462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7"/>
      <c r="O48" s="468" t="str">
        <f>VLOOKUP(' (3)'!AA3,' (3)'!I4:AC41,21)</f>
        <v> </v>
      </c>
      <c r="P48" s="469"/>
      <c r="Q48" s="469"/>
      <c r="R48" s="469"/>
      <c r="S48" s="470"/>
      <c r="T48" s="471"/>
      <c r="U48" s="335"/>
      <c r="V48" s="335"/>
      <c r="W48" s="335"/>
      <c r="X48" s="335"/>
      <c r="Y48" s="334">
        <f>IF(ISBLANK(T48),"",IF(ISNUMBER(O48),IF(T48&lt;O48,"Fail","Pass"),"---"))</f>
      </c>
      <c r="Z48" s="472"/>
      <c r="AA48" s="472"/>
      <c r="AB48" s="472"/>
      <c r="AC48" s="471"/>
      <c r="AD48" s="335"/>
      <c r="AE48" s="335"/>
      <c r="AF48" s="335"/>
      <c r="AG48" s="335"/>
      <c r="AH48" s="334">
        <f>IF(ISBLANK(AC48),"",IF(ISNUMBER(O48),IF(AC48&lt;O48,"Fail","Pass"),"---"))</f>
      </c>
      <c r="AI48" s="472"/>
      <c r="AJ48" s="472"/>
      <c r="AK48" s="473"/>
      <c r="AL48" s="188"/>
      <c r="AR48" s="189">
        <f>AH48</f>
      </c>
    </row>
    <row r="49" spans="2:38" s="189" customFormat="1" ht="13.5" customHeight="1">
      <c r="B49" s="187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2"/>
      <c r="P49" s="212"/>
      <c r="Q49" s="212"/>
      <c r="R49" s="212"/>
      <c r="S49" s="212"/>
      <c r="T49" s="213"/>
      <c r="U49" s="213"/>
      <c r="V49" s="213"/>
      <c r="W49" s="213"/>
      <c r="X49" s="213"/>
      <c r="Y49" s="192"/>
      <c r="Z49" s="192"/>
      <c r="AA49" s="192"/>
      <c r="AB49" s="192"/>
      <c r="AC49" s="213"/>
      <c r="AD49" s="213"/>
      <c r="AE49" s="213"/>
      <c r="AF49" s="213"/>
      <c r="AG49" s="213"/>
      <c r="AH49" s="192"/>
      <c r="AI49" s="192"/>
      <c r="AJ49" s="192"/>
      <c r="AK49" s="192"/>
      <c r="AL49" s="188"/>
    </row>
    <row r="50" spans="2:256" s="189" customFormat="1" ht="7.5" customHeight="1">
      <c r="B50" s="187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91"/>
      <c r="Q50" s="191"/>
      <c r="R50" s="191"/>
      <c r="S50" s="192"/>
      <c r="T50" s="192"/>
      <c r="U50" s="192"/>
      <c r="V50" s="192"/>
      <c r="W50" s="191"/>
      <c r="X50" s="191"/>
      <c r="Y50" s="191"/>
      <c r="Z50" s="191"/>
      <c r="AA50" s="146"/>
      <c r="AB50" s="146"/>
      <c r="AC50" s="146"/>
      <c r="AD50" s="193"/>
      <c r="AE50" s="193"/>
      <c r="AF50" s="193"/>
      <c r="AG50" s="193"/>
      <c r="AH50" s="192"/>
      <c r="AI50" s="192"/>
      <c r="AJ50" s="192"/>
      <c r="AK50" s="192"/>
      <c r="AL50" s="188"/>
      <c r="AN50" s="165"/>
      <c r="AO50" s="165"/>
      <c r="AP50" s="165"/>
      <c r="AQ50" s="195"/>
      <c r="AR50" s="196" t="e">
        <f>IF(AND(AR34="Pass",AR35="Pass",AR36="Pass",AR37="Pass",AR39="Pass",AR40="Pass",AR41="Pass",AR43="Pass",AR44="Pass",AR45="Pass",#REF!="Pass",AR47="Pass",AR48="Pass"),1,0)</f>
        <v>#REF!</v>
      </c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  <c r="IV50" s="165"/>
    </row>
    <row r="51" spans="2:44" s="165" customFormat="1" ht="15.75" customHeight="1">
      <c r="B51" s="16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163"/>
      <c r="AQ51" s="165">
        <f>VLOOKUP(' (3)'!AA3,' (3)'!I4:AC41,1)</f>
        <v>6</v>
      </c>
      <c r="AR51" s="165">
        <f>IF(AQ51=38,0,1)</f>
        <v>1</v>
      </c>
    </row>
    <row r="52" spans="2:256" s="165" customFormat="1" ht="15.75" customHeight="1">
      <c r="B52" s="16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279" t="s">
        <v>250</v>
      </c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163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2:38" s="169" customFormat="1" ht="12.75" customHeight="1">
      <c r="B53" s="167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68"/>
    </row>
    <row r="54" spans="2:38" s="169" customFormat="1" ht="12.75" customHeight="1">
      <c r="B54" s="167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68"/>
    </row>
    <row r="55" spans="2:256" s="169" customFormat="1" ht="8.25" customHeight="1">
      <c r="B55" s="167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68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2:38" s="170" customFormat="1" ht="12.75" customHeight="1">
      <c r="B56" s="150"/>
      <c r="C56" s="260" t="s">
        <v>236</v>
      </c>
      <c r="D56" s="260"/>
      <c r="E56" s="260"/>
      <c r="F56" s="260"/>
      <c r="G56" s="260"/>
      <c r="H56" s="260"/>
      <c r="I56" s="260"/>
      <c r="J56" s="260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3" t="s">
        <v>237</v>
      </c>
      <c r="X56" s="263"/>
      <c r="Y56" s="263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154"/>
    </row>
    <row r="57" spans="2:38" s="170" customFormat="1" ht="12.75" customHeight="1">
      <c r="B57" s="150"/>
      <c r="C57" s="260" t="s">
        <v>238</v>
      </c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404"/>
      <c r="O57" s="404"/>
      <c r="P57" s="262" t="s">
        <v>239</v>
      </c>
      <c r="Q57" s="262"/>
      <c r="R57" s="261"/>
      <c r="S57" s="261"/>
      <c r="T57" s="261"/>
      <c r="U57" s="261"/>
      <c r="V57" s="261"/>
      <c r="W57" s="261"/>
      <c r="X57" s="40" t="s">
        <v>251</v>
      </c>
      <c r="Y57" s="363"/>
      <c r="Z57" s="363"/>
      <c r="AA57" s="153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54"/>
    </row>
    <row r="58" spans="2:256" s="170" customFormat="1" ht="12.75" customHeight="1">
      <c r="B58" s="150"/>
      <c r="C58" s="287" t="s">
        <v>240</v>
      </c>
      <c r="D58" s="287"/>
      <c r="E58" s="287"/>
      <c r="F58" s="287"/>
      <c r="G58" s="287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152"/>
      <c r="U58" s="262" t="s">
        <v>241</v>
      </c>
      <c r="V58" s="262"/>
      <c r="W58" s="262"/>
      <c r="X58" s="262"/>
      <c r="Y58" s="262"/>
      <c r="Z58" s="262"/>
      <c r="AA58" s="262"/>
      <c r="AB58" s="272"/>
      <c r="AC58" s="272"/>
      <c r="AD58" s="272"/>
      <c r="AE58" s="272"/>
      <c r="AF58" s="272"/>
      <c r="AG58" s="272"/>
      <c r="AH58" s="272"/>
      <c r="AI58" s="153"/>
      <c r="AJ58" s="153"/>
      <c r="AK58" s="153"/>
      <c r="AL58" s="15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  <c r="IN58" s="165"/>
      <c r="IO58" s="165"/>
      <c r="IP58" s="165"/>
      <c r="IQ58" s="165"/>
      <c r="IR58" s="165"/>
      <c r="IS58" s="165"/>
      <c r="IT58" s="165"/>
      <c r="IU58" s="165"/>
      <c r="IV58" s="165"/>
    </row>
    <row r="59" spans="2:38" s="165" customFormat="1" ht="12.75" customHeight="1">
      <c r="B59" s="162"/>
      <c r="C59" s="153"/>
      <c r="D59" s="153"/>
      <c r="E59" s="153"/>
      <c r="F59" s="153"/>
      <c r="G59" s="172"/>
      <c r="H59" s="280" t="s">
        <v>242</v>
      </c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53"/>
      <c r="AJ59" s="153"/>
      <c r="AK59" s="153"/>
      <c r="AL59" s="163"/>
    </row>
    <row r="60" spans="2:38" s="165" customFormat="1" ht="12.75" customHeight="1">
      <c r="B60" s="162"/>
      <c r="C60" s="286" t="s">
        <v>235</v>
      </c>
      <c r="D60" s="286"/>
      <c r="E60" s="286"/>
      <c r="F60" s="286"/>
      <c r="G60" s="286"/>
      <c r="H60" s="286"/>
      <c r="I60" s="153"/>
      <c r="J60" s="153"/>
      <c r="K60" s="153"/>
      <c r="L60" s="153"/>
      <c r="M60" s="153"/>
      <c r="N60" s="153"/>
      <c r="O60" s="153"/>
      <c r="P60" s="172"/>
      <c r="Q60" s="172"/>
      <c r="R60" s="172"/>
      <c r="S60" s="172"/>
      <c r="T60" s="172"/>
      <c r="U60" s="172"/>
      <c r="V60" s="283" t="s">
        <v>459</v>
      </c>
      <c r="W60" s="283"/>
      <c r="X60" s="283"/>
      <c r="Y60" s="283"/>
      <c r="Z60" s="283"/>
      <c r="AA60" s="211"/>
      <c r="AB60" s="211"/>
      <c r="AC60" s="211"/>
      <c r="AD60" s="211"/>
      <c r="AE60" s="211"/>
      <c r="AF60" s="211"/>
      <c r="AG60" s="153"/>
      <c r="AH60" s="153"/>
      <c r="AI60" s="153"/>
      <c r="AJ60" s="153"/>
      <c r="AK60" s="153"/>
      <c r="AL60" s="163"/>
    </row>
    <row r="61" spans="2:256" s="165" customFormat="1" ht="12.75" customHeight="1">
      <c r="B61" s="162"/>
      <c r="C61" s="151" t="s">
        <v>225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71"/>
      <c r="AH61" s="171"/>
      <c r="AI61" s="171"/>
      <c r="AJ61" s="171"/>
      <c r="AK61" s="171"/>
      <c r="AL61" s="163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2:256" s="170" customFormat="1" ht="15.75" customHeight="1">
      <c r="B62" s="150"/>
      <c r="C62" s="260" t="s">
        <v>232</v>
      </c>
      <c r="D62" s="260"/>
      <c r="E62" s="260"/>
      <c r="F62" s="260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84" t="s">
        <v>231</v>
      </c>
      <c r="V62" s="284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154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  <c r="IN62" s="165"/>
      <c r="IO62" s="165"/>
      <c r="IP62" s="165"/>
      <c r="IQ62" s="165"/>
      <c r="IR62" s="165"/>
      <c r="IS62" s="165"/>
      <c r="IT62" s="165"/>
      <c r="IU62" s="165"/>
      <c r="IV62" s="165"/>
    </row>
    <row r="63" spans="2:256" s="165" customFormat="1" ht="9" customHeight="1">
      <c r="B63" s="162"/>
      <c r="C63" s="153"/>
      <c r="D63" s="153"/>
      <c r="E63" s="153"/>
      <c r="F63" s="153"/>
      <c r="G63" s="277" t="s">
        <v>230</v>
      </c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153"/>
      <c r="U63" s="153"/>
      <c r="V63" s="153"/>
      <c r="W63" s="277" t="s">
        <v>226</v>
      </c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153"/>
      <c r="AK63" s="153"/>
      <c r="AL63" s="163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2:256" s="170" customFormat="1" ht="12.75" customHeight="1">
      <c r="B64" s="150"/>
      <c r="C64" s="260" t="s">
        <v>233</v>
      </c>
      <c r="D64" s="260"/>
      <c r="E64" s="260"/>
      <c r="F64" s="260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154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  <c r="IT64" s="165"/>
      <c r="IU64" s="165"/>
      <c r="IV64" s="165"/>
    </row>
    <row r="65" spans="2:38" s="165" customFormat="1" ht="9" customHeight="1">
      <c r="B65" s="162"/>
      <c r="C65" s="153"/>
      <c r="D65" s="153"/>
      <c r="E65" s="153"/>
      <c r="F65" s="153"/>
      <c r="G65" s="277" t="s">
        <v>234</v>
      </c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163"/>
    </row>
    <row r="66" spans="2:38" s="165" customFormat="1" ht="2.25" customHeight="1">
      <c r="B66" s="162"/>
      <c r="C66" s="173"/>
      <c r="D66" s="173"/>
      <c r="E66" s="173"/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3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63"/>
    </row>
    <row r="67" spans="2:38" s="165" customFormat="1" ht="3" customHeight="1">
      <c r="B67" s="162"/>
      <c r="C67" s="151"/>
      <c r="D67" s="151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63"/>
    </row>
    <row r="68" spans="2:256" s="165" customFormat="1" ht="5.25" customHeight="1">
      <c r="B68" s="162"/>
      <c r="C68" s="176"/>
      <c r="D68" s="176"/>
      <c r="E68" s="176"/>
      <c r="F68" s="176"/>
      <c r="G68" s="176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63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</row>
    <row r="69" spans="2:256" s="155" customFormat="1" ht="12" customHeight="1">
      <c r="B69" s="150"/>
      <c r="C69" s="151" t="s">
        <v>211</v>
      </c>
      <c r="D69" s="151"/>
      <c r="E69" s="151"/>
      <c r="F69" s="151"/>
      <c r="G69" s="151"/>
      <c r="H69" s="151"/>
      <c r="I69" s="151"/>
      <c r="J69" s="151"/>
      <c r="K69" s="151"/>
      <c r="L69" s="262" t="s">
        <v>210</v>
      </c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393" t="str">
        <f>"PG "&amp;VLOOKUP(' (3)'!AA3,' (3)'!I4:AC41,2)</f>
        <v>PG </v>
      </c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15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  <c r="IO69" s="164"/>
      <c r="IP69" s="164"/>
      <c r="IQ69" s="164"/>
      <c r="IR69" s="164"/>
      <c r="IS69" s="164"/>
      <c r="IT69" s="164"/>
      <c r="IU69" s="164"/>
      <c r="IV69" s="164"/>
    </row>
    <row r="70" spans="2:256" s="164" customFormat="1" ht="7.5" customHeight="1">
      <c r="B70" s="162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163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2:256" s="170" customFormat="1" ht="15.75" customHeight="1">
      <c r="B71" s="150"/>
      <c r="C71" s="260" t="s">
        <v>227</v>
      </c>
      <c r="D71" s="260"/>
      <c r="E71" s="260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153"/>
      <c r="U71" s="263" t="s">
        <v>228</v>
      </c>
      <c r="V71" s="263"/>
      <c r="W71" s="263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154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  <c r="HD71" s="165"/>
      <c r="HE71" s="165"/>
      <c r="HF71" s="165"/>
      <c r="HG71" s="165"/>
      <c r="HH71" s="165"/>
      <c r="HI71" s="165"/>
      <c r="HJ71" s="165"/>
      <c r="HK71" s="165"/>
      <c r="HL71" s="165"/>
      <c r="HM71" s="165"/>
      <c r="HN71" s="165"/>
      <c r="HO71" s="165"/>
      <c r="HP71" s="165"/>
      <c r="HQ71" s="165"/>
      <c r="HR71" s="165"/>
      <c r="HS71" s="165"/>
      <c r="HT71" s="165"/>
      <c r="HU71" s="165"/>
      <c r="HV71" s="165"/>
      <c r="HW71" s="165"/>
      <c r="HX71" s="165"/>
      <c r="HY71" s="165"/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5"/>
      <c r="IL71" s="165"/>
      <c r="IM71" s="165"/>
      <c r="IN71" s="165"/>
      <c r="IO71" s="165"/>
      <c r="IP71" s="165"/>
      <c r="IQ71" s="165"/>
      <c r="IR71" s="165"/>
      <c r="IS71" s="165"/>
      <c r="IT71" s="165"/>
      <c r="IU71" s="165"/>
      <c r="IV71" s="165"/>
    </row>
    <row r="72" spans="2:38" s="165" customFormat="1" ht="11.25">
      <c r="B72" s="162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277" t="s">
        <v>229</v>
      </c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163"/>
    </row>
    <row r="73" spans="2:256" s="165" customFormat="1" ht="12.75">
      <c r="B73" s="162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63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  <c r="GT73" s="128"/>
      <c r="GU73" s="128"/>
      <c r="GV73" s="128"/>
      <c r="GW73" s="128"/>
      <c r="GX73" s="128"/>
      <c r="GY73" s="128"/>
      <c r="GZ73" s="128"/>
      <c r="HA73" s="128"/>
      <c r="HB73" s="128"/>
      <c r="HC73" s="128"/>
      <c r="HD73" s="128"/>
      <c r="HE73" s="128"/>
      <c r="HF73" s="128"/>
      <c r="HG73" s="128"/>
      <c r="HH73" s="128"/>
      <c r="HI73" s="128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  <c r="IB73" s="128"/>
      <c r="IC73" s="128"/>
      <c r="ID73" s="128"/>
      <c r="IE73" s="128"/>
      <c r="IF73" s="128"/>
      <c r="IG73" s="128"/>
      <c r="IH73" s="128"/>
      <c r="II73" s="128"/>
      <c r="IJ73" s="128"/>
      <c r="IK73" s="128"/>
      <c r="IL73" s="128"/>
      <c r="IM73" s="128"/>
      <c r="IN73" s="128"/>
      <c r="IO73" s="128"/>
      <c r="IP73" s="128"/>
      <c r="IQ73" s="128"/>
      <c r="IR73" s="128"/>
      <c r="IS73" s="128"/>
      <c r="IT73" s="128"/>
      <c r="IU73" s="128"/>
      <c r="IV73" s="128"/>
    </row>
    <row r="74" spans="2:38" ht="3" customHeight="1"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2"/>
    </row>
    <row r="75" ht="12.75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0" customHeight="1" hidden="1"/>
  </sheetData>
  <sheetProtection password="CC15" sheet="1" objects="1" scenarios="1"/>
  <mergeCells count="191">
    <mergeCell ref="C71:E71"/>
    <mergeCell ref="F71:S71"/>
    <mergeCell ref="U71:W71"/>
    <mergeCell ref="X71:AK71"/>
    <mergeCell ref="X72:AK72"/>
    <mergeCell ref="G63:S63"/>
    <mergeCell ref="W63:AI63"/>
    <mergeCell ref="C64:F64"/>
    <mergeCell ref="G64:AK64"/>
    <mergeCell ref="G65:AK65"/>
    <mergeCell ref="L69:V69"/>
    <mergeCell ref="W69:AK69"/>
    <mergeCell ref="AB58:AH58"/>
    <mergeCell ref="H59:S59"/>
    <mergeCell ref="C60:H60"/>
    <mergeCell ref="C62:F62"/>
    <mergeCell ref="G62:T62"/>
    <mergeCell ref="U62:V62"/>
    <mergeCell ref="W62:AK62"/>
    <mergeCell ref="V60:Z60"/>
    <mergeCell ref="C57:M57"/>
    <mergeCell ref="N57:O57"/>
    <mergeCell ref="P57:Q57"/>
    <mergeCell ref="R57:W57"/>
    <mergeCell ref="Y57:Z57"/>
    <mergeCell ref="C58:G58"/>
    <mergeCell ref="H58:S58"/>
    <mergeCell ref="U58:AA58"/>
    <mergeCell ref="Z51:AK51"/>
    <mergeCell ref="Z52:AK52"/>
    <mergeCell ref="C56:J56"/>
    <mergeCell ref="K56:V56"/>
    <mergeCell ref="W56:Y56"/>
    <mergeCell ref="Z56:AK56"/>
    <mergeCell ref="C48:N48"/>
    <mergeCell ref="O48:S48"/>
    <mergeCell ref="T48:X48"/>
    <mergeCell ref="Y48:AB48"/>
    <mergeCell ref="AC48:AG48"/>
    <mergeCell ref="AH48:AK48"/>
    <mergeCell ref="C46:AK46"/>
    <mergeCell ref="C47:N47"/>
    <mergeCell ref="O47:S47"/>
    <mergeCell ref="T47:X47"/>
    <mergeCell ref="Y47:AB47"/>
    <mergeCell ref="AC47:AG47"/>
    <mergeCell ref="AH47:AK47"/>
    <mergeCell ref="C45:N45"/>
    <mergeCell ref="O45:S45"/>
    <mergeCell ref="T45:X45"/>
    <mergeCell ref="Y45:AB45"/>
    <mergeCell ref="AC45:AG45"/>
    <mergeCell ref="AH45:AK45"/>
    <mergeCell ref="C44:N44"/>
    <mergeCell ref="O44:S44"/>
    <mergeCell ref="T44:X44"/>
    <mergeCell ref="Y44:AB44"/>
    <mergeCell ref="AC44:AG44"/>
    <mergeCell ref="AH44:AK44"/>
    <mergeCell ref="C42:AK42"/>
    <mergeCell ref="C43:N43"/>
    <mergeCell ref="O43:S43"/>
    <mergeCell ref="T43:X43"/>
    <mergeCell ref="Y43:AB43"/>
    <mergeCell ref="AC43:AG43"/>
    <mergeCell ref="AH43:AK43"/>
    <mergeCell ref="C41:N41"/>
    <mergeCell ref="O41:S41"/>
    <mergeCell ref="T41:X41"/>
    <mergeCell ref="Y41:AB41"/>
    <mergeCell ref="AC41:AG41"/>
    <mergeCell ref="AH41:AK41"/>
    <mergeCell ref="C40:N40"/>
    <mergeCell ref="O40:S40"/>
    <mergeCell ref="T40:X40"/>
    <mergeCell ref="Y40:AB40"/>
    <mergeCell ref="AC40:AG40"/>
    <mergeCell ref="AH40:AK40"/>
    <mergeCell ref="C38:AK38"/>
    <mergeCell ref="C39:N39"/>
    <mergeCell ref="O39:S39"/>
    <mergeCell ref="T39:X39"/>
    <mergeCell ref="Y39:AB39"/>
    <mergeCell ref="AC39:AG39"/>
    <mergeCell ref="AH39:AK39"/>
    <mergeCell ref="C37:N37"/>
    <mergeCell ref="O37:S37"/>
    <mergeCell ref="T37:X37"/>
    <mergeCell ref="Y37:AB37"/>
    <mergeCell ref="AC37:AG37"/>
    <mergeCell ref="AH37:AK37"/>
    <mergeCell ref="C36:N36"/>
    <mergeCell ref="O36:S36"/>
    <mergeCell ref="T36:X36"/>
    <mergeCell ref="Y36:AB36"/>
    <mergeCell ref="AC36:AG36"/>
    <mergeCell ref="AH36:AK36"/>
    <mergeCell ref="C35:N35"/>
    <mergeCell ref="O35:S35"/>
    <mergeCell ref="T35:X35"/>
    <mergeCell ref="Y35:AB35"/>
    <mergeCell ref="AC35:AG35"/>
    <mergeCell ref="AH35:AK35"/>
    <mergeCell ref="C33:AK33"/>
    <mergeCell ref="C34:N34"/>
    <mergeCell ref="O34:S34"/>
    <mergeCell ref="T34:X34"/>
    <mergeCell ref="Y34:AB34"/>
    <mergeCell ref="AC34:AG34"/>
    <mergeCell ref="AH34:AK34"/>
    <mergeCell ref="T31:X32"/>
    <mergeCell ref="Y31:AB31"/>
    <mergeCell ref="AC31:AG32"/>
    <mergeCell ref="AH31:AK31"/>
    <mergeCell ref="C32:I32"/>
    <mergeCell ref="J32:K32"/>
    <mergeCell ref="L32:N32"/>
    <mergeCell ref="Y32:AB32"/>
    <mergeCell ref="AH32:AK32"/>
    <mergeCell ref="C28:F28"/>
    <mergeCell ref="G28:AG28"/>
    <mergeCell ref="AH28:AK28"/>
    <mergeCell ref="C30:J30"/>
    <mergeCell ref="K30:N30"/>
    <mergeCell ref="O30:S32"/>
    <mergeCell ref="T30:AK30"/>
    <mergeCell ref="C31:I31"/>
    <mergeCell ref="J31:K31"/>
    <mergeCell ref="L31:N31"/>
    <mergeCell ref="C26:F26"/>
    <mergeCell ref="G26:AG26"/>
    <mergeCell ref="AH26:AK26"/>
    <mergeCell ref="C27:F27"/>
    <mergeCell ref="G27:AG27"/>
    <mergeCell ref="AH27:AK27"/>
    <mergeCell ref="C23:F23"/>
    <mergeCell ref="G23:S23"/>
    <mergeCell ref="U23:W23"/>
    <mergeCell ref="X23:AK23"/>
    <mergeCell ref="C25:F25"/>
    <mergeCell ref="G25:AG25"/>
    <mergeCell ref="AH25:AK25"/>
    <mergeCell ref="C21:E21"/>
    <mergeCell ref="F21:S21"/>
    <mergeCell ref="U21:V21"/>
    <mergeCell ref="W21:AK21"/>
    <mergeCell ref="C22:F22"/>
    <mergeCell ref="G22:S22"/>
    <mergeCell ref="U22:V22"/>
    <mergeCell ref="W22:AK22"/>
    <mergeCell ref="C19:F19"/>
    <mergeCell ref="G19:S19"/>
    <mergeCell ref="U19:W19"/>
    <mergeCell ref="X19:AK19"/>
    <mergeCell ref="C20:F20"/>
    <mergeCell ref="G20:S20"/>
    <mergeCell ref="U20:Y20"/>
    <mergeCell ref="Z20:AK20"/>
    <mergeCell ref="C17:F17"/>
    <mergeCell ref="G17:S17"/>
    <mergeCell ref="U17:Y17"/>
    <mergeCell ref="Z17:AK17"/>
    <mergeCell ref="C18:F18"/>
    <mergeCell ref="G18:S18"/>
    <mergeCell ref="U18:X18"/>
    <mergeCell ref="Y18:AK18"/>
    <mergeCell ref="C15:E15"/>
    <mergeCell ref="F15:S15"/>
    <mergeCell ref="U15:W15"/>
    <mergeCell ref="X15:AK15"/>
    <mergeCell ref="C16:E16"/>
    <mergeCell ref="F16:S16"/>
    <mergeCell ref="U16:V16"/>
    <mergeCell ref="W16:AD16"/>
    <mergeCell ref="AE16:AF16"/>
    <mergeCell ref="AG16:AK16"/>
    <mergeCell ref="C10:AK10"/>
    <mergeCell ref="C11:AK11"/>
    <mergeCell ref="C12:AK12"/>
    <mergeCell ref="C14:H14"/>
    <mergeCell ref="I14:S14"/>
    <mergeCell ref="U14:V14"/>
    <mergeCell ref="W14:AD14"/>
    <mergeCell ref="AF14:AG14"/>
    <mergeCell ref="AH14:AK14"/>
    <mergeCell ref="C3:AK3"/>
    <mergeCell ref="C4:AK4"/>
    <mergeCell ref="C5:AK5"/>
    <mergeCell ref="C6:AK6"/>
    <mergeCell ref="C7:AK7"/>
    <mergeCell ref="C8:AK8"/>
  </mergeCells>
  <dataValidations count="2">
    <dataValidation allowBlank="1" showInputMessage="1" showErrorMessage="1" promptTitle="Date Format" prompt="DD-Mmm-YY" sqref="AK24 G17:S17 Y18:AK18 Z17:AK17 AB58:AH58"/>
    <dataValidation allowBlank="1" showInputMessage="1" showErrorMessage="1" promptTitle="Region" prompt="Automatic when county is selected" sqref="AH14"/>
  </dataValidations>
  <printOptions horizontalCentered="1"/>
  <pageMargins left="0" right="0" top="0" bottom="0" header="0" footer="0"/>
  <pageSetup fitToHeight="1" fitToWidth="1" horizontalDpi="600" verticalDpi="600" orientation="portrait" scale="91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69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zeroHeight="1"/>
  <cols>
    <col min="1" max="1" width="2.7109375" style="4" customWidth="1"/>
    <col min="2" max="2" width="1.7109375" style="4" customWidth="1"/>
    <col min="3" max="19" width="2.7109375" style="4" customWidth="1"/>
    <col min="20" max="21" width="2.8515625" style="4" customWidth="1"/>
    <col min="22" max="22" width="3.421875" style="4" customWidth="1"/>
    <col min="23" max="23" width="3.00390625" style="4" customWidth="1"/>
    <col min="24" max="25" width="3.28125" style="4" customWidth="1"/>
    <col min="26" max="29" width="2.7109375" style="4" customWidth="1"/>
    <col min="30" max="30" width="2.140625" style="4" customWidth="1"/>
    <col min="31" max="37" width="2.7109375" style="4" customWidth="1"/>
    <col min="38" max="38" width="1.7109375" style="4" customWidth="1"/>
    <col min="39" max="39" width="2.7109375" style="4" customWidth="1"/>
    <col min="40" max="16384" width="2.7109375" style="4" hidden="1" customWidth="1"/>
  </cols>
  <sheetData>
    <row r="1" ht="12.75"/>
    <row r="2" spans="2:38" ht="0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1.25" customHeight="1">
      <c r="B3" s="5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6"/>
    </row>
    <row r="4" spans="2:50" s="10" customFormat="1" ht="15.75">
      <c r="B4" s="7"/>
      <c r="C4" s="508" t="s">
        <v>0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>
      <c r="B5" s="7"/>
      <c r="C5" s="508" t="s">
        <v>1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ht="12.75">
      <c r="B6" s="7"/>
      <c r="C6" s="509" t="s">
        <v>2</v>
      </c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>
      <c r="B7" s="7"/>
      <c r="C7" s="501" t="s">
        <v>3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38" s="10" customFormat="1" ht="9.75" customHeight="1">
      <c r="B8" s="7"/>
      <c r="C8" s="501" t="s">
        <v>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12"/>
    </row>
    <row r="9" spans="2:38" s="16" customFormat="1" ht="5.25" customHeight="1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38" s="51" customFormat="1" ht="12.75" customHeight="1">
      <c r="B10" s="49"/>
      <c r="C10" s="502" t="s">
        <v>247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"/>
    </row>
    <row r="11" spans="2:38" s="51" customFormat="1" ht="12.75" customHeight="1">
      <c r="B11" s="49"/>
      <c r="C11" s="502" t="s">
        <v>248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"/>
    </row>
    <row r="12" spans="2:38" s="51" customFormat="1" ht="12.75" customHeight="1">
      <c r="B12" s="49"/>
      <c r="C12" s="502" t="s">
        <v>249</v>
      </c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"/>
    </row>
    <row r="13" spans="2:38" ht="12.75"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6"/>
    </row>
    <row r="14" spans="2:38" s="47" customFormat="1" ht="12" customHeight="1">
      <c r="B14" s="45"/>
      <c r="C14" s="487" t="s">
        <v>9</v>
      </c>
      <c r="D14" s="487"/>
      <c r="E14" s="487"/>
      <c r="F14" s="487"/>
      <c r="G14" s="487"/>
      <c r="H14" s="487"/>
      <c r="I14" s="503" t="s">
        <v>265</v>
      </c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40"/>
      <c r="U14" s="487" t="s">
        <v>5</v>
      </c>
      <c r="V14" s="487"/>
      <c r="W14" s="504" t="s">
        <v>253</v>
      </c>
      <c r="X14" s="504"/>
      <c r="Y14" s="504"/>
      <c r="Z14" s="504"/>
      <c r="AA14" s="504"/>
      <c r="AB14" s="504"/>
      <c r="AC14" s="504"/>
      <c r="AD14" s="504"/>
      <c r="AE14" s="48"/>
      <c r="AF14" s="481" t="s">
        <v>8</v>
      </c>
      <c r="AG14" s="481"/>
      <c r="AH14" s="505">
        <v>1</v>
      </c>
      <c r="AI14" s="505"/>
      <c r="AJ14" s="505"/>
      <c r="AK14" s="505"/>
      <c r="AL14" s="46"/>
    </row>
    <row r="15" spans="2:38" s="47" customFormat="1" ht="12" customHeight="1">
      <c r="B15" s="45"/>
      <c r="C15" s="487" t="s">
        <v>6</v>
      </c>
      <c r="D15" s="487"/>
      <c r="E15" s="487"/>
      <c r="F15" s="503" t="s">
        <v>254</v>
      </c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40"/>
      <c r="U15" s="487" t="s">
        <v>209</v>
      </c>
      <c r="V15" s="487"/>
      <c r="W15" s="487"/>
      <c r="X15" s="503">
        <v>1000</v>
      </c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46"/>
    </row>
    <row r="16" spans="2:38" s="47" customFormat="1" ht="12" customHeight="1">
      <c r="B16" s="45"/>
      <c r="C16" s="487" t="s">
        <v>213</v>
      </c>
      <c r="D16" s="487"/>
      <c r="E16" s="487"/>
      <c r="F16" s="511" t="s">
        <v>252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40"/>
      <c r="U16" s="487" t="s">
        <v>214</v>
      </c>
      <c r="V16" s="487"/>
      <c r="W16" s="503"/>
      <c r="X16" s="503"/>
      <c r="Y16" s="503"/>
      <c r="Z16" s="503"/>
      <c r="AA16" s="503"/>
      <c r="AB16" s="503"/>
      <c r="AC16" s="503"/>
      <c r="AD16" s="503"/>
      <c r="AE16" s="481" t="s">
        <v>246</v>
      </c>
      <c r="AF16" s="481"/>
      <c r="AG16" s="503"/>
      <c r="AH16" s="503"/>
      <c r="AI16" s="503"/>
      <c r="AJ16" s="503"/>
      <c r="AK16" s="503"/>
      <c r="AL16" s="46"/>
    </row>
    <row r="17" spans="2:38" s="47" customFormat="1" ht="12" customHeight="1">
      <c r="B17" s="45"/>
      <c r="C17" s="487" t="s">
        <v>215</v>
      </c>
      <c r="D17" s="487"/>
      <c r="E17" s="487"/>
      <c r="F17" s="487"/>
      <c r="G17" s="512">
        <v>37633</v>
      </c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40"/>
      <c r="U17" s="487" t="s">
        <v>221</v>
      </c>
      <c r="V17" s="487"/>
      <c r="W17" s="487"/>
      <c r="X17" s="487"/>
      <c r="Y17" s="487"/>
      <c r="Z17" s="510">
        <v>37633</v>
      </c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46"/>
    </row>
    <row r="18" spans="2:38" s="47" customFormat="1" ht="12" customHeight="1">
      <c r="B18" s="45"/>
      <c r="C18" s="487" t="s">
        <v>216</v>
      </c>
      <c r="D18" s="487"/>
      <c r="E18" s="487"/>
      <c r="F18" s="487"/>
      <c r="G18" s="511" t="s">
        <v>255</v>
      </c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40"/>
      <c r="U18" s="487" t="s">
        <v>222</v>
      </c>
      <c r="V18" s="487"/>
      <c r="W18" s="487"/>
      <c r="X18" s="487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46"/>
    </row>
    <row r="19" spans="2:38" s="47" customFormat="1" ht="12" customHeight="1">
      <c r="B19" s="45"/>
      <c r="C19" s="487" t="s">
        <v>217</v>
      </c>
      <c r="D19" s="487"/>
      <c r="E19" s="487"/>
      <c r="F19" s="487"/>
      <c r="G19" s="511" t="s">
        <v>256</v>
      </c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40"/>
      <c r="U19" s="487" t="s">
        <v>223</v>
      </c>
      <c r="V19" s="487"/>
      <c r="W19" s="487"/>
      <c r="X19" s="503" t="s">
        <v>261</v>
      </c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46"/>
    </row>
    <row r="20" spans="2:38" s="47" customFormat="1" ht="12" customHeight="1">
      <c r="B20" s="45"/>
      <c r="C20" s="487" t="s">
        <v>218</v>
      </c>
      <c r="D20" s="487"/>
      <c r="E20" s="487"/>
      <c r="F20" s="487"/>
      <c r="G20" s="511" t="s">
        <v>257</v>
      </c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40"/>
      <c r="U20" s="487" t="s">
        <v>224</v>
      </c>
      <c r="V20" s="487"/>
      <c r="W20" s="487"/>
      <c r="X20" s="487"/>
      <c r="Y20" s="487"/>
      <c r="Z20" s="511" t="s">
        <v>260</v>
      </c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46"/>
    </row>
    <row r="21" spans="2:38" s="47" customFormat="1" ht="12" customHeight="1">
      <c r="B21" s="45"/>
      <c r="C21" s="487" t="s">
        <v>208</v>
      </c>
      <c r="D21" s="487"/>
      <c r="E21" s="487"/>
      <c r="F21" s="503" t="s">
        <v>258</v>
      </c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40"/>
      <c r="U21" s="487" t="s">
        <v>212</v>
      </c>
      <c r="V21" s="487"/>
      <c r="W21" s="503" t="s">
        <v>259</v>
      </c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46"/>
    </row>
    <row r="22" spans="2:38" s="47" customFormat="1" ht="12" customHeight="1">
      <c r="B22" s="45"/>
      <c r="C22" s="487" t="s">
        <v>219</v>
      </c>
      <c r="D22" s="487"/>
      <c r="E22" s="487"/>
      <c r="F22" s="487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40"/>
      <c r="U22" s="487" t="s">
        <v>212</v>
      </c>
      <c r="V22" s="487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46"/>
    </row>
    <row r="23" spans="2:38" s="47" customFormat="1" ht="12" customHeight="1">
      <c r="B23" s="45"/>
      <c r="C23" s="487" t="s">
        <v>220</v>
      </c>
      <c r="D23" s="487"/>
      <c r="E23" s="487"/>
      <c r="F23" s="487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40"/>
      <c r="U23" s="487" t="s">
        <v>7</v>
      </c>
      <c r="V23" s="487"/>
      <c r="W23" s="487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46"/>
    </row>
    <row r="24" spans="2:38" s="20" customFormat="1" ht="5.25" customHeight="1">
      <c r="B24" s="18"/>
      <c r="C24" s="56"/>
      <c r="D24" s="56"/>
      <c r="E24" s="56"/>
      <c r="F24" s="56"/>
      <c r="G24" s="57"/>
      <c r="H24" s="57"/>
      <c r="I24" s="57"/>
      <c r="J24" s="57"/>
      <c r="K24" s="57"/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6"/>
      <c r="X24" s="56"/>
      <c r="Y24" s="56"/>
      <c r="Z24" s="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19"/>
    </row>
    <row r="25" spans="2:38" s="47" customFormat="1" ht="12.75" customHeight="1">
      <c r="B25" s="45"/>
      <c r="C25" s="492" t="s">
        <v>243</v>
      </c>
      <c r="D25" s="492"/>
      <c r="E25" s="492"/>
      <c r="F25" s="493"/>
      <c r="G25" s="491" t="s">
        <v>244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/>
      <c r="AH25" s="491" t="s">
        <v>245</v>
      </c>
      <c r="AI25" s="492"/>
      <c r="AJ25" s="492"/>
      <c r="AK25" s="492"/>
      <c r="AL25" s="46"/>
    </row>
    <row r="26" spans="2:38" s="47" customFormat="1" ht="12" customHeight="1">
      <c r="B26" s="45"/>
      <c r="C26" s="474"/>
      <c r="D26" s="474"/>
      <c r="E26" s="474"/>
      <c r="F26" s="506"/>
      <c r="G26" s="494" t="s">
        <v>262</v>
      </c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6"/>
      <c r="AH26" s="497"/>
      <c r="AI26" s="474"/>
      <c r="AJ26" s="474"/>
      <c r="AK26" s="474"/>
      <c r="AL26" s="46"/>
    </row>
    <row r="27" spans="2:38" s="47" customFormat="1" ht="12" customHeight="1">
      <c r="B27" s="45"/>
      <c r="C27" s="475"/>
      <c r="D27" s="475"/>
      <c r="E27" s="475"/>
      <c r="F27" s="476"/>
      <c r="G27" s="498" t="s">
        <v>263</v>
      </c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500"/>
      <c r="AH27" s="480"/>
      <c r="AI27" s="475"/>
      <c r="AJ27" s="475"/>
      <c r="AK27" s="475"/>
      <c r="AL27" s="46"/>
    </row>
    <row r="28" spans="2:38" s="47" customFormat="1" ht="12" customHeight="1">
      <c r="B28" s="45"/>
      <c r="C28" s="475"/>
      <c r="D28" s="475"/>
      <c r="E28" s="475"/>
      <c r="F28" s="476"/>
      <c r="G28" s="498" t="s">
        <v>264</v>
      </c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500"/>
      <c r="AH28" s="480"/>
      <c r="AI28" s="475"/>
      <c r="AJ28" s="475"/>
      <c r="AK28" s="475"/>
      <c r="AL28" s="46"/>
    </row>
    <row r="29" spans="2:38" s="47" customFormat="1" ht="12" customHeight="1">
      <c r="B29" s="45"/>
      <c r="C29" s="475"/>
      <c r="D29" s="475"/>
      <c r="E29" s="475"/>
      <c r="F29" s="476"/>
      <c r="G29" s="477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9"/>
      <c r="AH29" s="480"/>
      <c r="AI29" s="475"/>
      <c r="AJ29" s="475"/>
      <c r="AK29" s="475"/>
      <c r="AL29" s="46"/>
    </row>
    <row r="30" spans="2:38" s="47" customFormat="1" ht="12" customHeight="1">
      <c r="B30" s="45"/>
      <c r="C30" s="475"/>
      <c r="D30" s="475"/>
      <c r="E30" s="475"/>
      <c r="F30" s="476"/>
      <c r="G30" s="477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9"/>
      <c r="AH30" s="480"/>
      <c r="AI30" s="475"/>
      <c r="AJ30" s="475"/>
      <c r="AK30" s="475"/>
      <c r="AL30" s="46"/>
    </row>
    <row r="31" spans="2:38" s="47" customFormat="1" ht="12" customHeight="1">
      <c r="B31" s="45"/>
      <c r="C31" s="475"/>
      <c r="D31" s="475"/>
      <c r="E31" s="475"/>
      <c r="F31" s="476"/>
      <c r="G31" s="477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9"/>
      <c r="AH31" s="480"/>
      <c r="AI31" s="475"/>
      <c r="AJ31" s="475"/>
      <c r="AK31" s="475"/>
      <c r="AL31" s="46"/>
    </row>
    <row r="32" spans="2:38" s="43" customFormat="1" ht="12" customHeight="1">
      <c r="B32" s="36"/>
      <c r="C32" s="475"/>
      <c r="D32" s="475"/>
      <c r="E32" s="475"/>
      <c r="F32" s="476"/>
      <c r="G32" s="477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9"/>
      <c r="AH32" s="480"/>
      <c r="AI32" s="475"/>
      <c r="AJ32" s="475"/>
      <c r="AK32" s="475"/>
      <c r="AL32" s="38"/>
    </row>
    <row r="33" spans="2:38" s="43" customFormat="1" ht="12" customHeight="1">
      <c r="B33" s="36"/>
      <c r="C33" s="475"/>
      <c r="D33" s="475"/>
      <c r="E33" s="475"/>
      <c r="F33" s="476"/>
      <c r="G33" s="477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9"/>
      <c r="AH33" s="480"/>
      <c r="AI33" s="475"/>
      <c r="AJ33" s="475"/>
      <c r="AK33" s="475"/>
      <c r="AL33" s="38"/>
    </row>
    <row r="34" spans="2:38" s="43" customFormat="1" ht="12" customHeight="1">
      <c r="B34" s="36"/>
      <c r="C34" s="475"/>
      <c r="D34" s="475"/>
      <c r="E34" s="475"/>
      <c r="F34" s="476"/>
      <c r="G34" s="477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9"/>
      <c r="AH34" s="480"/>
      <c r="AI34" s="475"/>
      <c r="AJ34" s="475"/>
      <c r="AK34" s="475"/>
      <c r="AL34" s="38"/>
    </row>
    <row r="35" spans="2:38" s="43" customFormat="1" ht="12" customHeight="1">
      <c r="B35" s="36"/>
      <c r="C35" s="475"/>
      <c r="D35" s="475"/>
      <c r="E35" s="475"/>
      <c r="F35" s="476"/>
      <c r="G35" s="477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9"/>
      <c r="AH35" s="480"/>
      <c r="AI35" s="475"/>
      <c r="AJ35" s="475"/>
      <c r="AK35" s="475"/>
      <c r="AL35" s="38"/>
    </row>
    <row r="36" spans="2:38" s="43" customFormat="1" ht="12" customHeight="1">
      <c r="B36" s="36"/>
      <c r="C36" s="475"/>
      <c r="D36" s="475"/>
      <c r="E36" s="475"/>
      <c r="F36" s="476"/>
      <c r="G36" s="477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9"/>
      <c r="AH36" s="480"/>
      <c r="AI36" s="475"/>
      <c r="AJ36" s="475"/>
      <c r="AK36" s="475"/>
      <c r="AL36" s="38"/>
    </row>
    <row r="37" spans="2:38" s="43" customFormat="1" ht="12" customHeight="1">
      <c r="B37" s="36"/>
      <c r="C37" s="475"/>
      <c r="D37" s="475"/>
      <c r="E37" s="475"/>
      <c r="F37" s="476"/>
      <c r="G37" s="477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9"/>
      <c r="AH37" s="480"/>
      <c r="AI37" s="475"/>
      <c r="AJ37" s="475"/>
      <c r="AK37" s="475"/>
      <c r="AL37" s="38"/>
    </row>
    <row r="38" spans="2:38" s="43" customFormat="1" ht="12" customHeight="1">
      <c r="B38" s="36"/>
      <c r="C38" s="475"/>
      <c r="D38" s="475"/>
      <c r="E38" s="475"/>
      <c r="F38" s="476"/>
      <c r="G38" s="477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9"/>
      <c r="AH38" s="480"/>
      <c r="AI38" s="475"/>
      <c r="AJ38" s="475"/>
      <c r="AK38" s="475"/>
      <c r="AL38" s="38"/>
    </row>
    <row r="39" spans="2:38" s="43" customFormat="1" ht="12" customHeight="1">
      <c r="B39" s="36"/>
      <c r="C39" s="475"/>
      <c r="D39" s="475"/>
      <c r="E39" s="475"/>
      <c r="F39" s="476"/>
      <c r="G39" s="477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9"/>
      <c r="AH39" s="480"/>
      <c r="AI39" s="475"/>
      <c r="AJ39" s="475"/>
      <c r="AK39" s="475"/>
      <c r="AL39" s="38"/>
    </row>
    <row r="40" spans="2:38" s="43" customFormat="1" ht="12" customHeight="1">
      <c r="B40" s="36"/>
      <c r="C40" s="475"/>
      <c r="D40" s="475"/>
      <c r="E40" s="475"/>
      <c r="F40" s="476"/>
      <c r="G40" s="477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9"/>
      <c r="AH40" s="480"/>
      <c r="AI40" s="475"/>
      <c r="AJ40" s="475"/>
      <c r="AK40" s="475"/>
      <c r="AL40" s="38"/>
    </row>
    <row r="41" spans="2:38" s="43" customFormat="1" ht="12" customHeight="1">
      <c r="B41" s="36"/>
      <c r="C41" s="475"/>
      <c r="D41" s="475"/>
      <c r="E41" s="475"/>
      <c r="F41" s="476"/>
      <c r="G41" s="477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9"/>
      <c r="AH41" s="480"/>
      <c r="AI41" s="475"/>
      <c r="AJ41" s="475"/>
      <c r="AK41" s="475"/>
      <c r="AL41" s="38"/>
    </row>
    <row r="42" spans="2:38" s="43" customFormat="1" ht="12" customHeight="1">
      <c r="B42" s="36"/>
      <c r="C42" s="475"/>
      <c r="D42" s="475"/>
      <c r="E42" s="475"/>
      <c r="F42" s="476"/>
      <c r="G42" s="477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9"/>
      <c r="AH42" s="480"/>
      <c r="AI42" s="475"/>
      <c r="AJ42" s="475"/>
      <c r="AK42" s="475"/>
      <c r="AL42" s="38"/>
    </row>
    <row r="43" spans="2:38" s="43" customFormat="1" ht="12" customHeight="1">
      <c r="B43" s="36"/>
      <c r="C43" s="475"/>
      <c r="D43" s="475"/>
      <c r="E43" s="475"/>
      <c r="F43" s="476"/>
      <c r="G43" s="477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9"/>
      <c r="AH43" s="480"/>
      <c r="AI43" s="475"/>
      <c r="AJ43" s="475"/>
      <c r="AK43" s="475"/>
      <c r="AL43" s="38"/>
    </row>
    <row r="44" spans="2:38" s="43" customFormat="1" ht="12" customHeight="1">
      <c r="B44" s="36"/>
      <c r="C44" s="475"/>
      <c r="D44" s="475"/>
      <c r="E44" s="475"/>
      <c r="F44" s="476"/>
      <c r="G44" s="477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9"/>
      <c r="AH44" s="480"/>
      <c r="AI44" s="475"/>
      <c r="AJ44" s="475"/>
      <c r="AK44" s="475"/>
      <c r="AL44" s="38"/>
    </row>
    <row r="45" spans="2:38" s="43" customFormat="1" ht="12" customHeight="1">
      <c r="B45" s="36"/>
      <c r="C45" s="475"/>
      <c r="D45" s="475"/>
      <c r="E45" s="475"/>
      <c r="F45" s="476"/>
      <c r="G45" s="477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9"/>
      <c r="AH45" s="480"/>
      <c r="AI45" s="475"/>
      <c r="AJ45" s="475"/>
      <c r="AK45" s="475"/>
      <c r="AL45" s="38"/>
    </row>
    <row r="46" spans="2:38" s="39" customFormat="1" ht="12" customHeight="1">
      <c r="B46" s="36"/>
      <c r="C46" s="486"/>
      <c r="D46" s="486"/>
      <c r="E46" s="486"/>
      <c r="F46" s="522"/>
      <c r="G46" s="482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4"/>
      <c r="AH46" s="485"/>
      <c r="AI46" s="486"/>
      <c r="AJ46" s="486"/>
      <c r="AK46" s="486"/>
      <c r="AL46" s="38"/>
    </row>
    <row r="47" spans="2:38" s="39" customFormat="1" ht="15.75" customHeight="1">
      <c r="B47" s="36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38"/>
    </row>
    <row r="48" spans="2:38" s="39" customFormat="1" ht="12.7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514" t="s">
        <v>250</v>
      </c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38"/>
    </row>
    <row r="49" spans="2:38" s="23" customFormat="1" ht="12.75" customHeight="1">
      <c r="B49" s="2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22"/>
    </row>
    <row r="50" spans="2:38" s="23" customFormat="1" ht="12.75" customHeight="1">
      <c r="B50" s="2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2"/>
    </row>
    <row r="51" spans="2:38" s="23" customFormat="1" ht="8.25" customHeight="1">
      <c r="B51" s="2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2"/>
    </row>
    <row r="52" spans="2:38" s="59" customFormat="1" ht="12.75" customHeight="1">
      <c r="B52" s="45"/>
      <c r="C52" s="487" t="s">
        <v>236</v>
      </c>
      <c r="D52" s="487"/>
      <c r="E52" s="487"/>
      <c r="F52" s="487"/>
      <c r="G52" s="487"/>
      <c r="H52" s="487"/>
      <c r="I52" s="487"/>
      <c r="J52" s="487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521" t="s">
        <v>237</v>
      </c>
      <c r="X52" s="521"/>
      <c r="Y52" s="521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6"/>
    </row>
    <row r="53" spans="2:38" s="59" customFormat="1" ht="12.75" customHeight="1">
      <c r="B53" s="45"/>
      <c r="C53" s="487" t="s">
        <v>238</v>
      </c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516"/>
      <c r="O53" s="516"/>
      <c r="P53" s="481" t="s">
        <v>239</v>
      </c>
      <c r="Q53" s="481"/>
      <c r="R53" s="474"/>
      <c r="S53" s="474"/>
      <c r="T53" s="474"/>
      <c r="U53" s="474"/>
      <c r="V53" s="474"/>
      <c r="W53" s="474"/>
      <c r="X53" s="40" t="s">
        <v>251</v>
      </c>
      <c r="Y53" s="489"/>
      <c r="Z53" s="489"/>
      <c r="AA53" s="37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46"/>
    </row>
    <row r="54" spans="2:38" s="59" customFormat="1" ht="12.75" customHeight="1">
      <c r="B54" s="45"/>
      <c r="C54" s="517" t="s">
        <v>240</v>
      </c>
      <c r="D54" s="517"/>
      <c r="E54" s="517"/>
      <c r="F54" s="517"/>
      <c r="G54" s="517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"/>
      <c r="U54" s="481" t="s">
        <v>241</v>
      </c>
      <c r="V54" s="481"/>
      <c r="W54" s="481"/>
      <c r="X54" s="481"/>
      <c r="Y54" s="481"/>
      <c r="Z54" s="481"/>
      <c r="AA54" s="481"/>
      <c r="AB54" s="513"/>
      <c r="AC54" s="513"/>
      <c r="AD54" s="513"/>
      <c r="AE54" s="513"/>
      <c r="AF54" s="513"/>
      <c r="AG54" s="513"/>
      <c r="AH54" s="513"/>
      <c r="AI54" s="37"/>
      <c r="AJ54" s="37"/>
      <c r="AK54" s="37"/>
      <c r="AL54" s="46"/>
    </row>
    <row r="55" spans="2:38" s="39" customFormat="1" ht="12.75" customHeight="1">
      <c r="B55" s="36"/>
      <c r="C55" s="37"/>
      <c r="D55" s="37"/>
      <c r="E55" s="37"/>
      <c r="F55" s="37"/>
      <c r="G55" s="55"/>
      <c r="H55" s="515" t="s">
        <v>242</v>
      </c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37"/>
      <c r="AJ55" s="37"/>
      <c r="AK55" s="37"/>
      <c r="AL55" s="38"/>
    </row>
    <row r="56" spans="2:38" s="39" customFormat="1" ht="12.75" customHeight="1">
      <c r="B56" s="36"/>
      <c r="C56" s="520" t="s">
        <v>235</v>
      </c>
      <c r="D56" s="520"/>
      <c r="E56" s="520"/>
      <c r="F56" s="520"/>
      <c r="G56" s="520"/>
      <c r="H56" s="520"/>
      <c r="I56" s="37"/>
      <c r="J56" s="37"/>
      <c r="K56" s="37"/>
      <c r="L56" s="37"/>
      <c r="M56" s="37"/>
      <c r="N56" s="37"/>
      <c r="O56" s="37"/>
      <c r="P56" s="55"/>
      <c r="Q56" s="55"/>
      <c r="R56" s="55"/>
      <c r="S56" s="55"/>
      <c r="T56" s="55"/>
      <c r="U56" s="55"/>
      <c r="V56" s="55"/>
      <c r="W56" s="55"/>
      <c r="X56" s="55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/>
    </row>
    <row r="57" spans="2:38" s="39" customFormat="1" ht="12.75" customHeight="1">
      <c r="B57" s="36"/>
      <c r="C57" s="40" t="s">
        <v>225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8"/>
    </row>
    <row r="58" spans="2:38" s="59" customFormat="1" ht="15.75" customHeight="1">
      <c r="B58" s="45"/>
      <c r="C58" s="487" t="s">
        <v>232</v>
      </c>
      <c r="D58" s="487"/>
      <c r="E58" s="487"/>
      <c r="F58" s="487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518" t="s">
        <v>231</v>
      </c>
      <c r="V58" s="518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6"/>
    </row>
    <row r="59" spans="2:38" s="39" customFormat="1" ht="9" customHeight="1">
      <c r="B59" s="36"/>
      <c r="C59" s="37"/>
      <c r="D59" s="37"/>
      <c r="E59" s="37"/>
      <c r="F59" s="37"/>
      <c r="G59" s="490" t="s">
        <v>230</v>
      </c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37"/>
      <c r="U59" s="37"/>
      <c r="V59" s="37"/>
      <c r="W59" s="519" t="s">
        <v>226</v>
      </c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37"/>
      <c r="AK59" s="37"/>
      <c r="AL59" s="38"/>
    </row>
    <row r="60" spans="2:38" s="59" customFormat="1" ht="12.75" customHeight="1">
      <c r="B60" s="45"/>
      <c r="C60" s="487" t="s">
        <v>233</v>
      </c>
      <c r="D60" s="487"/>
      <c r="E60" s="487"/>
      <c r="F60" s="487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6"/>
    </row>
    <row r="61" spans="2:38" s="39" customFormat="1" ht="9" customHeight="1">
      <c r="B61" s="36"/>
      <c r="C61" s="37"/>
      <c r="D61" s="37"/>
      <c r="E61" s="37"/>
      <c r="F61" s="37"/>
      <c r="G61" s="490" t="s">
        <v>234</v>
      </c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38"/>
    </row>
    <row r="62" spans="2:38" s="39" customFormat="1" ht="2.25" customHeight="1">
      <c r="B62" s="36"/>
      <c r="C62" s="52"/>
      <c r="D62" s="52"/>
      <c r="E62" s="52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2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38"/>
    </row>
    <row r="63" spans="2:38" s="39" customFormat="1" ht="3" customHeight="1">
      <c r="B63" s="36"/>
      <c r="C63" s="40"/>
      <c r="D63" s="40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8"/>
    </row>
    <row r="64" spans="2:38" s="39" customFormat="1" ht="5.25" customHeight="1">
      <c r="B64" s="36"/>
      <c r="C64" s="34"/>
      <c r="D64" s="34"/>
      <c r="E64" s="34"/>
      <c r="F64" s="34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8"/>
    </row>
    <row r="65" spans="2:38" s="47" customFormat="1" ht="12" customHeight="1">
      <c r="B65" s="45"/>
      <c r="C65" s="40" t="s">
        <v>211</v>
      </c>
      <c r="D65" s="40"/>
      <c r="E65" s="40"/>
      <c r="F65" s="40"/>
      <c r="G65" s="40"/>
      <c r="H65" s="40"/>
      <c r="I65" s="40"/>
      <c r="J65" s="40"/>
      <c r="K65" s="40"/>
      <c r="L65" s="481" t="s">
        <v>210</v>
      </c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6"/>
    </row>
    <row r="66" spans="2:38" s="43" customFormat="1" ht="7.5" customHeight="1">
      <c r="B66" s="36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38"/>
    </row>
    <row r="67" spans="2:38" s="59" customFormat="1" ht="15.75" customHeight="1">
      <c r="B67" s="45"/>
      <c r="C67" s="487" t="s">
        <v>227</v>
      </c>
      <c r="D67" s="487"/>
      <c r="E67" s="487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37"/>
      <c r="U67" s="521" t="s">
        <v>228</v>
      </c>
      <c r="V67" s="521"/>
      <c r="W67" s="521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6"/>
    </row>
    <row r="68" spans="2:38" s="39" customFormat="1" ht="11.25">
      <c r="B68" s="3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490" t="s">
        <v>229</v>
      </c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0"/>
      <c r="AL68" s="38"/>
    </row>
    <row r="69" spans="2:38" ht="0.75" customHeight="1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6"/>
    </row>
    <row r="70" ht="12.75"/>
  </sheetData>
  <sheetProtection password="CC15" sheet="1" objects="1" scenarios="1"/>
  <mergeCells count="152">
    <mergeCell ref="G32:AG32"/>
    <mergeCell ref="AH27:AK27"/>
    <mergeCell ref="C23:F23"/>
    <mergeCell ref="C22:F22"/>
    <mergeCell ref="C30:F30"/>
    <mergeCell ref="C67:E67"/>
    <mergeCell ref="U67:W67"/>
    <mergeCell ref="X67:AK67"/>
    <mergeCell ref="F67:S67"/>
    <mergeCell ref="AH34:AK34"/>
    <mergeCell ref="G36:AG36"/>
    <mergeCell ref="AH32:AK32"/>
    <mergeCell ref="C31:F31"/>
    <mergeCell ref="C32:F32"/>
    <mergeCell ref="F21:S21"/>
    <mergeCell ref="C20:F20"/>
    <mergeCell ref="G28:AG28"/>
    <mergeCell ref="X23:AK23"/>
    <mergeCell ref="U23:W23"/>
    <mergeCell ref="U22:V22"/>
    <mergeCell ref="C28:F28"/>
    <mergeCell ref="G22:S22"/>
    <mergeCell ref="G23:S23"/>
    <mergeCell ref="C39:F39"/>
    <mergeCell ref="G39:AG39"/>
    <mergeCell ref="AH39:AK39"/>
    <mergeCell ref="C16:E16"/>
    <mergeCell ref="U21:V21"/>
    <mergeCell ref="W16:AD16"/>
    <mergeCell ref="C33:F33"/>
    <mergeCell ref="W22:AK22"/>
    <mergeCell ref="G29:AG29"/>
    <mergeCell ref="AH29:AK29"/>
    <mergeCell ref="Z52:AK52"/>
    <mergeCell ref="C54:G54"/>
    <mergeCell ref="H54:S54"/>
    <mergeCell ref="U58:V58"/>
    <mergeCell ref="AH36:AK36"/>
    <mergeCell ref="W59:AI59"/>
    <mergeCell ref="C56:H56"/>
    <mergeCell ref="K52:V52"/>
    <mergeCell ref="W52:Y52"/>
    <mergeCell ref="C46:F46"/>
    <mergeCell ref="Z20:AK20"/>
    <mergeCell ref="G18:S18"/>
    <mergeCell ref="G19:S19"/>
    <mergeCell ref="G20:S20"/>
    <mergeCell ref="U20:Y20"/>
    <mergeCell ref="F16:S16"/>
    <mergeCell ref="G17:S17"/>
    <mergeCell ref="U19:W19"/>
    <mergeCell ref="C18:F18"/>
    <mergeCell ref="C17:F17"/>
    <mergeCell ref="U16:V16"/>
    <mergeCell ref="Y18:AK18"/>
    <mergeCell ref="Z17:AK17"/>
    <mergeCell ref="U17:Y17"/>
    <mergeCell ref="U18:X18"/>
    <mergeCell ref="AG16:AK16"/>
    <mergeCell ref="AE16:AF16"/>
    <mergeCell ref="C3:AK3"/>
    <mergeCell ref="C4:AK4"/>
    <mergeCell ref="C5:AK5"/>
    <mergeCell ref="C6:AK6"/>
    <mergeCell ref="X15:AK15"/>
    <mergeCell ref="C11:AK11"/>
    <mergeCell ref="F15:S15"/>
    <mergeCell ref="C15:E15"/>
    <mergeCell ref="U15:W15"/>
    <mergeCell ref="C7:AK7"/>
    <mergeCell ref="G30:AG30"/>
    <mergeCell ref="AH28:AK28"/>
    <mergeCell ref="C29:F29"/>
    <mergeCell ref="C19:F19"/>
    <mergeCell ref="C21:E21"/>
    <mergeCell ref="W21:AK21"/>
    <mergeCell ref="C25:F25"/>
    <mergeCell ref="C26:F26"/>
    <mergeCell ref="C27:F27"/>
    <mergeCell ref="X19:AK19"/>
    <mergeCell ref="C8:AK8"/>
    <mergeCell ref="C10:AK10"/>
    <mergeCell ref="C14:H14"/>
    <mergeCell ref="I14:S14"/>
    <mergeCell ref="U14:V14"/>
    <mergeCell ref="W14:AD14"/>
    <mergeCell ref="AH14:AK14"/>
    <mergeCell ref="AF14:AG14"/>
    <mergeCell ref="C12:AK12"/>
    <mergeCell ref="AH25:AK25"/>
    <mergeCell ref="G25:AG25"/>
    <mergeCell ref="G26:AG26"/>
    <mergeCell ref="AH26:AK26"/>
    <mergeCell ref="G27:AG27"/>
    <mergeCell ref="W65:AK65"/>
    <mergeCell ref="AH30:AK30"/>
    <mergeCell ref="G31:AG31"/>
    <mergeCell ref="AH31:AK31"/>
    <mergeCell ref="L65:V65"/>
    <mergeCell ref="C38:F38"/>
    <mergeCell ref="G38:AG38"/>
    <mergeCell ref="AH38:AK38"/>
    <mergeCell ref="G35:AG35"/>
    <mergeCell ref="C37:F37"/>
    <mergeCell ref="X68:AK68"/>
    <mergeCell ref="G61:AK61"/>
    <mergeCell ref="AB54:AH54"/>
    <mergeCell ref="Z48:AK48"/>
    <mergeCell ref="H55:S55"/>
    <mergeCell ref="C60:F60"/>
    <mergeCell ref="C53:M53"/>
    <mergeCell ref="C52:J52"/>
    <mergeCell ref="C40:F40"/>
    <mergeCell ref="C58:F58"/>
    <mergeCell ref="Z47:AK47"/>
    <mergeCell ref="R53:W53"/>
    <mergeCell ref="Y53:Z53"/>
    <mergeCell ref="G60:AK60"/>
    <mergeCell ref="G59:S59"/>
    <mergeCell ref="G33:AG33"/>
    <mergeCell ref="AH33:AK33"/>
    <mergeCell ref="C34:F34"/>
    <mergeCell ref="G34:AG34"/>
    <mergeCell ref="G37:AG37"/>
    <mergeCell ref="AH37:AK37"/>
    <mergeCell ref="AH35:AK35"/>
    <mergeCell ref="C35:F35"/>
    <mergeCell ref="C36:F36"/>
    <mergeCell ref="G41:AG41"/>
    <mergeCell ref="AH41:AK41"/>
    <mergeCell ref="C42:F42"/>
    <mergeCell ref="G42:AG42"/>
    <mergeCell ref="AH42:AK42"/>
    <mergeCell ref="AH40:AK40"/>
    <mergeCell ref="C41:F41"/>
    <mergeCell ref="G40:AG40"/>
    <mergeCell ref="C43:F43"/>
    <mergeCell ref="G43:AG43"/>
    <mergeCell ref="C45:F45"/>
    <mergeCell ref="G45:AG45"/>
    <mergeCell ref="AH45:AK45"/>
    <mergeCell ref="AH43:AK43"/>
    <mergeCell ref="G58:T58"/>
    <mergeCell ref="W58:AK58"/>
    <mergeCell ref="C44:F44"/>
    <mergeCell ref="G44:AG44"/>
    <mergeCell ref="AH44:AK44"/>
    <mergeCell ref="U54:AA54"/>
    <mergeCell ref="G46:AG46"/>
    <mergeCell ref="AH46:AK46"/>
    <mergeCell ref="N53:O53"/>
    <mergeCell ref="P53:Q53"/>
  </mergeCells>
  <dataValidations count="2">
    <dataValidation allowBlank="1" showInputMessage="1" showErrorMessage="1" promptTitle="Region" prompt="Automatic when county is selected" sqref="AH14"/>
    <dataValidation allowBlank="1" showInputMessage="1" showErrorMessage="1" promptTitle="Date Format" prompt="DD-Mmm-YY" sqref="AK24 G17:S17 Y18:AK18 Z17:AK17 AB54:AH54"/>
  </dataValidations>
  <printOptions horizontalCentered="1"/>
  <pageMargins left="0" right="0" top="0" bottom="0" header="0" footer="0"/>
  <pageSetup fitToHeight="1" fitToWidth="1"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C17" sqref="C17:F17"/>
    </sheetView>
  </sheetViews>
  <sheetFormatPr defaultColWidth="0" defaultRowHeight="12.75" zeroHeight="1"/>
  <cols>
    <col min="1" max="1" width="8.00390625" style="63" customWidth="1"/>
    <col min="2" max="10" width="9.140625" style="63" customWidth="1"/>
    <col min="11" max="11" width="0" style="63" hidden="1" customWidth="1"/>
    <col min="12" max="12" width="7.140625" style="63" hidden="1" customWidth="1"/>
    <col min="13" max="16384" width="0" style="6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sheetProtection password="CC15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MS_ClipArt_Gallery" shapeId="119125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AR103"/>
  <sheetViews>
    <sheetView zoomScalePageLayoutView="0" workbookViewId="0" topLeftCell="A1">
      <selection activeCell="G17" sqref="G17"/>
    </sheetView>
  </sheetViews>
  <sheetFormatPr defaultColWidth="13.00390625" defaultRowHeight="12.75"/>
  <cols>
    <col min="1" max="1" width="9.140625" style="28" customWidth="1"/>
    <col min="2" max="2" width="3.421875" style="28" customWidth="1"/>
    <col min="3" max="3" width="14.57421875" style="28" customWidth="1"/>
    <col min="4" max="4" width="6.7109375" style="28" customWidth="1"/>
    <col min="5" max="5" width="13.8515625" style="28" customWidth="1"/>
    <col min="6" max="6" width="14.57421875" style="28" customWidth="1"/>
    <col min="7" max="7" width="7.28125" style="28" customWidth="1"/>
    <col min="8" max="8" width="13.00390625" style="28" customWidth="1"/>
    <col min="9" max="9" width="2.7109375" style="78" bestFit="1" customWidth="1"/>
    <col min="10" max="10" width="5.00390625" style="78" bestFit="1" customWidth="1"/>
    <col min="11" max="11" width="4.7109375" style="78" bestFit="1" customWidth="1"/>
    <col min="12" max="12" width="3.57421875" style="78" bestFit="1" customWidth="1"/>
    <col min="13" max="13" width="3.140625" style="78" bestFit="1" customWidth="1"/>
    <col min="14" max="14" width="6.8515625" style="78" bestFit="1" customWidth="1"/>
    <col min="15" max="15" width="4.8515625" style="79" bestFit="1" customWidth="1"/>
    <col min="16" max="16" width="4.8515625" style="79" customWidth="1"/>
    <col min="17" max="17" width="6.7109375" style="79" bestFit="1" customWidth="1"/>
    <col min="18" max="18" width="7.7109375" style="78" bestFit="1" customWidth="1"/>
    <col min="19" max="19" width="10.8515625" style="78" bestFit="1" customWidth="1"/>
    <col min="20" max="20" width="13.00390625" style="78" customWidth="1"/>
    <col min="21" max="21" width="7.7109375" style="78" bestFit="1" customWidth="1"/>
    <col min="22" max="22" width="8.28125" style="78" bestFit="1" customWidth="1"/>
    <col min="23" max="23" width="7.57421875" style="78" bestFit="1" customWidth="1"/>
    <col min="24" max="24" width="6.57421875" style="78" bestFit="1" customWidth="1"/>
    <col min="25" max="25" width="4.00390625" style="79" bestFit="1" customWidth="1"/>
    <col min="26" max="26" width="5.8515625" style="78" bestFit="1" customWidth="1"/>
    <col min="27" max="29" width="13.00390625" style="78" customWidth="1"/>
    <col min="30" max="54" width="13.00390625" style="81" customWidth="1"/>
    <col min="55" max="16384" width="13.00390625" style="28" customWidth="1"/>
  </cols>
  <sheetData>
    <row r="1" spans="30:44" ht="11.25"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</row>
    <row r="2" spans="2:44" ht="11.25">
      <c r="B2" s="523" t="s">
        <v>10</v>
      </c>
      <c r="C2" s="523"/>
      <c r="D2" s="523"/>
      <c r="E2" s="523"/>
      <c r="F2" s="523"/>
      <c r="G2" s="27" t="s">
        <v>11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</row>
    <row r="3" spans="2:44" ht="11.25">
      <c r="B3" s="27"/>
      <c r="C3" s="27" t="s">
        <v>5</v>
      </c>
      <c r="D3" s="27" t="s">
        <v>8</v>
      </c>
      <c r="E3" s="27" t="s">
        <v>12</v>
      </c>
      <c r="F3" s="27"/>
      <c r="G3" s="27">
        <v>100</v>
      </c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4" spans="2:44" ht="11.25">
      <c r="B4" s="29">
        <v>1</v>
      </c>
      <c r="C4" s="30" t="s">
        <v>13</v>
      </c>
      <c r="D4" s="30" t="s">
        <v>14</v>
      </c>
      <c r="E4" s="30" t="s">
        <v>15</v>
      </c>
      <c r="F4" s="30" t="s">
        <v>13</v>
      </c>
      <c r="G4" s="27">
        <v>100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2:44" ht="11.25">
      <c r="B5" s="31">
        <v>2</v>
      </c>
      <c r="C5" s="32" t="s">
        <v>16</v>
      </c>
      <c r="D5" s="32" t="s">
        <v>17</v>
      </c>
      <c r="E5" s="32" t="s">
        <v>18</v>
      </c>
      <c r="F5" s="32" t="s">
        <v>16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2:44" ht="11.25">
      <c r="B6" s="31">
        <v>3</v>
      </c>
      <c r="C6" s="32" t="s">
        <v>19</v>
      </c>
      <c r="D6" s="32" t="s">
        <v>20</v>
      </c>
      <c r="E6" s="32" t="s">
        <v>21</v>
      </c>
      <c r="F6" s="32" t="s">
        <v>19</v>
      </c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2:44" ht="11.25">
      <c r="B7" s="31">
        <v>4</v>
      </c>
      <c r="C7" s="32" t="s">
        <v>22</v>
      </c>
      <c r="D7" s="32" t="s">
        <v>23</v>
      </c>
      <c r="E7" s="32" t="s">
        <v>24</v>
      </c>
      <c r="F7" s="32" t="s">
        <v>22</v>
      </c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</row>
    <row r="8" spans="2:44" ht="11.25">
      <c r="B8" s="31">
        <v>5</v>
      </c>
      <c r="C8" s="32" t="s">
        <v>25</v>
      </c>
      <c r="D8" s="32" t="s">
        <v>14</v>
      </c>
      <c r="E8" s="32" t="s">
        <v>26</v>
      </c>
      <c r="F8" s="32" t="s">
        <v>25</v>
      </c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</row>
    <row r="9" spans="2:44" ht="11.25">
      <c r="B9" s="31">
        <v>6</v>
      </c>
      <c r="C9" s="32" t="s">
        <v>27</v>
      </c>
      <c r="D9" s="32" t="s">
        <v>23</v>
      </c>
      <c r="E9" s="32" t="s">
        <v>28</v>
      </c>
      <c r="F9" s="32" t="s">
        <v>27</v>
      </c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</row>
    <row r="10" spans="2:44" ht="11.25">
      <c r="B10" s="31">
        <v>7</v>
      </c>
      <c r="C10" s="32" t="s">
        <v>29</v>
      </c>
      <c r="D10" s="32" t="s">
        <v>14</v>
      </c>
      <c r="E10" s="32" t="s">
        <v>30</v>
      </c>
      <c r="F10" s="32" t="s">
        <v>29</v>
      </c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</row>
    <row r="11" spans="2:44" ht="11.25">
      <c r="B11" s="31">
        <v>8</v>
      </c>
      <c r="C11" s="32" t="s">
        <v>31</v>
      </c>
      <c r="D11" s="32" t="s">
        <v>23</v>
      </c>
      <c r="E11" s="32" t="s">
        <v>32</v>
      </c>
      <c r="F11" s="32" t="s">
        <v>31</v>
      </c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</row>
    <row r="12" spans="2:44" ht="11.25">
      <c r="B12" s="31">
        <v>9</v>
      </c>
      <c r="C12" s="32" t="s">
        <v>33</v>
      </c>
      <c r="D12" s="32" t="s">
        <v>20</v>
      </c>
      <c r="E12" s="32" t="s">
        <v>34</v>
      </c>
      <c r="F12" s="32" t="s">
        <v>33</v>
      </c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</row>
    <row r="13" spans="2:44" ht="11.25">
      <c r="B13" s="31">
        <v>10</v>
      </c>
      <c r="C13" s="32" t="s">
        <v>35</v>
      </c>
      <c r="D13" s="32" t="s">
        <v>14</v>
      </c>
      <c r="E13" s="32" t="s">
        <v>36</v>
      </c>
      <c r="F13" s="32" t="s">
        <v>35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</row>
    <row r="14" spans="2:44" ht="11.25">
      <c r="B14" s="31">
        <v>11</v>
      </c>
      <c r="C14" s="32" t="s">
        <v>37</v>
      </c>
      <c r="D14" s="32" t="s">
        <v>17</v>
      </c>
      <c r="E14" s="32" t="s">
        <v>38</v>
      </c>
      <c r="F14" s="32" t="s">
        <v>37</v>
      </c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</row>
    <row r="15" spans="2:44" ht="11.25">
      <c r="B15" s="31">
        <v>12</v>
      </c>
      <c r="C15" s="32" t="s">
        <v>39</v>
      </c>
      <c r="D15" s="32" t="s">
        <v>20</v>
      </c>
      <c r="E15" s="32" t="s">
        <v>40</v>
      </c>
      <c r="F15" s="32" t="s">
        <v>39</v>
      </c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</row>
    <row r="16" spans="2:44" ht="11.25">
      <c r="B16" s="31">
        <v>13</v>
      </c>
      <c r="C16" s="32" t="s">
        <v>41</v>
      </c>
      <c r="D16" s="32" t="s">
        <v>14</v>
      </c>
      <c r="E16" s="32" t="s">
        <v>42</v>
      </c>
      <c r="F16" s="32" t="s">
        <v>41</v>
      </c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</row>
    <row r="17" spans="2:44" ht="11.25">
      <c r="B17" s="31">
        <v>14</v>
      </c>
      <c r="C17" s="32" t="s">
        <v>43</v>
      </c>
      <c r="D17" s="32" t="s">
        <v>23</v>
      </c>
      <c r="E17" s="32" t="s">
        <v>44</v>
      </c>
      <c r="F17" s="32" t="s">
        <v>43</v>
      </c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</row>
    <row r="18" spans="2:44" ht="11.25">
      <c r="B18" s="31">
        <v>15</v>
      </c>
      <c r="C18" s="32" t="s">
        <v>45</v>
      </c>
      <c r="D18" s="32" t="s">
        <v>14</v>
      </c>
      <c r="E18" s="32" t="s">
        <v>46</v>
      </c>
      <c r="F18" s="32" t="s">
        <v>45</v>
      </c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2:44" ht="11.25">
      <c r="B19" s="31">
        <v>16</v>
      </c>
      <c r="C19" s="32" t="s">
        <v>47</v>
      </c>
      <c r="D19" s="32" t="s">
        <v>23</v>
      </c>
      <c r="E19" s="32" t="s">
        <v>48</v>
      </c>
      <c r="F19" s="32" t="s">
        <v>47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</row>
    <row r="20" spans="2:44" ht="11.25">
      <c r="B20" s="31">
        <v>17</v>
      </c>
      <c r="C20" s="32" t="s">
        <v>49</v>
      </c>
      <c r="D20" s="32" t="s">
        <v>20</v>
      </c>
      <c r="E20" s="32" t="s">
        <v>50</v>
      </c>
      <c r="F20" s="32" t="s">
        <v>49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</row>
    <row r="21" spans="2:44" ht="11.25">
      <c r="B21" s="31">
        <v>18</v>
      </c>
      <c r="C21" s="32" t="s">
        <v>51</v>
      </c>
      <c r="D21" s="32" t="s">
        <v>23</v>
      </c>
      <c r="E21" s="32" t="s">
        <v>52</v>
      </c>
      <c r="F21" s="32" t="s">
        <v>51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</row>
    <row r="22" spans="2:44" ht="11.25">
      <c r="B22" s="31">
        <v>19</v>
      </c>
      <c r="C22" s="32" t="s">
        <v>53</v>
      </c>
      <c r="D22" s="32" t="s">
        <v>17</v>
      </c>
      <c r="E22" s="32" t="s">
        <v>54</v>
      </c>
      <c r="F22" s="32" t="s">
        <v>53</v>
      </c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</row>
    <row r="23" spans="2:44" ht="11.25">
      <c r="B23" s="31">
        <v>20</v>
      </c>
      <c r="C23" s="32" t="s">
        <v>55</v>
      </c>
      <c r="D23" s="32" t="s">
        <v>20</v>
      </c>
      <c r="E23" s="32" t="s">
        <v>56</v>
      </c>
      <c r="F23" s="32" t="s">
        <v>55</v>
      </c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</row>
    <row r="24" spans="2:44" ht="11.25">
      <c r="B24" s="31">
        <v>21</v>
      </c>
      <c r="C24" s="32" t="s">
        <v>57</v>
      </c>
      <c r="D24" s="32" t="s">
        <v>23</v>
      </c>
      <c r="E24" s="32" t="s">
        <v>58</v>
      </c>
      <c r="F24" s="32" t="s">
        <v>57</v>
      </c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2:44" ht="11.25">
      <c r="B25" s="31">
        <v>22</v>
      </c>
      <c r="C25" s="32" t="s">
        <v>59</v>
      </c>
      <c r="D25" s="32" t="s">
        <v>17</v>
      </c>
      <c r="E25" s="32" t="s">
        <v>60</v>
      </c>
      <c r="F25" s="32" t="s">
        <v>59</v>
      </c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2:44" ht="11.25">
      <c r="B26" s="31">
        <v>23</v>
      </c>
      <c r="C26" s="32" t="s">
        <v>61</v>
      </c>
      <c r="D26" s="32" t="s">
        <v>20</v>
      </c>
      <c r="E26" s="32" t="s">
        <v>62</v>
      </c>
      <c r="F26" s="32" t="s">
        <v>61</v>
      </c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2:44" ht="11.25">
      <c r="B27" s="31">
        <v>24</v>
      </c>
      <c r="C27" s="32" t="s">
        <v>63</v>
      </c>
      <c r="D27" s="32" t="s">
        <v>20</v>
      </c>
      <c r="E27" s="32" t="s">
        <v>64</v>
      </c>
      <c r="F27" s="32" t="s">
        <v>63</v>
      </c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2:44" ht="11.25">
      <c r="B28" s="31">
        <v>25</v>
      </c>
      <c r="C28" s="32" t="s">
        <v>65</v>
      </c>
      <c r="D28" s="32" t="s">
        <v>23</v>
      </c>
      <c r="E28" s="32" t="s">
        <v>66</v>
      </c>
      <c r="F28" s="32" t="s">
        <v>65</v>
      </c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</row>
    <row r="29" spans="2:44" ht="11.25">
      <c r="B29" s="31">
        <v>26</v>
      </c>
      <c r="C29" s="32" t="s">
        <v>67</v>
      </c>
      <c r="D29" s="32" t="s">
        <v>23</v>
      </c>
      <c r="E29" s="32" t="s">
        <v>68</v>
      </c>
      <c r="F29" s="32" t="s">
        <v>67</v>
      </c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</row>
    <row r="30" spans="2:44" ht="11.25">
      <c r="B30" s="31">
        <v>27</v>
      </c>
      <c r="C30" s="32" t="s">
        <v>69</v>
      </c>
      <c r="D30" s="32" t="s">
        <v>20</v>
      </c>
      <c r="E30" s="32" t="s">
        <v>70</v>
      </c>
      <c r="F30" s="32" t="s">
        <v>69</v>
      </c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</row>
    <row r="31" spans="2:44" ht="11.25">
      <c r="B31" s="31">
        <v>28</v>
      </c>
      <c r="C31" s="32" t="s">
        <v>71</v>
      </c>
      <c r="D31" s="32" t="s">
        <v>17</v>
      </c>
      <c r="E31" s="32" t="s">
        <v>72</v>
      </c>
      <c r="F31" s="32" t="s">
        <v>71</v>
      </c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2:44" ht="11.25">
      <c r="B32" s="31">
        <v>29</v>
      </c>
      <c r="C32" s="32" t="s">
        <v>73</v>
      </c>
      <c r="D32" s="32" t="s">
        <v>14</v>
      </c>
      <c r="E32" s="32" t="s">
        <v>74</v>
      </c>
      <c r="F32" s="32" t="s">
        <v>73</v>
      </c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</row>
    <row r="33" spans="2:44" ht="11.25">
      <c r="B33" s="31">
        <v>30</v>
      </c>
      <c r="C33" s="32" t="s">
        <v>75</v>
      </c>
      <c r="D33" s="32" t="s">
        <v>14</v>
      </c>
      <c r="E33" s="32" t="s">
        <v>76</v>
      </c>
      <c r="F33" s="32" t="s">
        <v>75</v>
      </c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</row>
    <row r="34" spans="2:44" ht="11.25">
      <c r="B34" s="31">
        <v>31</v>
      </c>
      <c r="C34" s="32" t="s">
        <v>77</v>
      </c>
      <c r="D34" s="32" t="s">
        <v>23</v>
      </c>
      <c r="E34" s="32" t="s">
        <v>78</v>
      </c>
      <c r="F34" s="32" t="s">
        <v>77</v>
      </c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</row>
    <row r="35" spans="2:44" ht="11.25">
      <c r="B35" s="31">
        <v>32</v>
      </c>
      <c r="C35" s="32" t="s">
        <v>79</v>
      </c>
      <c r="D35" s="32" t="s">
        <v>14</v>
      </c>
      <c r="E35" s="32" t="s">
        <v>80</v>
      </c>
      <c r="F35" s="32" t="s">
        <v>79</v>
      </c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</row>
    <row r="36" spans="2:44" ht="11.25">
      <c r="B36" s="31">
        <v>33</v>
      </c>
      <c r="C36" s="32" t="s">
        <v>81</v>
      </c>
      <c r="D36" s="32" t="s">
        <v>23</v>
      </c>
      <c r="E36" s="32" t="s">
        <v>82</v>
      </c>
      <c r="F36" s="32" t="s">
        <v>81</v>
      </c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</row>
    <row r="37" spans="2:44" ht="11.25">
      <c r="B37" s="31">
        <v>34</v>
      </c>
      <c r="C37" s="32" t="s">
        <v>83</v>
      </c>
      <c r="D37" s="32" t="s">
        <v>14</v>
      </c>
      <c r="E37" s="32" t="s">
        <v>84</v>
      </c>
      <c r="F37" s="32" t="s">
        <v>83</v>
      </c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</row>
    <row r="38" spans="2:44" ht="11.25">
      <c r="B38" s="31">
        <v>35</v>
      </c>
      <c r="C38" s="32" t="s">
        <v>85</v>
      </c>
      <c r="D38" s="32" t="s">
        <v>20</v>
      </c>
      <c r="E38" s="32" t="s">
        <v>86</v>
      </c>
      <c r="F38" s="32" t="s">
        <v>85</v>
      </c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</row>
    <row r="39" spans="2:44" ht="11.25">
      <c r="B39" s="31">
        <v>36</v>
      </c>
      <c r="C39" s="32" t="s">
        <v>87</v>
      </c>
      <c r="D39" s="32" t="s">
        <v>20</v>
      </c>
      <c r="E39" s="32" t="s">
        <v>88</v>
      </c>
      <c r="F39" s="32" t="s">
        <v>87</v>
      </c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</row>
    <row r="40" spans="2:44" ht="11.25">
      <c r="B40" s="31">
        <v>37</v>
      </c>
      <c r="C40" s="32" t="s">
        <v>89</v>
      </c>
      <c r="D40" s="32" t="s">
        <v>14</v>
      </c>
      <c r="E40" s="32" t="s">
        <v>90</v>
      </c>
      <c r="F40" s="32" t="s">
        <v>89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2:44" ht="11.25">
      <c r="B41" s="31">
        <v>38</v>
      </c>
      <c r="C41" s="32" t="s">
        <v>91</v>
      </c>
      <c r="D41" s="32" t="s">
        <v>20</v>
      </c>
      <c r="E41" s="32" t="s">
        <v>92</v>
      </c>
      <c r="F41" s="32" t="s">
        <v>91</v>
      </c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</row>
    <row r="42" spans="2:44" ht="11.25">
      <c r="B42" s="31">
        <v>39</v>
      </c>
      <c r="C42" s="32" t="s">
        <v>93</v>
      </c>
      <c r="D42" s="32" t="s">
        <v>20</v>
      </c>
      <c r="E42" s="32" t="s">
        <v>94</v>
      </c>
      <c r="F42" s="32" t="s">
        <v>93</v>
      </c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</row>
    <row r="43" spans="2:44" ht="11.25">
      <c r="B43" s="31">
        <v>40</v>
      </c>
      <c r="C43" s="32" t="s">
        <v>95</v>
      </c>
      <c r="D43" s="32" t="s">
        <v>20</v>
      </c>
      <c r="E43" s="32" t="s">
        <v>96</v>
      </c>
      <c r="F43" s="32" t="s">
        <v>95</v>
      </c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</row>
    <row r="44" spans="2:44" ht="11.25">
      <c r="B44" s="31">
        <v>41</v>
      </c>
      <c r="C44" s="32" t="s">
        <v>97</v>
      </c>
      <c r="D44" s="32" t="s">
        <v>17</v>
      </c>
      <c r="E44" s="32" t="s">
        <v>98</v>
      </c>
      <c r="F44" s="32" t="s">
        <v>97</v>
      </c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2:6" ht="11.25">
      <c r="B45" s="31">
        <v>42</v>
      </c>
      <c r="C45" s="32" t="s">
        <v>99</v>
      </c>
      <c r="D45" s="32" t="s">
        <v>17</v>
      </c>
      <c r="E45" s="32" t="s">
        <v>100</v>
      </c>
      <c r="F45" s="32" t="s">
        <v>99</v>
      </c>
    </row>
    <row r="46" spans="2:6" ht="11.25">
      <c r="B46" s="31">
        <v>43</v>
      </c>
      <c r="C46" s="32" t="s">
        <v>101</v>
      </c>
      <c r="D46" s="32" t="s">
        <v>17</v>
      </c>
      <c r="E46" s="32" t="s">
        <v>102</v>
      </c>
      <c r="F46" s="32" t="s">
        <v>101</v>
      </c>
    </row>
    <row r="47" spans="2:6" ht="11.25">
      <c r="B47" s="31">
        <v>44</v>
      </c>
      <c r="C47" s="32" t="s">
        <v>103</v>
      </c>
      <c r="D47" s="32" t="s">
        <v>23</v>
      </c>
      <c r="E47" s="32" t="s">
        <v>104</v>
      </c>
      <c r="F47" s="32" t="s">
        <v>103</v>
      </c>
    </row>
    <row r="48" spans="2:6" ht="11.25">
      <c r="B48" s="31">
        <v>45</v>
      </c>
      <c r="C48" s="32" t="s">
        <v>105</v>
      </c>
      <c r="D48" s="32" t="s">
        <v>14</v>
      </c>
      <c r="E48" s="32" t="s">
        <v>106</v>
      </c>
      <c r="F48" s="32" t="s">
        <v>105</v>
      </c>
    </row>
    <row r="49" spans="2:6" ht="11.25">
      <c r="B49" s="31">
        <v>46</v>
      </c>
      <c r="C49" s="32" t="s">
        <v>107</v>
      </c>
      <c r="D49" s="32" t="s">
        <v>14</v>
      </c>
      <c r="E49" s="32" t="s">
        <v>108</v>
      </c>
      <c r="F49" s="32" t="s">
        <v>107</v>
      </c>
    </row>
    <row r="50" spans="2:6" ht="11.25">
      <c r="B50" s="31">
        <v>47</v>
      </c>
      <c r="C50" s="32" t="s">
        <v>109</v>
      </c>
      <c r="D50" s="32" t="s">
        <v>14</v>
      </c>
      <c r="E50" s="32" t="s">
        <v>110</v>
      </c>
      <c r="F50" s="32" t="s">
        <v>109</v>
      </c>
    </row>
    <row r="51" spans="2:6" ht="11.25">
      <c r="B51" s="31">
        <v>48</v>
      </c>
      <c r="C51" s="32" t="s">
        <v>111</v>
      </c>
      <c r="D51" s="32" t="s">
        <v>20</v>
      </c>
      <c r="E51" s="32" t="s">
        <v>112</v>
      </c>
      <c r="F51" s="32" t="s">
        <v>111</v>
      </c>
    </row>
    <row r="52" spans="2:6" ht="11.25">
      <c r="B52" s="31">
        <v>49</v>
      </c>
      <c r="C52" s="32" t="s">
        <v>113</v>
      </c>
      <c r="D52" s="32" t="s">
        <v>20</v>
      </c>
      <c r="E52" s="32" t="s">
        <v>114</v>
      </c>
      <c r="F52" s="32" t="s">
        <v>113</v>
      </c>
    </row>
    <row r="53" spans="2:6" ht="11.25">
      <c r="B53" s="31">
        <v>50</v>
      </c>
      <c r="C53" s="32" t="s">
        <v>115</v>
      </c>
      <c r="D53" s="32" t="s">
        <v>17</v>
      </c>
      <c r="E53" s="32" t="s">
        <v>116</v>
      </c>
      <c r="F53" s="32" t="s">
        <v>115</v>
      </c>
    </row>
    <row r="54" spans="2:6" ht="11.25">
      <c r="B54" s="31">
        <v>51</v>
      </c>
      <c r="C54" s="32" t="s">
        <v>117</v>
      </c>
      <c r="D54" s="32" t="s">
        <v>17</v>
      </c>
      <c r="E54" s="32" t="s">
        <v>118</v>
      </c>
      <c r="F54" s="32" t="s">
        <v>117</v>
      </c>
    </row>
    <row r="55" spans="2:6" ht="11.25">
      <c r="B55" s="31">
        <v>52</v>
      </c>
      <c r="C55" s="32" t="s">
        <v>119</v>
      </c>
      <c r="D55" s="32" t="s">
        <v>17</v>
      </c>
      <c r="E55" s="32" t="s">
        <v>120</v>
      </c>
      <c r="F55" s="32" t="s">
        <v>119</v>
      </c>
    </row>
    <row r="56" spans="2:6" ht="11.25">
      <c r="B56" s="31">
        <v>53</v>
      </c>
      <c r="C56" s="32" t="s">
        <v>121</v>
      </c>
      <c r="D56" s="32" t="s">
        <v>14</v>
      </c>
      <c r="E56" s="32" t="s">
        <v>122</v>
      </c>
      <c r="F56" s="32" t="s">
        <v>121</v>
      </c>
    </row>
    <row r="57" spans="2:6" ht="11.25">
      <c r="B57" s="31">
        <v>54</v>
      </c>
      <c r="C57" s="32" t="s">
        <v>123</v>
      </c>
      <c r="D57" s="32" t="s">
        <v>17</v>
      </c>
      <c r="E57" s="32" t="s">
        <v>124</v>
      </c>
      <c r="F57" s="32" t="s">
        <v>123</v>
      </c>
    </row>
    <row r="58" spans="2:6" ht="11.25">
      <c r="B58" s="31">
        <v>55</v>
      </c>
      <c r="C58" s="32" t="s">
        <v>125</v>
      </c>
      <c r="D58" s="32" t="s">
        <v>20</v>
      </c>
      <c r="E58" s="32" t="s">
        <v>126</v>
      </c>
      <c r="F58" s="32" t="s">
        <v>125</v>
      </c>
    </row>
    <row r="59" spans="2:6" ht="11.25">
      <c r="B59" s="31">
        <v>56</v>
      </c>
      <c r="C59" s="32" t="s">
        <v>127</v>
      </c>
      <c r="D59" s="32" t="s">
        <v>23</v>
      </c>
      <c r="E59" s="32" t="s">
        <v>128</v>
      </c>
      <c r="F59" s="32" t="s">
        <v>127</v>
      </c>
    </row>
    <row r="60" spans="2:6" ht="11.25">
      <c r="B60" s="31">
        <v>57</v>
      </c>
      <c r="C60" s="32" t="s">
        <v>129</v>
      </c>
      <c r="D60" s="32" t="s">
        <v>17</v>
      </c>
      <c r="E60" s="32" t="s">
        <v>130</v>
      </c>
      <c r="F60" s="32" t="s">
        <v>129</v>
      </c>
    </row>
    <row r="61" spans="2:6" ht="11.25">
      <c r="B61" s="31">
        <v>58</v>
      </c>
      <c r="C61" s="32" t="s">
        <v>131</v>
      </c>
      <c r="D61" s="32" t="s">
        <v>17</v>
      </c>
      <c r="E61" s="32" t="s">
        <v>132</v>
      </c>
      <c r="F61" s="32" t="s">
        <v>131</v>
      </c>
    </row>
    <row r="62" spans="2:6" ht="11.25">
      <c r="B62" s="31">
        <v>59</v>
      </c>
      <c r="C62" s="32" t="s">
        <v>133</v>
      </c>
      <c r="D62" s="32" t="s">
        <v>23</v>
      </c>
      <c r="E62" s="32" t="s">
        <v>134</v>
      </c>
      <c r="F62" s="32" t="s">
        <v>133</v>
      </c>
    </row>
    <row r="63" spans="2:6" ht="11.25">
      <c r="B63" s="31">
        <v>60</v>
      </c>
      <c r="C63" s="32" t="s">
        <v>135</v>
      </c>
      <c r="D63" s="32" t="s">
        <v>20</v>
      </c>
      <c r="E63" s="32" t="s">
        <v>136</v>
      </c>
      <c r="F63" s="32" t="s">
        <v>135</v>
      </c>
    </row>
    <row r="64" spans="2:6" ht="11.25">
      <c r="B64" s="31">
        <v>61</v>
      </c>
      <c r="C64" s="32" t="s">
        <v>137</v>
      </c>
      <c r="D64" s="32" t="s">
        <v>23</v>
      </c>
      <c r="E64" s="32" t="s">
        <v>138</v>
      </c>
      <c r="F64" s="32" t="s">
        <v>137</v>
      </c>
    </row>
    <row r="65" spans="2:6" ht="11.25">
      <c r="B65" s="31">
        <v>62</v>
      </c>
      <c r="C65" s="32" t="s">
        <v>139</v>
      </c>
      <c r="D65" s="32" t="s">
        <v>14</v>
      </c>
      <c r="E65" s="32" t="s">
        <v>140</v>
      </c>
      <c r="F65" s="32" t="s">
        <v>139</v>
      </c>
    </row>
    <row r="66" spans="2:6" ht="11.25">
      <c r="B66" s="31">
        <v>63</v>
      </c>
      <c r="C66" s="32" t="s">
        <v>141</v>
      </c>
      <c r="D66" s="32" t="s">
        <v>17</v>
      </c>
      <c r="E66" s="32" t="s">
        <v>142</v>
      </c>
      <c r="F66" s="32" t="s">
        <v>141</v>
      </c>
    </row>
    <row r="67" spans="2:6" ht="11.25">
      <c r="B67" s="31">
        <v>64</v>
      </c>
      <c r="C67" s="32" t="s">
        <v>143</v>
      </c>
      <c r="D67" s="32" t="s">
        <v>17</v>
      </c>
      <c r="E67" s="32" t="s">
        <v>144</v>
      </c>
      <c r="F67" s="32" t="s">
        <v>143</v>
      </c>
    </row>
    <row r="68" spans="2:6" ht="11.25">
      <c r="B68" s="31">
        <v>65</v>
      </c>
      <c r="C68" s="32" t="s">
        <v>145</v>
      </c>
      <c r="D68" s="32" t="s">
        <v>14</v>
      </c>
      <c r="E68" s="32" t="s">
        <v>146</v>
      </c>
      <c r="F68" s="32" t="s">
        <v>145</v>
      </c>
    </row>
    <row r="69" spans="2:6" ht="11.25">
      <c r="B69" s="31">
        <v>66</v>
      </c>
      <c r="C69" s="32" t="s">
        <v>147</v>
      </c>
      <c r="D69" s="32" t="s">
        <v>20</v>
      </c>
      <c r="E69" s="32" t="s">
        <v>148</v>
      </c>
      <c r="F69" s="32" t="s">
        <v>147</v>
      </c>
    </row>
    <row r="70" spans="2:6" ht="11.25">
      <c r="B70" s="31">
        <v>67</v>
      </c>
      <c r="C70" s="32" t="s">
        <v>149</v>
      </c>
      <c r="D70" s="32" t="s">
        <v>23</v>
      </c>
      <c r="E70" s="32" t="s">
        <v>150</v>
      </c>
      <c r="F70" s="32" t="s">
        <v>149</v>
      </c>
    </row>
    <row r="71" spans="2:6" ht="11.25">
      <c r="B71" s="31">
        <v>68</v>
      </c>
      <c r="C71" s="32" t="s">
        <v>151</v>
      </c>
      <c r="D71" s="32" t="s">
        <v>17</v>
      </c>
      <c r="E71" s="32" t="s">
        <v>152</v>
      </c>
      <c r="F71" s="32" t="s">
        <v>151</v>
      </c>
    </row>
    <row r="72" spans="2:6" ht="11.25">
      <c r="B72" s="31">
        <v>69</v>
      </c>
      <c r="C72" s="32" t="s">
        <v>153</v>
      </c>
      <c r="D72" s="32" t="s">
        <v>23</v>
      </c>
      <c r="E72" s="32" t="s">
        <v>154</v>
      </c>
      <c r="F72" s="32" t="s">
        <v>153</v>
      </c>
    </row>
    <row r="73" spans="2:6" ht="11.25">
      <c r="B73" s="31">
        <v>70</v>
      </c>
      <c r="C73" s="32" t="s">
        <v>155</v>
      </c>
      <c r="D73" s="32" t="s">
        <v>23</v>
      </c>
      <c r="E73" s="32" t="s">
        <v>156</v>
      </c>
      <c r="F73" s="32" t="s">
        <v>155</v>
      </c>
    </row>
    <row r="74" spans="2:6" ht="11.25">
      <c r="B74" s="31">
        <v>71</v>
      </c>
      <c r="C74" s="32" t="s">
        <v>157</v>
      </c>
      <c r="D74" s="32" t="s">
        <v>23</v>
      </c>
      <c r="E74" s="32" t="s">
        <v>158</v>
      </c>
      <c r="F74" s="32" t="s">
        <v>157</v>
      </c>
    </row>
    <row r="75" spans="2:6" ht="11.25">
      <c r="B75" s="31">
        <v>72</v>
      </c>
      <c r="C75" s="32" t="s">
        <v>159</v>
      </c>
      <c r="D75" s="32" t="s">
        <v>23</v>
      </c>
      <c r="E75" s="32" t="s">
        <v>160</v>
      </c>
      <c r="F75" s="32" t="s">
        <v>159</v>
      </c>
    </row>
    <row r="76" spans="2:6" ht="11.25">
      <c r="B76" s="31">
        <v>73</v>
      </c>
      <c r="C76" s="32" t="s">
        <v>161</v>
      </c>
      <c r="D76" s="32" t="s">
        <v>14</v>
      </c>
      <c r="E76" s="32" t="s">
        <v>162</v>
      </c>
      <c r="F76" s="32" t="s">
        <v>161</v>
      </c>
    </row>
    <row r="77" spans="2:6" ht="11.25">
      <c r="B77" s="31">
        <v>74</v>
      </c>
      <c r="C77" s="32" t="s">
        <v>163</v>
      </c>
      <c r="D77" s="32" t="s">
        <v>17</v>
      </c>
      <c r="E77" s="32" t="s">
        <v>164</v>
      </c>
      <c r="F77" s="32" t="s">
        <v>163</v>
      </c>
    </row>
    <row r="78" spans="2:6" ht="11.25">
      <c r="B78" s="31">
        <v>75</v>
      </c>
      <c r="C78" s="32" t="s">
        <v>165</v>
      </c>
      <c r="D78" s="32" t="s">
        <v>17</v>
      </c>
      <c r="E78" s="32" t="s">
        <v>166</v>
      </c>
      <c r="F78" s="32" t="s">
        <v>165</v>
      </c>
    </row>
    <row r="79" spans="2:6" ht="11.25">
      <c r="B79" s="31">
        <v>76</v>
      </c>
      <c r="C79" s="32" t="s">
        <v>167</v>
      </c>
      <c r="D79" s="32" t="s">
        <v>14</v>
      </c>
      <c r="E79" s="32" t="s">
        <v>168</v>
      </c>
      <c r="F79" s="32" t="s">
        <v>167</v>
      </c>
    </row>
    <row r="80" spans="2:6" ht="11.25">
      <c r="B80" s="31">
        <v>77</v>
      </c>
      <c r="C80" s="32" t="s">
        <v>169</v>
      </c>
      <c r="D80" s="32" t="s">
        <v>23</v>
      </c>
      <c r="E80" s="32" t="s">
        <v>170</v>
      </c>
      <c r="F80" s="32" t="s">
        <v>169</v>
      </c>
    </row>
    <row r="81" spans="2:6" ht="11.25">
      <c r="B81" s="31">
        <v>78</v>
      </c>
      <c r="C81" s="32" t="s">
        <v>171</v>
      </c>
      <c r="D81" s="32" t="s">
        <v>14</v>
      </c>
      <c r="E81" s="32" t="s">
        <v>172</v>
      </c>
      <c r="F81" s="32" t="s">
        <v>171</v>
      </c>
    </row>
    <row r="82" spans="2:6" ht="11.25">
      <c r="B82" s="31">
        <v>79</v>
      </c>
      <c r="C82" s="32" t="s">
        <v>173</v>
      </c>
      <c r="D82" s="32" t="s">
        <v>20</v>
      </c>
      <c r="E82" s="32" t="s">
        <v>174</v>
      </c>
      <c r="F82" s="32" t="s">
        <v>173</v>
      </c>
    </row>
    <row r="83" spans="2:6" ht="11.25">
      <c r="B83" s="31">
        <v>80</v>
      </c>
      <c r="C83" s="32" t="s">
        <v>175</v>
      </c>
      <c r="D83" s="32" t="s">
        <v>17</v>
      </c>
      <c r="E83" s="32" t="s">
        <v>176</v>
      </c>
      <c r="F83" s="32" t="s">
        <v>175</v>
      </c>
    </row>
    <row r="84" spans="2:6" ht="11.25">
      <c r="B84" s="31">
        <v>81</v>
      </c>
      <c r="C84" s="32" t="s">
        <v>177</v>
      </c>
      <c r="D84" s="32" t="s">
        <v>17</v>
      </c>
      <c r="E84" s="32" t="s">
        <v>178</v>
      </c>
      <c r="F84" s="32" t="s">
        <v>177</v>
      </c>
    </row>
    <row r="85" spans="2:6" ht="11.25">
      <c r="B85" s="31">
        <v>82</v>
      </c>
      <c r="C85" s="32" t="s">
        <v>179</v>
      </c>
      <c r="D85" s="32" t="s">
        <v>14</v>
      </c>
      <c r="E85" s="32" t="s">
        <v>180</v>
      </c>
      <c r="F85" s="32" t="s">
        <v>179</v>
      </c>
    </row>
    <row r="86" spans="2:6" ht="11.25">
      <c r="B86" s="31">
        <v>83</v>
      </c>
      <c r="C86" s="32" t="s">
        <v>181</v>
      </c>
      <c r="D86" s="32" t="s">
        <v>17</v>
      </c>
      <c r="E86" s="32" t="s">
        <v>182</v>
      </c>
      <c r="F86" s="32" t="s">
        <v>181</v>
      </c>
    </row>
    <row r="87" spans="2:6" ht="11.25">
      <c r="B87" s="31">
        <v>84</v>
      </c>
      <c r="C87" s="32" t="s">
        <v>183</v>
      </c>
      <c r="D87" s="32" t="s">
        <v>20</v>
      </c>
      <c r="E87" s="32" t="s">
        <v>184</v>
      </c>
      <c r="F87" s="32" t="s">
        <v>183</v>
      </c>
    </row>
    <row r="88" spans="2:6" ht="11.25">
      <c r="B88" s="31">
        <v>85</v>
      </c>
      <c r="C88" s="32" t="s">
        <v>185</v>
      </c>
      <c r="D88" s="32" t="s">
        <v>17</v>
      </c>
      <c r="E88" s="32" t="s">
        <v>186</v>
      </c>
      <c r="F88" s="32" t="s">
        <v>185</v>
      </c>
    </row>
    <row r="89" spans="2:6" ht="11.25">
      <c r="B89" s="31">
        <v>86</v>
      </c>
      <c r="C89" s="32" t="s">
        <v>187</v>
      </c>
      <c r="D89" s="32" t="s">
        <v>14</v>
      </c>
      <c r="E89" s="32" t="s">
        <v>188</v>
      </c>
      <c r="F89" s="32" t="s">
        <v>187</v>
      </c>
    </row>
    <row r="90" spans="2:6" ht="11.25">
      <c r="B90" s="31">
        <v>87</v>
      </c>
      <c r="C90" s="32" t="s">
        <v>189</v>
      </c>
      <c r="D90" s="32" t="s">
        <v>14</v>
      </c>
      <c r="E90" s="32" t="s">
        <v>190</v>
      </c>
      <c r="F90" s="32" t="s">
        <v>189</v>
      </c>
    </row>
    <row r="91" spans="2:6" ht="11.25">
      <c r="B91" s="31">
        <v>88</v>
      </c>
      <c r="C91" s="32" t="s">
        <v>191</v>
      </c>
      <c r="D91" s="32" t="s">
        <v>23</v>
      </c>
      <c r="E91" s="32" t="s">
        <v>192</v>
      </c>
      <c r="F91" s="32" t="s">
        <v>191</v>
      </c>
    </row>
    <row r="92" spans="2:6" ht="11.25">
      <c r="B92" s="31">
        <v>89</v>
      </c>
      <c r="C92" s="32" t="s">
        <v>193</v>
      </c>
      <c r="D92" s="32" t="s">
        <v>23</v>
      </c>
      <c r="E92" s="32" t="s">
        <v>194</v>
      </c>
      <c r="F92" s="32" t="s">
        <v>193</v>
      </c>
    </row>
    <row r="93" spans="2:6" ht="11.25">
      <c r="B93" s="31">
        <v>90</v>
      </c>
      <c r="C93" s="32" t="s">
        <v>195</v>
      </c>
      <c r="D93" s="32" t="s">
        <v>14</v>
      </c>
      <c r="E93" s="32" t="s">
        <v>196</v>
      </c>
      <c r="F93" s="32" t="s">
        <v>195</v>
      </c>
    </row>
    <row r="94" spans="2:6" ht="11.25">
      <c r="B94" s="31">
        <v>91</v>
      </c>
      <c r="C94" s="32" t="s">
        <v>197</v>
      </c>
      <c r="D94" s="32" t="s">
        <v>17</v>
      </c>
      <c r="E94" s="32" t="s">
        <v>198</v>
      </c>
      <c r="F94" s="32" t="s">
        <v>197</v>
      </c>
    </row>
    <row r="95" spans="2:6" ht="11.25">
      <c r="B95" s="31">
        <v>92</v>
      </c>
      <c r="C95" s="32" t="s">
        <v>199</v>
      </c>
      <c r="D95" s="32" t="s">
        <v>20</v>
      </c>
      <c r="E95" s="32" t="s">
        <v>200</v>
      </c>
      <c r="F95" s="32" t="s">
        <v>199</v>
      </c>
    </row>
    <row r="96" spans="2:6" ht="11.25">
      <c r="B96" s="31">
        <v>93</v>
      </c>
      <c r="C96" s="32" t="s">
        <v>201</v>
      </c>
      <c r="D96" s="32" t="s">
        <v>23</v>
      </c>
      <c r="E96" s="32" t="s">
        <v>202</v>
      </c>
      <c r="F96" s="32" t="s">
        <v>201</v>
      </c>
    </row>
    <row r="97" spans="2:6" ht="11.25">
      <c r="B97" s="31">
        <v>94</v>
      </c>
      <c r="C97" s="32" t="s">
        <v>203</v>
      </c>
      <c r="D97" s="32" t="s">
        <v>17</v>
      </c>
      <c r="E97" s="32" t="s">
        <v>204</v>
      </c>
      <c r="F97" s="32" t="s">
        <v>203</v>
      </c>
    </row>
    <row r="98" spans="2:6" ht="11.25">
      <c r="B98" s="31">
        <v>95</v>
      </c>
      <c r="C98" s="32" t="s">
        <v>205</v>
      </c>
      <c r="D98" s="32">
        <v>3</v>
      </c>
      <c r="E98" s="32" t="s">
        <v>206</v>
      </c>
      <c r="F98" s="32" t="s">
        <v>205</v>
      </c>
    </row>
    <row r="99" spans="2:6" ht="11.25">
      <c r="B99" s="32">
        <v>96</v>
      </c>
      <c r="C99" s="118" t="s">
        <v>451</v>
      </c>
      <c r="D99" s="32">
        <v>1</v>
      </c>
      <c r="E99" s="32">
        <v>1</v>
      </c>
      <c r="F99" s="118" t="s">
        <v>451</v>
      </c>
    </row>
    <row r="100" spans="2:6" ht="11.25">
      <c r="B100" s="31">
        <v>97</v>
      </c>
      <c r="C100" s="118" t="s">
        <v>452</v>
      </c>
      <c r="D100" s="32">
        <v>2</v>
      </c>
      <c r="E100" s="32">
        <v>2</v>
      </c>
      <c r="F100" s="118" t="s">
        <v>452</v>
      </c>
    </row>
    <row r="101" spans="2:6" ht="11.25">
      <c r="B101" s="31">
        <v>98</v>
      </c>
      <c r="C101" s="118" t="s">
        <v>453</v>
      </c>
      <c r="D101" s="32">
        <v>3</v>
      </c>
      <c r="E101" s="32">
        <v>3</v>
      </c>
      <c r="F101" s="118" t="s">
        <v>453</v>
      </c>
    </row>
    <row r="102" spans="2:6" ht="11.25">
      <c r="B102" s="31">
        <v>99</v>
      </c>
      <c r="C102" s="118" t="s">
        <v>454</v>
      </c>
      <c r="D102" s="32">
        <v>4</v>
      </c>
      <c r="E102" s="32">
        <v>4</v>
      </c>
      <c r="F102" s="118" t="s">
        <v>454</v>
      </c>
    </row>
    <row r="103" spans="2:6" ht="11.25">
      <c r="B103" s="31">
        <v>100</v>
      </c>
      <c r="C103" s="31" t="s">
        <v>207</v>
      </c>
      <c r="D103" s="31"/>
      <c r="E103" s="31"/>
      <c r="F103" s="31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Materials and Tests</Manager>
  <Company>Tennessee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DT-0044</dc:title>
  <dc:subject>Contractor Material Certification/Sampling and Testing Record</dc:subject>
  <dc:creator>Mark E Woods</dc:creator>
  <cp:keywords>Forms; Electronic Forms; Materials; Tests</cp:keywords>
  <dc:description>Rev. 10-02
Minor changes made 7-03
Rev. 02-05</dc:description>
  <cp:lastModifiedBy>jj01563</cp:lastModifiedBy>
  <cp:lastPrinted>2002-10-19T13:58:34Z</cp:lastPrinted>
  <dcterms:created xsi:type="dcterms:W3CDTF">2001-08-15T20:06:00Z</dcterms:created>
  <dcterms:modified xsi:type="dcterms:W3CDTF">2015-09-03T18:16:47Z</dcterms:modified>
  <cp:category>General</cp:category>
  <cp:version/>
  <cp:contentType/>
  <cp:contentStatus/>
</cp:coreProperties>
</file>