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hidePivotFieldList="1" defaultThemeVersion="166925"/>
  <mc:AlternateContent xmlns:mc="http://schemas.openxmlformats.org/markup-compatibility/2006">
    <mc:Choice Requires="x15">
      <x15ac:absPath xmlns:x15ac="http://schemas.microsoft.com/office/spreadsheetml/2010/11/ac" url="\\ag03sdcwf00008.net.ads.state.tn.us\13Shared\Professional Services\Invoice Information\Invoice Template\"/>
    </mc:Choice>
  </mc:AlternateContent>
  <xr:revisionPtr revIDLastSave="0" documentId="13_ncr:1_{D9CDF88B-0960-4C06-9C6A-6432EE6F11D3}" xr6:coauthVersionLast="47" xr6:coauthVersionMax="47" xr10:uidLastSave="{00000000-0000-0000-0000-000000000000}"/>
  <bookViews>
    <workbookView xWindow="-110" yWindow="-110" windowWidth="19420" windowHeight="10300" tabRatio="930" activeTab="3" xr2:uid="{67CE220E-EAFA-4830-99E4-8ED136FF70BC}"/>
  </bookViews>
  <sheets>
    <sheet name="Rates_PIN_Prj#_TX# input" sheetId="5" r:id="rId1"/>
    <sheet name="Speedchart#s Master List" sheetId="7" r:id="rId2"/>
    <sheet name="Instrs-Total Incl OH_NetFee " sheetId="6" r:id="rId3"/>
    <sheet name="PS Invoice Summary-PasFixed Fee" sheetId="1" r:id="rId4"/>
    <sheet name="Total OH &amp; Net Fee-Home" sheetId="3" r:id="rId5"/>
    <sheet name="Total Labor Summary-Home" sheetId="2" r:id="rId6"/>
    <sheet name="Daily Labor Log-Home" sheetId="4" r:id="rId7"/>
    <sheet name="Total OH &amp; Net Fee-Field" sheetId="15" r:id="rId8"/>
    <sheet name="Total Labor Summary-Field" sheetId="13" r:id="rId9"/>
    <sheet name="Daily Labor Log-Field" sheetId="14" r:id="rId10"/>
    <sheet name="Direct Costs" sheetId="8" r:id="rId11"/>
    <sheet name="Drop Down Lists" sheetId="9" r:id="rId12"/>
  </sheets>
  <definedNames>
    <definedName name="_xlnm._FilterDatabase" localSheetId="9" hidden="1">'Daily Labor Log-Field'!$A$2:$K$53</definedName>
    <definedName name="_xlnm._FilterDatabase" localSheetId="6" hidden="1">'Daily Labor Log-Home'!$A$2:$K$53</definedName>
    <definedName name="_xlnm._FilterDatabase" localSheetId="8" hidden="1">'Total Labor Summary-Field'!$A$9:$J$40</definedName>
    <definedName name="_xlnm._FilterDatabase" localSheetId="5" hidden="1">'Total Labor Summary-Home'!$A$9:$J$40</definedName>
    <definedName name="_xlnm._FilterDatabase" localSheetId="7" hidden="1">'Total OH &amp; Net Fee-Field'!$A$1:$L$28</definedName>
    <definedName name="_xlnm._FilterDatabase" localSheetId="4" hidden="1">'Total OH &amp; Net Fee-Home'!$A$1:$L$28</definedName>
    <definedName name="_xlnm.Print_Area" localSheetId="9">'Daily Labor Log-Field'!$A$1:$K$54</definedName>
    <definedName name="_xlnm.Print_Area" localSheetId="6">'Daily Labor Log-Home'!$A$1:$K$161</definedName>
    <definedName name="_xlnm.Print_Area" localSheetId="10">'Direct Costs'!$A$1:$O$58</definedName>
    <definedName name="_xlnm.Print_Area" localSheetId="3">'PS Invoice Summary-PasFixed Fee'!$A$1:$K$49</definedName>
    <definedName name="_xlnm.Print_Area" localSheetId="8">'Total Labor Summary-Field'!$A$1:$J$76</definedName>
    <definedName name="_xlnm.Print_Area" localSheetId="5">'Total Labor Summary-Home'!$A$1:$J$103</definedName>
    <definedName name="_xlnm.Print_Area" localSheetId="7">'Total OH &amp; Net Fee-Field'!$A$1:$L$34</definedName>
    <definedName name="_xlnm.Print_Area" localSheetId="4">'Total OH &amp; Net Fee-Home'!$A$1:$L$34</definedName>
    <definedName name="_xlnm.Print_Titles" localSheetId="9">'Daily Labor Log-Field'!$1:$2</definedName>
    <definedName name="_xlnm.Print_Titles" localSheetId="6">'Daily Labor Log-Home'!$1:$2</definedName>
    <definedName name="_xlnm.Print_Titles" localSheetId="10">'Direct Costs'!$1:$4</definedName>
    <definedName name="_xlnm.Print_Titles" localSheetId="8">'Total Labor Summary-Field'!$1:$9</definedName>
    <definedName name="_xlnm.Print_Titles" localSheetId="5">'Total Labor Summary-Home'!$1:$9</definedName>
    <definedName name="_xlnm.Print_Titles" localSheetId="4">'Total OH &amp; Net Fee-Home'!$1:$1</definedName>
    <definedName name="StudyType">#REF!</definedName>
    <definedName name="UNITS">#REF!</definedName>
    <definedName name="YesNo">#REF!</definedName>
  </definedNames>
  <calcPr calcId="191029"/>
  <pivotCaches>
    <pivotCache cacheId="0"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 i="8" l="1"/>
  <c r="H11" i="8"/>
  <c r="H10" i="8"/>
  <c r="F8" i="8"/>
  <c r="H8" i="8" s="1"/>
  <c r="F7" i="8"/>
  <c r="H7" i="8" s="1"/>
  <c r="F6" i="8"/>
  <c r="H6" i="8" s="1"/>
  <c r="A10" i="2" a="1"/>
  <c r="A10" i="2" s="1"/>
  <c r="F2" i="13"/>
  <c r="I6" i="13"/>
  <c r="G6" i="13"/>
  <c r="C6" i="13"/>
  <c r="G5" i="13"/>
  <c r="C5" i="13"/>
  <c r="G4" i="13"/>
  <c r="C4" i="13"/>
  <c r="C5" i="2"/>
  <c r="G5" i="2"/>
  <c r="I6" i="2"/>
  <c r="G6" i="2"/>
  <c r="G4" i="2"/>
  <c r="C6" i="2"/>
  <c r="C4" i="2"/>
  <c r="F6" i="15"/>
  <c r="H6" i="15" s="1"/>
  <c r="F7" i="15"/>
  <c r="H7" i="15" s="1"/>
  <c r="I7" i="15" s="1"/>
  <c r="F8" i="15"/>
  <c r="F9" i="15"/>
  <c r="F10" i="15"/>
  <c r="F11" i="15"/>
  <c r="F12" i="15"/>
  <c r="F13" i="15"/>
  <c r="F14" i="15"/>
  <c r="F15" i="15"/>
  <c r="F16" i="15"/>
  <c r="F17" i="15"/>
  <c r="F18" i="15"/>
  <c r="H18" i="15" s="1"/>
  <c r="F19" i="15"/>
  <c r="H19" i="15" s="1"/>
  <c r="F20" i="15"/>
  <c r="H20" i="15" s="1"/>
  <c r="I20" i="15" s="1"/>
  <c r="F21" i="15"/>
  <c r="F22" i="15"/>
  <c r="F23" i="15"/>
  <c r="F24" i="15"/>
  <c r="F25" i="15"/>
  <c r="G37" i="1"/>
  <c r="J26" i="15"/>
  <c r="F5" i="8"/>
  <c r="H5" i="8" s="1"/>
  <c r="G3" i="14"/>
  <c r="I3" i="14" s="1"/>
  <c r="G4" i="14"/>
  <c r="G5" i="14"/>
  <c r="G6" i="14"/>
  <c r="G7" i="14"/>
  <c r="I7" i="14" s="1"/>
  <c r="G8" i="14"/>
  <c r="I8" i="14" s="1"/>
  <c r="G9" i="14"/>
  <c r="G10" i="14"/>
  <c r="G11" i="14"/>
  <c r="G12" i="14"/>
  <c r="G13" i="14"/>
  <c r="I13" i="14" s="1"/>
  <c r="G14" i="14"/>
  <c r="I14" i="14" s="1"/>
  <c r="G15" i="14"/>
  <c r="I15" i="14" s="1"/>
  <c r="G16" i="14"/>
  <c r="G17" i="14"/>
  <c r="G18" i="14"/>
  <c r="G19" i="14"/>
  <c r="G20" i="14"/>
  <c r="G21" i="14"/>
  <c r="G22" i="14"/>
  <c r="G23" i="14"/>
  <c r="G24" i="14"/>
  <c r="G25" i="14"/>
  <c r="G26" i="14"/>
  <c r="G27" i="14"/>
  <c r="I27" i="14" s="1"/>
  <c r="G28" i="14"/>
  <c r="G29" i="14"/>
  <c r="G30" i="14"/>
  <c r="G31" i="14"/>
  <c r="I31" i="14" s="1"/>
  <c r="G32" i="14"/>
  <c r="G33" i="14"/>
  <c r="G34" i="14"/>
  <c r="G35" i="14"/>
  <c r="G36" i="14"/>
  <c r="G37" i="14"/>
  <c r="I37" i="14" s="1"/>
  <c r="G38" i="14"/>
  <c r="I38" i="14" s="1"/>
  <c r="G39" i="14"/>
  <c r="I39" i="14" s="1"/>
  <c r="G40" i="14"/>
  <c r="G41" i="14"/>
  <c r="G42" i="14"/>
  <c r="G43" i="14"/>
  <c r="G44" i="14"/>
  <c r="G45" i="14"/>
  <c r="G46" i="14"/>
  <c r="G47" i="14"/>
  <c r="G48" i="14"/>
  <c r="G49" i="14"/>
  <c r="I49" i="14" s="1"/>
  <c r="G50" i="14"/>
  <c r="I50" i="14" s="1"/>
  <c r="G51" i="14"/>
  <c r="I51" i="14" s="1"/>
  <c r="G52" i="14"/>
  <c r="I52" i="14" s="1"/>
  <c r="G53" i="14"/>
  <c r="I53" i="14" s="1"/>
  <c r="G54" i="14"/>
  <c r="G55" i="14"/>
  <c r="G56" i="14"/>
  <c r="G57" i="14"/>
  <c r="G58" i="14"/>
  <c r="G59" i="14"/>
  <c r="G60" i="14"/>
  <c r="G61" i="14"/>
  <c r="I61" i="14" s="1"/>
  <c r="G62" i="14"/>
  <c r="I62" i="14" s="1"/>
  <c r="G63" i="14"/>
  <c r="I63" i="14" s="1"/>
  <c r="G64" i="14"/>
  <c r="G65" i="14"/>
  <c r="G66" i="14"/>
  <c r="G67" i="14"/>
  <c r="G68" i="14"/>
  <c r="G69" i="14"/>
  <c r="G70" i="14"/>
  <c r="G71" i="14"/>
  <c r="G72" i="14"/>
  <c r="G73" i="14"/>
  <c r="G74" i="14"/>
  <c r="G75" i="14"/>
  <c r="I75" i="14" s="1"/>
  <c r="G76" i="14"/>
  <c r="G77" i="14"/>
  <c r="G78" i="14"/>
  <c r="G79" i="14"/>
  <c r="I79" i="14" s="1"/>
  <c r="G80" i="14"/>
  <c r="G81" i="14"/>
  <c r="G82" i="14"/>
  <c r="G83" i="14"/>
  <c r="G84" i="14"/>
  <c r="G85" i="14"/>
  <c r="I85" i="14" s="1"/>
  <c r="G86" i="14"/>
  <c r="I86" i="14" s="1"/>
  <c r="G87" i="14"/>
  <c r="I87" i="14" s="1"/>
  <c r="G88" i="14"/>
  <c r="G89" i="14"/>
  <c r="G90" i="14"/>
  <c r="G91" i="14"/>
  <c r="G92" i="14"/>
  <c r="G93" i="14"/>
  <c r="G94" i="14"/>
  <c r="G95" i="14"/>
  <c r="G96" i="14"/>
  <c r="G97" i="14"/>
  <c r="I97" i="14" s="1"/>
  <c r="G98" i="14"/>
  <c r="I98" i="14" s="1"/>
  <c r="G99" i="14"/>
  <c r="I99" i="14" s="1"/>
  <c r="G100" i="14"/>
  <c r="I100" i="14" s="1"/>
  <c r="G101" i="14"/>
  <c r="I101" i="14" s="1"/>
  <c r="G102" i="14"/>
  <c r="G103" i="14"/>
  <c r="G104" i="14"/>
  <c r="G105" i="14"/>
  <c r="G106" i="14"/>
  <c r="G107" i="14"/>
  <c r="G108" i="14"/>
  <c r="G109" i="14"/>
  <c r="I109" i="14" s="1"/>
  <c r="G110" i="14"/>
  <c r="I110" i="14" s="1"/>
  <c r="G111" i="14"/>
  <c r="I111" i="14" s="1"/>
  <c r="G112" i="14"/>
  <c r="G113" i="14"/>
  <c r="G114" i="14"/>
  <c r="G115" i="14"/>
  <c r="G116" i="14"/>
  <c r="G117" i="14"/>
  <c r="G118" i="14"/>
  <c r="G119" i="14"/>
  <c r="G120" i="14"/>
  <c r="G121" i="14"/>
  <c r="G122" i="14"/>
  <c r="G123" i="14"/>
  <c r="I123" i="14" s="1"/>
  <c r="G124" i="14"/>
  <c r="G125" i="14"/>
  <c r="G126" i="14"/>
  <c r="G127" i="14"/>
  <c r="I127" i="14" s="1"/>
  <c r="G128" i="14"/>
  <c r="G129" i="14"/>
  <c r="G130" i="14"/>
  <c r="G131" i="14"/>
  <c r="G132" i="14"/>
  <c r="G133" i="14"/>
  <c r="I133" i="14" s="1"/>
  <c r="G134" i="14"/>
  <c r="I134" i="14" s="1"/>
  <c r="G135" i="14"/>
  <c r="I135" i="14" s="1"/>
  <c r="G136" i="14"/>
  <c r="G137" i="14"/>
  <c r="G138" i="14"/>
  <c r="G139" i="14"/>
  <c r="G140" i="14"/>
  <c r="G141" i="14"/>
  <c r="G142" i="14"/>
  <c r="G143" i="14"/>
  <c r="G144" i="14"/>
  <c r="G145" i="14"/>
  <c r="I145" i="14" s="1"/>
  <c r="G146" i="14"/>
  <c r="I146" i="14" s="1"/>
  <c r="G147" i="14"/>
  <c r="I147" i="14" s="1"/>
  <c r="G148" i="14"/>
  <c r="I148" i="14" s="1"/>
  <c r="G149" i="14"/>
  <c r="I149" i="14" s="1"/>
  <c r="G150" i="14"/>
  <c r="G151" i="14"/>
  <c r="G152" i="14"/>
  <c r="G153" i="14"/>
  <c r="G154" i="14"/>
  <c r="G155" i="14"/>
  <c r="G156" i="14"/>
  <c r="G157" i="14"/>
  <c r="I157" i="14" s="1"/>
  <c r="G158" i="14"/>
  <c r="I158" i="14" s="1"/>
  <c r="G159" i="14"/>
  <c r="I159" i="14" s="1"/>
  <c r="G160" i="14"/>
  <c r="G161" i="14"/>
  <c r="G162" i="14"/>
  <c r="G163" i="14"/>
  <c r="G164" i="14"/>
  <c r="G165" i="14"/>
  <c r="G166" i="14"/>
  <c r="G167" i="14"/>
  <c r="G168" i="14"/>
  <c r="G169" i="14"/>
  <c r="G170" i="14"/>
  <c r="G171" i="14"/>
  <c r="I171" i="14" s="1"/>
  <c r="G172" i="14"/>
  <c r="G173" i="14"/>
  <c r="G174" i="14"/>
  <c r="G175" i="14"/>
  <c r="I175" i="14" s="1"/>
  <c r="G176" i="14"/>
  <c r="G177" i="14"/>
  <c r="G178" i="14"/>
  <c r="G179" i="14"/>
  <c r="G180" i="14"/>
  <c r="G181" i="14"/>
  <c r="I181" i="14" s="1"/>
  <c r="G182" i="14"/>
  <c r="I182" i="14" s="1"/>
  <c r="G183" i="14"/>
  <c r="I183" i="14" s="1"/>
  <c r="G184" i="14"/>
  <c r="G185" i="14"/>
  <c r="G186" i="14"/>
  <c r="G187" i="14"/>
  <c r="G188" i="14"/>
  <c r="G189" i="14"/>
  <c r="I189" i="14" s="1"/>
  <c r="G190" i="14"/>
  <c r="G191" i="14"/>
  <c r="G192" i="14"/>
  <c r="G193" i="14"/>
  <c r="I193" i="14" s="1"/>
  <c r="G194" i="14"/>
  <c r="I194" i="14" s="1"/>
  <c r="G195" i="14"/>
  <c r="I195" i="14" s="1"/>
  <c r="G196" i="14"/>
  <c r="I196" i="14" s="1"/>
  <c r="G197" i="14"/>
  <c r="I197" i="14" s="1"/>
  <c r="G198" i="14"/>
  <c r="G199" i="14"/>
  <c r="I199" i="14" s="1"/>
  <c r="G200" i="14"/>
  <c r="G201" i="14"/>
  <c r="G202" i="14"/>
  <c r="G203" i="14"/>
  <c r="G204" i="14"/>
  <c r="G205" i="14"/>
  <c r="I205" i="14" s="1"/>
  <c r="G206" i="14"/>
  <c r="I206" i="14" s="1"/>
  <c r="G207" i="14"/>
  <c r="I207" i="14" s="1"/>
  <c r="G208" i="14"/>
  <c r="G209" i="14"/>
  <c r="G210" i="14"/>
  <c r="G211" i="14"/>
  <c r="G212" i="14"/>
  <c r="G213" i="14"/>
  <c r="G214" i="14"/>
  <c r="G215" i="14"/>
  <c r="G216" i="14"/>
  <c r="G217" i="14"/>
  <c r="G218" i="14"/>
  <c r="G219" i="14"/>
  <c r="I219" i="14" s="1"/>
  <c r="G220" i="14"/>
  <c r="I220" i="14" s="1"/>
  <c r="G221" i="14"/>
  <c r="G222" i="14"/>
  <c r="G223" i="14"/>
  <c r="I223" i="14" s="1"/>
  <c r="G224" i="14"/>
  <c r="I224" i="14" s="1"/>
  <c r="G225" i="14"/>
  <c r="G226" i="14"/>
  <c r="G227" i="14"/>
  <c r="G228" i="14"/>
  <c r="G229" i="14"/>
  <c r="I229" i="14" s="1"/>
  <c r="G230" i="14"/>
  <c r="I230" i="14" s="1"/>
  <c r="G231" i="14"/>
  <c r="I231" i="14" s="1"/>
  <c r="G232" i="14"/>
  <c r="G233" i="14"/>
  <c r="G234" i="14"/>
  <c r="G235" i="14"/>
  <c r="G236" i="14"/>
  <c r="G237" i="14"/>
  <c r="I237" i="14" s="1"/>
  <c r="G238" i="14"/>
  <c r="G239" i="14"/>
  <c r="G240" i="14"/>
  <c r="G241" i="14"/>
  <c r="I241" i="14" s="1"/>
  <c r="G242" i="14"/>
  <c r="I242" i="14" s="1"/>
  <c r="G243" i="14"/>
  <c r="I243" i="14" s="1"/>
  <c r="G244" i="14"/>
  <c r="I244" i="14" s="1"/>
  <c r="G245" i="14"/>
  <c r="I245" i="14" s="1"/>
  <c r="G246" i="14"/>
  <c r="G247" i="14"/>
  <c r="I247" i="14" s="1"/>
  <c r="G248" i="14"/>
  <c r="G249" i="14"/>
  <c r="G250" i="14"/>
  <c r="G251" i="14"/>
  <c r="G252" i="14"/>
  <c r="G253" i="14"/>
  <c r="I253" i="14" s="1"/>
  <c r="G254" i="14"/>
  <c r="I254" i="14" s="1"/>
  <c r="G255" i="14"/>
  <c r="I255" i="14" s="1"/>
  <c r="G256" i="14"/>
  <c r="G257" i="14"/>
  <c r="G258" i="14"/>
  <c r="G259" i="14"/>
  <c r="G260" i="14"/>
  <c r="G261" i="14"/>
  <c r="G262" i="14"/>
  <c r="G263" i="14"/>
  <c r="G264" i="14"/>
  <c r="G265" i="14"/>
  <c r="G266" i="14"/>
  <c r="G267" i="14"/>
  <c r="I267" i="14" s="1"/>
  <c r="G268" i="14"/>
  <c r="I268" i="14" s="1"/>
  <c r="G269" i="14"/>
  <c r="G270" i="14"/>
  <c r="G271" i="14"/>
  <c r="I271" i="14" s="1"/>
  <c r="G272" i="14"/>
  <c r="I272" i="14" s="1"/>
  <c r="G273" i="14"/>
  <c r="G274" i="14"/>
  <c r="G275" i="14"/>
  <c r="G276" i="14"/>
  <c r="G277" i="14"/>
  <c r="I277" i="14" s="1"/>
  <c r="G278" i="14"/>
  <c r="I278" i="14" s="1"/>
  <c r="G279" i="14"/>
  <c r="I279" i="14" s="1"/>
  <c r="G280" i="14"/>
  <c r="G281" i="14"/>
  <c r="G282" i="14"/>
  <c r="G283" i="14"/>
  <c r="G284" i="14"/>
  <c r="G285" i="14"/>
  <c r="I285" i="14" s="1"/>
  <c r="G286" i="14"/>
  <c r="G287" i="14"/>
  <c r="G288" i="14"/>
  <c r="G289" i="14"/>
  <c r="I289" i="14" s="1"/>
  <c r="G290" i="14"/>
  <c r="I290" i="14" s="1"/>
  <c r="G291" i="14"/>
  <c r="I291" i="14" s="1"/>
  <c r="G292" i="14"/>
  <c r="I292" i="14" s="1"/>
  <c r="G293" i="14"/>
  <c r="I293" i="14" s="1"/>
  <c r="G294" i="14"/>
  <c r="G295" i="14"/>
  <c r="I295" i="14" s="1"/>
  <c r="G296" i="14"/>
  <c r="G297" i="14"/>
  <c r="G298" i="14"/>
  <c r="G299" i="14"/>
  <c r="G300" i="14"/>
  <c r="G301" i="14"/>
  <c r="I301" i="14" s="1"/>
  <c r="G302" i="14"/>
  <c r="I302" i="14" s="1"/>
  <c r="G303" i="14"/>
  <c r="I303" i="14" s="1"/>
  <c r="G304" i="14"/>
  <c r="G305" i="14"/>
  <c r="G306" i="14"/>
  <c r="G307" i="14"/>
  <c r="G308" i="14"/>
  <c r="G309" i="14"/>
  <c r="G310" i="14"/>
  <c r="G311" i="14"/>
  <c r="G312" i="14"/>
  <c r="G313" i="14"/>
  <c r="G314" i="14"/>
  <c r="G315" i="14"/>
  <c r="I315" i="14" s="1"/>
  <c r="G316" i="14"/>
  <c r="I316" i="14" s="1"/>
  <c r="G317" i="14"/>
  <c r="G318" i="14"/>
  <c r="G319" i="14"/>
  <c r="I319" i="14" s="1"/>
  <c r="G320" i="14"/>
  <c r="I320" i="14" s="1"/>
  <c r="G321" i="14"/>
  <c r="G322" i="14"/>
  <c r="G323" i="14"/>
  <c r="G324" i="14"/>
  <c r="G325" i="14"/>
  <c r="I325" i="14" s="1"/>
  <c r="G326" i="14"/>
  <c r="I326" i="14" s="1"/>
  <c r="G327" i="14"/>
  <c r="I327" i="14" s="1"/>
  <c r="G328" i="14"/>
  <c r="G329" i="14"/>
  <c r="G330" i="14"/>
  <c r="G331" i="14"/>
  <c r="G332" i="14"/>
  <c r="G333" i="14"/>
  <c r="I333" i="14" s="1"/>
  <c r="G334" i="14"/>
  <c r="G335" i="14"/>
  <c r="G336" i="14"/>
  <c r="G337" i="14"/>
  <c r="I337" i="14" s="1"/>
  <c r="G338" i="14"/>
  <c r="I338" i="14" s="1"/>
  <c r="G339" i="14"/>
  <c r="I339" i="14" s="1"/>
  <c r="G340" i="14"/>
  <c r="I340" i="14" s="1"/>
  <c r="G341" i="14"/>
  <c r="I341" i="14" s="1"/>
  <c r="G342" i="14"/>
  <c r="G343" i="14"/>
  <c r="I343" i="14" s="1"/>
  <c r="G344" i="14"/>
  <c r="G345" i="14"/>
  <c r="G346" i="14"/>
  <c r="G347" i="14"/>
  <c r="G348" i="14"/>
  <c r="G349" i="14"/>
  <c r="I349" i="14" s="1"/>
  <c r="G350" i="14"/>
  <c r="I350" i="14" s="1"/>
  <c r="G351" i="14"/>
  <c r="I351" i="14" s="1"/>
  <c r="G352" i="14"/>
  <c r="G353" i="14"/>
  <c r="G354" i="14"/>
  <c r="G355" i="14"/>
  <c r="G356" i="14"/>
  <c r="G357" i="14"/>
  <c r="G358" i="14"/>
  <c r="G359" i="14"/>
  <c r="G360" i="14"/>
  <c r="G361" i="14"/>
  <c r="I361" i="14" s="1"/>
  <c r="G362" i="14"/>
  <c r="I362" i="14" s="1"/>
  <c r="G363" i="14"/>
  <c r="I363" i="14" s="1"/>
  <c r="G364" i="14"/>
  <c r="I364" i="14" s="1"/>
  <c r="G365" i="14"/>
  <c r="I365" i="14" s="1"/>
  <c r="G366" i="14"/>
  <c r="G367" i="14"/>
  <c r="G368" i="14"/>
  <c r="G369" i="14"/>
  <c r="I369" i="14" s="1"/>
  <c r="G370" i="14"/>
  <c r="G371" i="14"/>
  <c r="G372" i="14"/>
  <c r="G373" i="14"/>
  <c r="I373" i="14" s="1"/>
  <c r="G374" i="14"/>
  <c r="I374" i="14" s="1"/>
  <c r="G375" i="14"/>
  <c r="I375" i="14" s="1"/>
  <c r="G376" i="14"/>
  <c r="I376" i="14" s="1"/>
  <c r="G377" i="14"/>
  <c r="I377" i="14" s="1"/>
  <c r="G378" i="14"/>
  <c r="G379" i="14"/>
  <c r="I379" i="14" s="1"/>
  <c r="G380" i="14"/>
  <c r="G381" i="14"/>
  <c r="G382" i="14"/>
  <c r="G383" i="14"/>
  <c r="G384" i="14"/>
  <c r="G385" i="14"/>
  <c r="I385" i="14" s="1"/>
  <c r="G386" i="14"/>
  <c r="I386" i="14" s="1"/>
  <c r="G387" i="14"/>
  <c r="I387" i="14" s="1"/>
  <c r="G388" i="14"/>
  <c r="G389" i="14"/>
  <c r="G390" i="14"/>
  <c r="I390" i="14" s="1"/>
  <c r="G391" i="14"/>
  <c r="G392" i="14"/>
  <c r="G393" i="14"/>
  <c r="I25" i="14"/>
  <c r="I26" i="14"/>
  <c r="I73" i="14"/>
  <c r="I74" i="14"/>
  <c r="I121" i="14"/>
  <c r="I122" i="14"/>
  <c r="I169" i="14"/>
  <c r="I170" i="14"/>
  <c r="I217" i="14"/>
  <c r="I218" i="14"/>
  <c r="I265" i="14"/>
  <c r="I266" i="14"/>
  <c r="I313" i="14"/>
  <c r="I314" i="14"/>
  <c r="I355" i="14"/>
  <c r="I367" i="14"/>
  <c r="I391" i="14"/>
  <c r="C19" i="5"/>
  <c r="D19" i="5"/>
  <c r="E19" i="5" s="1"/>
  <c r="C20" i="5"/>
  <c r="D20" i="5" s="1"/>
  <c r="C21" i="5"/>
  <c r="D21" i="5" s="1"/>
  <c r="E21" i="5" s="1"/>
  <c r="C22" i="5"/>
  <c r="E22" i="5" s="1"/>
  <c r="D22" i="5"/>
  <c r="C23" i="5"/>
  <c r="D23" i="5"/>
  <c r="E23" i="5" s="1"/>
  <c r="I23" i="5"/>
  <c r="H23" i="5"/>
  <c r="H22" i="5"/>
  <c r="H21" i="5"/>
  <c r="I21" i="5" s="1"/>
  <c r="J21" i="5" s="1"/>
  <c r="H20" i="5"/>
  <c r="H19" i="5"/>
  <c r="I19" i="5" s="1"/>
  <c r="H18" i="5"/>
  <c r="H17" i="5"/>
  <c r="I17" i="5" s="1"/>
  <c r="J17" i="5" s="1"/>
  <c r="H16" i="5"/>
  <c r="I14" i="5"/>
  <c r="H14" i="5"/>
  <c r="H13" i="5"/>
  <c r="H12" i="5"/>
  <c r="I12" i="5" s="1"/>
  <c r="J12" i="5" s="1"/>
  <c r="H11" i="5"/>
  <c r="I10" i="5"/>
  <c r="H10" i="5"/>
  <c r="H9" i="5"/>
  <c r="H8" i="5"/>
  <c r="I8" i="5" s="1"/>
  <c r="J8" i="5" s="1"/>
  <c r="C8" i="5"/>
  <c r="D8" i="5" s="1"/>
  <c r="E8" i="5" s="1"/>
  <c r="C9" i="5"/>
  <c r="D9" i="5" s="1"/>
  <c r="C10" i="5"/>
  <c r="D10" i="5" s="1"/>
  <c r="E10" i="5" s="1"/>
  <c r="C11" i="5"/>
  <c r="E11" i="5" s="1"/>
  <c r="D11" i="5"/>
  <c r="C12" i="5"/>
  <c r="D12" i="5" s="1"/>
  <c r="E12" i="5" s="1"/>
  <c r="C13" i="5"/>
  <c r="D13" i="5" s="1"/>
  <c r="C14" i="5"/>
  <c r="D14" i="5" s="1"/>
  <c r="E14" i="5" s="1"/>
  <c r="N1809" i="14"/>
  <c r="N1808" i="14"/>
  <c r="N1807" i="14"/>
  <c r="N1806" i="14"/>
  <c r="N1805" i="14"/>
  <c r="N1804" i="14"/>
  <c r="N1803" i="14"/>
  <c r="N1802" i="14"/>
  <c r="N1801" i="14"/>
  <c r="N1800" i="14"/>
  <c r="N1799" i="14"/>
  <c r="N1798" i="14"/>
  <c r="N1797" i="14"/>
  <c r="N1796" i="14"/>
  <c r="N1795" i="14"/>
  <c r="N1794" i="14"/>
  <c r="N1793" i="14"/>
  <c r="N1792" i="14"/>
  <c r="N1791" i="14"/>
  <c r="N1790" i="14"/>
  <c r="N1789" i="14"/>
  <c r="N1788" i="14"/>
  <c r="N1787" i="14"/>
  <c r="N1786" i="14"/>
  <c r="N1785" i="14"/>
  <c r="N1784" i="14"/>
  <c r="N1783" i="14"/>
  <c r="N1782" i="14"/>
  <c r="N1781" i="14"/>
  <c r="N1780" i="14"/>
  <c r="N1779" i="14"/>
  <c r="N1778" i="14"/>
  <c r="N1777" i="14"/>
  <c r="N1776" i="14"/>
  <c r="N1775" i="14"/>
  <c r="N1774" i="14"/>
  <c r="N1773" i="14"/>
  <c r="N1772" i="14"/>
  <c r="N1771" i="14"/>
  <c r="N1770" i="14"/>
  <c r="N1769" i="14"/>
  <c r="N1768" i="14"/>
  <c r="N1767" i="14"/>
  <c r="N1766" i="14"/>
  <c r="N1765" i="14"/>
  <c r="N1764" i="14"/>
  <c r="N1763" i="14"/>
  <c r="N1762" i="14"/>
  <c r="N1761" i="14"/>
  <c r="N1760" i="14"/>
  <c r="N1759" i="14"/>
  <c r="N1758" i="14"/>
  <c r="N1757" i="14"/>
  <c r="N1756" i="14"/>
  <c r="N1755" i="14"/>
  <c r="N1754" i="14"/>
  <c r="N1753" i="14"/>
  <c r="N1752" i="14"/>
  <c r="N1751" i="14"/>
  <c r="N1750" i="14"/>
  <c r="N1749" i="14"/>
  <c r="N1748" i="14"/>
  <c r="N1747" i="14"/>
  <c r="N1746" i="14"/>
  <c r="N1745" i="14"/>
  <c r="N1744" i="14"/>
  <c r="N1743" i="14"/>
  <c r="N1742" i="14"/>
  <c r="N1741" i="14"/>
  <c r="N1740" i="14"/>
  <c r="N1739" i="14"/>
  <c r="N1738" i="14"/>
  <c r="N1737" i="14"/>
  <c r="N1736" i="14"/>
  <c r="N1735" i="14"/>
  <c r="N1734" i="14"/>
  <c r="N1733" i="14"/>
  <c r="N1732" i="14"/>
  <c r="N1731" i="14"/>
  <c r="N1730" i="14"/>
  <c r="N1729" i="14"/>
  <c r="N1728" i="14"/>
  <c r="N1727" i="14"/>
  <c r="N1726" i="14"/>
  <c r="N1725" i="14"/>
  <c r="N1724" i="14"/>
  <c r="N1723" i="14"/>
  <c r="N1722" i="14"/>
  <c r="N1721" i="14"/>
  <c r="N1720" i="14"/>
  <c r="N1719" i="14"/>
  <c r="N1718" i="14"/>
  <c r="N1717" i="14"/>
  <c r="N1716" i="14"/>
  <c r="N1715" i="14"/>
  <c r="N1714" i="14"/>
  <c r="N1713" i="14"/>
  <c r="N1712" i="14"/>
  <c r="N1711" i="14"/>
  <c r="N1710" i="14"/>
  <c r="N1709" i="14"/>
  <c r="N1708" i="14"/>
  <c r="N1707" i="14"/>
  <c r="N1706" i="14"/>
  <c r="N1705" i="14"/>
  <c r="N1704" i="14"/>
  <c r="N1703" i="14"/>
  <c r="N1702" i="14"/>
  <c r="N1701" i="14"/>
  <c r="N1700" i="14"/>
  <c r="N1699" i="14"/>
  <c r="N1698" i="14"/>
  <c r="N1697" i="14"/>
  <c r="N1696" i="14"/>
  <c r="N1695" i="14"/>
  <c r="N1694" i="14"/>
  <c r="N1693" i="14"/>
  <c r="N1692" i="14"/>
  <c r="N1691" i="14"/>
  <c r="N1690" i="14"/>
  <c r="N1689" i="14"/>
  <c r="N1688" i="14"/>
  <c r="N1687" i="14"/>
  <c r="N1686" i="14"/>
  <c r="N1685" i="14"/>
  <c r="N1684" i="14"/>
  <c r="N1683" i="14"/>
  <c r="N1682" i="14"/>
  <c r="N1681" i="14"/>
  <c r="N1680" i="14"/>
  <c r="N1679" i="14"/>
  <c r="N1678" i="14"/>
  <c r="N1677" i="14"/>
  <c r="N1676" i="14"/>
  <c r="N1675" i="14"/>
  <c r="N1674" i="14"/>
  <c r="N1673" i="14"/>
  <c r="N1672" i="14"/>
  <c r="N1671" i="14"/>
  <c r="N1670" i="14"/>
  <c r="N1669" i="14"/>
  <c r="N1668" i="14"/>
  <c r="N1667" i="14"/>
  <c r="N1666" i="14"/>
  <c r="N1665" i="14"/>
  <c r="N1664" i="14"/>
  <c r="N1663" i="14"/>
  <c r="N1662" i="14"/>
  <c r="N1661" i="14"/>
  <c r="N1660" i="14"/>
  <c r="N1659" i="14"/>
  <c r="N1658" i="14"/>
  <c r="N1657" i="14"/>
  <c r="N1656" i="14"/>
  <c r="N1655" i="14"/>
  <c r="N1654" i="14"/>
  <c r="N1653" i="14"/>
  <c r="N1652" i="14"/>
  <c r="N1651" i="14"/>
  <c r="N1650" i="14"/>
  <c r="N1649" i="14"/>
  <c r="N1648" i="14"/>
  <c r="N1647" i="14"/>
  <c r="N1646" i="14"/>
  <c r="N1645" i="14"/>
  <c r="N1644" i="14"/>
  <c r="N1643" i="14"/>
  <c r="N1642" i="14"/>
  <c r="N1641" i="14"/>
  <c r="N1640" i="14"/>
  <c r="N1639" i="14"/>
  <c r="N1638" i="14"/>
  <c r="N1637" i="14"/>
  <c r="N1636" i="14"/>
  <c r="N1635" i="14"/>
  <c r="N1634" i="14"/>
  <c r="N1633" i="14"/>
  <c r="N1632" i="14"/>
  <c r="N1631" i="14"/>
  <c r="N1630" i="14"/>
  <c r="N1629" i="14"/>
  <c r="N1628" i="14"/>
  <c r="N1627" i="14"/>
  <c r="N1626" i="14"/>
  <c r="N1625" i="14"/>
  <c r="N1624" i="14"/>
  <c r="N1623" i="14"/>
  <c r="N1622" i="14"/>
  <c r="N1621" i="14"/>
  <c r="N1620" i="14"/>
  <c r="N1619" i="14"/>
  <c r="N1618" i="14"/>
  <c r="N1617" i="14"/>
  <c r="N1616" i="14"/>
  <c r="N1615" i="14"/>
  <c r="N1614" i="14"/>
  <c r="N1613" i="14"/>
  <c r="N1612" i="14"/>
  <c r="N1611" i="14"/>
  <c r="N1610" i="14"/>
  <c r="N1609" i="14"/>
  <c r="N1608" i="14"/>
  <c r="N1607" i="14"/>
  <c r="N1606" i="14"/>
  <c r="N1605" i="14"/>
  <c r="N1604" i="14"/>
  <c r="N1603" i="14"/>
  <c r="N1602" i="14"/>
  <c r="N1601" i="14"/>
  <c r="N1600" i="14"/>
  <c r="N1599" i="14"/>
  <c r="N1598" i="14"/>
  <c r="N1597" i="14"/>
  <c r="N1596" i="14"/>
  <c r="N1595" i="14"/>
  <c r="N1594" i="14"/>
  <c r="N1593" i="14"/>
  <c r="N1592" i="14"/>
  <c r="N1591" i="14"/>
  <c r="N1590" i="14"/>
  <c r="N1589" i="14"/>
  <c r="N1588" i="14"/>
  <c r="N1587" i="14"/>
  <c r="N1586" i="14"/>
  <c r="N1585" i="14"/>
  <c r="N1584" i="14"/>
  <c r="N1583" i="14"/>
  <c r="N1582" i="14"/>
  <c r="N1581" i="14"/>
  <c r="N1580" i="14"/>
  <c r="N1579" i="14"/>
  <c r="N1578" i="14"/>
  <c r="N1577" i="14"/>
  <c r="N1576" i="14"/>
  <c r="N1575" i="14"/>
  <c r="N1574" i="14"/>
  <c r="N1573" i="14"/>
  <c r="N1572" i="14"/>
  <c r="N1571" i="14"/>
  <c r="N1570" i="14"/>
  <c r="N1569" i="14"/>
  <c r="N1568" i="14"/>
  <c r="N1567" i="14"/>
  <c r="N1566" i="14"/>
  <c r="N1565" i="14"/>
  <c r="N1564" i="14"/>
  <c r="N1563" i="14"/>
  <c r="N1562" i="14"/>
  <c r="N1561" i="14"/>
  <c r="N1560" i="14"/>
  <c r="N1559" i="14"/>
  <c r="N1558" i="14"/>
  <c r="N1557" i="14"/>
  <c r="N1556" i="14"/>
  <c r="N1555" i="14"/>
  <c r="N1554" i="14"/>
  <c r="N1553" i="14"/>
  <c r="N1552" i="14"/>
  <c r="N1551" i="14"/>
  <c r="N1550" i="14"/>
  <c r="N1549" i="14"/>
  <c r="N1548" i="14"/>
  <c r="N1547" i="14"/>
  <c r="N1546" i="14"/>
  <c r="N1545" i="14"/>
  <c r="N1544" i="14"/>
  <c r="N1543" i="14"/>
  <c r="N1542" i="14"/>
  <c r="N1541" i="14"/>
  <c r="N1540" i="14"/>
  <c r="N1539" i="14"/>
  <c r="N1538" i="14"/>
  <c r="N1537" i="14"/>
  <c r="N1536" i="14"/>
  <c r="N1535" i="14"/>
  <c r="N1534" i="14"/>
  <c r="N1533" i="14"/>
  <c r="N1532" i="14"/>
  <c r="N1531" i="14"/>
  <c r="N1530" i="14"/>
  <c r="N1529" i="14"/>
  <c r="N1528" i="14"/>
  <c r="N1527" i="14"/>
  <c r="N1526" i="14"/>
  <c r="N1525" i="14"/>
  <c r="N1524" i="14"/>
  <c r="N1523" i="14"/>
  <c r="N1522" i="14"/>
  <c r="N1521" i="14"/>
  <c r="N1520" i="14"/>
  <c r="N1519" i="14"/>
  <c r="N1518" i="14"/>
  <c r="N1517" i="14"/>
  <c r="N1516" i="14"/>
  <c r="N1515" i="14"/>
  <c r="N1514" i="14"/>
  <c r="N1513" i="14"/>
  <c r="N1512" i="14"/>
  <c r="N1511" i="14"/>
  <c r="N1510" i="14"/>
  <c r="N1509" i="14"/>
  <c r="N1508" i="14"/>
  <c r="N1507" i="14"/>
  <c r="N1506" i="14"/>
  <c r="N1505" i="14"/>
  <c r="N1504" i="14"/>
  <c r="N1503" i="14"/>
  <c r="N1502" i="14"/>
  <c r="N1501" i="14"/>
  <c r="N1500" i="14"/>
  <c r="N1499" i="14"/>
  <c r="N1498" i="14"/>
  <c r="N1497" i="14"/>
  <c r="N1496" i="14"/>
  <c r="N1495" i="14"/>
  <c r="N1494" i="14"/>
  <c r="N1493" i="14"/>
  <c r="N1492" i="14"/>
  <c r="N1491" i="14"/>
  <c r="N1490" i="14"/>
  <c r="N1489" i="14"/>
  <c r="N1488" i="14"/>
  <c r="N1487" i="14"/>
  <c r="N1486" i="14"/>
  <c r="N1485" i="14"/>
  <c r="N1484" i="14"/>
  <c r="N1483" i="14"/>
  <c r="N1482" i="14"/>
  <c r="N1481" i="14"/>
  <c r="N1480" i="14"/>
  <c r="N1479" i="14"/>
  <c r="N1478" i="14"/>
  <c r="N1477" i="14"/>
  <c r="N1476" i="14"/>
  <c r="N1475" i="14"/>
  <c r="N1474" i="14"/>
  <c r="N1473" i="14"/>
  <c r="N1472" i="14"/>
  <c r="N1471" i="14"/>
  <c r="N1470" i="14"/>
  <c r="N1469" i="14"/>
  <c r="N1468" i="14"/>
  <c r="N1467" i="14"/>
  <c r="N1466" i="14"/>
  <c r="N1465" i="14"/>
  <c r="N1464" i="14"/>
  <c r="N1463" i="14"/>
  <c r="N1462" i="14"/>
  <c r="N1461" i="14"/>
  <c r="N1460" i="14"/>
  <c r="N1459" i="14"/>
  <c r="N1458" i="14"/>
  <c r="N1457" i="14"/>
  <c r="N1456" i="14"/>
  <c r="N1455" i="14"/>
  <c r="N1454" i="14"/>
  <c r="N1453" i="14"/>
  <c r="N1452" i="14"/>
  <c r="N1451" i="14"/>
  <c r="N1450" i="14"/>
  <c r="N1449" i="14"/>
  <c r="N1448" i="14"/>
  <c r="N1447" i="14"/>
  <c r="N1446" i="14"/>
  <c r="N1445" i="14"/>
  <c r="N1444" i="14"/>
  <c r="N1443" i="14"/>
  <c r="N1442" i="14"/>
  <c r="N1441" i="14"/>
  <c r="N1440" i="14"/>
  <c r="N1439" i="14"/>
  <c r="N1438" i="14"/>
  <c r="N1437" i="14"/>
  <c r="N1436" i="14"/>
  <c r="N1435" i="14"/>
  <c r="N1434" i="14"/>
  <c r="N1433" i="14"/>
  <c r="N1432" i="14"/>
  <c r="N1431" i="14"/>
  <c r="N1430" i="14"/>
  <c r="N1429" i="14"/>
  <c r="N1428" i="14"/>
  <c r="N1427" i="14"/>
  <c r="N1426" i="14"/>
  <c r="N1425" i="14"/>
  <c r="N1424" i="14"/>
  <c r="N1423" i="14"/>
  <c r="N1422" i="14"/>
  <c r="N1421" i="14"/>
  <c r="N1420" i="14"/>
  <c r="N1419" i="14"/>
  <c r="N1418" i="14"/>
  <c r="N1417" i="14"/>
  <c r="N1416" i="14"/>
  <c r="N1415" i="14"/>
  <c r="N1414" i="14"/>
  <c r="N1413" i="14"/>
  <c r="N1412" i="14"/>
  <c r="N1411" i="14"/>
  <c r="N1410" i="14"/>
  <c r="N1409" i="14"/>
  <c r="N1408" i="14"/>
  <c r="N1407" i="14"/>
  <c r="N1406" i="14"/>
  <c r="N1405" i="14"/>
  <c r="N1404" i="14"/>
  <c r="N1403" i="14"/>
  <c r="N1402" i="14"/>
  <c r="N1401" i="14"/>
  <c r="N1400" i="14"/>
  <c r="N1399" i="14"/>
  <c r="N1398" i="14"/>
  <c r="N1397" i="14"/>
  <c r="N1396" i="14"/>
  <c r="N1395" i="14"/>
  <c r="N1394" i="14"/>
  <c r="N1393" i="14"/>
  <c r="N1392" i="14"/>
  <c r="N1391" i="14"/>
  <c r="N1390" i="14"/>
  <c r="N1389" i="14"/>
  <c r="N1388" i="14"/>
  <c r="N1387" i="14"/>
  <c r="N1386" i="14"/>
  <c r="N1385" i="14"/>
  <c r="N1384" i="14"/>
  <c r="N1383" i="14"/>
  <c r="N1382" i="14"/>
  <c r="N1381" i="14"/>
  <c r="N1380" i="14"/>
  <c r="N1379" i="14"/>
  <c r="N1378" i="14"/>
  <c r="N1377" i="14"/>
  <c r="N1376" i="14"/>
  <c r="N1375" i="14"/>
  <c r="N1374" i="14"/>
  <c r="N1373" i="14"/>
  <c r="N1372" i="14"/>
  <c r="N1371" i="14"/>
  <c r="N1370" i="14"/>
  <c r="N1369" i="14"/>
  <c r="N1368" i="14"/>
  <c r="N1367" i="14"/>
  <c r="N1366" i="14"/>
  <c r="N1365" i="14"/>
  <c r="N1364" i="14"/>
  <c r="N1363" i="14"/>
  <c r="N1362" i="14"/>
  <c r="N1361" i="14"/>
  <c r="N1360" i="14"/>
  <c r="N1359" i="14"/>
  <c r="N1358" i="14"/>
  <c r="N1357" i="14"/>
  <c r="N1356" i="14"/>
  <c r="N1355" i="14"/>
  <c r="N1354" i="14"/>
  <c r="N1353" i="14"/>
  <c r="N1352" i="14"/>
  <c r="N1351" i="14"/>
  <c r="N1350" i="14"/>
  <c r="N1349" i="14"/>
  <c r="N1348" i="14"/>
  <c r="N1347" i="14"/>
  <c r="N1346" i="14"/>
  <c r="N1345" i="14"/>
  <c r="N1344" i="14"/>
  <c r="N1343" i="14"/>
  <c r="N1342" i="14"/>
  <c r="N1341" i="14"/>
  <c r="N1340" i="14"/>
  <c r="N1339" i="14"/>
  <c r="N1338" i="14"/>
  <c r="N1337" i="14"/>
  <c r="N1336" i="14"/>
  <c r="N1335" i="14"/>
  <c r="N1334" i="14"/>
  <c r="N1333" i="14"/>
  <c r="N1332" i="14"/>
  <c r="N1331" i="14"/>
  <c r="N1330" i="14"/>
  <c r="N1329" i="14"/>
  <c r="N1328" i="14"/>
  <c r="N1327" i="14"/>
  <c r="N1326" i="14"/>
  <c r="N1325" i="14"/>
  <c r="N1324" i="14"/>
  <c r="N1323" i="14"/>
  <c r="N1322" i="14"/>
  <c r="N1321" i="14"/>
  <c r="N1320" i="14"/>
  <c r="N1319" i="14"/>
  <c r="N1318" i="14"/>
  <c r="N1317" i="14"/>
  <c r="N1316" i="14"/>
  <c r="N1315" i="14"/>
  <c r="N1314" i="14"/>
  <c r="N1313" i="14"/>
  <c r="N1312" i="14"/>
  <c r="N1311" i="14"/>
  <c r="N1310" i="14"/>
  <c r="N1309" i="14"/>
  <c r="N1308" i="14"/>
  <c r="N1307" i="14"/>
  <c r="N1306" i="14"/>
  <c r="N1305" i="14"/>
  <c r="N1304" i="14"/>
  <c r="N1303" i="14"/>
  <c r="N1302" i="14"/>
  <c r="N1301" i="14"/>
  <c r="N1300" i="14"/>
  <c r="N1299" i="14"/>
  <c r="N1298" i="14"/>
  <c r="N1297" i="14"/>
  <c r="N1296" i="14"/>
  <c r="N1295" i="14"/>
  <c r="N1294" i="14"/>
  <c r="N1293" i="14"/>
  <c r="N1292" i="14"/>
  <c r="N1291" i="14"/>
  <c r="N1290" i="14"/>
  <c r="N1289" i="14"/>
  <c r="N1288" i="14"/>
  <c r="N1287" i="14"/>
  <c r="N1286" i="14"/>
  <c r="N1285" i="14"/>
  <c r="N1284" i="14"/>
  <c r="N1283" i="14"/>
  <c r="N1282" i="14"/>
  <c r="N1281" i="14"/>
  <c r="N1280" i="14"/>
  <c r="N1279" i="14"/>
  <c r="N1278" i="14"/>
  <c r="N1277" i="14"/>
  <c r="N1276" i="14"/>
  <c r="N1275" i="14"/>
  <c r="N1274" i="14"/>
  <c r="N1273" i="14"/>
  <c r="N1272" i="14"/>
  <c r="N1271" i="14"/>
  <c r="N1270" i="14"/>
  <c r="N1269" i="14"/>
  <c r="N1268" i="14"/>
  <c r="N1267" i="14"/>
  <c r="N1266" i="14"/>
  <c r="N1265" i="14"/>
  <c r="N1264" i="14"/>
  <c r="N1263" i="14"/>
  <c r="N1262" i="14"/>
  <c r="N1261" i="14"/>
  <c r="N1260" i="14"/>
  <c r="N1259" i="14"/>
  <c r="N1258" i="14"/>
  <c r="N1257" i="14"/>
  <c r="N1256" i="14"/>
  <c r="N1255" i="14"/>
  <c r="N1254" i="14"/>
  <c r="N1253" i="14"/>
  <c r="N1252" i="14"/>
  <c r="N1251" i="14"/>
  <c r="N1250" i="14"/>
  <c r="N1249" i="14"/>
  <c r="N1248" i="14"/>
  <c r="N1247" i="14"/>
  <c r="N1246" i="14"/>
  <c r="N1245" i="14"/>
  <c r="N1244" i="14"/>
  <c r="N1243" i="14"/>
  <c r="N1242" i="14"/>
  <c r="N1241" i="14"/>
  <c r="N1240" i="14"/>
  <c r="N1239" i="14"/>
  <c r="N1238" i="14"/>
  <c r="N1237" i="14"/>
  <c r="N1236" i="14"/>
  <c r="N1235" i="14"/>
  <c r="N1234" i="14"/>
  <c r="N1233" i="14"/>
  <c r="N1232" i="14"/>
  <c r="N1231" i="14"/>
  <c r="N1230" i="14"/>
  <c r="N1229" i="14"/>
  <c r="N1228" i="14"/>
  <c r="N1227" i="14"/>
  <c r="N1226" i="14"/>
  <c r="N1225" i="14"/>
  <c r="N1224" i="14"/>
  <c r="N1223" i="14"/>
  <c r="N1222" i="14"/>
  <c r="N1221" i="14"/>
  <c r="N1220" i="14"/>
  <c r="N1219" i="14"/>
  <c r="N1218" i="14"/>
  <c r="N1217" i="14"/>
  <c r="N1216" i="14"/>
  <c r="N1215" i="14"/>
  <c r="N1214" i="14"/>
  <c r="N1213" i="14"/>
  <c r="N1212" i="14"/>
  <c r="N1211" i="14"/>
  <c r="N1210" i="14"/>
  <c r="N1209" i="14"/>
  <c r="N1208" i="14"/>
  <c r="N1207" i="14"/>
  <c r="N1206" i="14"/>
  <c r="N1205" i="14"/>
  <c r="N1204" i="14"/>
  <c r="N1203" i="14"/>
  <c r="N1202" i="14"/>
  <c r="N1201" i="14"/>
  <c r="N1200" i="14"/>
  <c r="N1199" i="14"/>
  <c r="N1198" i="14"/>
  <c r="N1197" i="14"/>
  <c r="N1196" i="14"/>
  <c r="N1195" i="14"/>
  <c r="N1194" i="14"/>
  <c r="N1193" i="14"/>
  <c r="N1192" i="14"/>
  <c r="N1191" i="14"/>
  <c r="N1190" i="14"/>
  <c r="N1189" i="14"/>
  <c r="N1188" i="14"/>
  <c r="N1187" i="14"/>
  <c r="N1186" i="14"/>
  <c r="N1185" i="14"/>
  <c r="N1184" i="14"/>
  <c r="N1183" i="14"/>
  <c r="N1182" i="14"/>
  <c r="N1181" i="14"/>
  <c r="N1180" i="14"/>
  <c r="N1179" i="14"/>
  <c r="N1178" i="14"/>
  <c r="N1177" i="14"/>
  <c r="N1176" i="14"/>
  <c r="N1175" i="14"/>
  <c r="N1174" i="14"/>
  <c r="N1173" i="14"/>
  <c r="N1172" i="14"/>
  <c r="N1171" i="14"/>
  <c r="N1170" i="14"/>
  <c r="N1169" i="14"/>
  <c r="N1168" i="14"/>
  <c r="N1167" i="14"/>
  <c r="N1166" i="14"/>
  <c r="N1165" i="14"/>
  <c r="N1164" i="14"/>
  <c r="N1163" i="14"/>
  <c r="N1162" i="14"/>
  <c r="N1161" i="14"/>
  <c r="N1160" i="14"/>
  <c r="N1159" i="14"/>
  <c r="N1158" i="14"/>
  <c r="N1157" i="14"/>
  <c r="N1156" i="14"/>
  <c r="N1155" i="14"/>
  <c r="N1154" i="14"/>
  <c r="N1153" i="14"/>
  <c r="N1152" i="14"/>
  <c r="N1151" i="14"/>
  <c r="N1150" i="14"/>
  <c r="N1149" i="14"/>
  <c r="N1148" i="14"/>
  <c r="N1147" i="14"/>
  <c r="N1146" i="14"/>
  <c r="N1145" i="14"/>
  <c r="N1144" i="14"/>
  <c r="N1143" i="14"/>
  <c r="N1142" i="14"/>
  <c r="N1141" i="14"/>
  <c r="N1140" i="14"/>
  <c r="N1139" i="14"/>
  <c r="N1138" i="14"/>
  <c r="N1137" i="14"/>
  <c r="N1136" i="14"/>
  <c r="N1135" i="14"/>
  <c r="N1134" i="14"/>
  <c r="N1133" i="14"/>
  <c r="N1132" i="14"/>
  <c r="N1131" i="14"/>
  <c r="N1130" i="14"/>
  <c r="N1129" i="14"/>
  <c r="N1128" i="14"/>
  <c r="N1127" i="14"/>
  <c r="N1126" i="14"/>
  <c r="N1125" i="14"/>
  <c r="N1124" i="14"/>
  <c r="N1123" i="14"/>
  <c r="N1122" i="14"/>
  <c r="N1121" i="14"/>
  <c r="N1120" i="14"/>
  <c r="N1119" i="14"/>
  <c r="N1118" i="14"/>
  <c r="N1117" i="14"/>
  <c r="N1116" i="14"/>
  <c r="N1115" i="14"/>
  <c r="N1114" i="14"/>
  <c r="N1113" i="14"/>
  <c r="N1112" i="14"/>
  <c r="N1111" i="14"/>
  <c r="N1110" i="14"/>
  <c r="N1109" i="14"/>
  <c r="N1108" i="14"/>
  <c r="N1107" i="14"/>
  <c r="N1106" i="14"/>
  <c r="N1105" i="14"/>
  <c r="N1104" i="14"/>
  <c r="N1103" i="14"/>
  <c r="N1102" i="14"/>
  <c r="N1101" i="14"/>
  <c r="N1100" i="14"/>
  <c r="N1099" i="14"/>
  <c r="N1098" i="14"/>
  <c r="N1097" i="14"/>
  <c r="N1096" i="14"/>
  <c r="N1095" i="14"/>
  <c r="N1094" i="14"/>
  <c r="N1093" i="14"/>
  <c r="N1092" i="14"/>
  <c r="N1091" i="14"/>
  <c r="N1090" i="14"/>
  <c r="N1089" i="14"/>
  <c r="N1088" i="14"/>
  <c r="N1087" i="14"/>
  <c r="N1086" i="14"/>
  <c r="N1085" i="14"/>
  <c r="N1084" i="14"/>
  <c r="N1083" i="14"/>
  <c r="N1082" i="14"/>
  <c r="N1081" i="14"/>
  <c r="N1080" i="14"/>
  <c r="N1079" i="14"/>
  <c r="N1078" i="14"/>
  <c r="N1077" i="14"/>
  <c r="N1076" i="14"/>
  <c r="N1075" i="14"/>
  <c r="N1074" i="14"/>
  <c r="N1073" i="14"/>
  <c r="N1072" i="14"/>
  <c r="N1071" i="14"/>
  <c r="N1070" i="14"/>
  <c r="N1069" i="14"/>
  <c r="N1068" i="14"/>
  <c r="N1067" i="14"/>
  <c r="N1066" i="14"/>
  <c r="N1065" i="14"/>
  <c r="N1064" i="14"/>
  <c r="N1063" i="14"/>
  <c r="N1062" i="14"/>
  <c r="N1061" i="14"/>
  <c r="N1060" i="14"/>
  <c r="N1059" i="14"/>
  <c r="N1058" i="14"/>
  <c r="N1057" i="14"/>
  <c r="N1056" i="14"/>
  <c r="N1055" i="14"/>
  <c r="N1054" i="14"/>
  <c r="N1053" i="14"/>
  <c r="N1052" i="14"/>
  <c r="N1051" i="14"/>
  <c r="N1050" i="14"/>
  <c r="N1049" i="14"/>
  <c r="N1048" i="14"/>
  <c r="N1047" i="14"/>
  <c r="N1046" i="14"/>
  <c r="N1045" i="14"/>
  <c r="N1044" i="14"/>
  <c r="N1043" i="14"/>
  <c r="N1042" i="14"/>
  <c r="N1041" i="14"/>
  <c r="N1040" i="14"/>
  <c r="N1039" i="14"/>
  <c r="N1038" i="14"/>
  <c r="N1037" i="14"/>
  <c r="N1036" i="14"/>
  <c r="N1035" i="14"/>
  <c r="N1034" i="14"/>
  <c r="N1033" i="14"/>
  <c r="N1032" i="14"/>
  <c r="N1031" i="14"/>
  <c r="N1030" i="14"/>
  <c r="N1029" i="14"/>
  <c r="N1028" i="14"/>
  <c r="N1027" i="14"/>
  <c r="N1026" i="14"/>
  <c r="N1025" i="14"/>
  <c r="N1024" i="14"/>
  <c r="N1023" i="14"/>
  <c r="N1022" i="14"/>
  <c r="N1021" i="14"/>
  <c r="N1020" i="14"/>
  <c r="N1019" i="14"/>
  <c r="N1018" i="14"/>
  <c r="N1017" i="14"/>
  <c r="N1016" i="14"/>
  <c r="N1015" i="14"/>
  <c r="N1014" i="14"/>
  <c r="N1013" i="14"/>
  <c r="N1012" i="14"/>
  <c r="N1011" i="14"/>
  <c r="N1010" i="14"/>
  <c r="N1009" i="14"/>
  <c r="N1008" i="14"/>
  <c r="N1007" i="14"/>
  <c r="N1006" i="14"/>
  <c r="N1005" i="14"/>
  <c r="N1004" i="14"/>
  <c r="N1003" i="14"/>
  <c r="N1002" i="14"/>
  <c r="N1001" i="14"/>
  <c r="N1000" i="14"/>
  <c r="N999" i="14"/>
  <c r="N998" i="14"/>
  <c r="N997" i="14"/>
  <c r="N996" i="14"/>
  <c r="N995" i="14"/>
  <c r="N994" i="14"/>
  <c r="N993" i="14"/>
  <c r="N992" i="14"/>
  <c r="N991" i="14"/>
  <c r="N990" i="14"/>
  <c r="N989" i="14"/>
  <c r="N988" i="14"/>
  <c r="N987" i="14"/>
  <c r="N986" i="14"/>
  <c r="N985" i="14"/>
  <c r="N984" i="14"/>
  <c r="N983" i="14"/>
  <c r="N982" i="14"/>
  <c r="N981" i="14"/>
  <c r="N980" i="14"/>
  <c r="N979" i="14"/>
  <c r="N978" i="14"/>
  <c r="N977" i="14"/>
  <c r="N976" i="14"/>
  <c r="N975" i="14"/>
  <c r="N974" i="14"/>
  <c r="N973" i="14"/>
  <c r="N972" i="14"/>
  <c r="N971" i="14"/>
  <c r="N970" i="14"/>
  <c r="N969" i="14"/>
  <c r="N968" i="14"/>
  <c r="N967" i="14"/>
  <c r="N966" i="14"/>
  <c r="N965" i="14"/>
  <c r="N964" i="14"/>
  <c r="N963" i="14"/>
  <c r="N962" i="14"/>
  <c r="N961" i="14"/>
  <c r="N960" i="14"/>
  <c r="N959" i="14"/>
  <c r="N958" i="14"/>
  <c r="N957" i="14"/>
  <c r="N956" i="14"/>
  <c r="N955" i="14"/>
  <c r="N954" i="14"/>
  <c r="N953" i="14"/>
  <c r="N952" i="14"/>
  <c r="N951" i="14"/>
  <c r="N950" i="14"/>
  <c r="N949" i="14"/>
  <c r="N948" i="14"/>
  <c r="N947" i="14"/>
  <c r="N946" i="14"/>
  <c r="N945" i="14"/>
  <c r="N944" i="14"/>
  <c r="N943" i="14"/>
  <c r="N942" i="14"/>
  <c r="N941" i="14"/>
  <c r="N940" i="14"/>
  <c r="N939" i="14"/>
  <c r="N938" i="14"/>
  <c r="N937" i="14"/>
  <c r="N936" i="14"/>
  <c r="N935" i="14"/>
  <c r="N934" i="14"/>
  <c r="N933" i="14"/>
  <c r="N932" i="14"/>
  <c r="N931" i="14"/>
  <c r="N930" i="14"/>
  <c r="N929" i="14"/>
  <c r="N928" i="14"/>
  <c r="N927" i="14"/>
  <c r="N926" i="14"/>
  <c r="N925" i="14"/>
  <c r="N924" i="14"/>
  <c r="N923" i="14"/>
  <c r="N922" i="14"/>
  <c r="N921" i="14"/>
  <c r="N920" i="14"/>
  <c r="N919" i="14"/>
  <c r="N918" i="14"/>
  <c r="N917" i="14"/>
  <c r="N916" i="14"/>
  <c r="N915" i="14"/>
  <c r="N914" i="14"/>
  <c r="N913" i="14"/>
  <c r="N912" i="14"/>
  <c r="N911" i="14"/>
  <c r="N910" i="14"/>
  <c r="N909" i="14"/>
  <c r="N908" i="14"/>
  <c r="N907" i="14"/>
  <c r="N906" i="14"/>
  <c r="N905" i="14"/>
  <c r="N904" i="14"/>
  <c r="N903" i="14"/>
  <c r="N902" i="14"/>
  <c r="N901" i="14"/>
  <c r="N900" i="14"/>
  <c r="N899" i="14"/>
  <c r="N898" i="14"/>
  <c r="N897" i="14"/>
  <c r="N896" i="14"/>
  <c r="N895" i="14"/>
  <c r="N894" i="14"/>
  <c r="N893" i="14"/>
  <c r="N892" i="14"/>
  <c r="N891" i="14"/>
  <c r="N890" i="14"/>
  <c r="N889" i="14"/>
  <c r="N888" i="14"/>
  <c r="N887" i="14"/>
  <c r="N886" i="14"/>
  <c r="N885" i="14"/>
  <c r="N884" i="14"/>
  <c r="N883" i="14"/>
  <c r="N882" i="14"/>
  <c r="N881" i="14"/>
  <c r="N880" i="14"/>
  <c r="N879" i="14"/>
  <c r="N878" i="14"/>
  <c r="N877" i="14"/>
  <c r="N876" i="14"/>
  <c r="N875" i="14"/>
  <c r="N874" i="14"/>
  <c r="N873" i="14"/>
  <c r="N872" i="14"/>
  <c r="N871" i="14"/>
  <c r="N870" i="14"/>
  <c r="N869" i="14"/>
  <c r="N868" i="14"/>
  <c r="N867" i="14"/>
  <c r="N866" i="14"/>
  <c r="N865" i="14"/>
  <c r="N864" i="14"/>
  <c r="N863" i="14"/>
  <c r="N862" i="14"/>
  <c r="N861" i="14"/>
  <c r="N860" i="14"/>
  <c r="N859" i="14"/>
  <c r="N858" i="14"/>
  <c r="N857" i="14"/>
  <c r="N856" i="14"/>
  <c r="N855" i="14"/>
  <c r="N854" i="14"/>
  <c r="N853" i="14"/>
  <c r="N852" i="14"/>
  <c r="N851" i="14"/>
  <c r="N850" i="14"/>
  <c r="N849" i="14"/>
  <c r="N848" i="14"/>
  <c r="N847" i="14"/>
  <c r="N846" i="14"/>
  <c r="N845" i="14"/>
  <c r="N844" i="14"/>
  <c r="N843" i="14"/>
  <c r="N842" i="14"/>
  <c r="N841" i="14"/>
  <c r="N840" i="14"/>
  <c r="N839" i="14"/>
  <c r="N838" i="14"/>
  <c r="N837" i="14"/>
  <c r="N836" i="14"/>
  <c r="N835" i="14"/>
  <c r="N834" i="14"/>
  <c r="N833" i="14"/>
  <c r="N832" i="14"/>
  <c r="N831" i="14"/>
  <c r="N830" i="14"/>
  <c r="N829" i="14"/>
  <c r="N828" i="14"/>
  <c r="N827" i="14"/>
  <c r="N826" i="14"/>
  <c r="N825" i="14"/>
  <c r="N824" i="14"/>
  <c r="N823" i="14"/>
  <c r="N822" i="14"/>
  <c r="N821" i="14"/>
  <c r="N820" i="14"/>
  <c r="N819" i="14"/>
  <c r="N818" i="14"/>
  <c r="N817" i="14"/>
  <c r="N816" i="14"/>
  <c r="N815" i="14"/>
  <c r="N814" i="14"/>
  <c r="N813" i="14"/>
  <c r="N812" i="14"/>
  <c r="N811" i="14"/>
  <c r="N810" i="14"/>
  <c r="N809" i="14"/>
  <c r="N808" i="14"/>
  <c r="N807" i="14"/>
  <c r="N806" i="14"/>
  <c r="N805" i="14"/>
  <c r="N804" i="14"/>
  <c r="N803" i="14"/>
  <c r="N802" i="14"/>
  <c r="N801" i="14"/>
  <c r="N800" i="14"/>
  <c r="N799" i="14"/>
  <c r="N798" i="14"/>
  <c r="N797" i="14"/>
  <c r="N796" i="14"/>
  <c r="N795" i="14"/>
  <c r="N794" i="14"/>
  <c r="N793" i="14"/>
  <c r="N792" i="14"/>
  <c r="N791" i="14"/>
  <c r="N790" i="14"/>
  <c r="N789" i="14"/>
  <c r="N788" i="14"/>
  <c r="N787" i="14"/>
  <c r="N786" i="14"/>
  <c r="N785" i="14"/>
  <c r="N784" i="14"/>
  <c r="N783" i="14"/>
  <c r="N782" i="14"/>
  <c r="N781" i="14"/>
  <c r="N780" i="14"/>
  <c r="N779" i="14"/>
  <c r="N778" i="14"/>
  <c r="N777" i="14"/>
  <c r="N776" i="14"/>
  <c r="N775" i="14"/>
  <c r="N774" i="14"/>
  <c r="N773" i="14"/>
  <c r="N772" i="14"/>
  <c r="N771" i="14"/>
  <c r="N770" i="14"/>
  <c r="N769" i="14"/>
  <c r="N768" i="14"/>
  <c r="N767" i="14"/>
  <c r="N766" i="14"/>
  <c r="N765" i="14"/>
  <c r="N764" i="14"/>
  <c r="N763" i="14"/>
  <c r="N762" i="14"/>
  <c r="N761" i="14"/>
  <c r="N760" i="14"/>
  <c r="N759" i="14"/>
  <c r="N758" i="14"/>
  <c r="N757" i="14"/>
  <c r="N756" i="14"/>
  <c r="N755" i="14"/>
  <c r="N754" i="14"/>
  <c r="N753" i="14"/>
  <c r="N752" i="14"/>
  <c r="N751" i="14"/>
  <c r="N750" i="14"/>
  <c r="N749" i="14"/>
  <c r="N748" i="14"/>
  <c r="N747" i="14"/>
  <c r="N746" i="14"/>
  <c r="N745" i="14"/>
  <c r="N744" i="14"/>
  <c r="N743" i="14"/>
  <c r="N742" i="14"/>
  <c r="N741" i="14"/>
  <c r="N740" i="14"/>
  <c r="N739" i="14"/>
  <c r="N738" i="14"/>
  <c r="N737" i="14"/>
  <c r="N736" i="14"/>
  <c r="N735" i="14"/>
  <c r="N734" i="14"/>
  <c r="N733" i="14"/>
  <c r="N732" i="14"/>
  <c r="N731" i="14"/>
  <c r="N730" i="14"/>
  <c r="N729" i="14"/>
  <c r="N728" i="14"/>
  <c r="N727" i="14"/>
  <c r="N726" i="14"/>
  <c r="N725" i="14"/>
  <c r="N724" i="14"/>
  <c r="N723" i="14"/>
  <c r="N722" i="14"/>
  <c r="N721" i="14"/>
  <c r="N720" i="14"/>
  <c r="N719" i="14"/>
  <c r="N718" i="14"/>
  <c r="N717" i="14"/>
  <c r="N716" i="14"/>
  <c r="N715" i="14"/>
  <c r="N714" i="14"/>
  <c r="N713" i="14"/>
  <c r="N712" i="14"/>
  <c r="N711" i="14"/>
  <c r="N710" i="14"/>
  <c r="N709" i="14"/>
  <c r="N708" i="14"/>
  <c r="N707" i="14"/>
  <c r="N706" i="14"/>
  <c r="N705" i="14"/>
  <c r="N704" i="14"/>
  <c r="N703" i="14"/>
  <c r="N702" i="14"/>
  <c r="N701" i="14"/>
  <c r="N700" i="14"/>
  <c r="N699" i="14"/>
  <c r="N698" i="14"/>
  <c r="N697" i="14"/>
  <c r="N696" i="14"/>
  <c r="N695" i="14"/>
  <c r="N694" i="14"/>
  <c r="N693" i="14"/>
  <c r="N692" i="14"/>
  <c r="N691" i="14"/>
  <c r="N690" i="14"/>
  <c r="N689" i="14"/>
  <c r="N688" i="14"/>
  <c r="N687" i="14"/>
  <c r="N686" i="14"/>
  <c r="N685" i="14"/>
  <c r="N684" i="14"/>
  <c r="N683" i="14"/>
  <c r="N682" i="14"/>
  <c r="N681" i="14"/>
  <c r="N680" i="14"/>
  <c r="N679" i="14"/>
  <c r="N678" i="14"/>
  <c r="N677" i="14"/>
  <c r="N676" i="14"/>
  <c r="N675" i="14"/>
  <c r="N674" i="14"/>
  <c r="N673" i="14"/>
  <c r="N672" i="14"/>
  <c r="N671" i="14"/>
  <c r="N670" i="14"/>
  <c r="N669" i="14"/>
  <c r="N668" i="14"/>
  <c r="N667" i="14"/>
  <c r="N666" i="14"/>
  <c r="N665" i="14"/>
  <c r="N664" i="14"/>
  <c r="N663" i="14"/>
  <c r="N662" i="14"/>
  <c r="N661" i="14"/>
  <c r="N660" i="14"/>
  <c r="N659" i="14"/>
  <c r="N658" i="14"/>
  <c r="N657" i="14"/>
  <c r="N656" i="14"/>
  <c r="N655" i="14"/>
  <c r="N654" i="14"/>
  <c r="N653" i="14"/>
  <c r="N652" i="14"/>
  <c r="N651" i="14"/>
  <c r="N650" i="14"/>
  <c r="N649" i="14"/>
  <c r="N648" i="14"/>
  <c r="N647" i="14"/>
  <c r="N646" i="14"/>
  <c r="N645" i="14"/>
  <c r="N644" i="14"/>
  <c r="N643" i="14"/>
  <c r="N642" i="14"/>
  <c r="N641" i="14"/>
  <c r="N640" i="14"/>
  <c r="N639" i="14"/>
  <c r="N638" i="14"/>
  <c r="N637" i="14"/>
  <c r="N636" i="14"/>
  <c r="N635" i="14"/>
  <c r="N634" i="14"/>
  <c r="N633" i="14"/>
  <c r="N632" i="14"/>
  <c r="N631" i="14"/>
  <c r="N630" i="14"/>
  <c r="N629" i="14"/>
  <c r="N628" i="14"/>
  <c r="N627" i="14"/>
  <c r="N626" i="14"/>
  <c r="N625" i="14"/>
  <c r="N624" i="14"/>
  <c r="N623" i="14"/>
  <c r="N622" i="14"/>
  <c r="N621" i="14"/>
  <c r="N620" i="14"/>
  <c r="N619" i="14"/>
  <c r="N618" i="14"/>
  <c r="N617" i="14"/>
  <c r="N616" i="14"/>
  <c r="N615" i="14"/>
  <c r="N614" i="14"/>
  <c r="N613" i="14"/>
  <c r="N612" i="14"/>
  <c r="N611" i="14"/>
  <c r="N610" i="14"/>
  <c r="N609" i="14"/>
  <c r="N608" i="14"/>
  <c r="N607" i="14"/>
  <c r="N606" i="14"/>
  <c r="N605" i="14"/>
  <c r="N604" i="14"/>
  <c r="N603" i="14"/>
  <c r="N602" i="14"/>
  <c r="N601" i="14"/>
  <c r="N600" i="14"/>
  <c r="N599" i="14"/>
  <c r="N598" i="14"/>
  <c r="N597" i="14"/>
  <c r="N596" i="14"/>
  <c r="N595" i="14"/>
  <c r="N594" i="14"/>
  <c r="N593" i="14"/>
  <c r="N592" i="14"/>
  <c r="N591" i="14"/>
  <c r="N590" i="14"/>
  <c r="N589" i="14"/>
  <c r="N588" i="14"/>
  <c r="N587" i="14"/>
  <c r="N586" i="14"/>
  <c r="N585" i="14"/>
  <c r="N584" i="14"/>
  <c r="N583" i="14"/>
  <c r="N582" i="14"/>
  <c r="N581" i="14"/>
  <c r="N580" i="14"/>
  <c r="N579" i="14"/>
  <c r="N578" i="14"/>
  <c r="N577" i="14"/>
  <c r="N576" i="14"/>
  <c r="N575" i="14"/>
  <c r="N574" i="14"/>
  <c r="N573" i="14"/>
  <c r="N572" i="14"/>
  <c r="N571" i="14"/>
  <c r="N570" i="14"/>
  <c r="N569" i="14"/>
  <c r="N568" i="14"/>
  <c r="N567" i="14"/>
  <c r="N566" i="14"/>
  <c r="N565" i="14"/>
  <c r="N564" i="14"/>
  <c r="N563" i="14"/>
  <c r="N562" i="14"/>
  <c r="N561" i="14"/>
  <c r="N560" i="14"/>
  <c r="N559" i="14"/>
  <c r="N558" i="14"/>
  <c r="N557" i="14"/>
  <c r="N556" i="14"/>
  <c r="N555" i="14"/>
  <c r="N554" i="14"/>
  <c r="N553" i="14"/>
  <c r="N552" i="14"/>
  <c r="N551" i="14"/>
  <c r="N550" i="14"/>
  <c r="N549" i="14"/>
  <c r="N548" i="14"/>
  <c r="N547" i="14"/>
  <c r="N546" i="14"/>
  <c r="N545" i="14"/>
  <c r="N544" i="14"/>
  <c r="N543" i="14"/>
  <c r="N542" i="14"/>
  <c r="N541" i="14"/>
  <c r="N540" i="14"/>
  <c r="N539" i="14"/>
  <c r="N538" i="14"/>
  <c r="N537" i="14"/>
  <c r="N536" i="14"/>
  <c r="N535" i="14"/>
  <c r="N534" i="14"/>
  <c r="N533" i="14"/>
  <c r="N532" i="14"/>
  <c r="N531" i="14"/>
  <c r="N530" i="14"/>
  <c r="N529" i="14"/>
  <c r="N528" i="14"/>
  <c r="N527" i="14"/>
  <c r="N526" i="14"/>
  <c r="N525" i="14"/>
  <c r="N524" i="14"/>
  <c r="N523" i="14"/>
  <c r="N522" i="14"/>
  <c r="N521" i="14"/>
  <c r="N520" i="14"/>
  <c r="N519" i="14"/>
  <c r="N518" i="14"/>
  <c r="N517" i="14"/>
  <c r="N516" i="14"/>
  <c r="N515" i="14"/>
  <c r="N514" i="14"/>
  <c r="N513" i="14"/>
  <c r="N512" i="14"/>
  <c r="N511" i="14"/>
  <c r="N510" i="14"/>
  <c r="N509" i="14"/>
  <c r="N508" i="14"/>
  <c r="N507" i="14"/>
  <c r="N506" i="14"/>
  <c r="N505" i="14"/>
  <c r="N504" i="14"/>
  <c r="N503" i="14"/>
  <c r="N502" i="14"/>
  <c r="N501" i="14"/>
  <c r="N500" i="14"/>
  <c r="N499" i="14"/>
  <c r="N498" i="14"/>
  <c r="N497" i="14"/>
  <c r="N496" i="14"/>
  <c r="N495" i="14"/>
  <c r="N494" i="14"/>
  <c r="N493" i="14"/>
  <c r="N492" i="14"/>
  <c r="N491" i="14"/>
  <c r="N490" i="14"/>
  <c r="N489" i="14"/>
  <c r="N488" i="14"/>
  <c r="N487" i="14"/>
  <c r="N486" i="14"/>
  <c r="N485" i="14"/>
  <c r="N484" i="14"/>
  <c r="N483" i="14"/>
  <c r="N482" i="14"/>
  <c r="N481" i="14"/>
  <c r="N480" i="14"/>
  <c r="N479" i="14"/>
  <c r="N478" i="14"/>
  <c r="N477" i="14"/>
  <c r="N476" i="14"/>
  <c r="N475" i="14"/>
  <c r="N474" i="14"/>
  <c r="N473" i="14"/>
  <c r="N472" i="14"/>
  <c r="N471" i="14"/>
  <c r="N470" i="14"/>
  <c r="N469" i="14"/>
  <c r="N468" i="14"/>
  <c r="N467" i="14"/>
  <c r="N466" i="14"/>
  <c r="N465" i="14"/>
  <c r="N464" i="14"/>
  <c r="N463" i="14"/>
  <c r="N462" i="14"/>
  <c r="N461" i="14"/>
  <c r="N460" i="14"/>
  <c r="N459" i="14"/>
  <c r="N458" i="14"/>
  <c r="N457" i="14"/>
  <c r="N456" i="14"/>
  <c r="N455" i="14"/>
  <c r="N454" i="14"/>
  <c r="N453" i="14"/>
  <c r="N452" i="14"/>
  <c r="N451" i="14"/>
  <c r="N450" i="14"/>
  <c r="N449" i="14"/>
  <c r="N448" i="14"/>
  <c r="N447" i="14"/>
  <c r="N446" i="14"/>
  <c r="N445" i="14"/>
  <c r="N444" i="14"/>
  <c r="N443" i="14"/>
  <c r="N442" i="14"/>
  <c r="N441" i="14"/>
  <c r="N440" i="14"/>
  <c r="N439" i="14"/>
  <c r="N438" i="14"/>
  <c r="N437" i="14"/>
  <c r="N436" i="14"/>
  <c r="N435" i="14"/>
  <c r="N434" i="14"/>
  <c r="N433" i="14"/>
  <c r="N432" i="14"/>
  <c r="N431" i="14"/>
  <c r="N430" i="14"/>
  <c r="N429" i="14"/>
  <c r="N428" i="14"/>
  <c r="N427" i="14"/>
  <c r="N426" i="14"/>
  <c r="N425" i="14"/>
  <c r="N424" i="14"/>
  <c r="N423" i="14"/>
  <c r="N422" i="14"/>
  <c r="N421" i="14"/>
  <c r="N420" i="14"/>
  <c r="N419" i="14"/>
  <c r="N418" i="14"/>
  <c r="N417" i="14"/>
  <c r="N416" i="14"/>
  <c r="N415" i="14"/>
  <c r="N414" i="14"/>
  <c r="N413" i="14"/>
  <c r="N412" i="14"/>
  <c r="N411" i="14"/>
  <c r="N410" i="14"/>
  <c r="N409" i="14"/>
  <c r="N408" i="14"/>
  <c r="N407" i="14"/>
  <c r="N406" i="14"/>
  <c r="N405" i="14"/>
  <c r="N404" i="14"/>
  <c r="N403" i="14"/>
  <c r="N402" i="14"/>
  <c r="N401" i="14"/>
  <c r="N400" i="14"/>
  <c r="N399" i="14"/>
  <c r="N398" i="14"/>
  <c r="N397" i="14"/>
  <c r="N396" i="14"/>
  <c r="N395" i="14"/>
  <c r="N394" i="14"/>
  <c r="N393" i="14"/>
  <c r="I393" i="14"/>
  <c r="N392" i="14"/>
  <c r="I392" i="14"/>
  <c r="N391" i="14"/>
  <c r="N390" i="14"/>
  <c r="N389" i="14"/>
  <c r="I389" i="14"/>
  <c r="N388" i="14"/>
  <c r="I388" i="14"/>
  <c r="N387" i="14"/>
  <c r="N386" i="14"/>
  <c r="N385" i="14"/>
  <c r="N384" i="14"/>
  <c r="I384" i="14"/>
  <c r="N383" i="14"/>
  <c r="I383" i="14"/>
  <c r="N382" i="14"/>
  <c r="I382" i="14"/>
  <c r="N381" i="14"/>
  <c r="I381" i="14"/>
  <c r="N380" i="14"/>
  <c r="I380" i="14"/>
  <c r="N379" i="14"/>
  <c r="N378" i="14"/>
  <c r="I378" i="14"/>
  <c r="N377" i="14"/>
  <c r="N376" i="14"/>
  <c r="N375" i="14"/>
  <c r="N374" i="14"/>
  <c r="N373" i="14"/>
  <c r="N372" i="14"/>
  <c r="I372" i="14"/>
  <c r="N371" i="14"/>
  <c r="I371" i="14"/>
  <c r="N370" i="14"/>
  <c r="I370" i="14"/>
  <c r="N369" i="14"/>
  <c r="N368" i="14"/>
  <c r="I368" i="14"/>
  <c r="N367" i="14"/>
  <c r="N366" i="14"/>
  <c r="I366" i="14"/>
  <c r="N365" i="14"/>
  <c r="N364" i="14"/>
  <c r="N363" i="14"/>
  <c r="N362" i="14"/>
  <c r="N361" i="14"/>
  <c r="N360" i="14"/>
  <c r="I360" i="14"/>
  <c r="N359" i="14"/>
  <c r="I359" i="14"/>
  <c r="N358" i="14"/>
  <c r="I358" i="14"/>
  <c r="N357" i="14"/>
  <c r="I357" i="14"/>
  <c r="N356" i="14"/>
  <c r="I356" i="14"/>
  <c r="N355" i="14"/>
  <c r="N354" i="14"/>
  <c r="I354" i="14"/>
  <c r="N353" i="14"/>
  <c r="I353" i="14"/>
  <c r="N352" i="14"/>
  <c r="I352" i="14"/>
  <c r="N351" i="14"/>
  <c r="N350" i="14"/>
  <c r="N349" i="14"/>
  <c r="N348" i="14"/>
  <c r="I348" i="14"/>
  <c r="N347" i="14"/>
  <c r="I347" i="14"/>
  <c r="N346" i="14"/>
  <c r="I346" i="14"/>
  <c r="N345" i="14"/>
  <c r="I345" i="14"/>
  <c r="N344" i="14"/>
  <c r="I344" i="14"/>
  <c r="N343" i="14"/>
  <c r="N342" i="14"/>
  <c r="I342" i="14"/>
  <c r="N341" i="14"/>
  <c r="N340" i="14"/>
  <c r="N339" i="14"/>
  <c r="N338" i="14"/>
  <c r="N337" i="14"/>
  <c r="N336" i="14"/>
  <c r="I336" i="14"/>
  <c r="N335" i="14"/>
  <c r="I335" i="14"/>
  <c r="N334" i="14"/>
  <c r="I334" i="14"/>
  <c r="N333" i="14"/>
  <c r="N332" i="14"/>
  <c r="I332" i="14"/>
  <c r="N331" i="14"/>
  <c r="I331" i="14"/>
  <c r="N330" i="14"/>
  <c r="I330" i="14"/>
  <c r="N329" i="14"/>
  <c r="I329" i="14"/>
  <c r="N328" i="14"/>
  <c r="I328" i="14"/>
  <c r="N327" i="14"/>
  <c r="N326" i="14"/>
  <c r="N325" i="14"/>
  <c r="N324" i="14"/>
  <c r="I324" i="14"/>
  <c r="N323" i="14"/>
  <c r="I323" i="14"/>
  <c r="N322" i="14"/>
  <c r="I322" i="14"/>
  <c r="N321" i="14"/>
  <c r="I321" i="14"/>
  <c r="N320" i="14"/>
  <c r="N319" i="14"/>
  <c r="N318" i="14"/>
  <c r="I318" i="14"/>
  <c r="N317" i="14"/>
  <c r="I317" i="14"/>
  <c r="N316" i="14"/>
  <c r="N315" i="14"/>
  <c r="N314" i="14"/>
  <c r="N313" i="14"/>
  <c r="N312" i="14"/>
  <c r="I312" i="14"/>
  <c r="N311" i="14"/>
  <c r="I311" i="14"/>
  <c r="N310" i="14"/>
  <c r="I310" i="14"/>
  <c r="N309" i="14"/>
  <c r="I309" i="14"/>
  <c r="N308" i="14"/>
  <c r="I308" i="14"/>
  <c r="N307" i="14"/>
  <c r="I307" i="14"/>
  <c r="N306" i="14"/>
  <c r="I306" i="14"/>
  <c r="N305" i="14"/>
  <c r="I305" i="14"/>
  <c r="N304" i="14"/>
  <c r="I304" i="14"/>
  <c r="N303" i="14"/>
  <c r="N302" i="14"/>
  <c r="N301" i="14"/>
  <c r="N300" i="14"/>
  <c r="I300" i="14"/>
  <c r="N299" i="14"/>
  <c r="I299" i="14"/>
  <c r="N298" i="14"/>
  <c r="I298" i="14"/>
  <c r="N297" i="14"/>
  <c r="I297" i="14"/>
  <c r="N296" i="14"/>
  <c r="I296" i="14"/>
  <c r="N295" i="14"/>
  <c r="N294" i="14"/>
  <c r="I294" i="14"/>
  <c r="N293" i="14"/>
  <c r="N292" i="14"/>
  <c r="N291" i="14"/>
  <c r="N290" i="14"/>
  <c r="N289" i="14"/>
  <c r="N288" i="14"/>
  <c r="I288" i="14"/>
  <c r="N287" i="14"/>
  <c r="I287" i="14"/>
  <c r="N286" i="14"/>
  <c r="I286" i="14"/>
  <c r="N285" i="14"/>
  <c r="N284" i="14"/>
  <c r="I284" i="14"/>
  <c r="N283" i="14"/>
  <c r="I283" i="14"/>
  <c r="N282" i="14"/>
  <c r="I282" i="14"/>
  <c r="N281" i="14"/>
  <c r="I281" i="14"/>
  <c r="N280" i="14"/>
  <c r="I280" i="14"/>
  <c r="N279" i="14"/>
  <c r="N278" i="14"/>
  <c r="N277" i="14"/>
  <c r="N276" i="14"/>
  <c r="I276" i="14"/>
  <c r="N275" i="14"/>
  <c r="I275" i="14"/>
  <c r="N274" i="14"/>
  <c r="I274" i="14"/>
  <c r="N273" i="14"/>
  <c r="I273" i="14"/>
  <c r="N272" i="14"/>
  <c r="N271" i="14"/>
  <c r="N270" i="14"/>
  <c r="I270" i="14"/>
  <c r="N269" i="14"/>
  <c r="I269" i="14"/>
  <c r="N268" i="14"/>
  <c r="N267" i="14"/>
  <c r="N266" i="14"/>
  <c r="N265" i="14"/>
  <c r="N264" i="14"/>
  <c r="I264" i="14"/>
  <c r="N263" i="14"/>
  <c r="I263" i="14"/>
  <c r="N262" i="14"/>
  <c r="I262" i="14"/>
  <c r="N261" i="14"/>
  <c r="I261" i="14"/>
  <c r="N260" i="14"/>
  <c r="I260" i="14"/>
  <c r="N259" i="14"/>
  <c r="I259" i="14"/>
  <c r="N258" i="14"/>
  <c r="I258" i="14"/>
  <c r="N257" i="14"/>
  <c r="I257" i="14"/>
  <c r="N256" i="14"/>
  <c r="I256" i="14"/>
  <c r="N255" i="14"/>
  <c r="N254" i="14"/>
  <c r="N253" i="14"/>
  <c r="N252" i="14"/>
  <c r="I252" i="14"/>
  <c r="N251" i="14"/>
  <c r="I251" i="14"/>
  <c r="N250" i="14"/>
  <c r="I250" i="14"/>
  <c r="N249" i="14"/>
  <c r="I249" i="14"/>
  <c r="N248" i="14"/>
  <c r="I248" i="14"/>
  <c r="N247" i="14"/>
  <c r="N246" i="14"/>
  <c r="I246" i="14"/>
  <c r="N245" i="14"/>
  <c r="N244" i="14"/>
  <c r="N243" i="14"/>
  <c r="N242" i="14"/>
  <c r="N241" i="14"/>
  <c r="N240" i="14"/>
  <c r="I240" i="14"/>
  <c r="N239" i="14"/>
  <c r="I239" i="14"/>
  <c r="N238" i="14"/>
  <c r="I238" i="14"/>
  <c r="N237" i="14"/>
  <c r="N236" i="14"/>
  <c r="I236" i="14"/>
  <c r="N235" i="14"/>
  <c r="I235" i="14"/>
  <c r="N234" i="14"/>
  <c r="I234" i="14"/>
  <c r="N233" i="14"/>
  <c r="I233" i="14"/>
  <c r="N232" i="14"/>
  <c r="I232" i="14"/>
  <c r="N231" i="14"/>
  <c r="N230" i="14"/>
  <c r="N229" i="14"/>
  <c r="N228" i="14"/>
  <c r="I228" i="14"/>
  <c r="N227" i="14"/>
  <c r="I227" i="14"/>
  <c r="N226" i="14"/>
  <c r="I226" i="14"/>
  <c r="N225" i="14"/>
  <c r="I225" i="14"/>
  <c r="N224" i="14"/>
  <c r="N223" i="14"/>
  <c r="N222" i="14"/>
  <c r="I222" i="14"/>
  <c r="N221" i="14"/>
  <c r="I221" i="14"/>
  <c r="N220" i="14"/>
  <c r="N219" i="14"/>
  <c r="N218" i="14"/>
  <c r="N217" i="14"/>
  <c r="N216" i="14"/>
  <c r="I216" i="14"/>
  <c r="N215" i="14"/>
  <c r="I215" i="14"/>
  <c r="N214" i="14"/>
  <c r="I214" i="14"/>
  <c r="N213" i="14"/>
  <c r="I213" i="14"/>
  <c r="N212" i="14"/>
  <c r="I212" i="14"/>
  <c r="N211" i="14"/>
  <c r="I211" i="14"/>
  <c r="N210" i="14"/>
  <c r="I210" i="14"/>
  <c r="N209" i="14"/>
  <c r="I209" i="14"/>
  <c r="N208" i="14"/>
  <c r="I208" i="14"/>
  <c r="N207" i="14"/>
  <c r="N206" i="14"/>
  <c r="N205" i="14"/>
  <c r="N204" i="14"/>
  <c r="I204" i="14"/>
  <c r="N203" i="14"/>
  <c r="I203" i="14"/>
  <c r="N202" i="14"/>
  <c r="I202" i="14"/>
  <c r="N201" i="14"/>
  <c r="I201" i="14"/>
  <c r="N200" i="14"/>
  <c r="I200" i="14"/>
  <c r="N199" i="14"/>
  <c r="N198" i="14"/>
  <c r="I198" i="14"/>
  <c r="N197" i="14"/>
  <c r="N196" i="14"/>
  <c r="N195" i="14"/>
  <c r="N194" i="14"/>
  <c r="N193" i="14"/>
  <c r="N192" i="14"/>
  <c r="I192" i="14"/>
  <c r="N191" i="14"/>
  <c r="I191" i="14"/>
  <c r="N190" i="14"/>
  <c r="I190" i="14"/>
  <c r="N189" i="14"/>
  <c r="N188" i="14"/>
  <c r="I188" i="14"/>
  <c r="N187" i="14"/>
  <c r="I187" i="14"/>
  <c r="N186" i="14"/>
  <c r="I186" i="14"/>
  <c r="N185" i="14"/>
  <c r="I185" i="14"/>
  <c r="N184" i="14"/>
  <c r="I184" i="14"/>
  <c r="N183" i="14"/>
  <c r="N182" i="14"/>
  <c r="N181" i="14"/>
  <c r="N180" i="14"/>
  <c r="I180" i="14"/>
  <c r="N179" i="14"/>
  <c r="I179" i="14"/>
  <c r="N178" i="14"/>
  <c r="I178" i="14"/>
  <c r="N177" i="14"/>
  <c r="I177" i="14"/>
  <c r="N176" i="14"/>
  <c r="I176" i="14"/>
  <c r="N175" i="14"/>
  <c r="N174" i="14"/>
  <c r="I174" i="14"/>
  <c r="N173" i="14"/>
  <c r="I173" i="14"/>
  <c r="N172" i="14"/>
  <c r="I172" i="14"/>
  <c r="N171" i="14"/>
  <c r="N170" i="14"/>
  <c r="N169" i="14"/>
  <c r="N168" i="14"/>
  <c r="I168" i="14"/>
  <c r="N167" i="14"/>
  <c r="I167" i="14"/>
  <c r="N166" i="14"/>
  <c r="I166" i="14"/>
  <c r="N165" i="14"/>
  <c r="I165" i="14"/>
  <c r="N164" i="14"/>
  <c r="I164" i="14"/>
  <c r="N163" i="14"/>
  <c r="I163" i="14"/>
  <c r="N162" i="14"/>
  <c r="I162" i="14"/>
  <c r="N161" i="14"/>
  <c r="I161" i="14"/>
  <c r="N160" i="14"/>
  <c r="I160" i="14"/>
  <c r="N159" i="14"/>
  <c r="N158" i="14"/>
  <c r="N157" i="14"/>
  <c r="N156" i="14"/>
  <c r="I156" i="14"/>
  <c r="N155" i="14"/>
  <c r="I155" i="14"/>
  <c r="N154" i="14"/>
  <c r="I154" i="14"/>
  <c r="N153" i="14"/>
  <c r="I153" i="14"/>
  <c r="N152" i="14"/>
  <c r="I152" i="14"/>
  <c r="N151" i="14"/>
  <c r="I151" i="14"/>
  <c r="N150" i="14"/>
  <c r="I150" i="14"/>
  <c r="N149" i="14"/>
  <c r="N148" i="14"/>
  <c r="N147" i="14"/>
  <c r="N146" i="14"/>
  <c r="N145" i="14"/>
  <c r="N144" i="14"/>
  <c r="I144" i="14"/>
  <c r="N143" i="14"/>
  <c r="I143" i="14"/>
  <c r="N142" i="14"/>
  <c r="I142" i="14"/>
  <c r="N141" i="14"/>
  <c r="I141" i="14"/>
  <c r="N140" i="14"/>
  <c r="I140" i="14"/>
  <c r="N139" i="14"/>
  <c r="I139" i="14"/>
  <c r="N138" i="14"/>
  <c r="I138" i="14"/>
  <c r="N137" i="14"/>
  <c r="I137" i="14"/>
  <c r="N136" i="14"/>
  <c r="I136" i="14"/>
  <c r="N135" i="14"/>
  <c r="N134" i="14"/>
  <c r="N133" i="14"/>
  <c r="N132" i="14"/>
  <c r="I132" i="14"/>
  <c r="N131" i="14"/>
  <c r="I131" i="14"/>
  <c r="N130" i="14"/>
  <c r="I130" i="14"/>
  <c r="N129" i="14"/>
  <c r="I129" i="14"/>
  <c r="N128" i="14"/>
  <c r="I128" i="14"/>
  <c r="N127" i="14"/>
  <c r="N126" i="14"/>
  <c r="I126" i="14"/>
  <c r="N125" i="14"/>
  <c r="I125" i="14"/>
  <c r="N124" i="14"/>
  <c r="I124" i="14"/>
  <c r="N123" i="14"/>
  <c r="N122" i="14"/>
  <c r="N121" i="14"/>
  <c r="N120" i="14"/>
  <c r="I120" i="14"/>
  <c r="N119" i="14"/>
  <c r="I119" i="14"/>
  <c r="N118" i="14"/>
  <c r="I118" i="14"/>
  <c r="N117" i="14"/>
  <c r="I117" i="14"/>
  <c r="N116" i="14"/>
  <c r="I116" i="14"/>
  <c r="N115" i="14"/>
  <c r="I115" i="14"/>
  <c r="N114" i="14"/>
  <c r="I114" i="14"/>
  <c r="N113" i="14"/>
  <c r="I113" i="14"/>
  <c r="N112" i="14"/>
  <c r="I112" i="14"/>
  <c r="N111" i="14"/>
  <c r="N110" i="14"/>
  <c r="N109" i="14"/>
  <c r="N108" i="14"/>
  <c r="I108" i="14"/>
  <c r="N107" i="14"/>
  <c r="I107" i="14"/>
  <c r="N106" i="14"/>
  <c r="I106" i="14"/>
  <c r="N105" i="14"/>
  <c r="I105" i="14"/>
  <c r="N104" i="14"/>
  <c r="I104" i="14"/>
  <c r="N103" i="14"/>
  <c r="I103" i="14"/>
  <c r="N102" i="14"/>
  <c r="I102" i="14"/>
  <c r="N101" i="14"/>
  <c r="N100" i="14"/>
  <c r="N99" i="14"/>
  <c r="N98" i="14"/>
  <c r="N97" i="14"/>
  <c r="N96" i="14"/>
  <c r="I96" i="14"/>
  <c r="N95" i="14"/>
  <c r="I95" i="14"/>
  <c r="N94" i="14"/>
  <c r="I94" i="14"/>
  <c r="N93" i="14"/>
  <c r="I93" i="14"/>
  <c r="N92" i="14"/>
  <c r="I92" i="14"/>
  <c r="N91" i="14"/>
  <c r="I91" i="14"/>
  <c r="N90" i="14"/>
  <c r="I90" i="14"/>
  <c r="N89" i="14"/>
  <c r="I89" i="14"/>
  <c r="N88" i="14"/>
  <c r="I88" i="14"/>
  <c r="N87" i="14"/>
  <c r="N86" i="14"/>
  <c r="N85" i="14"/>
  <c r="N84" i="14"/>
  <c r="I84" i="14"/>
  <c r="N83" i="14"/>
  <c r="I83" i="14"/>
  <c r="N82" i="14"/>
  <c r="I82" i="14"/>
  <c r="N81" i="14"/>
  <c r="I81" i="14"/>
  <c r="N80" i="14"/>
  <c r="I80" i="14"/>
  <c r="N79" i="14"/>
  <c r="N78" i="14"/>
  <c r="I78" i="14"/>
  <c r="N77" i="14"/>
  <c r="I77" i="14"/>
  <c r="N76" i="14"/>
  <c r="I76" i="14"/>
  <c r="N75" i="14"/>
  <c r="N74" i="14"/>
  <c r="N73" i="14"/>
  <c r="N72" i="14"/>
  <c r="I72" i="14"/>
  <c r="N71" i="14"/>
  <c r="I71" i="14"/>
  <c r="N70" i="14"/>
  <c r="I70" i="14"/>
  <c r="N69" i="14"/>
  <c r="I69" i="14"/>
  <c r="N68" i="14"/>
  <c r="I68" i="14"/>
  <c r="N67" i="14"/>
  <c r="I67" i="14"/>
  <c r="N66" i="14"/>
  <c r="I66" i="14"/>
  <c r="N65" i="14"/>
  <c r="I65" i="14"/>
  <c r="N64" i="14"/>
  <c r="I64" i="14"/>
  <c r="N63" i="14"/>
  <c r="N62" i="14"/>
  <c r="N61" i="14"/>
  <c r="N60" i="14"/>
  <c r="I60" i="14"/>
  <c r="N59" i="14"/>
  <c r="I59" i="14"/>
  <c r="N58" i="14"/>
  <c r="I58" i="14"/>
  <c r="N57" i="14"/>
  <c r="I57" i="14"/>
  <c r="N56" i="14"/>
  <c r="I56" i="14"/>
  <c r="N55" i="14"/>
  <c r="I55" i="14"/>
  <c r="N54" i="14"/>
  <c r="I54" i="14"/>
  <c r="N53" i="14"/>
  <c r="N52" i="14"/>
  <c r="N51" i="14"/>
  <c r="N50" i="14"/>
  <c r="N49" i="14"/>
  <c r="N48" i="14"/>
  <c r="I48" i="14"/>
  <c r="N47" i="14"/>
  <c r="I47" i="14"/>
  <c r="N46" i="14"/>
  <c r="I46" i="14"/>
  <c r="N45" i="14"/>
  <c r="I45" i="14"/>
  <c r="N44" i="14"/>
  <c r="I44" i="14"/>
  <c r="N43" i="14"/>
  <c r="I43" i="14"/>
  <c r="N42" i="14"/>
  <c r="I42" i="14"/>
  <c r="N41" i="14"/>
  <c r="I41" i="14"/>
  <c r="N40" i="14"/>
  <c r="I40" i="14"/>
  <c r="N39" i="14"/>
  <c r="N38" i="14"/>
  <c r="N37" i="14"/>
  <c r="N36" i="14"/>
  <c r="I36" i="14"/>
  <c r="N35" i="14"/>
  <c r="I35" i="14"/>
  <c r="N34" i="14"/>
  <c r="I34" i="14"/>
  <c r="N33" i="14"/>
  <c r="I33" i="14"/>
  <c r="N32" i="14"/>
  <c r="I32" i="14"/>
  <c r="N31" i="14"/>
  <c r="N30" i="14"/>
  <c r="I30" i="14"/>
  <c r="N29" i="14"/>
  <c r="I29" i="14"/>
  <c r="N28" i="14"/>
  <c r="I28" i="14"/>
  <c r="N27" i="14"/>
  <c r="N26" i="14"/>
  <c r="N25" i="14"/>
  <c r="N24" i="14"/>
  <c r="I24" i="14"/>
  <c r="N23" i="14"/>
  <c r="I23" i="14"/>
  <c r="N22" i="14"/>
  <c r="I22" i="14"/>
  <c r="N21" i="14"/>
  <c r="I21" i="14"/>
  <c r="N20" i="14"/>
  <c r="I20" i="14"/>
  <c r="N19" i="14"/>
  <c r="I19" i="14"/>
  <c r="N18" i="14"/>
  <c r="I18" i="14"/>
  <c r="N17" i="14"/>
  <c r="I17" i="14"/>
  <c r="N16" i="14"/>
  <c r="I16" i="14"/>
  <c r="N15" i="14"/>
  <c r="N14" i="14"/>
  <c r="N13" i="14"/>
  <c r="N12" i="14"/>
  <c r="I12" i="14"/>
  <c r="N11" i="14"/>
  <c r="I11" i="14"/>
  <c r="N10" i="14"/>
  <c r="I10" i="14"/>
  <c r="N9" i="14"/>
  <c r="I9" i="14"/>
  <c r="N8" i="14"/>
  <c r="N7" i="14"/>
  <c r="N6" i="14"/>
  <c r="I6" i="14"/>
  <c r="N5" i="14"/>
  <c r="I5" i="14"/>
  <c r="N4" i="14"/>
  <c r="I4" i="14"/>
  <c r="N3" i="14"/>
  <c r="A10" i="13" a="1"/>
  <c r="H67" i="13" s="1"/>
  <c r="G4" i="4"/>
  <c r="I4" i="4" s="1"/>
  <c r="G5" i="4"/>
  <c r="G6" i="4"/>
  <c r="G7" i="4"/>
  <c r="G8" i="4"/>
  <c r="G9" i="4"/>
  <c r="I9" i="4" s="1"/>
  <c r="G10" i="4"/>
  <c r="G11" i="4"/>
  <c r="G12" i="4"/>
  <c r="G13" i="4"/>
  <c r="G14" i="4"/>
  <c r="G15" i="4"/>
  <c r="I15" i="4" s="1"/>
  <c r="G16" i="4"/>
  <c r="I16" i="4" s="1"/>
  <c r="G17" i="4"/>
  <c r="G18" i="4"/>
  <c r="G19" i="4"/>
  <c r="G20" i="4"/>
  <c r="I20" i="4" s="1"/>
  <c r="G21" i="4"/>
  <c r="I21" i="4" s="1"/>
  <c r="G22" i="4"/>
  <c r="G23" i="4"/>
  <c r="G24" i="4"/>
  <c r="G25" i="4"/>
  <c r="G26" i="4"/>
  <c r="G27" i="4"/>
  <c r="I27" i="4" s="1"/>
  <c r="G28" i="4"/>
  <c r="I28" i="4" s="1"/>
  <c r="G29" i="4"/>
  <c r="G30" i="4"/>
  <c r="G31" i="4"/>
  <c r="G32" i="4"/>
  <c r="I32" i="4" s="1"/>
  <c r="G33" i="4"/>
  <c r="I33" i="4" s="1"/>
  <c r="G34" i="4"/>
  <c r="G35" i="4"/>
  <c r="G36" i="4"/>
  <c r="G37" i="4"/>
  <c r="G38" i="4"/>
  <c r="I38" i="4" s="1"/>
  <c r="G39" i="4"/>
  <c r="I39" i="4" s="1"/>
  <c r="G40" i="4"/>
  <c r="I40" i="4" s="1"/>
  <c r="G41" i="4"/>
  <c r="G42" i="4"/>
  <c r="G43" i="4"/>
  <c r="G44" i="4"/>
  <c r="G45" i="4"/>
  <c r="I45" i="4" s="1"/>
  <c r="G46" i="4"/>
  <c r="G47" i="4"/>
  <c r="G48" i="4"/>
  <c r="G49" i="4"/>
  <c r="G50" i="4"/>
  <c r="G51" i="4"/>
  <c r="I51" i="4" s="1"/>
  <c r="G52" i="4"/>
  <c r="I52" i="4" s="1"/>
  <c r="G53" i="4"/>
  <c r="G54" i="4"/>
  <c r="G55" i="4"/>
  <c r="G56" i="4"/>
  <c r="G57" i="4"/>
  <c r="I57" i="4" s="1"/>
  <c r="G58" i="4"/>
  <c r="G59" i="4"/>
  <c r="G60" i="4"/>
  <c r="G61" i="4"/>
  <c r="G62" i="4"/>
  <c r="I62" i="4" s="1"/>
  <c r="G63" i="4"/>
  <c r="I63" i="4" s="1"/>
  <c r="G64" i="4"/>
  <c r="I64" i="4" s="1"/>
  <c r="G65" i="4"/>
  <c r="G66" i="4"/>
  <c r="G67" i="4"/>
  <c r="G68" i="4"/>
  <c r="G69" i="4"/>
  <c r="G70" i="4"/>
  <c r="G71" i="4"/>
  <c r="G72" i="4"/>
  <c r="G73" i="4"/>
  <c r="G74" i="4"/>
  <c r="I74" i="4" s="1"/>
  <c r="G75" i="4"/>
  <c r="I75" i="4" s="1"/>
  <c r="G76" i="4"/>
  <c r="I76" i="4" s="1"/>
  <c r="G77" i="4"/>
  <c r="G78" i="4"/>
  <c r="G79" i="4"/>
  <c r="G80" i="4"/>
  <c r="G81" i="4"/>
  <c r="I81" i="4" s="1"/>
  <c r="G82" i="4"/>
  <c r="G83" i="4"/>
  <c r="G84" i="4"/>
  <c r="G85" i="4"/>
  <c r="G86" i="4"/>
  <c r="G87" i="4"/>
  <c r="I87" i="4" s="1"/>
  <c r="G88" i="4"/>
  <c r="I88" i="4" s="1"/>
  <c r="G89" i="4"/>
  <c r="G90" i="4"/>
  <c r="G91" i="4"/>
  <c r="G92" i="4"/>
  <c r="G93" i="4"/>
  <c r="I93" i="4" s="1"/>
  <c r="G94" i="4"/>
  <c r="G95" i="4"/>
  <c r="G96" i="4"/>
  <c r="G97" i="4"/>
  <c r="G98" i="4"/>
  <c r="G99" i="4"/>
  <c r="I99" i="4" s="1"/>
  <c r="G100" i="4"/>
  <c r="G101" i="4"/>
  <c r="G102" i="4"/>
  <c r="G103" i="4"/>
  <c r="G104" i="4"/>
  <c r="I104" i="4" s="1"/>
  <c r="G105" i="4"/>
  <c r="I105" i="4" s="1"/>
  <c r="G106" i="4"/>
  <c r="G107" i="4"/>
  <c r="G108" i="4"/>
  <c r="G109" i="4"/>
  <c r="G110" i="4"/>
  <c r="I110" i="4" s="1"/>
  <c r="G111" i="4"/>
  <c r="I111" i="4" s="1"/>
  <c r="G112" i="4"/>
  <c r="I112" i="4" s="1"/>
  <c r="G113" i="4"/>
  <c r="G114" i="4"/>
  <c r="G115" i="4"/>
  <c r="G116" i="4"/>
  <c r="I116" i="4" s="1"/>
  <c r="G117" i="4"/>
  <c r="I117" i="4" s="1"/>
  <c r="G118" i="4"/>
  <c r="G119" i="4"/>
  <c r="G120" i="4"/>
  <c r="G121" i="4"/>
  <c r="G122" i="4"/>
  <c r="I122" i="4" s="1"/>
  <c r="G123" i="4"/>
  <c r="I123" i="4" s="1"/>
  <c r="G124" i="4"/>
  <c r="I124" i="4" s="1"/>
  <c r="G125" i="4"/>
  <c r="G126" i="4"/>
  <c r="G127" i="4"/>
  <c r="G128" i="4"/>
  <c r="I128" i="4" s="1"/>
  <c r="G129" i="4"/>
  <c r="I129" i="4" s="1"/>
  <c r="G130" i="4"/>
  <c r="G131" i="4"/>
  <c r="G132" i="4"/>
  <c r="G133" i="4"/>
  <c r="G134" i="4"/>
  <c r="I134" i="4" s="1"/>
  <c r="G135" i="4"/>
  <c r="I135" i="4" s="1"/>
  <c r="G136" i="4"/>
  <c r="I136" i="4" s="1"/>
  <c r="G137" i="4"/>
  <c r="G138" i="4"/>
  <c r="G139" i="4"/>
  <c r="G140" i="4"/>
  <c r="I140" i="4" s="1"/>
  <c r="G141" i="4"/>
  <c r="G142" i="4"/>
  <c r="G143" i="4"/>
  <c r="G144" i="4"/>
  <c r="G145" i="4"/>
  <c r="G146" i="4"/>
  <c r="I146" i="4" s="1"/>
  <c r="G147" i="4"/>
  <c r="I147" i="4" s="1"/>
  <c r="G148" i="4"/>
  <c r="I148" i="4" s="1"/>
  <c r="G149" i="4"/>
  <c r="G150" i="4"/>
  <c r="G151" i="4"/>
  <c r="G152" i="4"/>
  <c r="I152" i="4" s="1"/>
  <c r="G153" i="4"/>
  <c r="G154" i="4"/>
  <c r="G155" i="4"/>
  <c r="G156" i="4"/>
  <c r="I156" i="4" s="1"/>
  <c r="G157" i="4"/>
  <c r="G158" i="4"/>
  <c r="I158" i="4" s="1"/>
  <c r="G159" i="4"/>
  <c r="I159" i="4" s="1"/>
  <c r="G160" i="4"/>
  <c r="I160" i="4" s="1"/>
  <c r="G161" i="4"/>
  <c r="G162" i="4"/>
  <c r="G163" i="4"/>
  <c r="G164" i="4"/>
  <c r="G165" i="4"/>
  <c r="G166" i="4"/>
  <c r="G167" i="4"/>
  <c r="G168" i="4"/>
  <c r="G169" i="4"/>
  <c r="G170" i="4"/>
  <c r="I170" i="4" s="1"/>
  <c r="G171" i="4"/>
  <c r="I171" i="4" s="1"/>
  <c r="G172" i="4"/>
  <c r="I172" i="4" s="1"/>
  <c r="G173" i="4"/>
  <c r="G174" i="4"/>
  <c r="G175" i="4"/>
  <c r="G176" i="4"/>
  <c r="I176" i="4" s="1"/>
  <c r="G177" i="4"/>
  <c r="I177" i="4" s="1"/>
  <c r="G178" i="4"/>
  <c r="G179" i="4"/>
  <c r="G180" i="4"/>
  <c r="I180" i="4" s="1"/>
  <c r="G181" i="4"/>
  <c r="G182" i="4"/>
  <c r="I182" i="4" s="1"/>
  <c r="G183" i="4"/>
  <c r="I183" i="4" s="1"/>
  <c r="G184" i="4"/>
  <c r="I184" i="4" s="1"/>
  <c r="G185" i="4"/>
  <c r="G186" i="4"/>
  <c r="G187" i="4"/>
  <c r="G188" i="4"/>
  <c r="G189" i="4"/>
  <c r="I189" i="4" s="1"/>
  <c r="G190" i="4"/>
  <c r="G191" i="4"/>
  <c r="G192" i="4"/>
  <c r="G193" i="4"/>
  <c r="G194" i="4"/>
  <c r="G195" i="4"/>
  <c r="I195" i="4" s="1"/>
  <c r="G196" i="4"/>
  <c r="I196" i="4" s="1"/>
  <c r="G197" i="4"/>
  <c r="G198" i="4"/>
  <c r="G199" i="4"/>
  <c r="G200" i="4"/>
  <c r="G201" i="4"/>
  <c r="I201" i="4" s="1"/>
  <c r="G202" i="4"/>
  <c r="G203" i="4"/>
  <c r="G204" i="4"/>
  <c r="G205" i="4"/>
  <c r="G206" i="4"/>
  <c r="G207" i="4"/>
  <c r="I207" i="4" s="1"/>
  <c r="G208" i="4"/>
  <c r="I208" i="4" s="1"/>
  <c r="G209" i="4"/>
  <c r="G210" i="4"/>
  <c r="G211" i="4"/>
  <c r="G212" i="4"/>
  <c r="G213" i="4"/>
  <c r="I213" i="4" s="1"/>
  <c r="G214" i="4"/>
  <c r="G215" i="4"/>
  <c r="G216" i="4"/>
  <c r="G217" i="4"/>
  <c r="G218" i="4"/>
  <c r="I218" i="4" s="1"/>
  <c r="G219" i="4"/>
  <c r="I219" i="4" s="1"/>
  <c r="G220" i="4"/>
  <c r="I220" i="4" s="1"/>
  <c r="G221" i="4"/>
  <c r="G222" i="4"/>
  <c r="G223" i="4"/>
  <c r="G224" i="4"/>
  <c r="G225" i="4"/>
  <c r="G226" i="4"/>
  <c r="G227" i="4"/>
  <c r="G228" i="4"/>
  <c r="G229" i="4"/>
  <c r="G230" i="4"/>
  <c r="I230" i="4" s="1"/>
  <c r="G231" i="4"/>
  <c r="I231" i="4" s="1"/>
  <c r="G232" i="4"/>
  <c r="I232" i="4" s="1"/>
  <c r="G233" i="4"/>
  <c r="G234" i="4"/>
  <c r="G235" i="4"/>
  <c r="G236" i="4"/>
  <c r="I236" i="4" s="1"/>
  <c r="G237" i="4"/>
  <c r="I237" i="4" s="1"/>
  <c r="G238" i="4"/>
  <c r="G239" i="4"/>
  <c r="G240" i="4"/>
  <c r="G241" i="4"/>
  <c r="G242" i="4"/>
  <c r="I242" i="4" s="1"/>
  <c r="G243" i="4"/>
  <c r="I243" i="4" s="1"/>
  <c r="G244" i="4"/>
  <c r="I244" i="4" s="1"/>
  <c r="G245" i="4"/>
  <c r="G246" i="4"/>
  <c r="G247" i="4"/>
  <c r="G248" i="4"/>
  <c r="I248" i="4" s="1"/>
  <c r="G249" i="4"/>
  <c r="I249" i="4" s="1"/>
  <c r="G250" i="4"/>
  <c r="G251" i="4"/>
  <c r="G252" i="4"/>
  <c r="G253" i="4"/>
  <c r="G254" i="4"/>
  <c r="G255" i="4"/>
  <c r="I255" i="4" s="1"/>
  <c r="G256" i="4"/>
  <c r="G257" i="4"/>
  <c r="G258" i="4"/>
  <c r="G259" i="4"/>
  <c r="G260" i="4"/>
  <c r="I260" i="4" s="1"/>
  <c r="G261" i="4"/>
  <c r="I261" i="4" s="1"/>
  <c r="G262" i="4"/>
  <c r="G263" i="4"/>
  <c r="G264" i="4"/>
  <c r="I264" i="4" s="1"/>
  <c r="G265" i="4"/>
  <c r="G266" i="4"/>
  <c r="I266" i="4" s="1"/>
  <c r="G267" i="4"/>
  <c r="I267" i="4" s="1"/>
  <c r="G268" i="4"/>
  <c r="I268" i="4" s="1"/>
  <c r="G269" i="4"/>
  <c r="G270" i="4"/>
  <c r="G271" i="4"/>
  <c r="G272" i="4"/>
  <c r="I272" i="4" s="1"/>
  <c r="G273" i="4"/>
  <c r="I273" i="4" s="1"/>
  <c r="G274" i="4"/>
  <c r="G275" i="4"/>
  <c r="G276" i="4"/>
  <c r="G277" i="4"/>
  <c r="G278" i="4"/>
  <c r="G279" i="4"/>
  <c r="I279" i="4" s="1"/>
  <c r="G280" i="4"/>
  <c r="I280" i="4" s="1"/>
  <c r="G281" i="4"/>
  <c r="G282" i="4"/>
  <c r="G283" i="4"/>
  <c r="G284" i="4"/>
  <c r="I284" i="4" s="1"/>
  <c r="G285" i="4"/>
  <c r="I285" i="4" s="1"/>
  <c r="G286" i="4"/>
  <c r="G287" i="4"/>
  <c r="G288" i="4"/>
  <c r="G289" i="4"/>
  <c r="G290" i="4"/>
  <c r="I290" i="4" s="1"/>
  <c r="G291" i="4"/>
  <c r="I291" i="4" s="1"/>
  <c r="G292" i="4"/>
  <c r="I292" i="4" s="1"/>
  <c r="G293" i="4"/>
  <c r="G294" i="4"/>
  <c r="I294" i="4" s="1"/>
  <c r="G295" i="4"/>
  <c r="G296" i="4"/>
  <c r="G297" i="4"/>
  <c r="I297" i="4" s="1"/>
  <c r="G298" i="4"/>
  <c r="G299" i="4"/>
  <c r="G300" i="4"/>
  <c r="I300" i="4" s="1"/>
  <c r="G301" i="4"/>
  <c r="G302" i="4"/>
  <c r="G303" i="4"/>
  <c r="I303" i="4" s="1"/>
  <c r="G304" i="4"/>
  <c r="I304" i="4" s="1"/>
  <c r="G305" i="4"/>
  <c r="G306" i="4"/>
  <c r="G307" i="4"/>
  <c r="G308" i="4"/>
  <c r="I308" i="4" s="1"/>
  <c r="G309" i="4"/>
  <c r="I309" i="4" s="1"/>
  <c r="G310" i="4"/>
  <c r="G311" i="4"/>
  <c r="G312" i="4"/>
  <c r="I312" i="4" s="1"/>
  <c r="G313" i="4"/>
  <c r="G314" i="4"/>
  <c r="I314" i="4" s="1"/>
  <c r="G315" i="4"/>
  <c r="I315" i="4" s="1"/>
  <c r="G316" i="4"/>
  <c r="I316" i="4" s="1"/>
  <c r="G317" i="4"/>
  <c r="G318" i="4"/>
  <c r="G319" i="4"/>
  <c r="G320" i="4"/>
  <c r="G321" i="4"/>
  <c r="I321" i="4" s="1"/>
  <c r="G322" i="4"/>
  <c r="G323" i="4"/>
  <c r="G324" i="4"/>
  <c r="I324" i="4" s="1"/>
  <c r="G325" i="4"/>
  <c r="G326" i="4"/>
  <c r="G327" i="4"/>
  <c r="I327" i="4" s="1"/>
  <c r="G328" i="4"/>
  <c r="I328" i="4" s="1"/>
  <c r="G329" i="4"/>
  <c r="G330" i="4"/>
  <c r="I330" i="4" s="1"/>
  <c r="G331" i="4"/>
  <c r="I331" i="4" s="1"/>
  <c r="G332" i="4"/>
  <c r="I332" i="4" s="1"/>
  <c r="G333" i="4"/>
  <c r="I333" i="4" s="1"/>
  <c r="G334" i="4"/>
  <c r="G335" i="4"/>
  <c r="G336" i="4"/>
  <c r="I336" i="4" s="1"/>
  <c r="G337" i="4"/>
  <c r="G338" i="4"/>
  <c r="I338" i="4" s="1"/>
  <c r="G339" i="4"/>
  <c r="I339" i="4" s="1"/>
  <c r="G340" i="4"/>
  <c r="I340" i="4" s="1"/>
  <c r="G341" i="4"/>
  <c r="I341" i="4" s="1"/>
  <c r="G342" i="4"/>
  <c r="I342" i="4" s="1"/>
  <c r="G343" i="4"/>
  <c r="G344" i="4"/>
  <c r="I344" i="4" s="1"/>
  <c r="G345" i="4"/>
  <c r="I345" i="4" s="1"/>
  <c r="G346" i="4"/>
  <c r="G347" i="4"/>
  <c r="G348" i="4"/>
  <c r="G349" i="4"/>
  <c r="G350" i="4"/>
  <c r="G351" i="4"/>
  <c r="G352" i="4"/>
  <c r="G353" i="4"/>
  <c r="I353" i="4" s="1"/>
  <c r="G354" i="4"/>
  <c r="G355" i="4"/>
  <c r="G356" i="4"/>
  <c r="G357" i="4"/>
  <c r="I357" i="4" s="1"/>
  <c r="G358" i="4"/>
  <c r="G359" i="4"/>
  <c r="G360" i="4"/>
  <c r="I360" i="4" s="1"/>
  <c r="G361" i="4"/>
  <c r="G362" i="4"/>
  <c r="I362" i="4" s="1"/>
  <c r="G363" i="4"/>
  <c r="I363" i="4" s="1"/>
  <c r="G364" i="4"/>
  <c r="I364" i="4" s="1"/>
  <c r="G365" i="4"/>
  <c r="G366" i="4"/>
  <c r="G367" i="4"/>
  <c r="G368" i="4"/>
  <c r="I368" i="4" s="1"/>
  <c r="G369" i="4"/>
  <c r="I369" i="4" s="1"/>
  <c r="G370" i="4"/>
  <c r="G371" i="4"/>
  <c r="G372" i="4"/>
  <c r="G373" i="4"/>
  <c r="G374" i="4"/>
  <c r="I374" i="4" s="1"/>
  <c r="G375" i="4"/>
  <c r="I375" i="4" s="1"/>
  <c r="G376" i="4"/>
  <c r="I376" i="4" s="1"/>
  <c r="G377" i="4"/>
  <c r="G378" i="4"/>
  <c r="I378" i="4" s="1"/>
  <c r="G379" i="4"/>
  <c r="G380" i="4"/>
  <c r="I380" i="4" s="1"/>
  <c r="G381" i="4"/>
  <c r="I381" i="4" s="1"/>
  <c r="G382" i="4"/>
  <c r="G383" i="4"/>
  <c r="G384" i="4"/>
  <c r="I384" i="4" s="1"/>
  <c r="G385" i="4"/>
  <c r="G386" i="4"/>
  <c r="G387" i="4"/>
  <c r="I387" i="4" s="1"/>
  <c r="G388" i="4"/>
  <c r="I388" i="4" s="1"/>
  <c r="G389" i="4"/>
  <c r="G390" i="4"/>
  <c r="G391" i="4"/>
  <c r="G392" i="4"/>
  <c r="G393" i="4"/>
  <c r="G3" i="4"/>
  <c r="I3" i="4" s="1"/>
  <c r="I293" i="4"/>
  <c r="I325" i="4"/>
  <c r="I90" i="4"/>
  <c r="I326" i="4"/>
  <c r="I185" i="4"/>
  <c r="I295" i="4"/>
  <c r="I91" i="4"/>
  <c r="I186" i="4"/>
  <c r="I296" i="4"/>
  <c r="I92" i="4"/>
  <c r="I187" i="4"/>
  <c r="I12" i="4"/>
  <c r="I41" i="4"/>
  <c r="I188" i="4"/>
  <c r="I329" i="4"/>
  <c r="I298" i="4"/>
  <c r="I94" i="4"/>
  <c r="I42" i="4"/>
  <c r="I14" i="4"/>
  <c r="I43" i="4"/>
  <c r="I95" i="4"/>
  <c r="I190" i="4"/>
  <c r="I269" i="4"/>
  <c r="I44" i="4"/>
  <c r="I96" i="4"/>
  <c r="I191" i="4"/>
  <c r="I227" i="4"/>
  <c r="I270" i="4"/>
  <c r="I301" i="4"/>
  <c r="I97" i="4"/>
  <c r="I192" i="4"/>
  <c r="I228" i="4"/>
  <c r="I271" i="4"/>
  <c r="I302" i="4"/>
  <c r="I313" i="4"/>
  <c r="I17" i="4"/>
  <c r="I46" i="4"/>
  <c r="I193" i="4"/>
  <c r="I334" i="4"/>
  <c r="I18" i="4"/>
  <c r="I335" i="4"/>
  <c r="I194" i="4"/>
  <c r="I47" i="4"/>
  <c r="I100" i="4"/>
  <c r="I48" i="4"/>
  <c r="I101" i="4"/>
  <c r="I337" i="4"/>
  <c r="I49" i="4"/>
  <c r="I102" i="4"/>
  <c r="I197" i="4"/>
  <c r="I50" i="4"/>
  <c r="I103" i="4"/>
  <c r="I198" i="4"/>
  <c r="I199" i="4"/>
  <c r="I200" i="4"/>
  <c r="I106" i="4"/>
  <c r="I343" i="4"/>
  <c r="I346" i="4"/>
  <c r="I347" i="4"/>
  <c r="I107" i="4"/>
  <c r="I348" i="4"/>
  <c r="I108" i="4"/>
  <c r="I349" i="4"/>
  <c r="I109" i="4"/>
  <c r="I233" i="4"/>
  <c r="I161" i="4"/>
  <c r="I234" i="4"/>
  <c r="I162" i="4"/>
  <c r="I235" i="4"/>
  <c r="I352" i="4"/>
  <c r="I113" i="4"/>
  <c r="I354" i="4"/>
  <c r="I114" i="4"/>
  <c r="I355" i="4"/>
  <c r="I115" i="4"/>
  <c r="I163" i="4"/>
  <c r="I164" i="4"/>
  <c r="I203" i="4"/>
  <c r="I358" i="4"/>
  <c r="I53" i="4"/>
  <c r="I165" i="4"/>
  <c r="I204" i="4"/>
  <c r="I238" i="4"/>
  <c r="I118" i="4"/>
  <c r="I359" i="4"/>
  <c r="I54" i="4"/>
  <c r="I166" i="4"/>
  <c r="I205" i="4"/>
  <c r="I239" i="4"/>
  <c r="I119" i="4"/>
  <c r="I240" i="4"/>
  <c r="I120" i="4"/>
  <c r="I361" i="4"/>
  <c r="I241" i="4"/>
  <c r="I121" i="4"/>
  <c r="I206" i="4"/>
  <c r="I55" i="4"/>
  <c r="I167" i="4"/>
  <c r="I56" i="4"/>
  <c r="I168" i="4"/>
  <c r="I245" i="4"/>
  <c r="I125" i="4"/>
  <c r="I169" i="4"/>
  <c r="I126" i="4"/>
  <c r="I365" i="4"/>
  <c r="I58" i="4"/>
  <c r="I246" i="4"/>
  <c r="I366" i="4"/>
  <c r="I247" i="4"/>
  <c r="I367" i="4"/>
  <c r="I250" i="4"/>
  <c r="I127" i="4"/>
  <c r="I370" i="4"/>
  <c r="I251" i="4"/>
  <c r="I371" i="4"/>
  <c r="I252" i="4"/>
  <c r="I130" i="4"/>
  <c r="I373" i="4"/>
  <c r="I131" i="4"/>
  <c r="I23" i="4"/>
  <c r="I59" i="4"/>
  <c r="I210" i="4"/>
  <c r="I254" i="4"/>
  <c r="I305" i="4"/>
  <c r="I132" i="4"/>
  <c r="I24" i="4"/>
  <c r="I60" i="4"/>
  <c r="I211" i="4"/>
  <c r="I306" i="4"/>
  <c r="I133" i="4"/>
  <c r="I149" i="4"/>
  <c r="I25" i="4"/>
  <c r="I61" i="4"/>
  <c r="I212" i="4"/>
  <c r="I256" i="4"/>
  <c r="I307" i="4"/>
  <c r="I377" i="4"/>
  <c r="I150" i="4"/>
  <c r="I26" i="4"/>
  <c r="I257" i="4"/>
  <c r="I173" i="4"/>
  <c r="I214" i="4"/>
  <c r="I274" i="4"/>
  <c r="I71" i="4"/>
  <c r="I215" i="4"/>
  <c r="I72" i="4"/>
  <c r="I258" i="4"/>
  <c r="I275" i="4"/>
  <c r="I137" i="4"/>
  <c r="I29" i="4"/>
  <c r="I216" i="4"/>
  <c r="I65" i="4"/>
  <c r="I73" i="4"/>
  <c r="I259" i="4"/>
  <c r="I276" i="4"/>
  <c r="I138" i="4"/>
  <c r="I30" i="4"/>
  <c r="I217" i="4"/>
  <c r="I66" i="4"/>
  <c r="I277" i="4"/>
  <c r="I310" i="4"/>
  <c r="I139" i="4"/>
  <c r="I151" i="4"/>
  <c r="I382" i="4"/>
  <c r="I31" i="4"/>
  <c r="I278" i="4"/>
  <c r="I262" i="4"/>
  <c r="I383" i="4"/>
  <c r="I141" i="4"/>
  <c r="I153" i="4"/>
  <c r="I263" i="4"/>
  <c r="I142" i="4"/>
  <c r="I154" i="4"/>
  <c r="I385" i="4"/>
  <c r="I34" i="4"/>
  <c r="I143" i="4"/>
  <c r="I155" i="4"/>
  <c r="I174" i="4"/>
  <c r="I386" i="4"/>
  <c r="I390" i="4"/>
  <c r="I67" i="4"/>
  <c r="I265" i="4"/>
  <c r="I144" i="4"/>
  <c r="I175" i="4"/>
  <c r="I68" i="4"/>
  <c r="I145" i="4"/>
  <c r="I157" i="4"/>
  <c r="I392" i="4"/>
  <c r="I37" i="4"/>
  <c r="I69" i="4"/>
  <c r="I389" i="4"/>
  <c r="I393" i="4"/>
  <c r="I70" i="4"/>
  <c r="I221" i="4"/>
  <c r="I89" i="4"/>
  <c r="I11" i="4"/>
  <c r="I13" i="4"/>
  <c r="I299" i="4"/>
  <c r="I226" i="4"/>
  <c r="I311" i="4"/>
  <c r="I98" i="4"/>
  <c r="I229" i="4"/>
  <c r="I19" i="4"/>
  <c r="I22" i="4"/>
  <c r="I350" i="4"/>
  <c r="I351" i="4"/>
  <c r="I356" i="4"/>
  <c r="I202" i="4"/>
  <c r="I209" i="4"/>
  <c r="I372" i="4"/>
  <c r="I253" i="4"/>
  <c r="I379" i="4"/>
  <c r="I35" i="4"/>
  <c r="I391" i="4"/>
  <c r="I36" i="4"/>
  <c r="I222" i="4"/>
  <c r="I223" i="4"/>
  <c r="I281" i="4"/>
  <c r="I77" i="4"/>
  <c r="I282" i="4"/>
  <c r="I78" i="4"/>
  <c r="I283" i="4"/>
  <c r="I79" i="4"/>
  <c r="I224" i="4"/>
  <c r="I317" i="4"/>
  <c r="I80" i="4"/>
  <c r="I225" i="4"/>
  <c r="I318" i="4"/>
  <c r="I5" i="4"/>
  <c r="I286" i="4"/>
  <c r="I6" i="4"/>
  <c r="I82" i="4"/>
  <c r="I287" i="4"/>
  <c r="I83" i="4"/>
  <c r="I7" i="4"/>
  <c r="I178" i="4"/>
  <c r="I288" i="4"/>
  <c r="I319" i="4"/>
  <c r="I84" i="4"/>
  <c r="I8" i="4"/>
  <c r="I179" i="4"/>
  <c r="I289" i="4"/>
  <c r="I320" i="4"/>
  <c r="I85" i="4"/>
  <c r="I86" i="4"/>
  <c r="I10" i="4"/>
  <c r="I181" i="4"/>
  <c r="I322" i="4"/>
  <c r="I323" i="4"/>
  <c r="K35" i="1"/>
  <c r="K36" i="1"/>
  <c r="T6" i="5"/>
  <c r="O6" i="5"/>
  <c r="I6" i="5"/>
  <c r="D6" i="5"/>
  <c r="D33" i="1"/>
  <c r="C33" i="1"/>
  <c r="D32" i="1"/>
  <c r="C32" i="1"/>
  <c r="S21" i="5"/>
  <c r="S20" i="5"/>
  <c r="A6" i="7"/>
  <c r="A7" i="7"/>
  <c r="A8" i="7"/>
  <c r="A9" i="7"/>
  <c r="A10" i="7"/>
  <c r="A11" i="7"/>
  <c r="A12" i="7"/>
  <c r="A13" i="7"/>
  <c r="A14" i="7"/>
  <c r="A15" i="7"/>
  <c r="A16" i="7"/>
  <c r="A17" i="7"/>
  <c r="A18" i="7"/>
  <c r="A19" i="7"/>
  <c r="A20" i="7"/>
  <c r="A21" i="7"/>
  <c r="A22" i="7"/>
  <c r="A23" i="7"/>
  <c r="A24" i="7"/>
  <c r="A25" i="7"/>
  <c r="A26" i="7"/>
  <c r="A27" i="7"/>
  <c r="A28" i="7"/>
  <c r="A5" i="7"/>
  <c r="H54" i="8"/>
  <c r="H53" i="8"/>
  <c r="H52" i="8"/>
  <c r="H51" i="8"/>
  <c r="H50" i="8"/>
  <c r="H49" i="8"/>
  <c r="H48" i="8"/>
  <c r="H47" i="8"/>
  <c r="H46" i="8"/>
  <c r="H45" i="8"/>
  <c r="H43" i="8"/>
  <c r="H42" i="8"/>
  <c r="H41" i="8"/>
  <c r="H40" i="8"/>
  <c r="H39" i="8"/>
  <c r="H38" i="8"/>
  <c r="H37" i="8"/>
  <c r="H36" i="8"/>
  <c r="H35" i="8"/>
  <c r="H34" i="8"/>
  <c r="H32" i="8"/>
  <c r="H31" i="8"/>
  <c r="H30" i="8"/>
  <c r="H29" i="8"/>
  <c r="H28" i="8"/>
  <c r="H27" i="8"/>
  <c r="H26" i="8"/>
  <c r="H25" i="8"/>
  <c r="H24" i="8"/>
  <c r="H23" i="8"/>
  <c r="H22" i="8"/>
  <c r="H20" i="8"/>
  <c r="H19" i="8"/>
  <c r="H18" i="8"/>
  <c r="H17" i="8"/>
  <c r="H16" i="8"/>
  <c r="H15" i="8"/>
  <c r="H14" i="8"/>
  <c r="H13" i="8"/>
  <c r="H9" i="8"/>
  <c r="H17" i="15" l="1"/>
  <c r="I17" i="15" s="1"/>
  <c r="K17" i="15" s="1"/>
  <c r="H16" i="15"/>
  <c r="I16" i="15" s="1"/>
  <c r="A2" i="15" a="1"/>
  <c r="H8" i="15"/>
  <c r="I8" i="15" s="1"/>
  <c r="K8" i="15" s="1"/>
  <c r="I19" i="15"/>
  <c r="H15" i="15"/>
  <c r="I6" i="15"/>
  <c r="H14" i="15"/>
  <c r="I14" i="15" s="1"/>
  <c r="I18" i="15"/>
  <c r="H25" i="15"/>
  <c r="I25" i="15" s="1"/>
  <c r="H13" i="15"/>
  <c r="I13" i="15" s="1"/>
  <c r="H24" i="15"/>
  <c r="I24" i="15" s="1"/>
  <c r="H12" i="15"/>
  <c r="I12" i="15" s="1"/>
  <c r="H23" i="15"/>
  <c r="I23" i="15" s="1"/>
  <c r="H11" i="15"/>
  <c r="I11" i="15" s="1"/>
  <c r="K10" i="15"/>
  <c r="H22" i="15"/>
  <c r="I22" i="15" s="1"/>
  <c r="K22" i="15" s="1"/>
  <c r="H10" i="15"/>
  <c r="I10" i="15"/>
  <c r="H21" i="15"/>
  <c r="I21" i="15" s="1"/>
  <c r="H9" i="15"/>
  <c r="I9" i="15" s="1"/>
  <c r="K9" i="15" s="1"/>
  <c r="F19" i="3"/>
  <c r="F9" i="3"/>
  <c r="F8" i="3"/>
  <c r="A2" i="3" a="1"/>
  <c r="F7" i="3"/>
  <c r="F20" i="3"/>
  <c r="F11" i="3"/>
  <c r="F18" i="3"/>
  <c r="F6" i="3"/>
  <c r="F17" i="3"/>
  <c r="F25" i="3"/>
  <c r="F16" i="3"/>
  <c r="F24" i="3"/>
  <c r="F12" i="3"/>
  <c r="F15" i="3"/>
  <c r="F23" i="3"/>
  <c r="F14" i="3"/>
  <c r="F22" i="3"/>
  <c r="F10" i="3"/>
  <c r="F13" i="3"/>
  <c r="F21" i="3"/>
  <c r="K19" i="15"/>
  <c r="K7" i="15"/>
  <c r="K18" i="15"/>
  <c r="K20" i="15"/>
  <c r="F37" i="1"/>
  <c r="J19" i="5"/>
  <c r="J10" i="5"/>
  <c r="J23" i="5"/>
  <c r="J14" i="5"/>
  <c r="E20" i="5"/>
  <c r="J22" i="5"/>
  <c r="I11" i="5"/>
  <c r="J11" i="5" s="1"/>
  <c r="I16" i="5"/>
  <c r="J16" i="5" s="1"/>
  <c r="I20" i="5"/>
  <c r="J20" i="5" s="1"/>
  <c r="I9" i="5"/>
  <c r="J9" i="5" s="1"/>
  <c r="I13" i="5"/>
  <c r="J13" i="5" s="1"/>
  <c r="I18" i="5"/>
  <c r="J18" i="5" s="1"/>
  <c r="I22" i="5"/>
  <c r="E13" i="5"/>
  <c r="E9" i="5"/>
  <c r="H68" i="13"/>
  <c r="I68" i="13" s="1"/>
  <c r="G11" i="13"/>
  <c r="G15" i="13"/>
  <c r="G19" i="13"/>
  <c r="G23" i="13"/>
  <c r="G27" i="13"/>
  <c r="G31" i="13"/>
  <c r="G35" i="13"/>
  <c r="H39" i="13"/>
  <c r="I39" i="13" s="1"/>
  <c r="H45" i="13"/>
  <c r="I45" i="13" s="1"/>
  <c r="H51" i="13"/>
  <c r="I51" i="13" s="1"/>
  <c r="H57" i="13"/>
  <c r="I57" i="13" s="1"/>
  <c r="H63" i="13"/>
  <c r="I63" i="13" s="1"/>
  <c r="H69" i="13"/>
  <c r="I69" i="13" s="1"/>
  <c r="G10" i="13"/>
  <c r="G14" i="13"/>
  <c r="G18" i="13"/>
  <c r="G22" i="13"/>
  <c r="G30" i="13"/>
  <c r="I67" i="13"/>
  <c r="H62" i="13"/>
  <c r="I62" i="13" s="1"/>
  <c r="H11" i="13"/>
  <c r="I11" i="13" s="1"/>
  <c r="H40" i="13"/>
  <c r="I40" i="13" s="1"/>
  <c r="H46" i="13"/>
  <c r="I46" i="13" s="1"/>
  <c r="H52" i="13"/>
  <c r="I52" i="13" s="1"/>
  <c r="H58" i="13"/>
  <c r="I58" i="13" s="1"/>
  <c r="H64" i="13"/>
  <c r="I64" i="13" s="1"/>
  <c r="H70" i="13"/>
  <c r="I70" i="13" s="1"/>
  <c r="H14" i="13"/>
  <c r="I14" i="13" s="1"/>
  <c r="H18" i="13"/>
  <c r="I18" i="13" s="1"/>
  <c r="H22" i="13"/>
  <c r="I22" i="13" s="1"/>
  <c r="H26" i="13"/>
  <c r="I26" i="13" s="1"/>
  <c r="H30" i="13"/>
  <c r="I30" i="13" s="1"/>
  <c r="H56" i="13"/>
  <c r="I56" i="13" s="1"/>
  <c r="G12" i="13"/>
  <c r="G16" i="13"/>
  <c r="G20" i="13"/>
  <c r="G24" i="13"/>
  <c r="G28" i="13"/>
  <c r="G32" i="13"/>
  <c r="G36" i="13"/>
  <c r="G38" i="13"/>
  <c r="H34" i="13"/>
  <c r="I34" i="13" s="1"/>
  <c r="H12" i="13"/>
  <c r="I12" i="13" s="1"/>
  <c r="H16" i="13"/>
  <c r="I16" i="13" s="1"/>
  <c r="H20" i="13"/>
  <c r="I20" i="13" s="1"/>
  <c r="H24" i="13"/>
  <c r="I24" i="13" s="1"/>
  <c r="H28" i="13"/>
  <c r="I28" i="13" s="1"/>
  <c r="H32" i="13"/>
  <c r="I32" i="13" s="1"/>
  <c r="H36" i="13"/>
  <c r="H41" i="13"/>
  <c r="I41" i="13" s="1"/>
  <c r="H47" i="13"/>
  <c r="I47" i="13" s="1"/>
  <c r="H53" i="13"/>
  <c r="I53" i="13" s="1"/>
  <c r="H59" i="13"/>
  <c r="I59" i="13" s="1"/>
  <c r="H65" i="13"/>
  <c r="I65" i="13" s="1"/>
  <c r="G34" i="13"/>
  <c r="H38" i="13"/>
  <c r="I38" i="13" s="1"/>
  <c r="I36" i="13"/>
  <c r="H44" i="13"/>
  <c r="I44" i="13" s="1"/>
  <c r="H15" i="13"/>
  <c r="I15" i="13" s="1"/>
  <c r="H23" i="13"/>
  <c r="I23" i="13" s="1"/>
  <c r="H27" i="13"/>
  <c r="I27" i="13" s="1"/>
  <c r="H35" i="13"/>
  <c r="I35" i="13" s="1"/>
  <c r="G13" i="13"/>
  <c r="G17" i="13"/>
  <c r="G21" i="13"/>
  <c r="G25" i="13"/>
  <c r="G29" i="13"/>
  <c r="G33" i="13"/>
  <c r="G37" i="13"/>
  <c r="H42" i="13"/>
  <c r="I42" i="13" s="1"/>
  <c r="H48" i="13"/>
  <c r="I48" i="13" s="1"/>
  <c r="H54" i="13"/>
  <c r="I54" i="13" s="1"/>
  <c r="H60" i="13"/>
  <c r="I60" i="13" s="1"/>
  <c r="H66" i="13"/>
  <c r="I66" i="13" s="1"/>
  <c r="H13" i="13"/>
  <c r="I13" i="13" s="1"/>
  <c r="H17" i="13"/>
  <c r="I17" i="13" s="1"/>
  <c r="H21" i="13"/>
  <c r="I21" i="13" s="1"/>
  <c r="H25" i="13"/>
  <c r="H29" i="13"/>
  <c r="I29" i="13" s="1"/>
  <c r="H33" i="13"/>
  <c r="I33" i="13" s="1"/>
  <c r="H37" i="13"/>
  <c r="I37" i="13" s="1"/>
  <c r="G26" i="13"/>
  <c r="H50" i="13"/>
  <c r="I50" i="13" s="1"/>
  <c r="H19" i="13"/>
  <c r="I19" i="13" s="1"/>
  <c r="H31" i="13"/>
  <c r="I31" i="13" s="1"/>
  <c r="A10" i="13"/>
  <c r="H10" i="13" s="1"/>
  <c r="I25" i="13"/>
  <c r="H43" i="13"/>
  <c r="I43" i="13" s="1"/>
  <c r="H49" i="13"/>
  <c r="I49" i="13" s="1"/>
  <c r="H55" i="13"/>
  <c r="I55" i="13" s="1"/>
  <c r="H61" i="13"/>
  <c r="I61" i="13" s="1"/>
  <c r="H27" i="2"/>
  <c r="I27" i="2" s="1"/>
  <c r="H47" i="2"/>
  <c r="I47" i="2" s="1"/>
  <c r="H38" i="2"/>
  <c r="I38" i="2" s="1"/>
  <c r="H26" i="2"/>
  <c r="I26" i="2" s="1"/>
  <c r="H14" i="2"/>
  <c r="I14" i="2" s="1"/>
  <c r="H67" i="2"/>
  <c r="I67" i="2" s="1"/>
  <c r="H46" i="2"/>
  <c r="I46" i="2" s="1"/>
  <c r="H69" i="2"/>
  <c r="I69" i="2" s="1"/>
  <c r="H10" i="2"/>
  <c r="I10" i="2" s="1"/>
  <c r="H15" i="2"/>
  <c r="I15" i="2" s="1"/>
  <c r="H68" i="2"/>
  <c r="I68" i="2" s="1"/>
  <c r="H57" i="2"/>
  <c r="I57" i="2" s="1"/>
  <c r="H37" i="2"/>
  <c r="I37" i="2" s="1"/>
  <c r="H25" i="2"/>
  <c r="I25" i="2" s="1"/>
  <c r="H13" i="2"/>
  <c r="I13" i="2" s="1"/>
  <c r="H66" i="2"/>
  <c r="I66" i="2" s="1"/>
  <c r="H56" i="2"/>
  <c r="I56" i="2" s="1"/>
  <c r="H45" i="2"/>
  <c r="I45" i="2" s="1"/>
  <c r="H58" i="2"/>
  <c r="I58" i="2" s="1"/>
  <c r="H36" i="2"/>
  <c r="I36" i="2" s="1"/>
  <c r="H35" i="2"/>
  <c r="I35" i="2" s="1"/>
  <c r="H23" i="2"/>
  <c r="I23" i="2" s="1"/>
  <c r="H11" i="2"/>
  <c r="I11" i="2" s="1"/>
  <c r="H64" i="2"/>
  <c r="I64" i="2" s="1"/>
  <c r="H54" i="2"/>
  <c r="I54" i="2" s="1"/>
  <c r="H44" i="2"/>
  <c r="I44" i="2" s="1"/>
  <c r="H48" i="2"/>
  <c r="I48" i="2" s="1"/>
  <c r="H12" i="2"/>
  <c r="H55" i="2"/>
  <c r="I55" i="2" s="1"/>
  <c r="H34" i="2"/>
  <c r="I34" i="2" s="1"/>
  <c r="H22" i="2"/>
  <c r="I22" i="2" s="1"/>
  <c r="H63" i="2"/>
  <c r="I63" i="2" s="1"/>
  <c r="H53" i="2"/>
  <c r="I53" i="2" s="1"/>
  <c r="H43" i="2"/>
  <c r="I43" i="2" s="1"/>
  <c r="H65" i="2"/>
  <c r="I65" i="2" s="1"/>
  <c r="H33" i="2"/>
  <c r="I33" i="2" s="1"/>
  <c r="H21" i="2"/>
  <c r="I21" i="2" s="1"/>
  <c r="H52" i="2"/>
  <c r="I52" i="2" s="1"/>
  <c r="H42" i="2"/>
  <c r="I42" i="2" s="1"/>
  <c r="H32" i="2"/>
  <c r="I32" i="2" s="1"/>
  <c r="H20" i="2"/>
  <c r="I20" i="2" s="1"/>
  <c r="H62" i="2"/>
  <c r="I62" i="2" s="1"/>
  <c r="H51" i="2"/>
  <c r="I51" i="2" s="1"/>
  <c r="H41" i="2"/>
  <c r="I41" i="2" s="1"/>
  <c r="H28" i="2"/>
  <c r="I28" i="2" s="1"/>
  <c r="H24" i="2"/>
  <c r="I24" i="2" s="1"/>
  <c r="H31" i="2"/>
  <c r="I31" i="2" s="1"/>
  <c r="H19" i="2"/>
  <c r="I19" i="2" s="1"/>
  <c r="H61" i="2"/>
  <c r="I61" i="2" s="1"/>
  <c r="H40" i="2"/>
  <c r="I40" i="2" s="1"/>
  <c r="H16" i="2"/>
  <c r="H30" i="2"/>
  <c r="I30" i="2" s="1"/>
  <c r="H18" i="2"/>
  <c r="I18" i="2" s="1"/>
  <c r="H60" i="2"/>
  <c r="I60" i="2" s="1"/>
  <c r="H50" i="2"/>
  <c r="I50" i="2" s="1"/>
  <c r="H39" i="2"/>
  <c r="I39" i="2" s="1"/>
  <c r="H29" i="2"/>
  <c r="I29" i="2" s="1"/>
  <c r="H17" i="2"/>
  <c r="I17" i="2" s="1"/>
  <c r="H70" i="2"/>
  <c r="I70" i="2" s="1"/>
  <c r="H59" i="2"/>
  <c r="I59" i="2" s="1"/>
  <c r="H49" i="2"/>
  <c r="I49" i="2" s="1"/>
  <c r="T21" i="5"/>
  <c r="U21" i="5" s="1"/>
  <c r="T20" i="5"/>
  <c r="U20" i="5" s="1"/>
  <c r="G33" i="8"/>
  <c r="G21" i="8"/>
  <c r="G55" i="8"/>
  <c r="G44" i="8"/>
  <c r="E2" i="2" l="1"/>
  <c r="I12" i="2"/>
  <c r="G30" i="1"/>
  <c r="K13" i="15"/>
  <c r="K21" i="15"/>
  <c r="E2" i="13"/>
  <c r="K25" i="15"/>
  <c r="A2" i="15"/>
  <c r="F2" i="15" s="1"/>
  <c r="F3" i="15"/>
  <c r="F4" i="15"/>
  <c r="F5" i="15"/>
  <c r="I15" i="15"/>
  <c r="K15" i="15" s="1"/>
  <c r="F29" i="1"/>
  <c r="F5" i="3"/>
  <c r="A2" i="3"/>
  <c r="F2" i="3" s="1"/>
  <c r="F3" i="3"/>
  <c r="K14" i="15"/>
  <c r="K16" i="15"/>
  <c r="K11" i="15"/>
  <c r="K24" i="15"/>
  <c r="K6" i="15"/>
  <c r="K23" i="15"/>
  <c r="K12" i="15"/>
  <c r="I10" i="13"/>
  <c r="I16" i="2"/>
  <c r="F4" i="3" s="1"/>
  <c r="F57" i="8"/>
  <c r="F2" i="2" l="1"/>
  <c r="H5" i="15"/>
  <c r="I5" i="15" s="1"/>
  <c r="I4" i="15"/>
  <c r="I3" i="15"/>
  <c r="F30" i="1"/>
  <c r="K4" i="15"/>
  <c r="G5" i="15"/>
  <c r="H4" i="15"/>
  <c r="F26" i="15"/>
  <c r="G19" i="15" s="1"/>
  <c r="H3" i="15"/>
  <c r="K3" i="15" s="1"/>
  <c r="H2" i="15"/>
  <c r="G29" i="1"/>
  <c r="G2" i="15"/>
  <c r="G20" i="15"/>
  <c r="G24" i="15"/>
  <c r="G12" i="15"/>
  <c r="G7" i="15"/>
  <c r="G25" i="15"/>
  <c r="G14" i="15"/>
  <c r="G22" i="15"/>
  <c r="G21" i="15"/>
  <c r="G18" i="15"/>
  <c r="G10" i="15"/>
  <c r="G23" i="15"/>
  <c r="G16" i="15"/>
  <c r="G9" i="15"/>
  <c r="G4" i="15"/>
  <c r="G3" i="15"/>
  <c r="H26" i="15" l="1"/>
  <c r="G13" i="15"/>
  <c r="G11" i="15"/>
  <c r="G15" i="15"/>
  <c r="I2" i="15"/>
  <c r="K2" i="15" s="1"/>
  <c r="K28" i="15" s="1"/>
  <c r="G6" i="15"/>
  <c r="G26" i="15" s="1"/>
  <c r="G8" i="15"/>
  <c r="G17" i="15"/>
  <c r="K5" i="15"/>
  <c r="K27" i="15" s="1"/>
  <c r="G38"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K26" i="15" l="1"/>
  <c r="I26" i="15"/>
  <c r="K37" i="1" l="1"/>
  <c r="C18" i="5" l="1"/>
  <c r="C17" i="5"/>
  <c r="D17" i="5" s="1"/>
  <c r="E17" i="5" s="1"/>
  <c r="C16" i="5"/>
  <c r="H15" i="5"/>
  <c r="C15" i="5"/>
  <c r="D15" i="5" s="1"/>
  <c r="E15" i="5" s="1"/>
  <c r="D18" i="5" l="1"/>
  <c r="E18" i="5" s="1"/>
  <c r="I15" i="5"/>
  <c r="J15" i="5" s="1"/>
  <c r="D16" i="5"/>
  <c r="E16" i="5" s="1"/>
  <c r="H12" i="3" l="1"/>
  <c r="H15" i="3"/>
  <c r="I12" i="3" l="1"/>
  <c r="K12" i="3" s="1"/>
  <c r="I15" i="3"/>
  <c r="K15" i="3" s="1"/>
  <c r="H25" i="3"/>
  <c r="H13" i="3"/>
  <c r="H22" i="3"/>
  <c r="H24" i="3"/>
  <c r="H20" i="3"/>
  <c r="H18" i="3"/>
  <c r="H23" i="3"/>
  <c r="H21" i="3"/>
  <c r="H19" i="3"/>
  <c r="H17" i="3"/>
  <c r="H16" i="3"/>
  <c r="H14" i="3"/>
  <c r="I19" i="3" l="1"/>
  <c r="K19" i="3" s="1"/>
  <c r="I13" i="3"/>
  <c r="K13" i="3" s="1"/>
  <c r="I25" i="3"/>
  <c r="K25" i="3" s="1"/>
  <c r="I14" i="3"/>
  <c r="K14" i="3" s="1"/>
  <c r="I16" i="3"/>
  <c r="K16" i="3" s="1"/>
  <c r="I17" i="3"/>
  <c r="K17" i="3" s="1"/>
  <c r="I21" i="3"/>
  <c r="K21" i="3" s="1"/>
  <c r="I23" i="3"/>
  <c r="K23" i="3" s="1"/>
  <c r="I24" i="3"/>
  <c r="K24" i="3" s="1"/>
  <c r="I18" i="3"/>
  <c r="K18" i="3" s="1"/>
  <c r="I22" i="3"/>
  <c r="K22" i="3" s="1"/>
  <c r="I20" i="3"/>
  <c r="K20" i="3" s="1"/>
  <c r="H11" i="3"/>
  <c r="I11" i="3" l="1"/>
  <c r="K11" i="3" s="1"/>
  <c r="H5" i="3"/>
  <c r="H10" i="3"/>
  <c r="H6" i="3"/>
  <c r="H4" i="3"/>
  <c r="H3" i="3"/>
  <c r="H8" i="3"/>
  <c r="H7" i="3"/>
  <c r="H9" i="3"/>
  <c r="J26" i="3"/>
  <c r="J48" i="1"/>
  <c r="K44" i="1"/>
  <c r="B44" i="1"/>
  <c r="K43" i="1"/>
  <c r="J42" i="1"/>
  <c r="I42" i="1"/>
  <c r="H42" i="1"/>
  <c r="G42" i="1"/>
  <c r="F42" i="1"/>
  <c r="K38" i="1"/>
  <c r="H39" i="1"/>
  <c r="G27" i="1"/>
  <c r="F27" i="1"/>
  <c r="I7" i="3" l="1"/>
  <c r="K7" i="3" s="1"/>
  <c r="I3" i="3"/>
  <c r="K3" i="3" s="1"/>
  <c r="I8" i="3"/>
  <c r="K8" i="3" s="1"/>
  <c r="I6" i="3"/>
  <c r="K6" i="3" s="1"/>
  <c r="I4" i="3"/>
  <c r="K4" i="3" s="1"/>
  <c r="K27" i="3" s="1"/>
  <c r="I9" i="3"/>
  <c r="K9" i="3" s="1"/>
  <c r="I5" i="3"/>
  <c r="K5" i="3" s="1"/>
  <c r="I10" i="3"/>
  <c r="K10" i="3" s="1"/>
  <c r="C42" i="1"/>
  <c r="F26" i="3"/>
  <c r="H2" i="3"/>
  <c r="I2" i="3" l="1"/>
  <c r="I26" i="3" s="1"/>
  <c r="G25" i="3"/>
  <c r="H26" i="3"/>
  <c r="G24" i="3"/>
  <c r="G12" i="3"/>
  <c r="G23" i="3"/>
  <c r="G22" i="3"/>
  <c r="G19" i="3"/>
  <c r="G21" i="3"/>
  <c r="G20" i="3"/>
  <c r="G18" i="3"/>
  <c r="G16" i="3"/>
  <c r="G15" i="3"/>
  <c r="G14" i="3"/>
  <c r="G13" i="3"/>
  <c r="G17" i="3"/>
  <c r="G11" i="3"/>
  <c r="G4" i="3"/>
  <c r="G9" i="3"/>
  <c r="G8" i="3"/>
  <c r="G5" i="3"/>
  <c r="G3" i="3"/>
  <c r="G10" i="3"/>
  <c r="G6" i="3"/>
  <c r="G7" i="3"/>
  <c r="G2" i="3"/>
  <c r="H45" i="1"/>
  <c r="K2" i="3" l="1"/>
  <c r="K28" i="3" s="1"/>
  <c r="K26" i="3" s="1"/>
  <c r="G26" i="3"/>
  <c r="J39" i="1" l="1"/>
  <c r="J45" i="1" s="1"/>
  <c r="I39" i="1"/>
  <c r="I45" i="1" s="1"/>
  <c r="C57" i="6"/>
  <c r="C71" i="6"/>
  <c r="C60" i="6"/>
  <c r="C74" i="6"/>
  <c r="C72" i="6"/>
  <c r="G32" i="1"/>
  <c r="C67" i="6"/>
  <c r="C75" i="6"/>
  <c r="C66" i="6"/>
  <c r="C55" i="6"/>
  <c r="C76" i="6"/>
  <c r="C62" i="6"/>
  <c r="C54" i="6"/>
  <c r="C69" i="6"/>
  <c r="C64" i="6"/>
  <c r="C59" i="6"/>
  <c r="C63" i="6"/>
  <c r="C73" i="6"/>
  <c r="C53" i="6"/>
  <c r="K29" i="1" l="1"/>
  <c r="F32" i="1"/>
  <c r="K32" i="1" l="1"/>
  <c r="C65" i="6"/>
  <c r="C68" i="6"/>
  <c r="C56" i="6"/>
  <c r="C58" i="6"/>
  <c r="C61" i="6"/>
  <c r="C70" i="6"/>
  <c r="G33" i="1" l="1"/>
  <c r="G31" i="1" s="1"/>
  <c r="F33" i="1"/>
  <c r="G28" i="1" l="1"/>
  <c r="F31" i="1"/>
  <c r="K31" i="1" s="1"/>
  <c r="K33" i="1"/>
  <c r="F28" i="1"/>
  <c r="K30" i="1"/>
  <c r="G34" i="1" l="1"/>
  <c r="G39" i="1"/>
  <c r="G45" i="1" s="1"/>
  <c r="F34" i="1"/>
  <c r="K28" i="1"/>
  <c r="K34" i="1" l="1"/>
  <c r="F39" i="1"/>
  <c r="F45" i="1" s="1"/>
  <c r="K45" i="1" s="1"/>
  <c r="K46" i="1" s="1"/>
  <c r="K39" i="1" l="1"/>
  <c r="K4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<sst xmlns="http://schemas.openxmlformats.org/spreadsheetml/2006/main" count="2243" uniqueCount="294">
  <si>
    <t>FOR INTERNAL USE ONLY</t>
  </si>
  <si>
    <t>RECEIVED DATE</t>
  </si>
  <si>
    <t>PS APPROVAL</t>
  </si>
  <si>
    <t>TO:</t>
  </si>
  <si>
    <t>Remit:</t>
  </si>
  <si>
    <t>Tennessee Department Of Transportation</t>
  </si>
  <si>
    <t>(Address Line 2)</t>
  </si>
  <si>
    <t>James K. Polk Building, Suite 500</t>
  </si>
  <si>
    <t>505 Deaderick Street</t>
  </si>
  <si>
    <t>BILLING CONTACT:</t>
  </si>
  <si>
    <t>Nashville, TN 37243-0334</t>
  </si>
  <si>
    <t>PHONE:</t>
  </si>
  <si>
    <t>Email:</t>
  </si>
  <si>
    <t>Project Manager:</t>
  </si>
  <si>
    <r>
      <t>CONSULTANT PROJECT/JOB NO.</t>
    </r>
    <r>
      <rPr>
        <sz val="8"/>
        <rFont val="Arial"/>
        <family val="2"/>
      </rPr>
      <t>(optional)</t>
    </r>
    <r>
      <rPr>
        <b/>
        <sz val="8"/>
        <rFont val="Arial"/>
        <family val="2"/>
      </rPr>
      <t>:</t>
    </r>
  </si>
  <si>
    <t>Pay Terms:</t>
  </si>
  <si>
    <t>AGREEMENT #:</t>
  </si>
  <si>
    <t>INVOICE DATE:</t>
  </si>
  <si>
    <t>WORK ORDER #:</t>
  </si>
  <si>
    <t>INVOICE #:</t>
  </si>
  <si>
    <t>No</t>
  </si>
  <si>
    <t>Yes</t>
  </si>
  <si>
    <t>INVOICE PERIOD:</t>
  </si>
  <si>
    <t>to</t>
  </si>
  <si>
    <t>Final Invoice:</t>
  </si>
  <si>
    <t>PROGRESS BILLING #:</t>
  </si>
  <si>
    <t>For professional services relative to:</t>
  </si>
  <si>
    <t>*Projects ending in -04 are State Funded</t>
  </si>
  <si>
    <r>
      <rPr>
        <b/>
        <sz val="8"/>
        <rFont val="Arial"/>
        <family val="2"/>
      </rPr>
      <t xml:space="preserve">Ref. </t>
    </r>
    <r>
      <rPr>
        <b/>
        <u/>
        <sz val="8"/>
        <rFont val="Arial"/>
        <family val="2"/>
      </rPr>
      <t>No.</t>
    </r>
  </si>
  <si>
    <r>
      <t xml:space="preserve">State Project #
</t>
    </r>
    <r>
      <rPr>
        <u/>
        <sz val="8"/>
        <rFont val="Arial"/>
        <family val="2"/>
      </rPr>
      <t>(99999-9999-99)</t>
    </r>
  </si>
  <si>
    <r>
      <rPr>
        <b/>
        <sz val="8"/>
        <rFont val="Arial"/>
        <family val="2"/>
      </rPr>
      <t xml:space="preserve">Const. </t>
    </r>
    <r>
      <rPr>
        <b/>
        <u/>
        <sz val="8"/>
        <rFont val="Arial"/>
        <family val="2"/>
      </rPr>
      <t xml:space="preserve">
Contract</t>
    </r>
  </si>
  <si>
    <r>
      <rPr>
        <b/>
        <sz val="8"/>
        <rFont val="Arial"/>
        <family val="2"/>
      </rPr>
      <t xml:space="preserve"> Funding</t>
    </r>
    <r>
      <rPr>
        <b/>
        <u/>
        <sz val="8"/>
        <rFont val="Arial"/>
        <family val="2"/>
      </rPr>
      <t xml:space="preserve">
Source</t>
    </r>
  </si>
  <si>
    <r>
      <rPr>
        <sz val="8"/>
        <rFont val="Arial"/>
        <family val="2"/>
      </rPr>
      <t>If available,</t>
    </r>
    <r>
      <rPr>
        <b/>
        <u/>
        <sz val="8"/>
        <rFont val="Arial"/>
        <family val="2"/>
      </rPr>
      <t xml:space="preserve">
PIN, Fed. Proj. #</t>
    </r>
  </si>
  <si>
    <t xml:space="preserve">Location Description </t>
  </si>
  <si>
    <t>County/s</t>
  </si>
  <si>
    <t>Ref. No.</t>
  </si>
  <si>
    <t>Expense Category</t>
  </si>
  <si>
    <t>Project:</t>
  </si>
  <si>
    <t>Totals</t>
  </si>
  <si>
    <t>I.</t>
  </si>
  <si>
    <t>Direct Labor (DL) Total</t>
  </si>
  <si>
    <t>a.</t>
  </si>
  <si>
    <t>Home:</t>
  </si>
  <si>
    <t xml:space="preserve">Per Schedule No. </t>
  </si>
  <si>
    <t>b.</t>
  </si>
  <si>
    <t>Field:</t>
  </si>
  <si>
    <t>II.</t>
  </si>
  <si>
    <t>Overhead Total</t>
  </si>
  <si>
    <t>Federal</t>
  </si>
  <si>
    <t>State</t>
  </si>
  <si>
    <t>III.</t>
  </si>
  <si>
    <t>* fee balance if less than calculated</t>
  </si>
  <si>
    <t>Not to Exceed</t>
  </si>
  <si>
    <t>Fee Previously Billed</t>
  </si>
  <si>
    <t>IV.</t>
  </si>
  <si>
    <t>Direct Costs</t>
  </si>
  <si>
    <t>V.</t>
  </si>
  <si>
    <t>(Extra Category)</t>
  </si>
  <si>
    <t xml:space="preserve"> TOTAL AMOUNT DUE THIS INVOICE</t>
  </si>
  <si>
    <t xml:space="preserve">% Invoiced to Date: </t>
  </si>
  <si>
    <t>:</t>
  </si>
  <si>
    <t>Contract or Project Ceiling/s:</t>
  </si>
  <si>
    <t>Less Amount Previously Invoiced:</t>
  </si>
  <si>
    <t>I, the undersigned, do hereby certify that the above invoice is true and correct to the best of my knowledge and that payment has not been received or costs previously invoiced.</t>
  </si>
  <si>
    <t>By:</t>
  </si>
  <si>
    <t>(Principal's Signature or e-Signature)</t>
  </si>
  <si>
    <t>Date:</t>
  </si>
  <si>
    <t>(Principal's typed name and title)</t>
  </si>
  <si>
    <t>*The expenditures included on this billing will be reallocated to the applicable projects stated.</t>
  </si>
  <si>
    <t>Name</t>
  </si>
  <si>
    <t>PIN</t>
  </si>
  <si>
    <t>Project Number</t>
  </si>
  <si>
    <r>
      <t xml:space="preserve">Dept. ID (if </t>
    </r>
    <r>
      <rPr>
        <b/>
        <u/>
        <sz val="12"/>
        <color theme="1"/>
        <rFont val="Arial"/>
        <family val="2"/>
      </rPr>
      <t>no</t>
    </r>
    <r>
      <rPr>
        <b/>
        <sz val="12"/>
        <color theme="1"/>
        <rFont val="Arial"/>
        <family val="2"/>
      </rPr>
      <t xml:space="preserve"> project number)</t>
    </r>
  </si>
  <si>
    <t>Federal or State</t>
  </si>
  <si>
    <t>Speedchart</t>
  </si>
  <si>
    <t>Hrs./Mins. Spent</t>
  </si>
  <si>
    <t>Total</t>
  </si>
  <si>
    <t>Comments</t>
  </si>
  <si>
    <t>Overhead</t>
  </si>
  <si>
    <t>Total Labor Cost</t>
  </si>
  <si>
    <t xml:space="preserve">% of Total Labor </t>
  </si>
  <si>
    <t>Net Fee</t>
  </si>
  <si>
    <t>(Should =100%)</t>
  </si>
  <si>
    <t>Date</t>
  </si>
  <si>
    <t>Professional Services Division</t>
  </si>
  <si>
    <t xml:space="preserve">tdot.psinvoices@tn.gov </t>
  </si>
  <si>
    <t>DBE? Y/N</t>
  </si>
  <si>
    <t>Total = I. + II. + III. + IV. + V. =</t>
  </si>
  <si>
    <t>Employee</t>
  </si>
  <si>
    <t>Hours</t>
  </si>
  <si>
    <t>Cost</t>
  </si>
  <si>
    <t>Region/HQ</t>
  </si>
  <si>
    <t>State or Federal</t>
  </si>
  <si>
    <t>TDOT PIN</t>
  </si>
  <si>
    <t>TDOT Dept. ID (if no PN/TX)</t>
  </si>
  <si>
    <t>Daily Labor Log</t>
  </si>
  <si>
    <t>TDOT PN #</t>
  </si>
  <si>
    <t>DIVISION-Region:</t>
  </si>
  <si>
    <t>107579.00</t>
  </si>
  <si>
    <t>37005-1237-14</t>
  </si>
  <si>
    <t>124161.00</t>
  </si>
  <si>
    <t>10455-0407-04</t>
  </si>
  <si>
    <t>121539.00</t>
  </si>
  <si>
    <t>35455-0416-04</t>
  </si>
  <si>
    <t>Employee Name</t>
  </si>
  <si>
    <t>Rate</t>
  </si>
  <si>
    <t>Fee</t>
  </si>
  <si>
    <t>Weighted Total</t>
  </si>
  <si>
    <t>Grand Total</t>
  </si>
  <si>
    <t>Row Labels</t>
  </si>
  <si>
    <t>Sum of Hours</t>
  </si>
  <si>
    <t>124677.00</t>
  </si>
  <si>
    <t>06946-0435-94</t>
  </si>
  <si>
    <t>102380.02</t>
  </si>
  <si>
    <t>62016-1206-14</t>
  </si>
  <si>
    <t>131306.00</t>
  </si>
  <si>
    <t>57201-0159-44</t>
  </si>
  <si>
    <t>124128.00</t>
  </si>
  <si>
    <t>01003-0246-94</t>
  </si>
  <si>
    <t>TX00281527</t>
  </si>
  <si>
    <t>TX00293241</t>
  </si>
  <si>
    <t>TX00289992</t>
  </si>
  <si>
    <t>TX00298220</t>
  </si>
  <si>
    <t>TX00311681</t>
  </si>
  <si>
    <t>TX00249017</t>
  </si>
  <si>
    <t>TX00261116</t>
  </si>
  <si>
    <t>115906.00</t>
  </si>
  <si>
    <t>75078-0206-54</t>
  </si>
  <si>
    <t>100326.02</t>
  </si>
  <si>
    <t>09009-1235-14</t>
  </si>
  <si>
    <t>112834.03</t>
  </si>
  <si>
    <t>82010-1236-14</t>
  </si>
  <si>
    <t>106982.00</t>
  </si>
  <si>
    <t>75013-1242-54</t>
  </si>
  <si>
    <t>105768.00</t>
  </si>
  <si>
    <t>03003-1227-14</t>
  </si>
  <si>
    <t>TX00314115</t>
  </si>
  <si>
    <t>TX00304080</t>
  </si>
  <si>
    <t>TX00267289</t>
  </si>
  <si>
    <t>TX00235485</t>
  </si>
  <si>
    <t>TX00217159</t>
  </si>
  <si>
    <t>107298.03</t>
  </si>
  <si>
    <t>23I155-M3-004</t>
  </si>
  <si>
    <t>101886.02</t>
  </si>
  <si>
    <t>40003-0222-14</t>
  </si>
  <si>
    <t>118852.01</t>
  </si>
  <si>
    <t>23011-0240-94</t>
  </si>
  <si>
    <t>124519.00</t>
  </si>
  <si>
    <t>73455-0411-04</t>
  </si>
  <si>
    <t>124692.00</t>
  </si>
  <si>
    <t>80455-0420-04</t>
  </si>
  <si>
    <t>129457.00</t>
  </si>
  <si>
    <t>94007-0235-94</t>
  </si>
  <si>
    <t>TX00303023</t>
  </si>
  <si>
    <t>TX00321808</t>
  </si>
  <si>
    <t>TX00286510</t>
  </si>
  <si>
    <t>TX00249029</t>
  </si>
  <si>
    <t>TX00284126</t>
  </si>
  <si>
    <t>TX00310760</t>
  </si>
  <si>
    <t>Enter Hourly Rates</t>
  </si>
  <si>
    <t>Total Invoiced (must match cover sheet total)</t>
  </si>
  <si>
    <t>Complete sections in green</t>
  </si>
  <si>
    <t xml:space="preserve"> </t>
  </si>
  <si>
    <t>John Doe</t>
  </si>
  <si>
    <t>Tom Jones</t>
  </si>
  <si>
    <t>Sally Snow</t>
  </si>
  <si>
    <t>Federal OH Rate</t>
  </si>
  <si>
    <t>State OH Rate</t>
  </si>
  <si>
    <t>Dates: 2/25/24-3/23/24</t>
  </si>
  <si>
    <t>ABC Engineering</t>
  </si>
  <si>
    <t>P.O. Box 226</t>
  </si>
  <si>
    <t>Nashville, TN 37202</t>
  </si>
  <si>
    <t>615-555-9999</t>
  </si>
  <si>
    <t>Sally.Snow@ABCEngineering.com</t>
  </si>
  <si>
    <t>Ed Church</t>
  </si>
  <si>
    <t>E2333CA</t>
  </si>
  <si>
    <t>E2333</t>
  </si>
  <si>
    <t>Nancy Drew</t>
  </si>
  <si>
    <t>Copy &amp; Paste information from Daily Labor Log tab into this chart (in order below)--remove duplicates from TDOT PN#</t>
  </si>
  <si>
    <t>109542.01</t>
  </si>
  <si>
    <t>11008-1224-14</t>
  </si>
  <si>
    <t>124154.00</t>
  </si>
  <si>
    <t>12007-0220-94</t>
  </si>
  <si>
    <t>127530.00</t>
  </si>
  <si>
    <t>15003-0242-94</t>
  </si>
  <si>
    <t>101589.01</t>
  </si>
  <si>
    <t>16009-1232-14</t>
  </si>
  <si>
    <t>110324.01</t>
  </si>
  <si>
    <t>16945-0681-94</t>
  </si>
  <si>
    <t>124053.00</t>
  </si>
  <si>
    <t>18004-0227-94</t>
  </si>
  <si>
    <t>TX00309997</t>
  </si>
  <si>
    <t>TX00250627</t>
  </si>
  <si>
    <t>TX00311664</t>
  </si>
  <si>
    <t>TX00293264</t>
  </si>
  <si>
    <t>TX00289136</t>
  </si>
  <si>
    <t>TX00301639</t>
  </si>
  <si>
    <t>After pasting information from timesheets into Daily Labor Log click inside pivot table below and choose "refresh"--Use this info to populate Total Labor Summary Tab</t>
  </si>
  <si>
    <t>input sections in green from pivot table and chart on Rates_PIN_Prj#_TX# input tab</t>
  </si>
  <si>
    <t>then sort by TDOT PN#--this will give the PIN &amp; Speedchart (TX)# to use on the Total Labor Summary Tab</t>
  </si>
  <si>
    <t>RATES_PIN_Project#_Speedchart (TX) # INPUT TAB</t>
  </si>
  <si>
    <t>Cost (Formula)</t>
  </si>
  <si>
    <t>Subs</t>
  </si>
  <si>
    <t>`</t>
  </si>
  <si>
    <t>3.  COPY BELOW COST FORMULA TO COL C BELOW</t>
  </si>
  <si>
    <t>4.  REVISE $B1 IN FORMULA TO MATCH FIRST ENTRY ROW BELOW</t>
  </si>
  <si>
    <t>TO REMOVE DUPLICATES:  SELECT DATA IN COL A &amp; B BELOW; SELECT REMOVE DUPLICATES; UNCHECK COL A</t>
  </si>
  <si>
    <t>5.  COPY &amp; PASTE VALUES FROM BELOW COL B &amp; C TO TOTAL INCL OH &amp; NET FEE COL E &amp; F</t>
  </si>
  <si>
    <t>2.  COPY COL A &amp; B FROM ABOVE TO BELOW &amp; REMOVE DUPLICATES; SORT BY COL A &amp; COL B (TDOT USES TX# FOR DATA)</t>
  </si>
  <si>
    <t>1.  COPY FROM TOTAL LABOR SUMMARY COL E &amp; F TO BELOW</t>
  </si>
  <si>
    <t>(Cost) column has a formula</t>
  </si>
  <si>
    <t>enter information from timesheets in cells to left--Speedchart# can be found on Speedchart Master tab</t>
  </si>
  <si>
    <t>COPY &amp; PASTE VALUES FROM INSTRUCTIONS TAB COL B &amp; C TO TOTAL INCL OH &amp; NET FEE COL E &amp; F</t>
  </si>
  <si>
    <t>Schedule II - Summary of Direct Cost</t>
  </si>
  <si>
    <t>Date / Date Range</t>
  </si>
  <si>
    <t>Expense</t>
  </si>
  <si>
    <t>Quantity</t>
  </si>
  <si>
    <t>Receipt Page Number</t>
  </si>
  <si>
    <t>Beginning Date</t>
  </si>
  <si>
    <t>Ending Date</t>
  </si>
  <si>
    <t>Sub Total</t>
  </si>
  <si>
    <t>** Add lines as needed</t>
  </si>
  <si>
    <t>Flight</t>
  </si>
  <si>
    <t>Lodging Total</t>
  </si>
  <si>
    <t>Meals 100% per diem</t>
  </si>
  <si>
    <t>Meals 75% per diem</t>
  </si>
  <si>
    <t>Mileage</t>
  </si>
  <si>
    <t>Other</t>
  </si>
  <si>
    <t>Parking</t>
  </si>
  <si>
    <t>Printing</t>
  </si>
  <si>
    <t>Transportation (Car rental, Uber, Lyft, Cab)</t>
  </si>
  <si>
    <t>Truck Rate</t>
  </si>
  <si>
    <t>Justification for Direct Cost                                             Mileage Must Include Orgin &amp; Destination</t>
  </si>
  <si>
    <t>Important Notes:</t>
  </si>
  <si>
    <t>Non-Allowed Examples:</t>
  </si>
  <si>
    <t>Upgrades (Priority, First Class, Etc.)</t>
  </si>
  <si>
    <t>Valet Parking</t>
  </si>
  <si>
    <t>Luxury Vehicles</t>
  </si>
  <si>
    <t>1.</t>
  </si>
  <si>
    <t>2.</t>
  </si>
  <si>
    <t>3.</t>
  </si>
  <si>
    <t>4.</t>
  </si>
  <si>
    <t>5.</t>
  </si>
  <si>
    <t>Short-Term / Premium Airport Parking</t>
  </si>
  <si>
    <t>6.</t>
  </si>
  <si>
    <t>Flight baggages fees in excess of two (2) bags</t>
  </si>
  <si>
    <t>7.</t>
  </si>
  <si>
    <t>Early Check-in</t>
  </si>
  <si>
    <t>See Policy 8 on TDOT website for allowable travel expenses.                         All supplied documentation must be final receipt or invoice indicating payment has been completed or terms.</t>
  </si>
  <si>
    <t>MASTER LIST FOR PIN/PN#/Funding Type/SC# --To use when populating invoices (Add new # each time) This information must be obtained from the TDOT Contract Manager.</t>
  </si>
  <si>
    <t>Error Message</t>
  </si>
  <si>
    <t>TX00314114</t>
  </si>
  <si>
    <t>TX00358012</t>
  </si>
  <si>
    <t>45002-1135-94</t>
  </si>
  <si>
    <t>SpeedChart</t>
  </si>
  <si>
    <t>Num. of Miles or Num. of days (Lodging)</t>
  </si>
  <si>
    <t>Net Fee (DL + OH x Fee %)</t>
  </si>
  <si>
    <t>Home</t>
  </si>
  <si>
    <t>Field</t>
  </si>
  <si>
    <t>Total Hours</t>
  </si>
  <si>
    <t>Botts, L (24363)</t>
  </si>
  <si>
    <t>N/A</t>
  </si>
  <si>
    <t>79I040-S1-011</t>
  </si>
  <si>
    <t>R3I024-S1-002</t>
  </si>
  <si>
    <t>Conrad, J (21286)</t>
  </si>
  <si>
    <t>Doshi, R (13957)</t>
  </si>
  <si>
    <t>Dye, DL (13984)</t>
  </si>
  <si>
    <t>Hall, J (30263)</t>
  </si>
  <si>
    <t>Halstead, JL (13679)</t>
  </si>
  <si>
    <t>Hutchinson, TE (04068)</t>
  </si>
  <si>
    <t>Hutchison, MA (13720)</t>
  </si>
  <si>
    <t>Martel, JG (18556)</t>
  </si>
  <si>
    <t>Mokhtar, TN (21871)</t>
  </si>
  <si>
    <t>Morales, J (29603)</t>
  </si>
  <si>
    <t>Rolfes, LC (13715)</t>
  </si>
  <si>
    <t>Saggars, ES (11410)</t>
  </si>
  <si>
    <t>Smith Sawyer, HL (30255)</t>
  </si>
  <si>
    <t>Thomas, LG (03745)</t>
  </si>
  <si>
    <t>Trotter, BH (31679)</t>
  </si>
  <si>
    <t>TX00358011</t>
  </si>
  <si>
    <t>Copeland, HP (18498)</t>
  </si>
  <si>
    <t>001-86356-DS-001</t>
  </si>
  <si>
    <t>Lisa Thomas</t>
  </si>
  <si>
    <t xml:space="preserve">Total State </t>
  </si>
  <si>
    <t>Total Federal</t>
  </si>
  <si>
    <t>Funding Source</t>
  </si>
  <si>
    <t>NOT REQUIRED AS OF 4/24/25</t>
  </si>
  <si>
    <t>Amount</t>
  </si>
  <si>
    <t>Direct Labor (Home) Totals:</t>
  </si>
  <si>
    <t>CONSULTANT PROJECT NO.:</t>
  </si>
  <si>
    <t>Trip was for XYZ; Split w/ 12345-1234-12</t>
  </si>
  <si>
    <t>Trip was for XYZ; Split w/ 12345-1234-13</t>
  </si>
  <si>
    <t>Trip was for XYZ; Split w/ 12345-1234-14</t>
  </si>
  <si>
    <t>Trip was for XYZ; Split w/ 12345-1234-15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</si>
</sst>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4" formatCode="_(&quot;$&quot;* #,##0.00_);_(&quot;$&quot;* \(#,##0.00\);_(&quot;$&quot;* &quot;-&quot;??_);_(@_)"/>
    <numFmt numFmtId="43" formatCode="_(* #,##0.00_);_(* \(#,##0.00\);_(* &quot;-&quot;??_);_(@_)"/>
    <numFmt numFmtId="164" formatCode="mm/dd/yy;@"/>
    <numFmt numFmtId="165" formatCode="[$-409]mmmm\ d\,\ yyyy;@"/>
    <numFmt numFmtId="166" formatCode="&quot;$&quot;#,##0.00"/>
    <numFmt numFmtId="167" formatCode="0.0%"/>
    <numFmt numFmtId="168" formatCode="&quot;Total Invoiced thru &quot;m/d/yyyy&quot;:&quot;"/>
    <numFmt numFmtId="169" formatCode="00000\-0000\-00"/>
    <numFmt numFmtId="170" formatCode="0.000%"/>
  </numFmts>
  <fonts count="49" x14ac:knownFonts="1">
    <font>
      <sz val="10"/>
      <name val="Arial"/>
      <family val="2"/>
    </font>
    <font>
      <sz val="11"/>
      <color theme="1"/>
      <name val="Calibri"/>
      <family val="2"/>
      <scheme val="minor"/>
    </font>
    <font>
      <sz val="11"/>
      <color theme="1"/>
      <name val="Calibri"/>
      <family val="2"/>
      <scheme val="minor"/>
    </font>
    <font>
      <sz val="10"/>
      <name val="Arial"/>
      <family val="2"/>
    </font>
    <font>
      <b/>
      <sz val="9"/>
      <name val="Arial"/>
      <family val="2"/>
    </font>
    <font>
      <sz val="9"/>
      <name val="Arial"/>
      <family val="2"/>
    </font>
    <font>
      <b/>
      <u/>
      <sz val="9"/>
      <name val="Arial"/>
      <family val="2"/>
    </font>
    <font>
      <b/>
      <sz val="8"/>
      <name val="Arial"/>
      <family val="2"/>
    </font>
    <font>
      <sz val="8"/>
      <name val="Arial"/>
      <family val="2"/>
    </font>
    <font>
      <b/>
      <sz val="10"/>
      <name val="Arial"/>
      <family val="2"/>
    </font>
    <font>
      <b/>
      <sz val="10"/>
      <color rgb="FFFF0000"/>
      <name val="Arial"/>
      <family val="2"/>
    </font>
    <font>
      <u/>
      <sz val="8"/>
      <name val="Arial"/>
      <family val="2"/>
    </font>
    <font>
      <i/>
      <sz val="8"/>
      <name val="Arial"/>
      <family val="2"/>
    </font>
    <font>
      <b/>
      <u/>
      <sz val="8"/>
      <name val="Arial"/>
      <family val="2"/>
    </font>
    <font>
      <i/>
      <sz val="7"/>
      <name val="Arial"/>
      <family val="2"/>
    </font>
    <font>
      <sz val="7"/>
      <name val="Arial"/>
      <family val="2"/>
    </font>
    <font>
      <sz val="8"/>
      <color theme="0" tint="-0.34998626667073579"/>
      <name val="Arial"/>
      <family val="2"/>
    </font>
    <font>
      <b/>
      <sz val="8"/>
      <color theme="0"/>
      <name val="Arial"/>
      <family val="2"/>
    </font>
    <font>
      <b/>
      <sz val="8"/>
      <color rgb="FFFF0000"/>
      <name val="Arial"/>
      <family val="2"/>
    </font>
    <font>
      <b/>
      <sz val="12"/>
      <color theme="1"/>
      <name val="Arial"/>
      <family val="2"/>
    </font>
    <font>
      <b/>
      <u/>
      <sz val="12"/>
      <color theme="1"/>
      <name val="Arial"/>
      <family val="2"/>
    </font>
    <font>
      <sz val="12"/>
      <color theme="1"/>
      <name val="Arial"/>
      <family val="2"/>
    </font>
    <font>
      <sz val="12"/>
      <color rgb="FFFF0000"/>
      <name val="Arial"/>
      <family val="2"/>
    </font>
    <font>
      <b/>
      <sz val="12"/>
      <color rgb="FFFF0000"/>
      <name val="Arial"/>
      <family val="2"/>
    </font>
    <font>
      <b/>
      <sz val="14"/>
      <color rgb="FFFF0000"/>
      <name val="Arial"/>
      <family val="2"/>
    </font>
    <font>
      <b/>
      <sz val="14"/>
      <name val="Arial"/>
      <family val="2"/>
    </font>
    <font>
      <u/>
      <sz val="10"/>
      <color theme="10"/>
      <name val="Arial"/>
      <family val="2"/>
    </font>
    <font>
      <sz val="12"/>
      <name val="Arial"/>
      <family val="2"/>
    </font>
    <font>
      <b/>
      <sz val="10"/>
      <color theme="8" tint="-0.249977111117893"/>
      <name val="Arial"/>
      <family val="2"/>
    </font>
    <font>
      <sz val="10"/>
      <color theme="8" tint="-0.249977111117893"/>
      <name val="Arial"/>
      <family val="2"/>
    </font>
    <font>
      <sz val="10"/>
      <color rgb="FFFF0000"/>
      <name val="Arial"/>
      <family val="2"/>
    </font>
    <font>
      <sz val="12"/>
      <color rgb="FFFF0000"/>
      <name val="Calibri"/>
      <family val="2"/>
      <scheme val="minor"/>
    </font>
    <font>
      <sz val="10"/>
      <color theme="1"/>
      <name val="Arial"/>
      <family val="2"/>
    </font>
    <font>
      <sz val="9"/>
      <color rgb="FFFF0000"/>
      <name val="Arial"/>
      <family val="2"/>
    </font>
    <font>
      <b/>
      <u/>
      <sz val="12"/>
      <color rgb="FFFF0000"/>
      <name val="Arial"/>
      <family val="2"/>
    </font>
    <font>
      <b/>
      <sz val="10"/>
      <color theme="1"/>
      <name val="Arial"/>
      <family val="2"/>
    </font>
    <font>
      <b/>
      <sz val="14"/>
      <color theme="1"/>
      <name val="Arial Narrow"/>
      <family val="2"/>
    </font>
    <font>
      <sz val="14"/>
      <name val="Arial Narrow"/>
      <family val="2"/>
    </font>
    <font>
      <sz val="14"/>
      <color theme="1"/>
      <name val="Arial Narrow"/>
      <family val="2"/>
    </font>
    <font>
      <b/>
      <sz val="14"/>
      <name val="Arial Narrow"/>
      <family val="2"/>
    </font>
    <font>
      <sz val="11"/>
      <name val="Calibri"/>
      <family val="2"/>
      <scheme val="minor"/>
    </font>
    <font>
      <b/>
      <sz val="11"/>
      <color rgb="FFFF0000"/>
      <name val="Calibri"/>
      <family val="2"/>
      <scheme val="minor"/>
    </font>
    <font>
      <b/>
      <u/>
      <sz val="10"/>
      <color theme="1"/>
      <name val="Arial"/>
      <family val="2"/>
    </font>
    <font>
      <b/>
      <sz val="8"/>
      <color theme="1"/>
      <name val="Arial"/>
      <family val="2"/>
    </font>
    <font>
      <sz val="10"/>
      <color rgb="FF2F75B5"/>
      <name val="Arial"/>
      <family val="2"/>
    </font>
    <font>
      <sz val="12"/>
      <color rgb="FF000000"/>
      <name val="Arial"/>
      <family val="2"/>
    </font>
    <font>
      <sz val="9"/>
      <color theme="1"/>
      <name val="Arial"/>
      <family val="2"/>
    </font>
    <font>
      <b/>
      <sz val="9"/>
      <color rgb="FFFF0000"/>
      <name val="Arial"/>
      <family val="2"/>
    </font>
    <font>
      <u/>
      <sz val="9"/>
      <name val="Arial"/>
      <family val="2"/>
    </font>
  </fonts>
  <fills count="12">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3" tint="0.59999389629810485"/>
        <bgColor indexed="64"/>
      </patternFill>
    </fill>
    <fill>
      <patternFill patternType="solid">
        <fgColor rgb="FFFFD5D5"/>
        <bgColor indexed="64"/>
      </patternFill>
    </fill>
    <fill>
      <patternFill patternType="solid">
        <fgColor rgb="FFE2EFDA"/>
        <bgColor rgb="FF000000"/>
      </patternFill>
    </fill>
    <fill>
      <patternFill patternType="solid">
        <fgColor theme="1" tint="0.249977111117893"/>
        <bgColor indexed="64"/>
      </patternFill>
    </fill>
  </fills>
  <borders count="6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style="thin">
        <color indexed="64"/>
      </top>
      <bottom/>
      <diagonal/>
    </border>
    <border>
      <left style="hair">
        <color indexed="64"/>
      </left>
      <right style="hair">
        <color indexed="64"/>
      </right>
      <top style="thin">
        <color indexed="64"/>
      </top>
      <bottom/>
      <diagonal/>
    </border>
    <border>
      <left/>
      <right style="thin">
        <color indexed="64"/>
      </right>
      <top style="thin">
        <color indexed="64"/>
      </top>
      <bottom/>
      <diagonal/>
    </border>
    <border>
      <left style="thin">
        <color indexed="64"/>
      </left>
      <right/>
      <top/>
      <bottom/>
      <diagonal/>
    </border>
    <border>
      <left style="hair">
        <color indexed="64"/>
      </left>
      <right style="hair">
        <color indexed="64"/>
      </right>
      <top/>
      <bottom/>
      <diagonal/>
    </border>
    <border>
      <left/>
      <right style="thin">
        <color indexed="64"/>
      </right>
      <top/>
      <bottom/>
      <diagonal/>
    </border>
    <border>
      <left style="thin">
        <color indexed="64"/>
      </left>
      <right/>
      <top/>
      <bottom style="hair">
        <color indexed="64"/>
      </bottom>
      <diagonal/>
    </border>
    <border>
      <left/>
      <right style="hair">
        <color indexed="64"/>
      </right>
      <top style="thin">
        <color indexed="64"/>
      </top>
      <bottom style="thin">
        <color indexed="64"/>
      </bottom>
      <diagonal/>
    </border>
    <border>
      <left/>
      <right style="thin">
        <color indexed="64"/>
      </right>
      <top/>
      <bottom style="hair">
        <color indexed="64"/>
      </bottom>
      <diagonal/>
    </border>
    <border>
      <left style="hair">
        <color indexed="64"/>
      </left>
      <right style="hair">
        <color indexed="64"/>
      </right>
      <top/>
      <bottom style="thin">
        <color indexed="64"/>
      </bottom>
      <diagonal/>
    </border>
    <border>
      <left/>
      <right/>
      <top style="thin">
        <color indexed="64"/>
      </top>
      <bottom style="medium">
        <color indexed="64"/>
      </bottom>
      <diagonal/>
    </border>
    <border>
      <left/>
      <right/>
      <top/>
      <bottom style="double">
        <color indexed="64"/>
      </bottom>
      <diagonal/>
    </border>
    <border>
      <left style="hair">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style="medium">
        <color indexed="64"/>
      </top>
      <bottom style="thin">
        <color indexed="64"/>
      </bottom>
      <diagonal/>
    </border>
  </borders>
  <cellStyleXfs count="13">
    <xf numFmtId="0" fontId="0"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2" fillId="0" borderId="0"/>
    <xf numFmtId="0" fontId="26"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1" fillId="0" borderId="0"/>
    <xf numFmtId="0" fontId="1" fillId="0" borderId="0"/>
  </cellStyleXfs>
  <cellXfs count="388">
    <xf numFmtId="0" fontId="0" fillId="0" borderId="0" xfId="0"/>
    <xf numFmtId="0" fontId="5" fillId="0" borderId="0" xfId="0" applyFont="1"/>
    <xf numFmtId="0" fontId="7" fillId="0" borderId="0" xfId="3" applyFont="1"/>
    <xf numFmtId="0" fontId="8" fillId="0" borderId="0" xfId="0" applyFont="1"/>
    <xf numFmtId="0" fontId="7" fillId="0" borderId="0" xfId="3" applyFont="1" applyAlignment="1">
      <alignment horizontal="right"/>
    </xf>
    <xf numFmtId="0" fontId="8" fillId="0" borderId="0" xfId="3" applyFont="1"/>
    <xf numFmtId="0" fontId="3" fillId="0" borderId="0" xfId="3"/>
    <xf numFmtId="0" fontId="8" fillId="0" borderId="5" xfId="0" applyFont="1" applyBorder="1"/>
    <xf numFmtId="0" fontId="7" fillId="0" borderId="5" xfId="3" applyFont="1" applyBorder="1" applyAlignment="1">
      <alignment horizontal="right"/>
    </xf>
    <xf numFmtId="0" fontId="8" fillId="3" borderId="5" xfId="0" applyFont="1" applyFill="1" applyBorder="1" applyProtection="1">
      <protection locked="0"/>
    </xf>
    <xf numFmtId="0" fontId="8" fillId="0" borderId="0" xfId="0" applyFont="1" applyAlignment="1">
      <alignment horizontal="left"/>
    </xf>
    <xf numFmtId="0" fontId="7" fillId="0" borderId="0" xfId="0" applyFont="1" applyAlignment="1">
      <alignment horizontal="right"/>
    </xf>
    <xf numFmtId="49" fontId="7" fillId="0" borderId="0" xfId="0" applyNumberFormat="1" applyFont="1"/>
    <xf numFmtId="0" fontId="8" fillId="3" borderId="5" xfId="0" applyFont="1" applyFill="1" applyBorder="1" applyAlignment="1" applyProtection="1">
      <alignment horizontal="left"/>
      <protection locked="0"/>
    </xf>
    <xf numFmtId="0" fontId="7" fillId="0" borderId="0" xfId="0" applyFont="1"/>
    <xf numFmtId="0" fontId="7" fillId="3" borderId="5" xfId="0" applyFont="1" applyFill="1" applyBorder="1"/>
    <xf numFmtId="14" fontId="9" fillId="0" borderId="0" xfId="0" applyNumberFormat="1" applyFont="1"/>
    <xf numFmtId="0" fontId="7" fillId="3" borderId="5" xfId="0" applyFont="1" applyFill="1" applyBorder="1" applyAlignment="1" applyProtection="1">
      <alignment horizontal="left"/>
      <protection locked="0"/>
    </xf>
    <xf numFmtId="14" fontId="7" fillId="3" borderId="5" xfId="0" applyNumberFormat="1" applyFont="1" applyFill="1" applyBorder="1" applyAlignment="1" applyProtection="1">
      <alignment horizontal="center"/>
      <protection locked="0"/>
    </xf>
    <xf numFmtId="14" fontId="10" fillId="0" borderId="0" xfId="0" applyNumberFormat="1" applyFont="1" applyAlignment="1">
      <alignment horizontal="right"/>
    </xf>
    <xf numFmtId="14" fontId="7" fillId="0" borderId="0" xfId="0" applyNumberFormat="1" applyFont="1" applyAlignment="1" applyProtection="1">
      <alignment horizontal="center"/>
      <protection locked="0"/>
    </xf>
    <xf numFmtId="49" fontId="9" fillId="0" borderId="0" xfId="0" applyNumberFormat="1" applyFont="1"/>
    <xf numFmtId="49" fontId="7" fillId="3" borderId="2" xfId="0" applyNumberFormat="1" applyFont="1" applyFill="1" applyBorder="1" applyAlignment="1" applyProtection="1">
      <alignment wrapText="1"/>
      <protection locked="0"/>
    </xf>
    <xf numFmtId="49" fontId="7" fillId="3" borderId="2" xfId="0" applyNumberFormat="1" applyFont="1" applyFill="1" applyBorder="1" applyAlignment="1" applyProtection="1">
      <alignment horizontal="center"/>
      <protection locked="0"/>
    </xf>
    <xf numFmtId="0" fontId="8" fillId="0" borderId="0" xfId="0" applyFont="1" applyAlignment="1">
      <alignment horizontal="right"/>
    </xf>
    <xf numFmtId="0" fontId="8" fillId="0" borderId="0" xfId="0" applyFont="1" applyAlignment="1">
      <alignment horizontal="center"/>
    </xf>
    <xf numFmtId="164" fontId="7" fillId="3" borderId="5" xfId="3" applyNumberFormat="1" applyFont="1" applyFill="1" applyBorder="1" applyAlignment="1" applyProtection="1">
      <alignment horizontal="center" vertical="center"/>
      <protection locked="0"/>
    </xf>
    <xf numFmtId="165" fontId="11" fillId="0" borderId="0" xfId="3" applyNumberFormat="1" applyFont="1" applyAlignment="1">
      <alignment horizontal="center"/>
    </xf>
    <xf numFmtId="165" fontId="3" fillId="0" borderId="0" xfId="3" applyNumberFormat="1" applyAlignment="1">
      <alignment vertical="center"/>
    </xf>
    <xf numFmtId="0" fontId="8" fillId="3" borderId="7" xfId="0" applyFont="1" applyFill="1" applyBorder="1" applyAlignment="1" applyProtection="1">
      <alignment horizontal="center"/>
      <protection locked="0"/>
    </xf>
    <xf numFmtId="0" fontId="7" fillId="3" borderId="2" xfId="0" applyFont="1" applyFill="1" applyBorder="1" applyAlignment="1" applyProtection="1">
      <alignment horizontal="center"/>
      <protection locked="0"/>
    </xf>
    <xf numFmtId="0" fontId="7" fillId="0" borderId="8" xfId="0" applyFont="1" applyBorder="1" applyAlignment="1">
      <alignment horizontal="center"/>
    </xf>
    <xf numFmtId="0" fontId="8" fillId="0" borderId="8" xfId="0" applyFont="1" applyBorder="1" applyAlignment="1">
      <alignment horizontal="left"/>
    </xf>
    <xf numFmtId="0" fontId="8" fillId="0" borderId="8" xfId="0" applyFont="1" applyBorder="1"/>
    <xf numFmtId="0" fontId="12" fillId="0" borderId="8" xfId="0" applyFont="1" applyBorder="1"/>
    <xf numFmtId="0" fontId="7" fillId="0" borderId="8" xfId="0" applyFont="1" applyBorder="1" applyAlignment="1">
      <alignment horizontal="right"/>
    </xf>
    <xf numFmtId="0" fontId="13" fillId="0" borderId="0" xfId="0" applyFont="1" applyAlignment="1">
      <alignment horizontal="left" wrapText="1"/>
    </xf>
    <xf numFmtId="0" fontId="13" fillId="0" borderId="0" xfId="0" applyFont="1" applyAlignment="1">
      <alignment horizontal="center" wrapText="1"/>
    </xf>
    <xf numFmtId="0" fontId="13" fillId="0" borderId="0" xfId="0" applyFont="1"/>
    <xf numFmtId="0" fontId="8" fillId="0" borderId="9" xfId="0" applyFont="1" applyBorder="1" applyAlignment="1">
      <alignment horizontal="left" vertical="top"/>
    </xf>
    <xf numFmtId="0" fontId="8" fillId="3" borderId="10" xfId="0" applyFont="1" applyFill="1" applyBorder="1" applyAlignment="1" applyProtection="1">
      <alignment horizontal="center" vertical="top"/>
      <protection locked="0"/>
    </xf>
    <xf numFmtId="0" fontId="8" fillId="3" borderId="10" xfId="0" applyFont="1" applyFill="1" applyBorder="1" applyAlignment="1" applyProtection="1">
      <alignment vertical="top"/>
      <protection locked="0"/>
    </xf>
    <xf numFmtId="0" fontId="8" fillId="3" borderId="10" xfId="0" applyFont="1" applyFill="1" applyBorder="1" applyAlignment="1" applyProtection="1">
      <alignment horizontal="left" vertical="top"/>
      <protection locked="0"/>
    </xf>
    <xf numFmtId="0" fontId="8" fillId="3" borderId="11" xfId="0" applyFont="1" applyFill="1" applyBorder="1" applyAlignment="1" applyProtection="1">
      <alignment vertical="top"/>
      <protection locked="0"/>
    </xf>
    <xf numFmtId="0" fontId="8" fillId="0" borderId="13" xfId="0" applyFont="1" applyBorder="1" applyAlignment="1">
      <alignment horizontal="left" vertical="top"/>
    </xf>
    <xf numFmtId="0" fontId="8" fillId="3" borderId="14" xfId="0" applyFont="1" applyFill="1" applyBorder="1" applyAlignment="1" applyProtection="1">
      <alignment horizontal="center" vertical="top"/>
      <protection locked="0"/>
    </xf>
    <xf numFmtId="0" fontId="8" fillId="3" borderId="14" xfId="0" applyFont="1" applyFill="1" applyBorder="1" applyAlignment="1" applyProtection="1">
      <alignment vertical="top"/>
      <protection locked="0"/>
    </xf>
    <xf numFmtId="0" fontId="8" fillId="3" borderId="14" xfId="0" applyFont="1" applyFill="1" applyBorder="1" applyAlignment="1" applyProtection="1">
      <alignment horizontal="left" vertical="top"/>
      <protection locked="0"/>
    </xf>
    <xf numFmtId="0" fontId="8" fillId="3" borderId="15" xfId="0" applyFont="1" applyFill="1" applyBorder="1" applyAlignment="1" applyProtection="1">
      <alignment vertical="top"/>
      <protection locked="0"/>
    </xf>
    <xf numFmtId="0" fontId="8" fillId="0" borderId="5" xfId="0" applyFont="1" applyBorder="1" applyAlignment="1">
      <alignment horizontal="right"/>
    </xf>
    <xf numFmtId="0" fontId="8" fillId="0" borderId="5" xfId="0" applyFont="1" applyBorder="1" applyAlignment="1">
      <alignment horizontal="center"/>
    </xf>
    <xf numFmtId="0" fontId="7" fillId="0" borderId="5" xfId="0" applyFont="1" applyBorder="1" applyAlignment="1">
      <alignment horizontal="center"/>
    </xf>
    <xf numFmtId="0" fontId="8" fillId="0" borderId="16" xfId="0" applyFont="1" applyBorder="1"/>
    <xf numFmtId="44" fontId="7" fillId="0" borderId="17" xfId="0" applyNumberFormat="1" applyFont="1" applyBorder="1"/>
    <xf numFmtId="0" fontId="8" fillId="0" borderId="19" xfId="0" applyFont="1" applyBorder="1" applyAlignment="1">
      <alignment horizontal="right"/>
    </xf>
    <xf numFmtId="0" fontId="8" fillId="3" borderId="5" xfId="0" applyFont="1" applyFill="1" applyBorder="1" applyAlignment="1" applyProtection="1">
      <alignment horizontal="center"/>
      <protection locked="0"/>
    </xf>
    <xf numFmtId="166" fontId="8" fillId="3" borderId="20" xfId="0" applyNumberFormat="1" applyFont="1" applyFill="1" applyBorder="1" applyProtection="1">
      <protection locked="0"/>
    </xf>
    <xf numFmtId="44" fontId="8" fillId="0" borderId="21" xfId="0" applyNumberFormat="1" applyFont="1" applyBorder="1"/>
    <xf numFmtId="0" fontId="8" fillId="0" borderId="22" xfId="0" applyFont="1" applyBorder="1" applyAlignment="1">
      <alignment horizontal="right"/>
    </xf>
    <xf numFmtId="0" fontId="5" fillId="0" borderId="12" xfId="0" applyFont="1" applyBorder="1"/>
    <xf numFmtId="0" fontId="8" fillId="0" borderId="12" xfId="0" applyFont="1" applyBorder="1" applyAlignment="1">
      <alignment horizontal="right"/>
    </xf>
    <xf numFmtId="0" fontId="8" fillId="3" borderId="23" xfId="0" applyFont="1" applyFill="1" applyBorder="1" applyAlignment="1" applyProtection="1">
      <alignment horizontal="center"/>
      <protection locked="0"/>
    </xf>
    <xf numFmtId="44" fontId="8" fillId="0" borderId="24" xfId="0" applyNumberFormat="1" applyFont="1" applyBorder="1"/>
    <xf numFmtId="0" fontId="8" fillId="0" borderId="19" xfId="0" applyFont="1" applyBorder="1"/>
    <xf numFmtId="44" fontId="7" fillId="0" borderId="20" xfId="0" applyNumberFormat="1" applyFont="1" applyBorder="1"/>
    <xf numFmtId="44" fontId="8" fillId="0" borderId="20" xfId="0" applyNumberFormat="1" applyFont="1" applyBorder="1"/>
    <xf numFmtId="0" fontId="8" fillId="0" borderId="19" xfId="0" applyFont="1" applyBorder="1" applyAlignment="1">
      <alignment horizontal="left" vertical="top"/>
    </xf>
    <xf numFmtId="44" fontId="7" fillId="3" borderId="20" xfId="0" applyNumberFormat="1" applyFont="1" applyFill="1" applyBorder="1" applyProtection="1">
      <protection locked="0"/>
    </xf>
    <xf numFmtId="167" fontId="8" fillId="0" borderId="12" xfId="2" applyNumberFormat="1" applyFont="1" applyFill="1" applyBorder="1" applyAlignment="1" applyProtection="1">
      <alignment horizontal="right"/>
    </xf>
    <xf numFmtId="0" fontId="8" fillId="0" borderId="12" xfId="0" applyFont="1" applyBorder="1" applyAlignment="1">
      <alignment horizontal="center"/>
    </xf>
    <xf numFmtId="44" fontId="7" fillId="3" borderId="10" xfId="0" applyNumberFormat="1" applyFont="1" applyFill="1" applyBorder="1" applyProtection="1">
      <protection locked="0"/>
    </xf>
    <xf numFmtId="44" fontId="8" fillId="3" borderId="20" xfId="0" applyNumberFormat="1" applyFont="1" applyFill="1" applyBorder="1" applyProtection="1">
      <protection locked="0"/>
    </xf>
    <xf numFmtId="0" fontId="8" fillId="3" borderId="4" xfId="0" applyFont="1" applyFill="1" applyBorder="1" applyProtection="1">
      <protection locked="0"/>
    </xf>
    <xf numFmtId="0" fontId="5" fillId="0" borderId="5" xfId="0" applyFont="1" applyBorder="1"/>
    <xf numFmtId="44" fontId="8" fillId="3" borderId="25" xfId="0" applyNumberFormat="1" applyFont="1" applyFill="1" applyBorder="1" applyProtection="1">
      <protection locked="0"/>
    </xf>
    <xf numFmtId="44" fontId="7" fillId="0" borderId="26" xfId="0" applyNumberFormat="1" applyFont="1" applyBorder="1"/>
    <xf numFmtId="0" fontId="5" fillId="0" borderId="0" xfId="0" applyFont="1" applyAlignment="1">
      <alignment horizontal="right"/>
    </xf>
    <xf numFmtId="0" fontId="4" fillId="0" borderId="0" xfId="0" applyFont="1"/>
    <xf numFmtId="44" fontId="4" fillId="0" borderId="27" xfId="0" applyNumberFormat="1" applyFont="1" applyBorder="1"/>
    <xf numFmtId="10" fontId="8" fillId="0" borderId="0" xfId="2" applyNumberFormat="1" applyFont="1" applyBorder="1" applyAlignment="1" applyProtection="1">
      <alignment horizontal="center"/>
    </xf>
    <xf numFmtId="0" fontId="13" fillId="0" borderId="0" xfId="0" applyFont="1" applyAlignment="1">
      <alignment horizontal="center"/>
    </xf>
    <xf numFmtId="44" fontId="5" fillId="0" borderId="0" xfId="0" applyNumberFormat="1" applyFont="1"/>
    <xf numFmtId="44" fontId="8" fillId="3" borderId="14" xfId="1" applyFont="1" applyFill="1" applyBorder="1" applyAlignment="1" applyProtection="1">
      <alignment horizontal="center"/>
      <protection locked="0"/>
    </xf>
    <xf numFmtId="44" fontId="8" fillId="0" borderId="28" xfId="0" applyNumberFormat="1" applyFont="1" applyBorder="1"/>
    <xf numFmtId="44" fontId="15" fillId="3" borderId="14" xfId="1" applyFont="1" applyFill="1" applyBorder="1" applyAlignment="1" applyProtection="1">
      <alignment horizontal="center"/>
      <protection locked="0"/>
    </xf>
    <xf numFmtId="44" fontId="15" fillId="0" borderId="14" xfId="1" applyFont="1" applyFill="1" applyBorder="1" applyAlignment="1" applyProtection="1">
      <alignment horizontal="center"/>
    </xf>
    <xf numFmtId="14" fontId="5" fillId="3" borderId="0" xfId="0" applyNumberFormat="1" applyFont="1" applyFill="1" applyProtection="1">
      <protection locked="0"/>
    </xf>
    <xf numFmtId="0" fontId="6" fillId="0" borderId="0" xfId="0" applyFont="1" applyAlignment="1">
      <alignment horizontal="left"/>
    </xf>
    <xf numFmtId="0" fontId="7" fillId="0" borderId="0" xfId="0" applyFont="1" applyAlignment="1">
      <alignment horizontal="left"/>
    </xf>
    <xf numFmtId="0" fontId="17" fillId="0" borderId="2" xfId="0" applyFont="1" applyBorder="1"/>
    <xf numFmtId="0" fontId="19" fillId="2" borderId="29" xfId="4" applyFont="1" applyFill="1" applyBorder="1" applyAlignment="1">
      <alignment horizontal="center" vertical="center"/>
    </xf>
    <xf numFmtId="0" fontId="19" fillId="2" borderId="30" xfId="4" applyFont="1" applyFill="1" applyBorder="1" applyAlignment="1">
      <alignment horizontal="center" vertical="center"/>
    </xf>
    <xf numFmtId="0" fontId="19" fillId="2" borderId="29" xfId="4" applyFont="1" applyFill="1" applyBorder="1" applyAlignment="1">
      <alignment horizontal="center" vertical="center" wrapText="1"/>
    </xf>
    <xf numFmtId="0" fontId="19" fillId="2" borderId="30" xfId="4" applyFont="1" applyFill="1" applyBorder="1" applyAlignment="1">
      <alignment horizontal="center" vertical="center" wrapText="1"/>
    </xf>
    <xf numFmtId="0" fontId="19" fillId="2" borderId="31" xfId="4" applyFont="1" applyFill="1" applyBorder="1" applyAlignment="1">
      <alignment horizontal="center" vertical="center"/>
    </xf>
    <xf numFmtId="0" fontId="21" fillId="0" borderId="0" xfId="4" applyFont="1"/>
    <xf numFmtId="0" fontId="21" fillId="0" borderId="33" xfId="4" applyFont="1" applyBorder="1"/>
    <xf numFmtId="0" fontId="21" fillId="0" borderId="35" xfId="4" applyFont="1" applyBorder="1" applyAlignment="1">
      <alignment horizontal="center" vertical="center"/>
    </xf>
    <xf numFmtId="0" fontId="21" fillId="0" borderId="36" xfId="4" applyFont="1" applyBorder="1"/>
    <xf numFmtId="0" fontId="19" fillId="2" borderId="29" xfId="5" applyFont="1" applyFill="1" applyBorder="1" applyAlignment="1">
      <alignment horizontal="center" vertical="center"/>
    </xf>
    <xf numFmtId="0" fontId="19" fillId="2" borderId="38" xfId="5" applyFont="1" applyFill="1" applyBorder="1" applyAlignment="1">
      <alignment horizontal="center" vertical="center"/>
    </xf>
    <xf numFmtId="0" fontId="19" fillId="2" borderId="38" xfId="5" applyFont="1" applyFill="1" applyBorder="1" applyAlignment="1">
      <alignment horizontal="center" vertical="center" wrapText="1"/>
    </xf>
    <xf numFmtId="0" fontId="19" fillId="2" borderId="30" xfId="5" applyFont="1" applyFill="1" applyBorder="1" applyAlignment="1">
      <alignment horizontal="center" vertical="center" wrapText="1"/>
    </xf>
    <xf numFmtId="0" fontId="19" fillId="2" borderId="39" xfId="5" applyFont="1" applyFill="1" applyBorder="1" applyAlignment="1">
      <alignment horizontal="center" vertical="center" wrapText="1"/>
    </xf>
    <xf numFmtId="0" fontId="19" fillId="2" borderId="31" xfId="5" applyFont="1" applyFill="1" applyBorder="1" applyAlignment="1">
      <alignment horizontal="center" vertical="center"/>
    </xf>
    <xf numFmtId="0" fontId="21" fillId="0" borderId="0" xfId="5" applyFont="1"/>
    <xf numFmtId="0" fontId="21" fillId="0" borderId="0" xfId="5" applyFont="1" applyAlignment="1">
      <alignment horizontal="center" vertical="center"/>
    </xf>
    <xf numFmtId="0" fontId="21" fillId="0" borderId="33" xfId="5" applyFont="1" applyBorder="1"/>
    <xf numFmtId="0" fontId="26" fillId="0" borderId="5" xfId="6" applyBorder="1"/>
    <xf numFmtId="0" fontId="7" fillId="3" borderId="0" xfId="0" applyFont="1" applyFill="1"/>
    <xf numFmtId="0" fontId="9" fillId="0" borderId="7" xfId="0" applyFont="1" applyBorder="1" applyAlignment="1">
      <alignment horizontal="center" vertical="center"/>
    </xf>
    <xf numFmtId="0" fontId="9" fillId="0" borderId="7" xfId="0" applyFont="1" applyBorder="1" applyAlignment="1">
      <alignment horizontal="center" vertical="center" wrapText="1"/>
    </xf>
    <xf numFmtId="0" fontId="9" fillId="0" borderId="32" xfId="0" applyFont="1" applyBorder="1" applyAlignment="1">
      <alignment horizontal="center" vertical="center"/>
    </xf>
    <xf numFmtId="0" fontId="9" fillId="0" borderId="33" xfId="0" applyFont="1" applyBorder="1" applyAlignment="1">
      <alignment horizontal="center" vertical="center" wrapText="1"/>
    </xf>
    <xf numFmtId="14" fontId="0" fillId="0" borderId="32" xfId="0" applyNumberFormat="1" applyBorder="1" applyAlignment="1">
      <alignment horizontal="center" vertical="center"/>
    </xf>
    <xf numFmtId="0" fontId="0" fillId="0" borderId="33" xfId="0" applyBorder="1" applyAlignment="1">
      <alignment horizontal="center" vertical="center"/>
    </xf>
    <xf numFmtId="0" fontId="10" fillId="0" borderId="0" xfId="0" applyFont="1"/>
    <xf numFmtId="43" fontId="0" fillId="0" borderId="0" xfId="0" applyNumberFormat="1"/>
    <xf numFmtId="43" fontId="0" fillId="0" borderId="7" xfId="10" applyFont="1" applyFill="1" applyBorder="1"/>
    <xf numFmtId="0" fontId="0" fillId="0" borderId="7" xfId="0" applyBorder="1"/>
    <xf numFmtId="0" fontId="27" fillId="0" borderId="7" xfId="4" applyFont="1" applyBorder="1" applyAlignment="1">
      <alignment horizontal="center" vertical="center"/>
    </xf>
    <xf numFmtId="0" fontId="0" fillId="0" borderId="0" xfId="0" pivotButton="1"/>
    <xf numFmtId="0" fontId="0" fillId="0" borderId="0" xfId="0" applyAlignment="1">
      <alignment horizontal="left"/>
    </xf>
    <xf numFmtId="0" fontId="9" fillId="0" borderId="0" xfId="0" applyFont="1" applyAlignment="1">
      <alignment horizontal="center" vertical="center"/>
    </xf>
    <xf numFmtId="43" fontId="9" fillId="0" borderId="7" xfId="10" applyFont="1" applyBorder="1" applyAlignment="1">
      <alignment horizontal="center" vertical="center"/>
    </xf>
    <xf numFmtId="43" fontId="9" fillId="0" borderId="7" xfId="10" applyFont="1" applyBorder="1" applyAlignment="1">
      <alignment horizontal="center" vertical="center" wrapText="1"/>
    </xf>
    <xf numFmtId="43" fontId="0" fillId="0" borderId="7" xfId="10" applyFont="1" applyBorder="1" applyAlignment="1">
      <alignment horizontal="center" vertical="center"/>
    </xf>
    <xf numFmtId="43" fontId="0" fillId="0" borderId="0" xfId="10" applyFont="1"/>
    <xf numFmtId="43" fontId="29" fillId="0" borderId="33" xfId="0" applyNumberFormat="1" applyFont="1" applyBorder="1"/>
    <xf numFmtId="43" fontId="0" fillId="0" borderId="33" xfId="0" applyNumberFormat="1" applyBorder="1"/>
    <xf numFmtId="43" fontId="0" fillId="0" borderId="35" xfId="10" applyFont="1" applyFill="1" applyBorder="1"/>
    <xf numFmtId="43" fontId="0" fillId="0" borderId="36" xfId="0" applyNumberFormat="1" applyBorder="1"/>
    <xf numFmtId="43" fontId="30" fillId="0" borderId="33" xfId="0" applyNumberFormat="1" applyFont="1" applyBorder="1"/>
    <xf numFmtId="0" fontId="0" fillId="0" borderId="33" xfId="0" applyBorder="1"/>
    <xf numFmtId="0" fontId="0" fillId="0" borderId="35" xfId="0" applyBorder="1"/>
    <xf numFmtId="0" fontId="0" fillId="0" borderId="36" xfId="0" applyBorder="1"/>
    <xf numFmtId="170" fontId="8" fillId="0" borderId="0" xfId="2" applyNumberFormat="1" applyFont="1" applyFill="1" applyBorder="1" applyAlignment="1" applyProtection="1">
      <alignment horizontal="right"/>
    </xf>
    <xf numFmtId="10" fontId="8" fillId="0" borderId="0" xfId="2" applyNumberFormat="1" applyFont="1"/>
    <xf numFmtId="0" fontId="0" fillId="6" borderId="32" xfId="0" applyFill="1" applyBorder="1" applyAlignment="1">
      <alignment horizontal="left" vertical="center"/>
    </xf>
    <xf numFmtId="0" fontId="0" fillId="6" borderId="7" xfId="0" applyFill="1" applyBorder="1"/>
    <xf numFmtId="43" fontId="0" fillId="6" borderId="7" xfId="10" applyFont="1" applyFill="1" applyBorder="1"/>
    <xf numFmtId="0" fontId="0" fillId="6" borderId="32" xfId="0" applyFill="1" applyBorder="1"/>
    <xf numFmtId="0" fontId="0" fillId="6" borderId="34" xfId="0" applyFill="1" applyBorder="1"/>
    <xf numFmtId="0" fontId="0" fillId="6" borderId="35" xfId="0" applyFill="1" applyBorder="1"/>
    <xf numFmtId="0" fontId="0" fillId="6" borderId="0" xfId="0" applyFill="1"/>
    <xf numFmtId="43" fontId="0" fillId="6" borderId="0" xfId="10" applyFont="1" applyFill="1"/>
    <xf numFmtId="0" fontId="9" fillId="6" borderId="43" xfId="0" applyFont="1" applyFill="1" applyBorder="1" applyAlignment="1">
      <alignment wrapText="1"/>
    </xf>
    <xf numFmtId="0" fontId="9" fillId="6" borderId="42" xfId="0" applyFont="1" applyFill="1" applyBorder="1" applyAlignment="1">
      <alignment wrapText="1"/>
    </xf>
    <xf numFmtId="0" fontId="9" fillId="0" borderId="42" xfId="0" applyFont="1" applyBorder="1" applyAlignment="1">
      <alignment wrapText="1"/>
    </xf>
    <xf numFmtId="0" fontId="10" fillId="0" borderId="44" xfId="0" applyFont="1" applyBorder="1" applyAlignment="1">
      <alignment wrapText="1"/>
    </xf>
    <xf numFmtId="0" fontId="10" fillId="0" borderId="45" xfId="0" applyFont="1" applyBorder="1"/>
    <xf numFmtId="0" fontId="10" fillId="0" borderId="46" xfId="0" applyFont="1" applyBorder="1" applyAlignment="1">
      <alignment wrapText="1"/>
    </xf>
    <xf numFmtId="10" fontId="10" fillId="6" borderId="46" xfId="2" applyNumberFormat="1" applyFont="1" applyFill="1" applyBorder="1"/>
    <xf numFmtId="0" fontId="0" fillId="0" borderId="47" xfId="0" applyBorder="1"/>
    <xf numFmtId="0" fontId="28" fillId="0" borderId="44" xfId="0" applyFont="1" applyBorder="1" applyAlignment="1">
      <alignment wrapText="1"/>
    </xf>
    <xf numFmtId="0" fontId="28" fillId="0" borderId="45" xfId="0" applyFont="1" applyBorder="1"/>
    <xf numFmtId="0" fontId="28" fillId="0" borderId="46" xfId="0" applyFont="1" applyBorder="1" applyAlignment="1">
      <alignment wrapText="1"/>
    </xf>
    <xf numFmtId="10" fontId="28" fillId="6" borderId="46" xfId="2" applyNumberFormat="1" applyFont="1" applyFill="1" applyBorder="1"/>
    <xf numFmtId="0" fontId="32" fillId="0" borderId="0" xfId="5" applyFont="1"/>
    <xf numFmtId="0" fontId="32" fillId="0" borderId="0" xfId="5" applyFont="1" applyAlignment="1">
      <alignment horizontal="center" vertical="center"/>
    </xf>
    <xf numFmtId="0" fontId="27" fillId="6" borderId="7" xfId="4" applyFont="1" applyFill="1" applyBorder="1" applyAlignment="1">
      <alignment horizontal="center" vertical="center"/>
    </xf>
    <xf numFmtId="0" fontId="21" fillId="6" borderId="7" xfId="4" applyFont="1" applyFill="1" applyBorder="1" applyAlignment="1">
      <alignment horizontal="center" vertical="center"/>
    </xf>
    <xf numFmtId="0" fontId="21" fillId="6" borderId="35" xfId="4" applyFont="1" applyFill="1" applyBorder="1" applyAlignment="1">
      <alignment horizontal="center" vertical="center"/>
    </xf>
    <xf numFmtId="0" fontId="30" fillId="0" borderId="0" xfId="0" applyFont="1"/>
    <xf numFmtId="0" fontId="30" fillId="6" borderId="0" xfId="0" applyFont="1" applyFill="1"/>
    <xf numFmtId="10" fontId="21" fillId="0" borderId="1" xfId="2" applyNumberFormat="1" applyFont="1" applyFill="1" applyBorder="1" applyAlignment="1">
      <alignment horizontal="center" vertical="center"/>
    </xf>
    <xf numFmtId="43" fontId="21" fillId="0" borderId="37" xfId="10" applyFont="1" applyBorder="1" applyAlignment="1">
      <alignment horizontal="center" vertical="center"/>
    </xf>
    <xf numFmtId="43" fontId="21" fillId="0" borderId="1" xfId="10" applyFont="1" applyBorder="1" applyAlignment="1">
      <alignment horizontal="center" vertical="center"/>
    </xf>
    <xf numFmtId="43" fontId="30" fillId="0" borderId="33" xfId="10" applyFont="1" applyBorder="1"/>
    <xf numFmtId="43" fontId="29" fillId="0" borderId="33" xfId="10" applyFont="1" applyBorder="1"/>
    <xf numFmtId="43" fontId="30" fillId="0" borderId="0" xfId="0" applyNumberFormat="1" applyFont="1"/>
    <xf numFmtId="0" fontId="30" fillId="0" borderId="0" xfId="0" applyFont="1" applyAlignment="1">
      <alignment horizontal="left"/>
    </xf>
    <xf numFmtId="43" fontId="27" fillId="6" borderId="7" xfId="10" applyFont="1" applyFill="1" applyBorder="1" applyAlignment="1">
      <alignment vertical="center"/>
    </xf>
    <xf numFmtId="43" fontId="10" fillId="0" borderId="0" xfId="10" applyFont="1" applyFill="1" applyBorder="1" applyAlignment="1">
      <alignment horizontal="left" vertical="center"/>
    </xf>
    <xf numFmtId="0" fontId="24" fillId="0" borderId="0" xfId="0" applyFont="1"/>
    <xf numFmtId="0" fontId="32" fillId="0" borderId="0" xfId="0" applyFont="1"/>
    <xf numFmtId="44" fontId="32" fillId="0" borderId="0" xfId="1" applyFont="1"/>
    <xf numFmtId="0" fontId="21" fillId="0" borderId="0" xfId="0" applyFont="1"/>
    <xf numFmtId="44" fontId="21" fillId="0" borderId="0" xfId="1" applyFont="1"/>
    <xf numFmtId="44" fontId="21" fillId="0" borderId="37" xfId="1" applyFont="1" applyBorder="1"/>
    <xf numFmtId="43" fontId="21" fillId="0" borderId="16" xfId="10" applyFont="1" applyBorder="1" applyAlignment="1">
      <alignment horizontal="center" vertical="center"/>
    </xf>
    <xf numFmtId="10" fontId="21" fillId="0" borderId="16" xfId="2" applyNumberFormat="1" applyFont="1" applyBorder="1" applyAlignment="1">
      <alignment horizontal="center" vertical="center"/>
    </xf>
    <xf numFmtId="9" fontId="21" fillId="0" borderId="37" xfId="2" applyFont="1" applyBorder="1" applyAlignment="1">
      <alignment horizontal="center"/>
    </xf>
    <xf numFmtId="43" fontId="21" fillId="0" borderId="49" xfId="10" applyFont="1" applyBorder="1" applyAlignment="1">
      <alignment horizontal="center" vertical="center"/>
    </xf>
    <xf numFmtId="43" fontId="21" fillId="0" borderId="41" xfId="10" applyFont="1" applyBorder="1" applyAlignment="1">
      <alignment horizontal="center" vertical="center"/>
    </xf>
    <xf numFmtId="44" fontId="21" fillId="0" borderId="40" xfId="1" applyFont="1" applyBorder="1"/>
    <xf numFmtId="44" fontId="19" fillId="0" borderId="37" xfId="10" applyNumberFormat="1" applyFont="1" applyBorder="1" applyAlignment="1">
      <alignment horizontal="center" vertical="center"/>
    </xf>
    <xf numFmtId="0" fontId="21" fillId="0" borderId="7" xfId="0" applyFont="1" applyBorder="1" applyAlignment="1">
      <alignment horizontal="center" vertical="center"/>
    </xf>
    <xf numFmtId="0" fontId="0" fillId="0" borderId="0" xfId="0" applyAlignment="1">
      <alignment horizontal="left" indent="2"/>
    </xf>
    <xf numFmtId="0" fontId="30" fillId="0" borderId="0" xfId="0" applyFont="1" applyAlignment="1">
      <alignment horizontal="left" indent="1"/>
    </xf>
    <xf numFmtId="43" fontId="10" fillId="6" borderId="0" xfId="10" applyFont="1" applyFill="1" applyBorder="1" applyAlignment="1">
      <alignment wrapText="1"/>
    </xf>
    <xf numFmtId="43" fontId="33" fillId="0" borderId="0" xfId="10" applyFont="1" applyFill="1" applyBorder="1" applyAlignment="1">
      <alignment horizontal="center" vertical="center"/>
    </xf>
    <xf numFmtId="0" fontId="32" fillId="7" borderId="0" xfId="0" applyFont="1" applyFill="1"/>
    <xf numFmtId="166" fontId="8" fillId="0" borderId="18" xfId="0" applyNumberFormat="1" applyFont="1" applyBorder="1"/>
    <xf numFmtId="2" fontId="27" fillId="0" borderId="7" xfId="4" applyNumberFormat="1" applyFont="1" applyFill="1" applyBorder="1" applyAlignment="1">
      <alignment horizontal="center" vertical="center"/>
    </xf>
    <xf numFmtId="2" fontId="21" fillId="0" borderId="35" xfId="4" applyNumberFormat="1" applyFont="1" applyFill="1" applyBorder="1" applyAlignment="1">
      <alignment horizontal="center" vertical="center"/>
    </xf>
    <xf numFmtId="0" fontId="21" fillId="6" borderId="7" xfId="5" applyFont="1" applyFill="1" applyBorder="1" applyAlignment="1">
      <alignment horizontal="center" vertical="center"/>
    </xf>
    <xf numFmtId="43" fontId="21" fillId="6" borderId="7" xfId="10" applyFont="1" applyFill="1" applyBorder="1" applyAlignment="1">
      <alignment horizontal="center" vertical="center"/>
    </xf>
    <xf numFmtId="0" fontId="22" fillId="6" borderId="0" xfId="5" applyFont="1" applyFill="1" applyAlignment="1">
      <alignment wrapText="1"/>
    </xf>
    <xf numFmtId="0" fontId="10" fillId="6" borderId="0" xfId="0" applyFont="1" applyFill="1" applyAlignment="1">
      <alignment wrapText="1"/>
    </xf>
    <xf numFmtId="0" fontId="21" fillId="0" borderId="0" xfId="4" applyFont="1" applyFill="1"/>
    <xf numFmtId="0" fontId="5" fillId="0" borderId="0" xfId="0" applyFont="1" applyFill="1"/>
    <xf numFmtId="0" fontId="23" fillId="0" borderId="0" xfId="4" applyFont="1" applyFill="1" applyAlignment="1">
      <alignment vertical="top" wrapText="1"/>
    </xf>
    <xf numFmtId="0" fontId="8" fillId="0" borderId="0" xfId="0" applyFont="1" applyFill="1"/>
    <xf numFmtId="0" fontId="34" fillId="0" borderId="0" xfId="0" applyFont="1" applyFill="1"/>
    <xf numFmtId="10" fontId="5" fillId="0" borderId="0" xfId="2" applyNumberFormat="1" applyFont="1" applyFill="1"/>
    <xf numFmtId="10" fontId="8" fillId="3" borderId="0" xfId="2" applyNumberFormat="1" applyFont="1" applyFill="1" applyBorder="1" applyAlignment="1" applyProtection="1">
      <alignment horizontal="center"/>
      <protection locked="0"/>
    </xf>
    <xf numFmtId="166" fontId="7" fillId="0" borderId="0" xfId="0" applyNumberFormat="1" applyFont="1"/>
    <xf numFmtId="0" fontId="36" fillId="8" borderId="7" xfId="11" applyFont="1" applyFill="1" applyBorder="1" applyAlignment="1">
      <alignment horizontal="center" vertical="center"/>
    </xf>
    <xf numFmtId="0" fontId="37" fillId="0" borderId="42" xfId="11" applyFont="1" applyBorder="1" applyAlignment="1" applyProtection="1">
      <alignment horizontal="left" vertical="center"/>
      <protection locked="0"/>
    </xf>
    <xf numFmtId="0" fontId="27" fillId="0" borderId="7" xfId="12" applyFont="1" applyBorder="1" applyAlignment="1" applyProtection="1">
      <alignment horizontal="center" vertical="center"/>
      <protection locked="0"/>
    </xf>
    <xf numFmtId="0" fontId="37" fillId="0" borderId="7" xfId="11" applyFont="1" applyBorder="1" applyAlignment="1" applyProtection="1">
      <alignment horizontal="center" vertical="center"/>
      <protection locked="0"/>
    </xf>
    <xf numFmtId="8" fontId="37" fillId="0" borderId="7" xfId="11" applyNumberFormat="1" applyFont="1" applyBorder="1" applyAlignment="1" applyProtection="1">
      <alignment horizontal="center" vertical="center"/>
      <protection locked="0"/>
    </xf>
    <xf numFmtId="8" fontId="37" fillId="0" borderId="7" xfId="11" applyNumberFormat="1" applyFont="1" applyBorder="1" applyAlignment="1">
      <alignment horizontal="center" vertical="center"/>
    </xf>
    <xf numFmtId="0" fontId="37" fillId="0" borderId="1" xfId="11" applyFont="1" applyBorder="1" applyAlignment="1" applyProtection="1">
      <alignment horizontal="center" vertical="center"/>
      <protection locked="0"/>
    </xf>
    <xf numFmtId="0" fontId="38" fillId="4" borderId="7" xfId="11" applyFont="1" applyFill="1" applyBorder="1" applyAlignment="1" applyProtection="1">
      <alignment horizontal="left" vertical="center"/>
      <protection locked="0"/>
    </xf>
    <xf numFmtId="14" fontId="38" fillId="0" borderId="7" xfId="11" applyNumberFormat="1" applyFont="1" applyBorder="1" applyAlignment="1" applyProtection="1">
      <alignment horizontal="center" vertical="center"/>
      <protection locked="0"/>
    </xf>
    <xf numFmtId="0" fontId="38" fillId="8" borderId="5" xfId="11" applyFont="1" applyFill="1" applyBorder="1" applyAlignment="1">
      <alignment horizontal="left" vertical="center"/>
    </xf>
    <xf numFmtId="14" fontId="38" fillId="8" borderId="5" xfId="11" applyNumberFormat="1" applyFont="1" applyFill="1" applyBorder="1" applyAlignment="1">
      <alignment horizontal="center" vertical="center"/>
    </xf>
    <xf numFmtId="0" fontId="37" fillId="8" borderId="5" xfId="11" applyFont="1" applyFill="1" applyBorder="1" applyAlignment="1">
      <alignment horizontal="left" vertical="center"/>
    </xf>
    <xf numFmtId="0" fontId="39" fillId="8" borderId="5" xfId="11" applyFont="1" applyFill="1" applyBorder="1" applyAlignment="1">
      <alignment horizontal="left" vertical="center"/>
    </xf>
    <xf numFmtId="8" fontId="39" fillId="8" borderId="5" xfId="11" applyNumberFormat="1" applyFont="1" applyFill="1" applyBorder="1" applyAlignment="1">
      <alignment horizontal="left" vertical="center"/>
    </xf>
    <xf numFmtId="8" fontId="37" fillId="8" borderId="5" xfId="11" applyNumberFormat="1" applyFont="1" applyFill="1" applyBorder="1" applyAlignment="1">
      <alignment horizontal="left" vertical="center"/>
    </xf>
    <xf numFmtId="0" fontId="37" fillId="8" borderId="5" xfId="11" applyFont="1" applyFill="1" applyBorder="1" applyAlignment="1">
      <alignment horizontal="left" vertical="center" wrapText="1"/>
    </xf>
    <xf numFmtId="0" fontId="38" fillId="0" borderId="7" xfId="11" applyFont="1" applyBorder="1" applyAlignment="1" applyProtection="1">
      <alignment horizontal="left" vertical="center"/>
      <protection locked="0"/>
    </xf>
    <xf numFmtId="1" fontId="37" fillId="0" borderId="1" xfId="11" applyNumberFormat="1" applyFont="1" applyBorder="1" applyAlignment="1" applyProtection="1">
      <alignment horizontal="center" vertical="center"/>
      <protection locked="0"/>
    </xf>
    <xf numFmtId="8" fontId="37" fillId="0" borderId="1" xfId="11" applyNumberFormat="1" applyFont="1" applyBorder="1" applyAlignment="1" applyProtection="1">
      <alignment horizontal="center" vertical="center"/>
      <protection locked="0"/>
    </xf>
    <xf numFmtId="8" fontId="37" fillId="0" borderId="3" xfId="11" applyNumberFormat="1" applyFont="1" applyBorder="1" applyAlignment="1" applyProtection="1">
      <alignment horizontal="center" vertical="center"/>
      <protection locked="0"/>
    </xf>
    <xf numFmtId="1" fontId="39" fillId="8" borderId="5" xfId="11" applyNumberFormat="1" applyFont="1" applyFill="1" applyBorder="1" applyAlignment="1">
      <alignment horizontal="left" vertical="center"/>
    </xf>
    <xf numFmtId="0" fontId="1" fillId="0" borderId="0" xfId="11"/>
    <xf numFmtId="0" fontId="40" fillId="0" borderId="0" xfId="11" applyFont="1"/>
    <xf numFmtId="0" fontId="39" fillId="8" borderId="54" xfId="11" applyFont="1" applyFill="1" applyBorder="1" applyAlignment="1">
      <alignment horizontal="left" vertical="center"/>
    </xf>
    <xf numFmtId="0" fontId="41" fillId="0" borderId="0" xfId="11" applyFont="1"/>
    <xf numFmtId="0" fontId="10" fillId="9" borderId="41" xfId="0" applyFont="1" applyFill="1" applyBorder="1"/>
    <xf numFmtId="0" fontId="10" fillId="9" borderId="59" xfId="0" applyFont="1" applyFill="1" applyBorder="1"/>
    <xf numFmtId="0" fontId="10" fillId="9" borderId="62" xfId="0" applyFont="1" applyFill="1" applyBorder="1"/>
    <xf numFmtId="0" fontId="42" fillId="9" borderId="57" xfId="0" applyFont="1" applyFill="1" applyBorder="1"/>
    <xf numFmtId="0" fontId="35" fillId="9" borderId="49" xfId="0" applyFont="1" applyFill="1" applyBorder="1"/>
    <xf numFmtId="0" fontId="35" fillId="9" borderId="58" xfId="0" applyFont="1" applyFill="1" applyBorder="1"/>
    <xf numFmtId="0" fontId="35" fillId="9" borderId="58" xfId="0" quotePrefix="1" applyFont="1" applyFill="1" applyBorder="1" applyAlignment="1">
      <alignment horizontal="right"/>
    </xf>
    <xf numFmtId="0" fontId="35" fillId="9" borderId="0" xfId="0" applyFont="1" applyFill="1" applyBorder="1" applyAlignment="1">
      <alignment horizontal="left"/>
    </xf>
    <xf numFmtId="0" fontId="35" fillId="9" borderId="0" xfId="0" applyFont="1" applyFill="1" applyBorder="1"/>
    <xf numFmtId="0" fontId="35" fillId="9" borderId="60" xfId="0" quotePrefix="1" applyFont="1" applyFill="1" applyBorder="1" applyAlignment="1">
      <alignment horizontal="right"/>
    </xf>
    <xf numFmtId="0" fontId="35" fillId="9" borderId="61" xfId="0" applyFont="1" applyFill="1" applyBorder="1"/>
    <xf numFmtId="0" fontId="35" fillId="9" borderId="63" xfId="0" applyFont="1" applyFill="1" applyBorder="1"/>
    <xf numFmtId="0" fontId="10" fillId="9" borderId="64" xfId="0" applyFont="1" applyFill="1" applyBorder="1"/>
    <xf numFmtId="0" fontId="9" fillId="0" borderId="1" xfId="0" applyFont="1" applyBorder="1" applyAlignment="1">
      <alignment horizontal="center" vertical="center"/>
    </xf>
    <xf numFmtId="43" fontId="0" fillId="0" borderId="1" xfId="10" applyFont="1" applyBorder="1" applyAlignment="1">
      <alignment horizontal="center" vertical="center"/>
    </xf>
    <xf numFmtId="2" fontId="37" fillId="0" borderId="1" xfId="11" applyNumberFormat="1" applyFont="1" applyBorder="1" applyAlignment="1" applyProtection="1">
      <alignment horizontal="center" vertical="center"/>
      <protection locked="0"/>
    </xf>
    <xf numFmtId="0" fontId="31" fillId="0" borderId="7" xfId="5" applyFont="1" applyBorder="1" applyAlignment="1">
      <alignment horizontal="center"/>
    </xf>
    <xf numFmtId="166" fontId="25" fillId="4" borderId="38" xfId="5" applyNumberFormat="1" applyFont="1" applyFill="1" applyBorder="1" applyAlignment="1">
      <alignment horizontal="center" vertical="center"/>
    </xf>
    <xf numFmtId="10" fontId="8" fillId="0" borderId="0" xfId="2" applyNumberFormat="1" applyFont="1" applyFill="1"/>
    <xf numFmtId="10" fontId="8" fillId="0" borderId="0" xfId="2" applyNumberFormat="1" applyFont="1" applyFill="1" applyBorder="1" applyAlignment="1" applyProtection="1">
      <alignment horizontal="center"/>
      <protection locked="0"/>
    </xf>
    <xf numFmtId="43" fontId="21" fillId="0" borderId="0" xfId="4" applyNumberFormat="1" applyFont="1"/>
    <xf numFmtId="0" fontId="0" fillId="0" borderId="7" xfId="0" applyBorder="1" applyAlignment="1">
      <alignment horizontal="center" vertical="center"/>
    </xf>
    <xf numFmtId="0" fontId="0" fillId="10" borderId="32" xfId="0" applyFill="1" applyBorder="1" applyAlignment="1">
      <alignment horizontal="left" vertical="center"/>
    </xf>
    <xf numFmtId="0" fontId="0" fillId="10" borderId="7" xfId="0" applyFill="1" applyBorder="1"/>
    <xf numFmtId="0" fontId="0" fillId="10" borderId="32" xfId="0" applyFill="1" applyBorder="1"/>
    <xf numFmtId="0" fontId="0" fillId="0" borderId="0" xfId="0" applyFill="1" applyBorder="1"/>
    <xf numFmtId="44" fontId="0" fillId="0" borderId="7" xfId="1" applyFont="1" applyBorder="1" applyAlignment="1">
      <alignment horizontal="center" vertical="center"/>
    </xf>
    <xf numFmtId="0" fontId="24" fillId="0" borderId="0" xfId="0" applyFont="1" applyAlignment="1"/>
    <xf numFmtId="0" fontId="27" fillId="6" borderId="32" xfId="4" applyFont="1" applyFill="1" applyBorder="1" applyAlignment="1">
      <alignment horizontal="left" vertical="center"/>
    </xf>
    <xf numFmtId="0" fontId="21" fillId="6" borderId="32" xfId="4" applyFont="1" applyFill="1" applyBorder="1" applyAlignment="1">
      <alignment horizontal="left" vertical="center"/>
    </xf>
    <xf numFmtId="0" fontId="21" fillId="6" borderId="34" xfId="4" applyFont="1" applyFill="1" applyBorder="1" applyAlignment="1">
      <alignment horizontal="left" vertical="center"/>
    </xf>
    <xf numFmtId="43" fontId="0" fillId="0" borderId="7" xfId="10" applyFont="1" applyBorder="1"/>
    <xf numFmtId="43" fontId="0" fillId="0" borderId="0" xfId="10" applyFont="1" applyBorder="1" applyAlignment="1">
      <alignment horizontal="center" vertical="center"/>
    </xf>
    <xf numFmtId="0" fontId="0" fillId="0" borderId="0" xfId="0" applyBorder="1" applyAlignment="1">
      <alignment horizontal="center" vertical="center"/>
    </xf>
    <xf numFmtId="0" fontId="19" fillId="2" borderId="38" xfId="4" applyFont="1" applyFill="1" applyBorder="1" applyAlignment="1">
      <alignment horizontal="center" vertical="center"/>
    </xf>
    <xf numFmtId="0" fontId="19" fillId="2" borderId="38" xfId="4" applyFont="1" applyFill="1" applyBorder="1" applyAlignment="1">
      <alignment horizontal="center" vertical="center" wrapText="1"/>
    </xf>
    <xf numFmtId="44" fontId="27" fillId="0" borderId="7" xfId="1" applyFont="1" applyBorder="1" applyAlignment="1">
      <alignment horizontal="center" vertical="center"/>
    </xf>
    <xf numFmtId="166" fontId="43" fillId="0" borderId="17" xfId="0" applyNumberFormat="1" applyFont="1" applyBorder="1"/>
    <xf numFmtId="0" fontId="30" fillId="0" borderId="33" xfId="0" applyFont="1" applyBorder="1"/>
    <xf numFmtId="0" fontId="44" fillId="0" borderId="33" xfId="0" applyFont="1" applyBorder="1"/>
    <xf numFmtId="0" fontId="45" fillId="10" borderId="7" xfId="0" applyFont="1" applyFill="1" applyBorder="1" applyAlignment="1">
      <alignment horizontal="center" vertical="center"/>
    </xf>
    <xf numFmtId="2" fontId="21" fillId="0" borderId="7" xfId="0" applyNumberFormat="1" applyFont="1" applyBorder="1" applyAlignment="1">
      <alignment horizontal="center" vertical="center"/>
    </xf>
    <xf numFmtId="2" fontId="0" fillId="0" borderId="7" xfId="10" applyNumberFormat="1" applyFont="1" applyBorder="1" applyAlignment="1">
      <alignment horizontal="center" vertical="center"/>
    </xf>
    <xf numFmtId="2" fontId="0" fillId="0" borderId="0" xfId="0" applyNumberFormat="1"/>
    <xf numFmtId="2" fontId="21" fillId="0" borderId="7" xfId="0" applyNumberFormat="1" applyFont="1" applyBorder="1" applyAlignment="1">
      <alignment horizontal="center" vertical="center" wrapText="1"/>
    </xf>
    <xf numFmtId="14" fontId="37" fillId="0" borderId="42" xfId="11" applyNumberFormat="1" applyFont="1" applyBorder="1" applyAlignment="1" applyProtection="1">
      <alignment horizontal="center" vertical="center"/>
      <protection locked="0"/>
    </xf>
    <xf numFmtId="0" fontId="9" fillId="0" borderId="29" xfId="0" applyFont="1" applyBorder="1" applyAlignment="1">
      <alignment vertical="center"/>
    </xf>
    <xf numFmtId="0" fontId="9" fillId="0" borderId="30" xfId="0" applyFont="1" applyBorder="1" applyAlignment="1">
      <alignment vertical="center"/>
    </xf>
    <xf numFmtId="14" fontId="9" fillId="0" borderId="30" xfId="0" applyNumberFormat="1" applyFont="1" applyBorder="1" applyAlignment="1">
      <alignment vertical="center"/>
    </xf>
    <xf numFmtId="2" fontId="37" fillId="0" borderId="7" xfId="11" applyNumberFormat="1" applyFont="1" applyBorder="1" applyAlignment="1" applyProtection="1">
      <alignment horizontal="center" vertical="center"/>
      <protection locked="0"/>
    </xf>
    <xf numFmtId="8" fontId="39" fillId="8" borderId="2" xfId="11" applyNumberFormat="1" applyFont="1" applyFill="1" applyBorder="1" applyAlignment="1">
      <alignment vertical="center"/>
    </xf>
    <xf numFmtId="8" fontId="39" fillId="8" borderId="55" xfId="11" applyNumberFormat="1" applyFont="1" applyFill="1" applyBorder="1" applyAlignment="1">
      <alignment vertical="center"/>
    </xf>
    <xf numFmtId="8" fontId="39" fillId="8" borderId="56" xfId="11" applyNumberFormat="1" applyFont="1" applyFill="1" applyBorder="1" applyAlignment="1">
      <alignment vertical="center"/>
    </xf>
    <xf numFmtId="0" fontId="5" fillId="0" borderId="0" xfId="0" applyFont="1" applyAlignment="1">
      <alignment horizontal="center"/>
    </xf>
    <xf numFmtId="0" fontId="6" fillId="0" borderId="0" xfId="0" applyFont="1" applyAlignment="1">
      <alignment horizontal="center" wrapText="1"/>
    </xf>
    <xf numFmtId="0" fontId="6" fillId="0" borderId="0" xfId="0" applyFont="1" applyAlignment="1">
      <alignment horizontal="center"/>
    </xf>
    <xf numFmtId="0" fontId="6" fillId="0" borderId="0" xfId="0" applyFont="1" applyAlignment="1">
      <alignment horizontal="right"/>
    </xf>
    <xf numFmtId="0" fontId="6" fillId="0" borderId="0" xfId="0" applyFont="1" applyBorder="1" applyAlignment="1">
      <alignment horizontal="center" wrapText="1"/>
    </xf>
    <xf numFmtId="0" fontId="7" fillId="0" borderId="0" xfId="0" applyFont="1" applyFill="1" applyBorder="1" applyAlignment="1">
      <alignment horizontal="center"/>
    </xf>
    <xf numFmtId="0" fontId="46" fillId="0" borderId="0" xfId="4" applyFont="1"/>
    <xf numFmtId="0" fontId="4" fillId="0" borderId="0" xfId="0" applyFont="1" applyAlignment="1">
      <alignment horizontal="right"/>
    </xf>
    <xf numFmtId="39" fontId="5" fillId="0" borderId="61" xfId="0" applyNumberFormat="1" applyFont="1" applyBorder="1"/>
    <xf numFmtId="44" fontId="46" fillId="0" borderId="0" xfId="1" applyFont="1"/>
    <xf numFmtId="49" fontId="5" fillId="0" borderId="0" xfId="1" applyNumberFormat="1" applyFont="1" applyBorder="1" applyProtection="1"/>
    <xf numFmtId="0" fontId="4" fillId="0" borderId="5" xfId="0" applyFont="1" applyBorder="1" applyAlignment="1">
      <alignment horizontal="center" vertical="center"/>
    </xf>
    <xf numFmtId="0" fontId="4" fillId="0" borderId="5" xfId="0" applyFont="1" applyBorder="1" applyAlignment="1">
      <alignment horizontal="center"/>
    </xf>
    <xf numFmtId="0" fontId="47" fillId="0" borderId="0" xfId="0" applyFont="1" applyAlignment="1">
      <alignment horizontal="right"/>
    </xf>
    <xf numFmtId="14" fontId="4" fillId="0" borderId="0" xfId="0" applyNumberFormat="1" applyFont="1" applyAlignment="1">
      <alignment horizontal="center"/>
    </xf>
    <xf numFmtId="0" fontId="4" fillId="0" borderId="2" xfId="0" applyFont="1" applyBorder="1" applyAlignment="1">
      <alignment horizontal="center" vertical="center"/>
    </xf>
    <xf numFmtId="164" fontId="4" fillId="0" borderId="5" xfId="3" applyNumberFormat="1" applyFont="1" applyBorder="1" applyAlignment="1">
      <alignment horizontal="center" vertical="center"/>
    </xf>
    <xf numFmtId="165" fontId="48" fillId="0" borderId="0" xfId="3" applyNumberFormat="1" applyFont="1" applyAlignment="1">
      <alignment horizontal="center"/>
    </xf>
    <xf numFmtId="49" fontId="5" fillId="0" borderId="0" xfId="0" applyNumberFormat="1" applyFont="1" applyAlignment="1">
      <alignment horizontal="center"/>
    </xf>
    <xf numFmtId="0" fontId="8" fillId="11" borderId="0" xfId="0" applyFont="1" applyFill="1" applyAlignment="1">
      <alignment horizontal="center"/>
    </xf>
    <xf numFmtId="0" fontId="8" fillId="11" borderId="5" xfId="0" applyFont="1" applyFill="1" applyBorder="1" applyAlignment="1">
      <alignment horizontal="center"/>
    </xf>
    <xf numFmtId="44" fontId="7" fillId="11" borderId="17" xfId="0" applyNumberFormat="1" applyFont="1" applyFill="1" applyBorder="1"/>
    <xf numFmtId="166" fontId="8" fillId="11" borderId="20" xfId="0" applyNumberFormat="1" applyFont="1" applyFill="1" applyBorder="1" applyProtection="1">
      <protection locked="0"/>
    </xf>
    <xf numFmtId="44" fontId="7" fillId="11" borderId="20" xfId="0" applyNumberFormat="1" applyFont="1" applyFill="1" applyBorder="1"/>
    <xf numFmtId="44" fontId="8" fillId="11" borderId="20" xfId="0" applyNumberFormat="1" applyFont="1" applyFill="1" applyBorder="1"/>
    <xf numFmtId="44" fontId="7" fillId="11" borderId="20" xfId="0" applyNumberFormat="1" applyFont="1" applyFill="1" applyBorder="1" applyProtection="1">
      <protection locked="0"/>
    </xf>
    <xf numFmtId="44" fontId="7" fillId="11" borderId="10" xfId="0" applyNumberFormat="1" applyFont="1" applyFill="1" applyBorder="1" applyProtection="1">
      <protection locked="0"/>
    </xf>
    <xf numFmtId="44" fontId="8" fillId="11" borderId="20" xfId="0" applyNumberFormat="1" applyFont="1" applyFill="1" applyBorder="1" applyProtection="1">
      <protection locked="0"/>
    </xf>
    <xf numFmtId="44" fontId="8" fillId="11" borderId="25" xfId="0" applyNumberFormat="1" applyFont="1" applyFill="1" applyBorder="1" applyProtection="1">
      <protection locked="0"/>
    </xf>
    <xf numFmtId="0" fontId="8" fillId="11" borderId="13" xfId="0" applyFont="1" applyFill="1" applyBorder="1" applyAlignment="1">
      <alignment horizontal="left" vertical="top"/>
    </xf>
    <xf numFmtId="0" fontId="8" fillId="11" borderId="14" xfId="0" applyFont="1" applyFill="1" applyBorder="1" applyAlignment="1" applyProtection="1">
      <alignment horizontal="center" vertical="top"/>
      <protection locked="0"/>
    </xf>
    <xf numFmtId="0" fontId="8" fillId="11" borderId="14" xfId="0" applyFont="1" applyFill="1" applyBorder="1" applyAlignment="1" applyProtection="1">
      <alignment vertical="top"/>
      <protection locked="0"/>
    </xf>
    <xf numFmtId="0" fontId="8" fillId="11" borderId="14" xfId="0" applyFont="1" applyFill="1" applyBorder="1" applyAlignment="1" applyProtection="1">
      <alignment horizontal="left" vertical="top"/>
      <protection locked="0"/>
    </xf>
    <xf numFmtId="0" fontId="8" fillId="11" borderId="15" xfId="0" applyFont="1" applyFill="1" applyBorder="1" applyAlignment="1" applyProtection="1">
      <alignment vertical="top"/>
      <protection locked="0"/>
    </xf>
    <xf numFmtId="0" fontId="25" fillId="0" borderId="0" xfId="0" applyFont="1" applyAlignment="1">
      <alignment horizontal="center" vertical="center"/>
    </xf>
    <xf numFmtId="0" fontId="10" fillId="0" borderId="0" xfId="0" applyFont="1" applyAlignment="1">
      <alignment horizontal="center" vertical="center" wrapText="1"/>
    </xf>
    <xf numFmtId="0" fontId="6" fillId="0" borderId="4" xfId="0" applyFont="1" applyBorder="1" applyAlignment="1">
      <alignment horizontal="center" vertical="top"/>
    </xf>
    <xf numFmtId="0" fontId="4" fillId="0" borderId="5" xfId="0" applyFont="1" applyBorder="1" applyAlignment="1">
      <alignment horizontal="center" vertical="top"/>
    </xf>
    <xf numFmtId="0" fontId="4" fillId="0" borderId="6" xfId="0" applyFont="1" applyBorder="1" applyAlignment="1">
      <alignment horizontal="center" vertical="top"/>
    </xf>
    <xf numFmtId="0" fontId="6" fillId="0" borderId="5" xfId="0" applyFont="1" applyBorder="1" applyAlignment="1">
      <alignment horizontal="center" vertical="top"/>
    </xf>
    <xf numFmtId="0" fontId="8" fillId="3" borderId="0" xfId="0" applyFont="1" applyFill="1" applyAlignment="1" applyProtection="1">
      <alignment horizontal="left"/>
      <protection locked="0"/>
    </xf>
    <xf numFmtId="49" fontId="7" fillId="3" borderId="2" xfId="0" applyNumberFormat="1" applyFont="1" applyFill="1" applyBorder="1" applyAlignment="1" applyProtection="1">
      <alignment horizontal="center"/>
      <protection locked="0"/>
    </xf>
    <xf numFmtId="0" fontId="26" fillId="3" borderId="5" xfId="6" applyFill="1" applyBorder="1" applyAlignment="1" applyProtection="1">
      <alignment horizontal="left"/>
      <protection locked="0"/>
    </xf>
    <xf numFmtId="0" fontId="8" fillId="3" borderId="5" xfId="0" applyFont="1" applyFill="1" applyBorder="1" applyAlignment="1" applyProtection="1">
      <alignment horizontal="left"/>
      <protection locked="0"/>
    </xf>
    <xf numFmtId="49" fontId="7" fillId="3" borderId="5" xfId="0" applyNumberFormat="1" applyFont="1" applyFill="1" applyBorder="1" applyAlignment="1" applyProtection="1">
      <alignment horizontal="center"/>
      <protection locked="0"/>
    </xf>
    <xf numFmtId="0" fontId="8" fillId="3" borderId="11" xfId="0" applyFont="1" applyFill="1" applyBorder="1" applyAlignment="1" applyProtection="1">
      <alignment horizontal="center" vertical="top" wrapText="1"/>
      <protection locked="0"/>
    </xf>
    <xf numFmtId="0" fontId="8" fillId="3" borderId="9" xfId="0" applyFont="1" applyFill="1" applyBorder="1" applyAlignment="1" applyProtection="1">
      <alignment horizontal="center" vertical="top" wrapText="1"/>
      <protection locked="0"/>
    </xf>
    <xf numFmtId="0" fontId="23" fillId="0" borderId="0" xfId="4" applyFont="1" applyFill="1" applyBorder="1" applyAlignment="1">
      <alignment horizontal="left" vertical="center" wrapText="1"/>
    </xf>
    <xf numFmtId="168" fontId="8" fillId="0" borderId="0" xfId="0" applyNumberFormat="1" applyFont="1" applyAlignment="1">
      <alignment horizontal="right"/>
    </xf>
    <xf numFmtId="0" fontId="8" fillId="0" borderId="0" xfId="0" applyFont="1" applyAlignment="1">
      <alignment horizontal="left" wrapText="1"/>
    </xf>
    <xf numFmtId="0" fontId="16" fillId="3" borderId="0" xfId="0" applyFont="1" applyFill="1" applyAlignment="1">
      <alignment horizontal="center"/>
    </xf>
    <xf numFmtId="0" fontId="14" fillId="0" borderId="19" xfId="0" applyFont="1" applyBorder="1" applyAlignment="1">
      <alignment horizontal="center" vertical="top" wrapText="1"/>
    </xf>
    <xf numFmtId="0" fontId="14" fillId="0" borderId="22" xfId="0" applyFont="1" applyBorder="1" applyAlignment="1">
      <alignment horizontal="center" vertical="top" wrapText="1"/>
    </xf>
    <xf numFmtId="0" fontId="8" fillId="3" borderId="11" xfId="0" applyFont="1" applyFill="1" applyBorder="1" applyAlignment="1" applyProtection="1">
      <alignment horizontal="left" vertical="top" wrapText="1"/>
      <protection locked="0"/>
    </xf>
    <xf numFmtId="0" fontId="8" fillId="3" borderId="12" xfId="0" applyFont="1" applyFill="1" applyBorder="1" applyAlignment="1" applyProtection="1">
      <alignment horizontal="left" vertical="top" wrapText="1"/>
      <protection locked="0"/>
    </xf>
    <xf numFmtId="0" fontId="8" fillId="3" borderId="9" xfId="0" applyFont="1" applyFill="1" applyBorder="1" applyAlignment="1" applyProtection="1">
      <alignment horizontal="left" vertical="top" wrapText="1"/>
      <protection locked="0"/>
    </xf>
    <xf numFmtId="0" fontId="8" fillId="3" borderId="15" xfId="0" applyFont="1" applyFill="1" applyBorder="1" applyAlignment="1" applyProtection="1">
      <alignment horizontal="center" vertical="top" wrapText="1"/>
      <protection locked="0"/>
    </xf>
    <xf numFmtId="0" fontId="8" fillId="3" borderId="13" xfId="0" applyFont="1" applyFill="1" applyBorder="1" applyAlignment="1" applyProtection="1">
      <alignment horizontal="center" vertical="top" wrapText="1"/>
      <protection locked="0"/>
    </xf>
    <xf numFmtId="166" fontId="8" fillId="11" borderId="15" xfId="0" applyNumberFormat="1" applyFont="1" applyFill="1" applyBorder="1" applyAlignment="1" applyProtection="1">
      <alignment horizontal="center" vertical="top" wrapText="1"/>
      <protection locked="0"/>
    </xf>
    <xf numFmtId="0" fontId="8" fillId="11" borderId="13" xfId="0" applyFont="1" applyFill="1" applyBorder="1" applyAlignment="1" applyProtection="1">
      <alignment horizontal="center" vertical="top" wrapText="1"/>
      <protection locked="0"/>
    </xf>
    <xf numFmtId="0" fontId="8" fillId="3" borderId="5" xfId="0" applyFont="1" applyFill="1" applyBorder="1" applyAlignment="1" applyProtection="1">
      <alignment horizontal="center"/>
      <protection locked="0"/>
    </xf>
    <xf numFmtId="0" fontId="8" fillId="11" borderId="11" xfId="0" applyFont="1" applyFill="1" applyBorder="1" applyAlignment="1" applyProtection="1">
      <alignment horizontal="left" vertical="top" wrapText="1"/>
      <protection locked="0"/>
    </xf>
    <xf numFmtId="0" fontId="8" fillId="11" borderId="12" xfId="0" applyFont="1" applyFill="1" applyBorder="1" applyAlignment="1" applyProtection="1">
      <alignment horizontal="left" vertical="top" wrapText="1"/>
      <protection locked="0"/>
    </xf>
    <xf numFmtId="0" fontId="8" fillId="11" borderId="9" xfId="0" applyFont="1" applyFill="1" applyBorder="1" applyAlignment="1" applyProtection="1">
      <alignment horizontal="left" vertical="top" wrapText="1"/>
      <protection locked="0"/>
    </xf>
    <xf numFmtId="0" fontId="13" fillId="0" borderId="0" xfId="0" applyFont="1" applyAlignment="1">
      <alignment horizontal="center" wrapText="1"/>
    </xf>
    <xf numFmtId="0" fontId="13" fillId="0" borderId="0" xfId="0" applyFont="1" applyAlignment="1">
      <alignment horizont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6" fillId="0" borderId="1" xfId="0" applyFont="1" applyBorder="1" applyAlignment="1">
      <alignment horizontal="center" vertical="top"/>
    </xf>
    <xf numFmtId="0" fontId="4" fillId="0" borderId="2" xfId="0" applyFont="1" applyBorder="1" applyAlignment="1">
      <alignment horizontal="center" vertical="top"/>
    </xf>
    <xf numFmtId="0" fontId="4" fillId="0" borderId="3" xfId="0" applyFont="1" applyBorder="1" applyAlignment="1">
      <alignment horizontal="center" vertical="top"/>
    </xf>
    <xf numFmtId="0" fontId="8" fillId="3" borderId="2" xfId="0" applyFont="1" applyFill="1" applyBorder="1" applyAlignment="1" applyProtection="1">
      <alignment horizontal="center"/>
      <protection locked="0"/>
    </xf>
    <xf numFmtId="0" fontId="8" fillId="11" borderId="15" xfId="0" applyFont="1" applyFill="1" applyBorder="1" applyAlignment="1" applyProtection="1">
      <alignment horizontal="center" vertical="top" wrapText="1"/>
      <protection locked="0"/>
    </xf>
    <xf numFmtId="10" fontId="5" fillId="0" borderId="5" xfId="2" applyNumberFormat="1" applyFont="1" applyBorder="1" applyAlignment="1" applyProtection="1">
      <alignment horizontal="center"/>
    </xf>
    <xf numFmtId="169" fontId="18" fillId="0" borderId="7" xfId="0" applyNumberFormat="1" applyFont="1" applyBorder="1" applyAlignment="1">
      <alignment horizontal="center"/>
    </xf>
    <xf numFmtId="49" fontId="4" fillId="0" borderId="0" xfId="1" applyNumberFormat="1" applyFont="1" applyBorder="1" applyAlignment="1" applyProtection="1">
      <alignment horizontal="left"/>
    </xf>
    <xf numFmtId="0" fontId="9" fillId="5" borderId="65" xfId="0" applyFont="1" applyFill="1" applyBorder="1" applyAlignment="1">
      <alignment horizontal="center" vertical="center"/>
    </xf>
    <xf numFmtId="0" fontId="9" fillId="5" borderId="52" xfId="0" applyFont="1" applyFill="1" applyBorder="1" applyAlignment="1">
      <alignment horizontal="center" vertical="center"/>
    </xf>
    <xf numFmtId="0" fontId="9" fillId="0" borderId="29" xfId="0" applyFont="1" applyBorder="1" applyAlignment="1">
      <alignment horizontal="left" vertical="center"/>
    </xf>
    <xf numFmtId="0" fontId="9" fillId="0" borderId="30" xfId="0" applyFont="1" applyBorder="1" applyAlignment="1">
      <alignment horizontal="left" vertical="center"/>
    </xf>
    <xf numFmtId="0" fontId="36" fillId="8" borderId="50" xfId="11" applyFont="1" applyFill="1" applyBorder="1" applyAlignment="1">
      <alignment horizontal="center"/>
    </xf>
    <xf numFmtId="0" fontId="36" fillId="8" borderId="51" xfId="11" applyFont="1" applyFill="1" applyBorder="1" applyAlignment="1">
      <alignment horizontal="center"/>
    </xf>
    <xf numFmtId="0" fontId="36" fillId="8" borderId="52" xfId="11" applyFont="1" applyFill="1" applyBorder="1" applyAlignment="1">
      <alignment horizontal="center"/>
    </xf>
    <xf numFmtId="0" fontId="36" fillId="8" borderId="48" xfId="11" applyFont="1" applyFill="1" applyBorder="1" applyAlignment="1">
      <alignment horizontal="center" vertical="center"/>
    </xf>
    <xf numFmtId="0" fontId="36" fillId="8" borderId="53" xfId="11" applyFont="1" applyFill="1" applyBorder="1" applyAlignment="1">
      <alignment horizontal="center" vertical="center"/>
    </xf>
    <xf numFmtId="0" fontId="36" fillId="8" borderId="42" xfId="11" applyFont="1" applyFill="1" applyBorder="1" applyAlignment="1">
      <alignment horizontal="center" vertical="center"/>
    </xf>
    <xf numFmtId="0" fontId="36" fillId="8" borderId="1" xfId="11" applyFont="1" applyFill="1" applyBorder="1" applyAlignment="1">
      <alignment horizontal="center" vertical="center"/>
    </xf>
    <xf numFmtId="0" fontId="36" fillId="8" borderId="3" xfId="11" applyFont="1" applyFill="1" applyBorder="1" applyAlignment="1">
      <alignment horizontal="center" vertical="center"/>
    </xf>
    <xf numFmtId="0" fontId="36" fillId="8" borderId="48" xfId="11" applyFont="1" applyFill="1" applyBorder="1" applyAlignment="1">
      <alignment horizontal="center" vertical="center" wrapText="1"/>
    </xf>
    <xf numFmtId="0" fontId="36" fillId="8" borderId="53" xfId="11" applyFont="1" applyFill="1" applyBorder="1" applyAlignment="1">
      <alignment horizontal="center" vertical="center" wrapText="1"/>
    </xf>
    <xf numFmtId="0" fontId="36" fillId="8" borderId="42" xfId="11" applyFont="1" applyFill="1" applyBorder="1" applyAlignment="1">
      <alignment horizontal="center" vertical="center" wrapText="1"/>
    </xf>
    <xf numFmtId="0" fontId="36" fillId="8" borderId="16" xfId="11" applyFont="1" applyFill="1" applyBorder="1" applyAlignment="1">
      <alignment horizontal="center" vertical="center" wrapText="1"/>
    </xf>
    <xf numFmtId="0" fontId="36" fillId="8" borderId="18" xfId="11" applyFont="1" applyFill="1" applyBorder="1" applyAlignment="1">
      <alignment horizontal="center" vertical="center" wrapText="1"/>
    </xf>
    <xf numFmtId="0" fontId="36" fillId="8" borderId="19" xfId="11" applyFont="1" applyFill="1" applyBorder="1" applyAlignment="1">
      <alignment horizontal="center" vertical="center" wrapText="1"/>
    </xf>
    <xf numFmtId="0" fontId="36" fillId="8" borderId="21" xfId="11" applyFont="1" applyFill="1" applyBorder="1" applyAlignment="1">
      <alignment horizontal="center" vertical="center" wrapText="1"/>
    </xf>
    <xf numFmtId="0" fontId="36" fillId="8" borderId="4" xfId="11" applyFont="1" applyFill="1" applyBorder="1" applyAlignment="1">
      <alignment horizontal="center" vertical="center" wrapText="1"/>
    </xf>
    <xf numFmtId="0" fontId="36" fillId="8" borderId="6" xfId="11" applyFont="1" applyFill="1" applyBorder="1" applyAlignment="1">
      <alignment horizontal="center" vertical="center" wrapText="1"/>
    </xf>
    <xf numFmtId="8" fontId="37" fillId="0" borderId="1" xfId="11" applyNumberFormat="1" applyFont="1" applyBorder="1" applyAlignment="1" applyProtection="1">
      <alignment horizontal="center" vertical="center"/>
      <protection locked="0"/>
    </xf>
    <xf numFmtId="8" fontId="37" fillId="0" borderId="3" xfId="11" applyNumberFormat="1" applyFont="1" applyBorder="1" applyAlignment="1" applyProtection="1">
      <alignment horizontal="center" vertical="center"/>
      <protection locked="0"/>
    </xf>
    <xf numFmtId="0" fontId="35" fillId="9" borderId="0" xfId="0" applyFont="1" applyFill="1" applyBorder="1" applyAlignment="1">
      <alignment horizontal="left" vertical="top" wrapText="1"/>
    </xf>
    <xf numFmtId="0" fontId="35" fillId="9" borderId="27" xfId="0" applyFont="1" applyFill="1" applyBorder="1" applyAlignment="1">
      <alignment horizontal="left" vertical="top" wrapText="1"/>
    </xf>
  </cellXfs>
  <cellStyles count="13">
    <cellStyle name="Comma" xfId="10" builtinId="3"/>
    <cellStyle name="Comma 2" xfId="8" xr:uid="{8ED0CF0F-8307-4B4F-BB6B-30198C578524}"/>
    <cellStyle name="Comma 3" xfId="7" xr:uid="{FC2AAE17-1CE4-43D2-8E1B-84F5D6576643}"/>
    <cellStyle name="Currency" xfId="1" builtinId="4"/>
    <cellStyle name="Hyperlink" xfId="6" builtinId="8"/>
    <cellStyle name="Normal" xfId="0" builtinId="0"/>
    <cellStyle name="Normal 2" xfId="3" xr:uid="{8D99BDEA-09C1-44B8-9E3F-C98E18F8174A}"/>
    <cellStyle name="Normal 3" xfId="4" xr:uid="{0A564F95-2CBE-4B2C-B2F0-40DE0E91845F}"/>
    <cellStyle name="Normal 4" xfId="5" xr:uid="{EB32B44D-7467-4D89-88BD-0AD8F121E70A}"/>
    <cellStyle name="Normal 4 2 2" xfId="12" xr:uid="{9F7074D3-1310-4A6A-9A9A-3BE51965DD6E}"/>
    <cellStyle name="Normal 5" xfId="11" xr:uid="{D50CA738-EAD4-439E-98AA-3CCB31B275A5}"/>
    <cellStyle name="Percent" xfId="2" builtinId="5"/>
    <cellStyle name="Percent 2" xfId="9" xr:uid="{17172575-048F-441B-904F-9B1B4E4E7D53}"/>
  </cellStyles>
  <dxfs count="28">
    <dxf>
      <font>
        <color rgb="FF9C0006"/>
      </font>
      <fill>
        <patternFill>
          <bgColor rgb="FFFFC7CE"/>
        </patternFill>
      </fill>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right style="thin">
          <color indexed="64"/>
        </right>
      </border>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numFmt numFmtId="35" formatCode="_(* #,##0.00_);_(* \(#,##0.00\);_(* &quot;-&quot;??_);_(@_)"/>
    </dxf>
  </dxfs>
  <tableStyles count="0" defaultTableStyle="TableStyleMedium2" defaultPivotStyle="PivotStyleLight16"/>
  <colors>
    <mruColors>
      <color rgb="FFFFD5D5"/>
      <color rgb="FFC1773F"/>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34</xdr:row>
      <xdr:rowOff>31750</xdr:rowOff>
    </xdr:from>
    <xdr:to>
      <xdr:col>4</xdr:col>
      <xdr:colOff>831850</xdr:colOff>
      <xdr:row>38</xdr:row>
      <xdr:rowOff>151502</xdr:rowOff>
    </xdr:to>
    <xdr:pic>
      <xdr:nvPicPr>
        <xdr:cNvPr id="2" name="Picture 1">
          <a:extLst>
            <a:ext uri="{FF2B5EF4-FFF2-40B4-BE49-F238E27FC236}">
              <a16:creationId xmlns:a16="http://schemas.microsoft.com/office/drawing/2014/main" id="{69BEFA08-F220-4A74-BFB3-3C9898DF5FEC}"/>
            </a:ext>
          </a:extLst>
        </xdr:cNvPr>
        <xdr:cNvPicPr>
          <a:picLocks noChangeAspect="1"/>
        </xdr:cNvPicPr>
      </xdr:nvPicPr>
      <xdr:blipFill>
        <a:blip xmlns:r="http://schemas.openxmlformats.org/officeDocument/2006/relationships" r:embed="rId1"/>
        <a:stretch>
          <a:fillRect/>
        </a:stretch>
      </xdr:blipFill>
      <xdr:spPr>
        <a:xfrm>
          <a:off x="12700" y="5270500"/>
          <a:ext cx="3879850" cy="7547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152400</xdr:colOff>
      <xdr:row>0</xdr:row>
      <xdr:rowOff>123825</xdr:rowOff>
    </xdr:from>
    <xdr:to>
      <xdr:col>22</xdr:col>
      <xdr:colOff>19050</xdr:colOff>
      <xdr:row>14</xdr:row>
      <xdr:rowOff>7937</xdr:rowOff>
    </xdr:to>
    <xdr:sp macro="" textlink="">
      <xdr:nvSpPr>
        <xdr:cNvPr id="3" name="TextBox 2">
          <a:extLst>
            <a:ext uri="{FF2B5EF4-FFF2-40B4-BE49-F238E27FC236}">
              <a16:creationId xmlns:a16="http://schemas.microsoft.com/office/drawing/2014/main" id="{8AE42358-9619-4660-9A52-C507C71A26B0}"/>
            </a:ext>
          </a:extLst>
        </xdr:cNvPr>
        <xdr:cNvSpPr txBox="1"/>
      </xdr:nvSpPr>
      <xdr:spPr>
        <a:xfrm>
          <a:off x="7905750" y="123825"/>
          <a:ext cx="5143500" cy="2846387"/>
        </a:xfrm>
        <a:prstGeom prst="rect">
          <a:avLst/>
        </a:prstGeom>
        <a:solidFill>
          <a:srgbClr val="FFD5D5"/>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lang="en-US" sz="1400" b="1" i="0" u="sng" strike="noStrike">
              <a:solidFill>
                <a:srgbClr val="FF0000"/>
              </a:solidFill>
              <a:effectLst/>
              <a:latin typeface="+mn-lt"/>
              <a:ea typeface="+mn-ea"/>
              <a:cs typeface="+mn-cs"/>
            </a:rPr>
            <a:t>FYI - DO NOT SHOW THE FOLLOWING INFORMATION ON INVOICES: </a:t>
          </a:r>
        </a:p>
        <a:p>
          <a:pPr lvl="1"/>
          <a:endParaRPr lang="en-US" sz="1100" b="1" i="0" u="none" strike="noStrike">
            <a:solidFill>
              <a:srgbClr val="FF0000"/>
            </a:solidFill>
            <a:effectLst/>
            <a:latin typeface="+mn-lt"/>
            <a:ea typeface="+mn-ea"/>
            <a:cs typeface="+mn-cs"/>
          </a:endParaRPr>
        </a:p>
        <a:p>
          <a:pPr lvl="1"/>
          <a:r>
            <a:rPr lang="en-US" sz="1100" b="1" i="0" u="none" strike="noStrike">
              <a:solidFill>
                <a:srgbClr val="FF0000"/>
              </a:solidFill>
              <a:effectLst/>
              <a:latin typeface="+mn-lt"/>
              <a:ea typeface="+mn-ea"/>
              <a:cs typeface="+mn-cs"/>
            </a:rPr>
            <a:t>1) Bank Account Numbers; </a:t>
          </a:r>
        </a:p>
        <a:p>
          <a:pPr lvl="1"/>
          <a:r>
            <a:rPr lang="en-US" sz="1100" b="1" i="0" u="none" strike="noStrike">
              <a:solidFill>
                <a:srgbClr val="FF0000"/>
              </a:solidFill>
              <a:effectLst/>
              <a:latin typeface="+mn-lt"/>
              <a:ea typeface="+mn-ea"/>
              <a:cs typeface="+mn-cs"/>
            </a:rPr>
            <a:t>2) Social Security Numbers; </a:t>
          </a:r>
        </a:p>
        <a:p>
          <a:pPr lvl="1"/>
          <a:r>
            <a:rPr lang="en-US" sz="1100" b="1" i="0" u="none" strike="noStrike">
              <a:solidFill>
                <a:srgbClr val="FF0000"/>
              </a:solidFill>
              <a:effectLst/>
              <a:latin typeface="+mn-lt"/>
              <a:ea typeface="+mn-ea"/>
              <a:cs typeface="+mn-cs"/>
            </a:rPr>
            <a:t>3) Official State or Government Issued Driver Licenses or Identification Numbers; </a:t>
          </a:r>
        </a:p>
        <a:p>
          <a:pPr lvl="1"/>
          <a:r>
            <a:rPr lang="en-US" sz="1100" b="1" i="0" u="none" strike="noStrike">
              <a:solidFill>
                <a:srgbClr val="FF0000"/>
              </a:solidFill>
              <a:effectLst/>
              <a:latin typeface="+mn-lt"/>
              <a:ea typeface="+mn-ea"/>
              <a:cs typeface="+mn-cs"/>
            </a:rPr>
            <a:t>4) Alien Registration Numbers or Passport Numbers; </a:t>
          </a:r>
        </a:p>
        <a:p>
          <a:pPr lvl="1"/>
          <a:r>
            <a:rPr lang="en-US" sz="1100" b="1" i="0" u="none" strike="noStrike">
              <a:solidFill>
                <a:srgbClr val="FF0000"/>
              </a:solidFill>
              <a:effectLst/>
              <a:latin typeface="+mn-lt"/>
              <a:ea typeface="+mn-ea"/>
              <a:cs typeface="+mn-cs"/>
            </a:rPr>
            <a:t>5) Employer or Taxpayer Identification Numbers; </a:t>
          </a:r>
        </a:p>
        <a:p>
          <a:pPr lvl="1"/>
          <a:r>
            <a:rPr lang="en-US" sz="1100" b="1" i="0" u="none" strike="noStrike">
              <a:solidFill>
                <a:srgbClr val="FF0000"/>
              </a:solidFill>
              <a:effectLst/>
              <a:latin typeface="+mn-lt"/>
              <a:ea typeface="+mn-ea"/>
              <a:cs typeface="+mn-cs"/>
            </a:rPr>
            <a:t>6) Unique Biometric Data, such as Fingerprints,Voice Prints, Retina or Iris Images, or Other Unique Physical Representations; and </a:t>
          </a:r>
        </a:p>
        <a:p>
          <a:pPr lvl="1"/>
          <a:r>
            <a:rPr lang="en-US" sz="1100" b="1" i="0" u="none" strike="noStrike">
              <a:solidFill>
                <a:srgbClr val="FF0000"/>
              </a:solidFill>
              <a:effectLst/>
              <a:latin typeface="+mn-lt"/>
              <a:ea typeface="+mn-ea"/>
              <a:cs typeface="+mn-cs"/>
            </a:rPr>
            <a:t>7) Unique Electronic Identification Numbers, Addresses, Routing Codes or Other Personal Identifying Data which enables an Individual to ObtainMerchandise or Service or to Otherwise Financially Encumber the Legitimate Possessor of the Identifying Data</a:t>
          </a:r>
          <a:r>
            <a:rPr lang="en-US" b="1">
              <a:solidFill>
                <a:srgbClr val="FF0000"/>
              </a:solidFill>
            </a:rPr>
            <a:t> </a:t>
          </a:r>
          <a:endParaRPr lang="en-US" sz="1100" b="1">
            <a:solidFill>
              <a:srgbClr val="FF0000"/>
            </a:solidFill>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an Vooren, Patty" refreshedDate="45410.249651157406" createdVersion="8" refreshedVersion="8" minRefreshableVersion="3" recordCount="51" xr:uid="{3B8C0CEF-1276-48E6-9A63-65D88F16E466}">
  <cacheSource type="worksheet">
    <worksheetSource ref="A2:J53" sheet="Daily Labor Log-Home"/>
  </cacheSource>
  <cacheFields count="9">
    <cacheField name="Date" numFmtId="14">
      <sharedItems containsSemiMixedTypes="0" containsNonDate="0" containsDate="1" containsString="0" minDate="2024-02-26T00:00:00" maxDate="2024-03-23T00:00:00"/>
    </cacheField>
    <cacheField name="Employee" numFmtId="43">
      <sharedItems count="4">
        <s v="John Doe"/>
        <s v="Sally Snow"/>
        <s v="Tom Jones"/>
        <s v="Nancy Drew"/>
      </sharedItems>
    </cacheField>
    <cacheField name="Hours" numFmtId="43">
      <sharedItems containsSemiMixedTypes="0" containsString="0" containsNumber="1" minValue="0.5" maxValue="5"/>
    </cacheField>
    <cacheField name="Cost" numFmtId="43">
      <sharedItems containsSemiMixedTypes="0" containsString="0" containsNumber="1" minValue="14.91" maxValue="198.35000000000002"/>
    </cacheField>
    <cacheField name="Region/HQ" numFmtId="43">
      <sharedItems containsNonDate="0" containsString="0" containsBlank="1"/>
    </cacheField>
    <cacheField name="State or Federal" numFmtId="43">
      <sharedItems count="2">
        <s v="State"/>
        <s v="Federal"/>
      </sharedItems>
    </cacheField>
    <cacheField name="Speedchart" numFmtId="43">
      <sharedItems/>
    </cacheField>
    <cacheField name="TDOT PIN" numFmtId="43">
      <sharedItems/>
    </cacheField>
    <cacheField name="TDOT PN #" numFmtId="43">
      <sharedItems count="24">
        <s v="35455-0416-04"/>
        <s v="57201-0159-44"/>
        <s v="62016-1206-14"/>
        <s v="37005-1237-14"/>
        <s v="06946-0435-94"/>
        <s v="01003-0246-94"/>
        <s v="10455-0407-04"/>
        <s v="23011-0240-94"/>
        <s v="23I155-M3-004"/>
        <s v="40003-0222-14"/>
        <s v="73455-0411-04"/>
        <s v="80455-0420-04"/>
        <s v="09009-1235-14"/>
        <s v="75013-1242-54"/>
        <s v="75078-0206-54"/>
        <s v="82010-1236-14"/>
        <s v="94007-0235-94"/>
        <s v="03003-1227-14"/>
        <s v="11008-1224-14"/>
        <s v="12007-0220-94"/>
        <s v="15003-0242-94"/>
        <s v="16009-1232-14"/>
        <s v="16945-0681-94"/>
        <s v="18004-0227-94"/>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
  <r>
    <d v="2024-02-26T00:00:00"/>
    <x v="0"/>
    <n v="0.5"/>
    <n v="39.67"/>
    <m/>
    <x v="0"/>
    <s v="TX00261116"/>
    <s v="121539.00"/>
    <x v="0"/>
  </r>
  <r>
    <d v="2024-02-26T00:00:00"/>
    <x v="0"/>
    <n v="1"/>
    <n v="79.34"/>
    <m/>
    <x v="1"/>
    <s v="TX00311681"/>
    <s v="131306.00"/>
    <x v="1"/>
  </r>
  <r>
    <d v="2024-02-26T00:00:00"/>
    <x v="0"/>
    <n v="0.5"/>
    <n v="39.67"/>
    <m/>
    <x v="1"/>
    <s v="TX00293241"/>
    <s v="102380.02"/>
    <x v="2"/>
  </r>
  <r>
    <d v="2024-02-27T00:00:00"/>
    <x v="0"/>
    <n v="0.5"/>
    <n v="39.67"/>
    <m/>
    <x v="1"/>
    <s v="TX00298220"/>
    <s v="107579.00"/>
    <x v="3"/>
  </r>
  <r>
    <d v="2024-02-28T00:00:00"/>
    <x v="0"/>
    <n v="2.5"/>
    <n v="198.35000000000002"/>
    <m/>
    <x v="1"/>
    <s v="TX00281527"/>
    <s v="124677.00"/>
    <x v="4"/>
  </r>
  <r>
    <d v="2024-02-29T00:00:00"/>
    <x v="0"/>
    <n v="0.5"/>
    <n v="39.67"/>
    <m/>
    <x v="1"/>
    <s v="TX00289992"/>
    <s v="124128.00"/>
    <x v="5"/>
  </r>
  <r>
    <d v="2024-02-29T00:00:00"/>
    <x v="0"/>
    <n v="0.5"/>
    <n v="39.67"/>
    <m/>
    <x v="0"/>
    <s v="TX00249017"/>
    <s v="124161.00"/>
    <x v="6"/>
  </r>
  <r>
    <d v="2024-02-29T00:00:00"/>
    <x v="0"/>
    <n v="0.5"/>
    <n v="39.67"/>
    <m/>
    <x v="0"/>
    <s v="TX00261116"/>
    <s v="121539.00"/>
    <x v="0"/>
  </r>
  <r>
    <d v="2024-03-18T00:00:00"/>
    <x v="1"/>
    <n v="0.5"/>
    <n v="17.96"/>
    <m/>
    <x v="1"/>
    <s v="TX00303023"/>
    <s v="118852.01"/>
    <x v="7"/>
  </r>
  <r>
    <d v="2024-03-18T00:00:00"/>
    <x v="1"/>
    <n v="0.5"/>
    <n v="17.96"/>
    <m/>
    <x v="0"/>
    <s v="TX00321808"/>
    <s v="107298.03"/>
    <x v="8"/>
  </r>
  <r>
    <d v="2024-03-18T00:00:00"/>
    <x v="1"/>
    <n v="4"/>
    <n v="143.68"/>
    <m/>
    <x v="1"/>
    <s v="TX00298220"/>
    <s v="107579.00"/>
    <x v="3"/>
  </r>
  <r>
    <d v="2024-03-18T00:00:00"/>
    <x v="1"/>
    <n v="1"/>
    <n v="35.92"/>
    <m/>
    <x v="1"/>
    <s v="TX00286510"/>
    <s v="101886.02"/>
    <x v="9"/>
  </r>
  <r>
    <d v="2024-03-18T00:00:00"/>
    <x v="1"/>
    <n v="1"/>
    <n v="35.92"/>
    <m/>
    <x v="0"/>
    <s v="TX00249029"/>
    <s v="124519.00"/>
    <x v="10"/>
  </r>
  <r>
    <d v="2024-03-18T00:00:00"/>
    <x v="1"/>
    <n v="0.5"/>
    <n v="17.96"/>
    <m/>
    <x v="0"/>
    <s v="TX00284126"/>
    <s v="124692.00"/>
    <x v="11"/>
  </r>
  <r>
    <d v="2024-03-18T00:00:00"/>
    <x v="2"/>
    <n v="4"/>
    <n v="119.28"/>
    <m/>
    <x v="1"/>
    <s v="TX00267289"/>
    <s v="100326.02"/>
    <x v="12"/>
  </r>
  <r>
    <d v="2024-03-18T00:00:00"/>
    <x v="2"/>
    <n v="1"/>
    <n v="29.82"/>
    <m/>
    <x v="1"/>
    <s v="TX00298220"/>
    <s v="107579.00"/>
    <x v="3"/>
  </r>
  <r>
    <d v="2024-03-18T00:00:00"/>
    <x v="2"/>
    <n v="2"/>
    <n v="59.64"/>
    <m/>
    <x v="1"/>
    <s v="TX00217159"/>
    <s v="106982.00"/>
    <x v="13"/>
  </r>
  <r>
    <d v="2024-03-18T00:00:00"/>
    <x v="2"/>
    <n v="1"/>
    <n v="29.82"/>
    <m/>
    <x v="1"/>
    <s v="TX00304080"/>
    <s v="115906.00"/>
    <x v="14"/>
  </r>
  <r>
    <d v="2024-03-18T00:00:00"/>
    <x v="2"/>
    <n v="1"/>
    <n v="29.82"/>
    <m/>
    <x v="1"/>
    <s v="TX00235485"/>
    <s v="112834.03"/>
    <x v="15"/>
  </r>
  <r>
    <d v="2024-03-19T00:00:00"/>
    <x v="1"/>
    <n v="1"/>
    <n v="35.92"/>
    <m/>
    <x v="1"/>
    <s v="TX00289992"/>
    <s v="124128.00"/>
    <x v="5"/>
  </r>
  <r>
    <d v="2024-03-19T00:00:00"/>
    <x v="1"/>
    <n v="1.5"/>
    <n v="53.88"/>
    <m/>
    <x v="1"/>
    <s v="TX00298220"/>
    <s v="107579.00"/>
    <x v="3"/>
  </r>
  <r>
    <d v="2024-03-19T00:00:00"/>
    <x v="1"/>
    <n v="0.5"/>
    <n v="17.96"/>
    <m/>
    <x v="1"/>
    <s v="TX00286510"/>
    <s v="101886.02"/>
    <x v="9"/>
  </r>
  <r>
    <d v="2024-03-19T00:00:00"/>
    <x v="1"/>
    <n v="0.5"/>
    <n v="17.96"/>
    <m/>
    <x v="0"/>
    <s v="TX00249029"/>
    <s v="124519.00"/>
    <x v="10"/>
  </r>
  <r>
    <d v="2024-03-19T00:00:00"/>
    <x v="2"/>
    <n v="4.5"/>
    <n v="134.19"/>
    <m/>
    <x v="1"/>
    <s v="TX00267289"/>
    <s v="100326.02"/>
    <x v="12"/>
  </r>
  <r>
    <d v="2024-03-19T00:00:00"/>
    <x v="2"/>
    <n v="0.5"/>
    <n v="14.91"/>
    <m/>
    <x v="1"/>
    <s v="TX00298220"/>
    <s v="107579.00"/>
    <x v="3"/>
  </r>
  <r>
    <d v="2024-03-19T00:00:00"/>
    <x v="2"/>
    <n v="2"/>
    <n v="59.64"/>
    <m/>
    <x v="1"/>
    <s v="TX00217159"/>
    <s v="106982.00"/>
    <x v="13"/>
  </r>
  <r>
    <d v="2024-03-20T00:00:00"/>
    <x v="1"/>
    <n v="2.5"/>
    <n v="89.800000000000011"/>
    <m/>
    <x v="1"/>
    <s v="TX00289992"/>
    <s v="124128.00"/>
    <x v="5"/>
  </r>
  <r>
    <d v="2024-03-20T00:00:00"/>
    <x v="1"/>
    <n v="3"/>
    <n v="107.76"/>
    <m/>
    <x v="1"/>
    <s v="TX00310760"/>
    <s v="129457.00"/>
    <x v="16"/>
  </r>
  <r>
    <d v="2024-03-20T00:00:00"/>
    <x v="2"/>
    <n v="2.5"/>
    <n v="74.55"/>
    <m/>
    <x v="1"/>
    <s v="TX00304080"/>
    <s v="115906.00"/>
    <x v="14"/>
  </r>
  <r>
    <d v="2024-03-21T00:00:00"/>
    <x v="1"/>
    <n v="0.5"/>
    <n v="17.96"/>
    <m/>
    <x v="1"/>
    <s v="TX00289992"/>
    <s v="124128.00"/>
    <x v="5"/>
  </r>
  <r>
    <d v="2024-03-21T00:00:00"/>
    <x v="1"/>
    <n v="0.5"/>
    <n v="17.96"/>
    <m/>
    <x v="1"/>
    <s v="TX00314115"/>
    <s v="105768.00"/>
    <x v="17"/>
  </r>
  <r>
    <d v="2024-03-21T00:00:00"/>
    <x v="1"/>
    <n v="1"/>
    <n v="35.92"/>
    <m/>
    <x v="1"/>
    <s v="TX00281527"/>
    <s v="124677.00"/>
    <x v="4"/>
  </r>
  <r>
    <d v="2024-03-21T00:00:00"/>
    <x v="2"/>
    <n v="2"/>
    <n v="59.64"/>
    <m/>
    <x v="1"/>
    <s v="TX00314115"/>
    <s v="105768.00"/>
    <x v="17"/>
  </r>
  <r>
    <d v="2024-03-21T00:00:00"/>
    <x v="2"/>
    <n v="1"/>
    <n v="29.82"/>
    <m/>
    <x v="1"/>
    <s v="TX00298220"/>
    <s v="107579.00"/>
    <x v="3"/>
  </r>
  <r>
    <d v="2024-03-21T00:00:00"/>
    <x v="2"/>
    <n v="0.5"/>
    <n v="14.91"/>
    <m/>
    <x v="1"/>
    <s v="TX00304080"/>
    <s v="115906.00"/>
    <x v="14"/>
  </r>
  <r>
    <d v="2024-03-21T00:00:00"/>
    <x v="2"/>
    <n v="1"/>
    <n v="29.82"/>
    <m/>
    <x v="1"/>
    <s v="TX00235485"/>
    <s v="112834.03"/>
    <x v="15"/>
  </r>
  <r>
    <d v="2024-03-22T00:00:00"/>
    <x v="1"/>
    <n v="1"/>
    <n v="35.92"/>
    <m/>
    <x v="1"/>
    <s v="TX00314115"/>
    <s v="105768.00"/>
    <x v="17"/>
  </r>
  <r>
    <d v="2024-03-22T00:00:00"/>
    <x v="1"/>
    <n v="4"/>
    <n v="143.68"/>
    <m/>
    <x v="1"/>
    <s v="TX00281527"/>
    <s v="124677.00"/>
    <x v="4"/>
  </r>
  <r>
    <d v="2024-03-22T00:00:00"/>
    <x v="2"/>
    <n v="5"/>
    <n v="149.1"/>
    <m/>
    <x v="1"/>
    <s v="TX00314115"/>
    <s v="105768.00"/>
    <x v="17"/>
  </r>
  <r>
    <d v="2024-03-20T00:00:00"/>
    <x v="3"/>
    <n v="0.5"/>
    <n v="15"/>
    <m/>
    <x v="1"/>
    <s v="TX00309997"/>
    <s v="109542.01"/>
    <x v="18"/>
  </r>
  <r>
    <d v="2024-03-20T00:00:00"/>
    <x v="3"/>
    <n v="1"/>
    <n v="30"/>
    <m/>
    <x v="1"/>
    <s v="TX00250627"/>
    <s v="124154.00"/>
    <x v="19"/>
  </r>
  <r>
    <d v="2024-03-20T00:00:00"/>
    <x v="3"/>
    <n v="0.5"/>
    <n v="15"/>
    <m/>
    <x v="1"/>
    <s v="TX00311664"/>
    <s v="127530.00"/>
    <x v="20"/>
  </r>
  <r>
    <d v="2024-03-21T00:00:00"/>
    <x v="3"/>
    <n v="0.5"/>
    <n v="15"/>
    <m/>
    <x v="1"/>
    <s v="TX00293264"/>
    <s v="101589.01"/>
    <x v="21"/>
  </r>
  <r>
    <d v="2024-03-21T00:00:00"/>
    <x v="3"/>
    <n v="1"/>
    <n v="30"/>
    <m/>
    <x v="1"/>
    <s v="TX00289136"/>
    <s v="110324.01"/>
    <x v="22"/>
  </r>
  <r>
    <d v="2024-03-21T00:00:00"/>
    <x v="3"/>
    <n v="0.5"/>
    <n v="15"/>
    <m/>
    <x v="1"/>
    <s v="TX00301639"/>
    <s v="124053.00"/>
    <x v="23"/>
  </r>
  <r>
    <d v="2024-03-18T00:00:00"/>
    <x v="0"/>
    <n v="0.5"/>
    <n v="39.67"/>
    <m/>
    <x v="0"/>
    <s v="TX00261116"/>
    <s v="121539.00"/>
    <x v="0"/>
  </r>
  <r>
    <d v="2024-03-19T00:00:00"/>
    <x v="0"/>
    <n v="1"/>
    <n v="79.34"/>
    <m/>
    <x v="1"/>
    <s v="TX00311681"/>
    <s v="131306.00"/>
    <x v="1"/>
  </r>
  <r>
    <d v="2024-03-20T00:00:00"/>
    <x v="0"/>
    <n v="0.5"/>
    <n v="39.67"/>
    <m/>
    <x v="1"/>
    <s v="TX00293241"/>
    <s v="102380.02"/>
    <x v="2"/>
  </r>
  <r>
    <d v="2024-03-21T00:00:00"/>
    <x v="0"/>
    <n v="0.5"/>
    <n v="39.67"/>
    <m/>
    <x v="1"/>
    <s v="TX00298220"/>
    <s v="107579.00"/>
    <x v="3"/>
  </r>
  <r>
    <d v="2024-03-22T00:00:00"/>
    <x v="0"/>
    <n v="2.5"/>
    <n v="198.35000000000002"/>
    <m/>
    <x v="1"/>
    <s v="TX00281527"/>
    <s v="124677.00"/>
    <x v="4"/>
  </r>
  <r>
    <d v="2024-03-22T00:00:00"/>
    <x v="0"/>
    <n v="0.5"/>
    <n v="39.67"/>
    <m/>
    <x v="1"/>
    <s v="TX00289992"/>
    <s v="124128.00"/>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87CAB44-8DB7-4E89-93CD-EE3CEC15264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7:B65" firstHeaderRow="1" firstDataRow="1" firstDataCol="1"/>
  <pivotFields count="9">
    <pivotField numFmtId="14" showAll="0"/>
    <pivotField axis="axisRow" showAll="0">
      <items count="5">
        <item x="0"/>
        <item x="1"/>
        <item x="2"/>
        <item x="3"/>
        <item t="default"/>
      </items>
    </pivotField>
    <pivotField dataField="1" showAll="0"/>
    <pivotField numFmtId="44" showAll="0"/>
    <pivotField showAll="0"/>
    <pivotField axis="axisRow" showAll="0">
      <items count="3">
        <item x="1"/>
        <item x="0"/>
        <item t="default"/>
      </items>
    </pivotField>
    <pivotField showAll="0"/>
    <pivotField showAll="0"/>
    <pivotField axis="axisRow" showAll="0">
      <items count="25">
        <item x="5"/>
        <item x="17"/>
        <item x="4"/>
        <item x="12"/>
        <item x="6"/>
        <item x="7"/>
        <item x="8"/>
        <item x="0"/>
        <item x="3"/>
        <item x="9"/>
        <item x="1"/>
        <item x="2"/>
        <item x="10"/>
        <item x="13"/>
        <item x="14"/>
        <item x="11"/>
        <item x="15"/>
        <item x="16"/>
        <item x="18"/>
        <item x="19"/>
        <item x="20"/>
        <item x="21"/>
        <item x="22"/>
        <item x="23"/>
        <item t="default"/>
      </items>
    </pivotField>
  </pivotFields>
  <rowFields count="3">
    <field x="5"/>
    <field x="1"/>
    <field x="8"/>
  </rowFields>
  <rowItems count="38">
    <i>
      <x/>
    </i>
    <i r="1">
      <x/>
    </i>
    <i r="2">
      <x/>
    </i>
    <i r="2">
      <x v="2"/>
    </i>
    <i r="2">
      <x v="8"/>
    </i>
    <i r="2">
      <x v="10"/>
    </i>
    <i r="2">
      <x v="11"/>
    </i>
    <i r="1">
      <x v="1"/>
    </i>
    <i r="2">
      <x/>
    </i>
    <i r="2">
      <x v="1"/>
    </i>
    <i r="2">
      <x v="2"/>
    </i>
    <i r="2">
      <x v="5"/>
    </i>
    <i r="2">
      <x v="8"/>
    </i>
    <i r="2">
      <x v="9"/>
    </i>
    <i r="2">
      <x v="17"/>
    </i>
    <i r="1">
      <x v="2"/>
    </i>
    <i r="2">
      <x v="1"/>
    </i>
    <i r="2">
      <x v="3"/>
    </i>
    <i r="2">
      <x v="8"/>
    </i>
    <i r="2">
      <x v="13"/>
    </i>
    <i r="2">
      <x v="14"/>
    </i>
    <i r="2">
      <x v="16"/>
    </i>
    <i r="1">
      <x v="3"/>
    </i>
    <i r="2">
      <x v="18"/>
    </i>
    <i r="2">
      <x v="19"/>
    </i>
    <i r="2">
      <x v="20"/>
    </i>
    <i r="2">
      <x v="21"/>
    </i>
    <i r="2">
      <x v="22"/>
    </i>
    <i r="2">
      <x v="23"/>
    </i>
    <i>
      <x v="1"/>
    </i>
    <i r="1">
      <x/>
    </i>
    <i r="2">
      <x v="4"/>
    </i>
    <i r="2">
      <x v="7"/>
    </i>
    <i r="1">
      <x v="1"/>
    </i>
    <i r="2">
      <x v="6"/>
    </i>
    <i r="2">
      <x v="12"/>
    </i>
    <i r="2">
      <x v="15"/>
    </i>
    <i t="grand">
      <x/>
    </i>
  </rowItems>
  <colItems count="1">
    <i/>
  </colItems>
  <dataFields count="1">
    <dataField name="Sum of Hours" fld="2" baseField="0" baseItem="0"/>
  </dataFields>
  <formats count="20">
    <format dxfId="27">
      <pivotArea outline="0" collapsedLevelsAreSubtotals="1" fieldPosition="0"/>
    </format>
    <format dxfId="26">
      <pivotArea dataOnly="0" labelOnly="1" fieldPosition="0">
        <references count="1">
          <reference field="1" count="1">
            <x v="0"/>
          </reference>
        </references>
      </pivotArea>
    </format>
    <format dxfId="25">
      <pivotArea dataOnly="0" labelOnly="1" fieldPosition="0">
        <references count="1">
          <reference field="1" count="1">
            <x v="1"/>
          </reference>
        </references>
      </pivotArea>
    </format>
    <format dxfId="24">
      <pivotArea dataOnly="0" labelOnly="1" fieldPosition="0">
        <references count="1">
          <reference field="1" count="1">
            <x v="2"/>
          </reference>
        </references>
      </pivotArea>
    </format>
    <format dxfId="23">
      <pivotArea field="1" grandCol="1" outline="0" collapsedLevelsAreSubtotals="1" axis="axisRow" fieldPosition="1">
        <references count="2">
          <reference field="4294967294" count="1" selected="0">
            <x v="0"/>
          </reference>
          <reference field="1" count="1" selected="0">
            <x v="0"/>
          </reference>
        </references>
      </pivotArea>
    </format>
    <format dxfId="22">
      <pivotArea field="1" grandCol="1" outline="0" collapsedLevelsAreSubtotals="1" axis="axisRow" fieldPosition="1">
        <references count="2">
          <reference field="4294967294" count="1" selected="0">
            <x v="0"/>
          </reference>
          <reference field="1" count="1" selected="0">
            <x v="1"/>
          </reference>
        </references>
      </pivotArea>
    </format>
    <format dxfId="21">
      <pivotArea field="1" grandCol="1" outline="0" collapsedLevelsAreSubtotals="1" axis="axisRow" fieldPosition="1">
        <references count="2">
          <reference field="4294967294" count="1" selected="0">
            <x v="0"/>
          </reference>
          <reference field="1" count="1" selected="0">
            <x v="2"/>
          </reference>
        </references>
      </pivotArea>
    </format>
    <format dxfId="20">
      <pivotArea field="5" grandCol="1" collapsedLevelsAreSubtotals="1" axis="axisRow" fieldPosition="0">
        <references count="2">
          <reference field="4294967294" count="1" selected="0">
            <x v="0"/>
          </reference>
          <reference field="5" count="1">
            <x v="0"/>
          </reference>
        </references>
      </pivotArea>
    </format>
    <format dxfId="19">
      <pivotArea field="5" grandCol="1" collapsedLevelsAreSubtotals="1" axis="axisRow" fieldPosition="0">
        <references count="2">
          <reference field="4294967294" count="1" selected="0">
            <x v="0"/>
          </reference>
          <reference field="5" count="1">
            <x v="1"/>
          </reference>
        </references>
      </pivotArea>
    </format>
    <format dxfId="18">
      <pivotArea grandRow="1" grandCol="1" outline="0" collapsedLevelsAreSubtotals="1" fieldPosition="0">
        <references count="1">
          <reference field="4294967294" count="1" selected="0">
            <x v="0"/>
          </reference>
        </references>
      </pivotArea>
    </format>
    <format dxfId="17">
      <pivotArea collapsedLevelsAreSubtotals="1" fieldPosition="0">
        <references count="3">
          <reference field="4294967294" count="1" selected="0">
            <x v="0"/>
          </reference>
          <reference field="1" count="1" selected="0">
            <x v="0"/>
          </reference>
          <reference field="5" count="1">
            <x v="0"/>
          </reference>
        </references>
      </pivotArea>
    </format>
    <format dxfId="16">
      <pivotArea collapsedLevelsAreSubtotals="1" fieldPosition="0">
        <references count="3">
          <reference field="4294967294" count="1" selected="0">
            <x v="0"/>
          </reference>
          <reference field="1" count="1" selected="0">
            <x v="1"/>
          </reference>
          <reference field="5" count="1">
            <x v="0"/>
          </reference>
        </references>
      </pivotArea>
    </format>
    <format dxfId="15">
      <pivotArea collapsedLevelsAreSubtotals="1" fieldPosition="0">
        <references count="3">
          <reference field="4294967294" count="1" selected="0">
            <x v="0"/>
          </reference>
          <reference field="1" count="1" selected="0">
            <x v="2"/>
          </reference>
          <reference field="5" count="1">
            <x v="0"/>
          </reference>
        </references>
      </pivotArea>
    </format>
    <format dxfId="14">
      <pivotArea collapsedLevelsAreSubtotals="1" fieldPosition="0">
        <references count="3">
          <reference field="4294967294" count="1" selected="0">
            <x v="0"/>
          </reference>
          <reference field="1" count="1" selected="0">
            <x v="1"/>
          </reference>
          <reference field="5" count="1">
            <x v="1"/>
          </reference>
        </references>
      </pivotArea>
    </format>
    <format dxfId="13">
      <pivotArea collapsedLevelsAreSubtotals="1" fieldPosition="0">
        <references count="3">
          <reference field="4294967294" count="1" selected="0">
            <x v="0"/>
          </reference>
          <reference field="1" count="1" selected="0">
            <x v="0"/>
          </reference>
          <reference field="5" count="1">
            <x v="1"/>
          </reference>
        </references>
      </pivotArea>
    </format>
    <format dxfId="12">
      <pivotArea dataOnly="0" labelOnly="1" fieldPosition="0">
        <references count="1">
          <reference field="5" count="1">
            <x v="0"/>
          </reference>
        </references>
      </pivotArea>
    </format>
    <format dxfId="11">
      <pivotArea dataOnly="0" labelOnly="1" fieldPosition="0">
        <references count="1">
          <reference field="5" count="1">
            <x v="1"/>
          </reference>
        </references>
      </pivotArea>
    </format>
    <format dxfId="10">
      <pivotArea dataOnly="0" labelOnly="1" fieldPosition="0">
        <references count="1">
          <reference field="1" count="1">
            <x v="3"/>
          </reference>
        </references>
      </pivotArea>
    </format>
    <format dxfId="9">
      <pivotArea collapsedLevelsAreSubtotals="1" fieldPosition="0">
        <references count="3">
          <reference field="4294967294" count="1" selected="0">
            <x v="0"/>
          </reference>
          <reference field="1" count="1" selected="0">
            <x v="3"/>
          </reference>
          <reference field="5" count="1">
            <x v="0"/>
          </reference>
        </references>
      </pivotArea>
    </format>
    <format dxfId="8">
      <pivotArea field="1" grandCol="1" outline="0" collapsedLevelsAreSubtotals="1" axis="axisRow" fieldPosition="1">
        <references count="2">
          <reference field="4294967294" count="1" selected="0">
            <x v="0"/>
          </reference>
          <reference field="1" count="1" selected="0">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6D33782-953E-4CFB-B260-B5E46B8325F0}" name="Table1" displayName="Table1" ref="A4:E28" totalsRowShown="0" headerRowDxfId="7" dataDxfId="6" tableBorderDxfId="5" dataCellStyle="Comma">
  <autoFilter ref="A4:E28" xr:uid="{C6D33782-953E-4CFB-B260-B5E46B8325F0}">
    <filterColumn colId="0" hiddenButton="1"/>
    <filterColumn colId="1" hiddenButton="1"/>
    <filterColumn colId="2" hiddenButton="1"/>
    <filterColumn colId="3" hiddenButton="1"/>
    <filterColumn colId="4" hiddenButton="1"/>
  </autoFilter>
  <tableColumns count="5">
    <tableColumn id="1" xr3:uid="{710ABDB1-CF47-4902-A507-894E95312589}" name="Error Message">
      <calculatedColumnFormula>IF(OR(E5="TX00358012", E5="TX00358011"), "Invalid Speedchart - Contact TDOT Contract Manager", "")</calculatedColumnFormula>
    </tableColumn>
    <tableColumn id="2" xr3:uid="{BE7E14DB-E64A-4D63-AE4C-03D9F752AC3A}" name="TDOT PIN" dataDxfId="4" dataCellStyle="Comma"/>
    <tableColumn id="3" xr3:uid="{E45EB02D-79DE-46A9-88AE-C134955F82ED}" name="TDOT PN #" dataDxfId="3" dataCellStyle="Comma"/>
    <tableColumn id="4" xr3:uid="{7FCB73B5-7397-417B-BBFA-8D81C5147E3D}" name="State or Federal" dataDxfId="2" dataCellStyle="Comma"/>
    <tableColumn id="5" xr3:uid="{65822A7E-B916-4D4E-988D-244FDBD12738}" name="Speedchart" dataDxfId="1" dataCellStyle="Comma"/>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Sally.Snow@ABCEngineering.com" TargetMode="External"/><Relationship Id="rId1" Type="http://schemas.openxmlformats.org/officeDocument/2006/relationships/hyperlink" Target="mailto:tdot.psinvoices@tn.gov" TargetMode="Externa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65B4B-210B-414B-95E5-8AAB76A36F9B}">
  <sheetPr>
    <tabColor theme="9" tint="0.79998168889431442"/>
  </sheetPr>
  <dimension ref="A1:U65"/>
  <sheetViews>
    <sheetView workbookViewId="0">
      <selection activeCell="S6" sqref="S6"/>
    </sheetView>
  </sheetViews>
  <sheetFormatPr defaultRowHeight="12.5" x14ac:dyDescent="0.25"/>
  <cols>
    <col min="1" max="1" width="19.26953125" bestFit="1" customWidth="1"/>
    <col min="2" max="2" width="12.54296875" bestFit="1" customWidth="1"/>
    <col min="3" max="3" width="10.1796875" bestFit="1" customWidth="1"/>
    <col min="4" max="4" width="10.453125" bestFit="1" customWidth="1"/>
    <col min="5" max="5" width="11.1796875" bestFit="1" customWidth="1"/>
    <col min="6" max="6" width="25" customWidth="1"/>
    <col min="7" max="7" width="11.81640625" bestFit="1" customWidth="1"/>
    <col min="8" max="8" width="13.26953125" bestFit="1" customWidth="1"/>
    <col min="9" max="9" width="11.81640625" bestFit="1" customWidth="1"/>
    <col min="10" max="10" width="18.54296875" bestFit="1" customWidth="1"/>
    <col min="11" max="11" width="11.54296875" customWidth="1"/>
    <col min="12" max="12" width="24" bestFit="1" customWidth="1"/>
    <col min="13" max="13" width="11.81640625" customWidth="1"/>
    <col min="14" max="14" width="10.26953125" customWidth="1"/>
    <col min="15" max="15" width="8.1796875" bestFit="1" customWidth="1"/>
    <col min="16" max="16" width="12.26953125" customWidth="1"/>
    <col min="17" max="17" width="21.81640625" customWidth="1"/>
    <col min="19" max="19" width="10.1796875" customWidth="1"/>
    <col min="21" max="21" width="10.1796875" customWidth="1"/>
  </cols>
  <sheetData>
    <row r="1" spans="1:21" ht="18" x14ac:dyDescent="0.4">
      <c r="A1" s="174" t="s">
        <v>200</v>
      </c>
    </row>
    <row r="3" spans="1:21" ht="12.75" customHeight="1" x14ac:dyDescent="0.3">
      <c r="A3" s="320" t="s">
        <v>257</v>
      </c>
      <c r="B3" s="116"/>
      <c r="C3" s="116"/>
      <c r="D3" s="127"/>
      <c r="E3" s="127"/>
      <c r="F3" s="127"/>
      <c r="G3" s="127"/>
      <c r="H3" s="127"/>
      <c r="I3" s="127"/>
      <c r="L3" s="320" t="s">
        <v>258</v>
      </c>
    </row>
    <row r="4" spans="1:21" ht="12.75" customHeight="1" x14ac:dyDescent="0.25">
      <c r="A4" s="320" t="s">
        <v>257</v>
      </c>
      <c r="B4" s="127"/>
      <c r="C4" s="127"/>
      <c r="D4" s="127"/>
      <c r="E4" s="127"/>
      <c r="F4" s="127"/>
      <c r="G4" s="127"/>
      <c r="H4" s="127"/>
      <c r="I4" s="127"/>
      <c r="L4" s="320"/>
    </row>
    <row r="5" spans="1:21" ht="13" thickBot="1" x14ac:dyDescent="0.3">
      <c r="A5" s="144" t="s">
        <v>161</v>
      </c>
      <c r="B5" s="145"/>
      <c r="C5" s="145"/>
      <c r="D5" s="127"/>
      <c r="E5" s="127"/>
      <c r="F5" s="127"/>
      <c r="G5" s="127"/>
      <c r="H5" s="127"/>
      <c r="I5" s="127"/>
      <c r="L5" s="144" t="s">
        <v>161</v>
      </c>
      <c r="M5" s="145"/>
      <c r="N5" s="145"/>
      <c r="O5" s="127"/>
      <c r="P5" s="127"/>
      <c r="Q5" s="127"/>
      <c r="R5" s="127"/>
      <c r="S5" s="127"/>
      <c r="T5" s="127"/>
    </row>
    <row r="6" spans="1:21" ht="39.5" thickBot="1" x14ac:dyDescent="0.35">
      <c r="A6" s="150" t="s">
        <v>166</v>
      </c>
      <c r="B6" s="151" t="s">
        <v>159</v>
      </c>
      <c r="C6" s="152">
        <v>1.3416999999999999</v>
      </c>
      <c r="D6" s="152">
        <f>'PS Invoice Summary-PasFixed Fee'!$C$34</f>
        <v>0.13</v>
      </c>
      <c r="E6" s="153"/>
      <c r="F6" s="155" t="s">
        <v>167</v>
      </c>
      <c r="G6" s="156" t="s">
        <v>159</v>
      </c>
      <c r="H6" s="157">
        <v>1.3416999999999999</v>
      </c>
      <c r="I6" s="152">
        <f>'PS Invoice Summary-PasFixed Fee'!$C$34</f>
        <v>0.13</v>
      </c>
      <c r="J6" s="153"/>
      <c r="L6" s="150" t="s">
        <v>166</v>
      </c>
      <c r="M6" s="151" t="s">
        <v>159</v>
      </c>
      <c r="N6" s="152">
        <v>0.86199999999999999</v>
      </c>
      <c r="O6" s="152">
        <f>'PS Invoice Summary-PasFixed Fee'!$C$34</f>
        <v>0.13</v>
      </c>
      <c r="P6" s="153"/>
      <c r="Q6" s="155" t="s">
        <v>167</v>
      </c>
      <c r="R6" s="156" t="s">
        <v>159</v>
      </c>
      <c r="S6" s="157">
        <v>0.86199999999999999</v>
      </c>
      <c r="T6" s="152">
        <f>'PS Invoice Summary-PasFixed Fee'!$C$34</f>
        <v>0.13</v>
      </c>
      <c r="U6" s="153"/>
    </row>
    <row r="7" spans="1:21" ht="26" x14ac:dyDescent="0.3">
      <c r="A7" s="146" t="s">
        <v>104</v>
      </c>
      <c r="B7" s="147" t="s">
        <v>105</v>
      </c>
      <c r="C7" s="148" t="s">
        <v>78</v>
      </c>
      <c r="D7" s="148" t="s">
        <v>106</v>
      </c>
      <c r="E7" s="149" t="s">
        <v>107</v>
      </c>
      <c r="F7" s="146" t="s">
        <v>104</v>
      </c>
      <c r="G7" s="147" t="s">
        <v>105</v>
      </c>
      <c r="H7" s="148" t="s">
        <v>78</v>
      </c>
      <c r="I7" s="148" t="s">
        <v>106</v>
      </c>
      <c r="J7" s="154" t="s">
        <v>107</v>
      </c>
      <c r="L7" s="146" t="s">
        <v>104</v>
      </c>
      <c r="M7" s="147" t="s">
        <v>105</v>
      </c>
      <c r="N7" s="148" t="s">
        <v>78</v>
      </c>
      <c r="O7" s="148" t="s">
        <v>106</v>
      </c>
      <c r="P7" s="149" t="s">
        <v>107</v>
      </c>
      <c r="Q7" s="146" t="s">
        <v>104</v>
      </c>
      <c r="R7" s="147" t="s">
        <v>105</v>
      </c>
      <c r="S7" s="148" t="s">
        <v>78</v>
      </c>
      <c r="T7" s="148" t="s">
        <v>106</v>
      </c>
      <c r="U7" s="154" t="s">
        <v>107</v>
      </c>
    </row>
    <row r="8" spans="1:21" x14ac:dyDescent="0.25">
      <c r="A8" s="255" t="s">
        <v>271</v>
      </c>
      <c r="B8" s="256">
        <v>158.47999999999999</v>
      </c>
      <c r="C8" s="118">
        <f t="shared" ref="C8:C14" si="0">ROUND(B8*$C$6,2)</f>
        <v>212.63</v>
      </c>
      <c r="D8" s="118">
        <f t="shared" ref="D8:D14" si="1">ROUND((B8+C8)*$D$6,2)</f>
        <v>48.24</v>
      </c>
      <c r="E8" s="168">
        <f t="shared" ref="E8:E14" si="2">ROUND(B8+C8+D8,3)</f>
        <v>419.35</v>
      </c>
      <c r="F8" s="255" t="s">
        <v>271</v>
      </c>
      <c r="G8" s="256">
        <v>158.47999999999999</v>
      </c>
      <c r="H8" s="118">
        <f t="shared" ref="H8:H14" si="3">ROUND(G8*$H$6,2)</f>
        <v>212.63</v>
      </c>
      <c r="I8" s="118">
        <f t="shared" ref="I8:I14" si="4">ROUND((G8+H8)*$I$6,2)</f>
        <v>48.24</v>
      </c>
      <c r="J8" s="169">
        <f t="shared" ref="J8:J14" si="5">ROUND(G8+H8+I8,3)</f>
        <v>419.35</v>
      </c>
      <c r="L8" s="255" t="s">
        <v>280</v>
      </c>
      <c r="M8" s="256">
        <v>109.36</v>
      </c>
      <c r="N8" s="119">
        <v>94.27</v>
      </c>
      <c r="O8" s="119">
        <v>26.47</v>
      </c>
      <c r="P8" s="271">
        <v>230.1</v>
      </c>
      <c r="Q8" s="255" t="s">
        <v>280</v>
      </c>
      <c r="R8" s="256">
        <v>109.36</v>
      </c>
      <c r="S8" s="119">
        <v>94.27</v>
      </c>
      <c r="T8" s="119">
        <v>26.47</v>
      </c>
      <c r="U8" s="272">
        <v>230.1</v>
      </c>
    </row>
    <row r="9" spans="1:21" ht="13" x14ac:dyDescent="0.3">
      <c r="A9" s="255" t="s">
        <v>277</v>
      </c>
      <c r="B9" s="256">
        <v>158.56</v>
      </c>
      <c r="C9" s="118">
        <f t="shared" si="0"/>
        <v>212.74</v>
      </c>
      <c r="D9" s="118">
        <f t="shared" si="1"/>
        <v>48.27</v>
      </c>
      <c r="E9" s="168">
        <f t="shared" si="2"/>
        <v>419.57</v>
      </c>
      <c r="F9" s="255" t="s">
        <v>277</v>
      </c>
      <c r="G9" s="256">
        <v>174.48</v>
      </c>
      <c r="H9" s="118">
        <f t="shared" si="3"/>
        <v>234.1</v>
      </c>
      <c r="I9" s="118">
        <f t="shared" si="4"/>
        <v>53.12</v>
      </c>
      <c r="J9" s="169">
        <f t="shared" si="5"/>
        <v>461.7</v>
      </c>
      <c r="L9" s="146"/>
      <c r="M9" s="147"/>
      <c r="N9" s="148"/>
      <c r="O9" s="148"/>
      <c r="P9" s="149"/>
      <c r="Q9" s="146"/>
      <c r="R9" s="147"/>
      <c r="S9" s="148"/>
      <c r="T9" s="148"/>
      <c r="U9" s="154"/>
    </row>
    <row r="10" spans="1:21" ht="13" x14ac:dyDescent="0.3">
      <c r="A10" s="255" t="s">
        <v>275</v>
      </c>
      <c r="B10" s="256">
        <v>131.36000000000001</v>
      </c>
      <c r="C10" s="118">
        <f t="shared" si="0"/>
        <v>176.25</v>
      </c>
      <c r="D10" s="118">
        <f t="shared" si="1"/>
        <v>39.99</v>
      </c>
      <c r="E10" s="168">
        <f t="shared" si="2"/>
        <v>347.6</v>
      </c>
      <c r="F10" s="255" t="s">
        <v>275</v>
      </c>
      <c r="G10" s="256">
        <v>131.36000000000001</v>
      </c>
      <c r="H10" s="118">
        <f t="shared" si="3"/>
        <v>176.25</v>
      </c>
      <c r="I10" s="118">
        <f t="shared" si="4"/>
        <v>39.99</v>
      </c>
      <c r="J10" s="169">
        <f t="shared" si="5"/>
        <v>347.6</v>
      </c>
      <c r="L10" s="146"/>
      <c r="M10" s="147"/>
      <c r="N10" s="148"/>
      <c r="O10" s="148"/>
      <c r="P10" s="149"/>
      <c r="Q10" s="146"/>
      <c r="R10" s="147"/>
      <c r="S10" s="148"/>
      <c r="T10" s="148"/>
      <c r="U10" s="154"/>
    </row>
    <row r="11" spans="1:21" ht="13" x14ac:dyDescent="0.3">
      <c r="A11" s="255" t="s">
        <v>266</v>
      </c>
      <c r="B11" s="256">
        <v>183.6</v>
      </c>
      <c r="C11" s="118">
        <f t="shared" si="0"/>
        <v>246.34</v>
      </c>
      <c r="D11" s="118">
        <f t="shared" si="1"/>
        <v>55.89</v>
      </c>
      <c r="E11" s="168">
        <f t="shared" si="2"/>
        <v>485.83</v>
      </c>
      <c r="F11" s="255" t="s">
        <v>266</v>
      </c>
      <c r="G11" s="256">
        <v>183.6</v>
      </c>
      <c r="H11" s="118">
        <f t="shared" si="3"/>
        <v>246.34</v>
      </c>
      <c r="I11" s="118">
        <f t="shared" si="4"/>
        <v>55.89</v>
      </c>
      <c r="J11" s="169">
        <f t="shared" si="5"/>
        <v>485.83</v>
      </c>
      <c r="L11" s="146"/>
      <c r="M11" s="147"/>
      <c r="N11" s="148"/>
      <c r="O11" s="148"/>
      <c r="P11" s="149"/>
      <c r="Q11" s="146"/>
      <c r="R11" s="147"/>
      <c r="S11" s="148"/>
      <c r="T11" s="148"/>
      <c r="U11" s="154"/>
    </row>
    <row r="12" spans="1:21" ht="13" x14ac:dyDescent="0.3">
      <c r="A12" s="255" t="s">
        <v>260</v>
      </c>
      <c r="B12" s="256">
        <v>123.04</v>
      </c>
      <c r="C12" s="118">
        <f t="shared" si="0"/>
        <v>165.08</v>
      </c>
      <c r="D12" s="118">
        <f t="shared" si="1"/>
        <v>37.46</v>
      </c>
      <c r="E12" s="168">
        <f t="shared" si="2"/>
        <v>325.58</v>
      </c>
      <c r="F12" s="255" t="s">
        <v>260</v>
      </c>
      <c r="G12" s="256">
        <v>123.04</v>
      </c>
      <c r="H12" s="118">
        <f t="shared" si="3"/>
        <v>165.08</v>
      </c>
      <c r="I12" s="118">
        <f t="shared" si="4"/>
        <v>37.46</v>
      </c>
      <c r="J12" s="169">
        <f t="shared" si="5"/>
        <v>325.58</v>
      </c>
      <c r="L12" s="146"/>
      <c r="M12" s="147"/>
      <c r="N12" s="148"/>
      <c r="O12" s="148"/>
      <c r="P12" s="149"/>
      <c r="Q12" s="146"/>
      <c r="R12" s="147"/>
      <c r="S12" s="148"/>
      <c r="T12" s="148"/>
      <c r="U12" s="154"/>
    </row>
    <row r="13" spans="1:21" ht="13" x14ac:dyDescent="0.3">
      <c r="A13" s="255" t="s">
        <v>269</v>
      </c>
      <c r="B13" s="256">
        <v>163.52000000000001</v>
      </c>
      <c r="C13" s="118">
        <f t="shared" si="0"/>
        <v>219.39</v>
      </c>
      <c r="D13" s="118">
        <f t="shared" si="1"/>
        <v>49.78</v>
      </c>
      <c r="E13" s="168">
        <f t="shared" si="2"/>
        <v>432.69</v>
      </c>
      <c r="F13" s="255" t="s">
        <v>269</v>
      </c>
      <c r="G13" s="256">
        <v>163.52000000000001</v>
      </c>
      <c r="H13" s="118">
        <f t="shared" si="3"/>
        <v>219.39</v>
      </c>
      <c r="I13" s="118">
        <f t="shared" si="4"/>
        <v>49.78</v>
      </c>
      <c r="J13" s="169">
        <f t="shared" si="5"/>
        <v>432.69</v>
      </c>
      <c r="L13" s="146"/>
      <c r="M13" s="147"/>
      <c r="N13" s="148"/>
      <c r="O13" s="148"/>
      <c r="P13" s="149"/>
      <c r="Q13" s="146"/>
      <c r="R13" s="147"/>
      <c r="S13" s="148"/>
      <c r="T13" s="148"/>
      <c r="U13" s="154"/>
    </row>
    <row r="14" spans="1:21" ht="13" x14ac:dyDescent="0.3">
      <c r="A14" s="255" t="s">
        <v>270</v>
      </c>
      <c r="B14" s="256">
        <v>110.72</v>
      </c>
      <c r="C14" s="118">
        <f t="shared" si="0"/>
        <v>148.55000000000001</v>
      </c>
      <c r="D14" s="118">
        <f t="shared" si="1"/>
        <v>33.71</v>
      </c>
      <c r="E14" s="168">
        <f t="shared" si="2"/>
        <v>292.98</v>
      </c>
      <c r="F14" s="255" t="s">
        <v>270</v>
      </c>
      <c r="G14" s="256">
        <v>110.72</v>
      </c>
      <c r="H14" s="118">
        <f t="shared" si="3"/>
        <v>148.55000000000001</v>
      </c>
      <c r="I14" s="118">
        <f t="shared" si="4"/>
        <v>33.71</v>
      </c>
      <c r="J14" s="169">
        <f t="shared" si="5"/>
        <v>292.98</v>
      </c>
      <c r="L14" s="146"/>
      <c r="M14" s="147"/>
      <c r="N14" s="148"/>
      <c r="O14" s="148"/>
      <c r="P14" s="149"/>
      <c r="Q14" s="146"/>
      <c r="R14" s="147"/>
      <c r="S14" s="148"/>
      <c r="T14" s="148"/>
      <c r="U14" s="154"/>
    </row>
    <row r="15" spans="1:21" x14ac:dyDescent="0.25">
      <c r="A15" s="255" t="s">
        <v>264</v>
      </c>
      <c r="B15" s="256">
        <v>105.04</v>
      </c>
      <c r="C15" s="118">
        <f>ROUND(B15*$C$6,2)</f>
        <v>140.93</v>
      </c>
      <c r="D15" s="118">
        <f>ROUND((B15+C15)*$D$6,2)</f>
        <v>31.98</v>
      </c>
      <c r="E15" s="168">
        <f>ROUND(B15+C15+D15,3)</f>
        <v>277.95</v>
      </c>
      <c r="F15" s="255" t="s">
        <v>264</v>
      </c>
      <c r="G15" s="256">
        <v>105.04</v>
      </c>
      <c r="H15" s="118">
        <f t="shared" ref="H15" si="6">ROUND(G15*$H$6,2)</f>
        <v>140.93</v>
      </c>
      <c r="I15" s="118">
        <f t="shared" ref="I15" si="7">ROUND((G15+H15)*$I$6,2)</f>
        <v>31.98</v>
      </c>
      <c r="J15" s="169">
        <f t="shared" ref="J15" si="8">ROUND(G15+H15+I15,3)</f>
        <v>277.95</v>
      </c>
      <c r="L15" s="138"/>
      <c r="M15" s="140"/>
      <c r="N15" s="118"/>
      <c r="O15" s="118"/>
      <c r="P15" s="168"/>
      <c r="Q15" s="138"/>
      <c r="R15" s="140"/>
      <c r="S15" s="118"/>
      <c r="T15" s="118"/>
      <c r="U15" s="169"/>
    </row>
    <row r="16" spans="1:21" x14ac:dyDescent="0.25">
      <c r="A16" s="255" t="s">
        <v>274</v>
      </c>
      <c r="B16" s="256">
        <v>110.24</v>
      </c>
      <c r="C16" s="118">
        <f>ROUND(B16*$C$6,2)</f>
        <v>147.91</v>
      </c>
      <c r="D16" s="118">
        <f>ROUND((B16+C16)*$D$6,2)</f>
        <v>33.56</v>
      </c>
      <c r="E16" s="168">
        <f>ROUND(B16+C16+D16,3)</f>
        <v>291.70999999999998</v>
      </c>
      <c r="F16" s="255" t="s">
        <v>274</v>
      </c>
      <c r="G16" s="256">
        <v>110.24</v>
      </c>
      <c r="H16" s="118">
        <f t="shared" ref="H16:H23" si="9">ROUND(G16*$H$6,2)</f>
        <v>147.91</v>
      </c>
      <c r="I16" s="118">
        <f t="shared" ref="I16:I23" si="10">ROUND((G16+H16)*$I$6,2)</f>
        <v>33.56</v>
      </c>
      <c r="J16" s="169">
        <f t="shared" ref="J16:J23" si="11">ROUND(G16+H16+I16,3)</f>
        <v>291.70999999999998</v>
      </c>
      <c r="L16" s="138"/>
      <c r="M16" s="140"/>
      <c r="N16" s="118"/>
      <c r="O16" s="118"/>
      <c r="P16" s="168"/>
      <c r="Q16" s="138"/>
      <c r="R16" s="140"/>
      <c r="S16" s="118"/>
      <c r="T16" s="118"/>
      <c r="U16" s="169"/>
    </row>
    <row r="17" spans="1:21" x14ac:dyDescent="0.25">
      <c r="A17" s="255" t="s">
        <v>276</v>
      </c>
      <c r="B17" s="256">
        <v>115.44</v>
      </c>
      <c r="C17" s="118">
        <f>ROUND(B17*$C$6,2)</f>
        <v>154.88999999999999</v>
      </c>
      <c r="D17" s="118">
        <f>ROUND((B17+C17)*$D$6,2)</f>
        <v>35.14</v>
      </c>
      <c r="E17" s="168">
        <f>ROUND(B17+C17+D17,3)</f>
        <v>305.47000000000003</v>
      </c>
      <c r="F17" s="255" t="s">
        <v>276</v>
      </c>
      <c r="G17" s="256">
        <v>115.44</v>
      </c>
      <c r="H17" s="118">
        <f t="shared" si="9"/>
        <v>154.88999999999999</v>
      </c>
      <c r="I17" s="118">
        <f t="shared" si="10"/>
        <v>35.14</v>
      </c>
      <c r="J17" s="169">
        <f t="shared" si="11"/>
        <v>305.47000000000003</v>
      </c>
      <c r="L17" s="138"/>
      <c r="M17" s="140"/>
      <c r="N17" s="118"/>
      <c r="O17" s="118"/>
      <c r="P17" s="168"/>
      <c r="Q17" s="138"/>
      <c r="R17" s="140"/>
      <c r="S17" s="118"/>
      <c r="T17" s="118"/>
      <c r="U17" s="169"/>
    </row>
    <row r="18" spans="1:21" x14ac:dyDescent="0.25">
      <c r="A18" s="255" t="s">
        <v>272</v>
      </c>
      <c r="B18" s="256">
        <v>47.04</v>
      </c>
      <c r="C18" s="118">
        <f>ROUND(B18*$C$6,2)</f>
        <v>63.11</v>
      </c>
      <c r="D18" s="118">
        <f>ROUND((B18+C18)*$D$6,2)</f>
        <v>14.32</v>
      </c>
      <c r="E18" s="132">
        <f>ROUND(B18+C18+D18,3)</f>
        <v>124.47</v>
      </c>
      <c r="F18" s="255" t="s">
        <v>272</v>
      </c>
      <c r="G18" s="256">
        <v>47.04</v>
      </c>
      <c r="H18" s="118">
        <f t="shared" si="9"/>
        <v>63.11</v>
      </c>
      <c r="I18" s="118">
        <f t="shared" si="10"/>
        <v>14.32</v>
      </c>
      <c r="J18" s="169">
        <f t="shared" si="11"/>
        <v>124.47</v>
      </c>
      <c r="L18" s="138"/>
      <c r="M18" s="140"/>
      <c r="N18" s="118"/>
      <c r="O18" s="118"/>
      <c r="P18" s="132"/>
      <c r="Q18" s="138"/>
      <c r="R18" s="140"/>
      <c r="S18" s="118"/>
      <c r="T18" s="118"/>
      <c r="U18" s="128"/>
    </row>
    <row r="19" spans="1:21" x14ac:dyDescent="0.25">
      <c r="A19" s="255" t="s">
        <v>268</v>
      </c>
      <c r="B19" s="256">
        <v>137.6</v>
      </c>
      <c r="C19" s="118">
        <f t="shared" ref="C19:C23" si="12">ROUND(B19*$C$6,2)</f>
        <v>184.62</v>
      </c>
      <c r="D19" s="118">
        <f t="shared" ref="D19:D23" si="13">ROUND((B19+C19)*$D$6,2)</f>
        <v>41.89</v>
      </c>
      <c r="E19" s="132">
        <f t="shared" ref="E19:E23" si="14">ROUND(B19+C19+D19,3)</f>
        <v>364.11</v>
      </c>
      <c r="F19" s="255" t="s">
        <v>268</v>
      </c>
      <c r="G19" s="256">
        <v>137.6</v>
      </c>
      <c r="H19" s="118">
        <f t="shared" si="9"/>
        <v>184.62</v>
      </c>
      <c r="I19" s="118">
        <f t="shared" si="10"/>
        <v>41.89</v>
      </c>
      <c r="J19" s="169">
        <f t="shared" si="11"/>
        <v>364.11</v>
      </c>
      <c r="L19" s="141"/>
      <c r="M19" s="139"/>
      <c r="N19" s="119"/>
      <c r="O19" s="119"/>
      <c r="P19" s="133"/>
      <c r="Q19" s="141"/>
      <c r="R19" s="139"/>
      <c r="S19" s="118"/>
      <c r="T19" s="118"/>
      <c r="U19" s="129"/>
    </row>
    <row r="20" spans="1:21" x14ac:dyDescent="0.25">
      <c r="A20" s="255" t="s">
        <v>273</v>
      </c>
      <c r="B20" s="256">
        <v>48.56</v>
      </c>
      <c r="C20" s="118">
        <f t="shared" si="12"/>
        <v>65.150000000000006</v>
      </c>
      <c r="D20" s="118">
        <f t="shared" si="13"/>
        <v>14.78</v>
      </c>
      <c r="E20" s="132">
        <f t="shared" si="14"/>
        <v>128.49</v>
      </c>
      <c r="F20" s="255" t="s">
        <v>273</v>
      </c>
      <c r="G20" s="256">
        <v>48.56</v>
      </c>
      <c r="H20" s="118">
        <f t="shared" si="9"/>
        <v>65.150000000000006</v>
      </c>
      <c r="I20" s="118">
        <f t="shared" si="10"/>
        <v>14.78</v>
      </c>
      <c r="J20" s="169">
        <f t="shared" si="11"/>
        <v>128.49</v>
      </c>
      <c r="L20" s="141"/>
      <c r="M20" s="139"/>
      <c r="N20" s="119"/>
      <c r="O20" s="119"/>
      <c r="P20" s="133"/>
      <c r="Q20" s="141"/>
      <c r="R20" s="139"/>
      <c r="S20" s="118">
        <f t="shared" ref="S20:S21" si="15">ROUND(R20*$H$6,2)</f>
        <v>0</v>
      </c>
      <c r="T20" s="118">
        <f t="shared" ref="T20:T21" si="16">ROUND((R20+S20)*$I$6,2)</f>
        <v>0</v>
      </c>
      <c r="U20" s="129">
        <f t="shared" ref="U20:U21" si="17">ROUND(R20+S20+T20,3)</f>
        <v>0</v>
      </c>
    </row>
    <row r="21" spans="1:21" ht="13" thickBot="1" x14ac:dyDescent="0.3">
      <c r="A21" s="255" t="s">
        <v>267</v>
      </c>
      <c r="B21" s="256">
        <v>115.44</v>
      </c>
      <c r="C21" s="118">
        <f t="shared" si="12"/>
        <v>154.88999999999999</v>
      </c>
      <c r="D21" s="118">
        <f t="shared" si="13"/>
        <v>35.14</v>
      </c>
      <c r="E21" s="132">
        <f t="shared" si="14"/>
        <v>305.47000000000003</v>
      </c>
      <c r="F21" s="255" t="s">
        <v>267</v>
      </c>
      <c r="G21" s="256">
        <v>115.44</v>
      </c>
      <c r="H21" s="118">
        <f t="shared" si="9"/>
        <v>154.88999999999999</v>
      </c>
      <c r="I21" s="118">
        <f t="shared" si="10"/>
        <v>35.14</v>
      </c>
      <c r="J21" s="169">
        <f t="shared" si="11"/>
        <v>305.47000000000003</v>
      </c>
      <c r="L21" s="142"/>
      <c r="M21" s="143"/>
      <c r="N21" s="134"/>
      <c r="O21" s="134"/>
      <c r="P21" s="135"/>
      <c r="Q21" s="142"/>
      <c r="R21" s="143"/>
      <c r="S21" s="130">
        <f t="shared" si="15"/>
        <v>0</v>
      </c>
      <c r="T21" s="130">
        <f t="shared" si="16"/>
        <v>0</v>
      </c>
      <c r="U21" s="131">
        <f t="shared" si="17"/>
        <v>0</v>
      </c>
    </row>
    <row r="22" spans="1:21" x14ac:dyDescent="0.25">
      <c r="A22" s="257" t="s">
        <v>265</v>
      </c>
      <c r="B22" s="256">
        <v>87.2</v>
      </c>
      <c r="C22" s="118">
        <f t="shared" si="12"/>
        <v>117</v>
      </c>
      <c r="D22" s="118">
        <f t="shared" si="13"/>
        <v>26.55</v>
      </c>
      <c r="E22" s="132">
        <f t="shared" si="14"/>
        <v>230.75</v>
      </c>
      <c r="F22" s="257" t="s">
        <v>265</v>
      </c>
      <c r="G22" s="256">
        <v>87.2</v>
      </c>
      <c r="H22" s="118">
        <f t="shared" si="9"/>
        <v>117</v>
      </c>
      <c r="I22" s="118">
        <f t="shared" si="10"/>
        <v>26.55</v>
      </c>
      <c r="J22" s="169">
        <f t="shared" si="11"/>
        <v>230.75</v>
      </c>
    </row>
    <row r="23" spans="1:21" x14ac:dyDescent="0.25">
      <c r="A23" s="257" t="s">
        <v>278</v>
      </c>
      <c r="B23" s="256">
        <v>144.24</v>
      </c>
      <c r="C23" s="118">
        <f t="shared" si="12"/>
        <v>193.53</v>
      </c>
      <c r="D23" s="118">
        <f t="shared" si="13"/>
        <v>43.91</v>
      </c>
      <c r="E23" s="132">
        <f t="shared" si="14"/>
        <v>381.68</v>
      </c>
      <c r="F23" s="257" t="s">
        <v>278</v>
      </c>
      <c r="G23" s="256">
        <v>144.24</v>
      </c>
      <c r="H23" s="118">
        <f t="shared" si="9"/>
        <v>193.53</v>
      </c>
      <c r="I23" s="118">
        <f t="shared" si="10"/>
        <v>43.91</v>
      </c>
      <c r="J23" s="169">
        <f t="shared" si="11"/>
        <v>381.68</v>
      </c>
      <c r="M23" s="164" t="s">
        <v>178</v>
      </c>
      <c r="N23" s="144"/>
      <c r="O23" s="144"/>
      <c r="P23" s="144"/>
      <c r="Q23" s="144"/>
      <c r="R23" s="144"/>
      <c r="S23" s="144"/>
      <c r="T23" s="144"/>
    </row>
    <row r="24" spans="1:21" x14ac:dyDescent="0.25">
      <c r="A24" s="258"/>
      <c r="B24" s="258"/>
      <c r="C24" s="127"/>
      <c r="D24" s="127"/>
      <c r="E24" s="127"/>
      <c r="F24" s="127"/>
      <c r="G24" s="127"/>
      <c r="H24" s="127"/>
      <c r="I24" s="127"/>
      <c r="M24" s="164"/>
      <c r="N24" s="144"/>
      <c r="O24" s="144"/>
      <c r="P24" s="144"/>
      <c r="Q24" s="144"/>
      <c r="R24" s="144"/>
      <c r="S24" s="144"/>
      <c r="T24" s="144"/>
    </row>
    <row r="25" spans="1:21" x14ac:dyDescent="0.25">
      <c r="A25" s="258"/>
      <c r="B25" s="258"/>
      <c r="C25" s="127"/>
      <c r="D25" s="127"/>
      <c r="E25" s="127"/>
      <c r="F25" s="127"/>
      <c r="G25" s="127"/>
      <c r="H25" s="127"/>
      <c r="I25" s="127"/>
      <c r="M25" s="164"/>
      <c r="N25" s="144"/>
      <c r="O25" s="144"/>
      <c r="P25" s="144"/>
      <c r="Q25" s="144"/>
      <c r="R25" s="144"/>
      <c r="S25" s="144"/>
      <c r="T25" s="144"/>
    </row>
    <row r="26" spans="1:21" x14ac:dyDescent="0.25">
      <c r="A26" s="164" t="s">
        <v>197</v>
      </c>
      <c r="B26" s="145"/>
      <c r="C26" s="145"/>
      <c r="D26" s="145"/>
      <c r="E26" s="145"/>
      <c r="F26" s="145"/>
      <c r="G26" s="145"/>
      <c r="H26" s="145"/>
      <c r="I26" s="145"/>
      <c r="J26" s="144"/>
      <c r="K26" s="144"/>
      <c r="M26" s="164" t="s">
        <v>199</v>
      </c>
      <c r="N26" s="144"/>
      <c r="O26" s="144"/>
      <c r="P26" s="144"/>
      <c r="Q26" s="144"/>
      <c r="R26" s="144"/>
      <c r="S26" s="144"/>
    </row>
    <row r="27" spans="1:21" ht="26" x14ac:dyDescent="0.25">
      <c r="A27" s="121" t="s">
        <v>109</v>
      </c>
      <c r="B27" t="s">
        <v>110</v>
      </c>
      <c r="M27" s="110" t="s">
        <v>93</v>
      </c>
      <c r="N27" s="110" t="s">
        <v>96</v>
      </c>
      <c r="O27" s="111" t="s">
        <v>92</v>
      </c>
      <c r="P27" s="110" t="s">
        <v>74</v>
      </c>
    </row>
    <row r="28" spans="1:21" x14ac:dyDescent="0.25">
      <c r="A28" s="171" t="s">
        <v>48</v>
      </c>
      <c r="B28" s="170">
        <v>63</v>
      </c>
      <c r="M28" s="275">
        <v>106301</v>
      </c>
      <c r="N28" s="126" t="s">
        <v>253</v>
      </c>
      <c r="O28" s="126" t="s">
        <v>48</v>
      </c>
      <c r="P28" s="126" t="s">
        <v>252</v>
      </c>
    </row>
    <row r="29" spans="1:21" x14ac:dyDescent="0.25">
      <c r="A29" s="189" t="s">
        <v>163</v>
      </c>
      <c r="B29" s="170">
        <v>10</v>
      </c>
      <c r="M29" s="275">
        <v>124072.02</v>
      </c>
      <c r="N29" s="126" t="s">
        <v>261</v>
      </c>
      <c r="O29" s="126" t="s">
        <v>48</v>
      </c>
      <c r="P29" s="126" t="s">
        <v>252</v>
      </c>
    </row>
    <row r="30" spans="1:21" x14ac:dyDescent="0.25">
      <c r="A30" s="188" t="s">
        <v>118</v>
      </c>
      <c r="B30" s="117">
        <v>1</v>
      </c>
      <c r="M30" s="275">
        <v>134727.01</v>
      </c>
      <c r="N30" s="126" t="s">
        <v>263</v>
      </c>
      <c r="O30" s="126" t="s">
        <v>49</v>
      </c>
      <c r="P30" s="126" t="s">
        <v>279</v>
      </c>
    </row>
    <row r="31" spans="1:21" x14ac:dyDescent="0.25">
      <c r="A31" s="188" t="s">
        <v>112</v>
      </c>
      <c r="B31" s="117">
        <v>5</v>
      </c>
      <c r="M31" s="275">
        <v>130352</v>
      </c>
      <c r="N31" s="126" t="s">
        <v>262</v>
      </c>
      <c r="O31" s="126" t="s">
        <v>49</v>
      </c>
      <c r="P31" s="126" t="s">
        <v>279</v>
      </c>
    </row>
    <row r="32" spans="1:21" x14ac:dyDescent="0.25">
      <c r="A32" s="188" t="s">
        <v>99</v>
      </c>
      <c r="B32" s="117">
        <v>1</v>
      </c>
      <c r="M32" s="275"/>
      <c r="N32" s="126"/>
      <c r="O32" s="126"/>
      <c r="P32" s="126"/>
    </row>
    <row r="33" spans="1:16" x14ac:dyDescent="0.25">
      <c r="A33" s="188" t="s">
        <v>116</v>
      </c>
      <c r="B33" s="117">
        <v>2</v>
      </c>
      <c r="M33" s="275"/>
      <c r="N33" s="126"/>
      <c r="O33" s="126"/>
      <c r="P33" s="126"/>
    </row>
    <row r="34" spans="1:16" x14ac:dyDescent="0.25">
      <c r="A34" s="188" t="s">
        <v>114</v>
      </c>
      <c r="B34" s="117">
        <v>1</v>
      </c>
      <c r="M34" s="275"/>
      <c r="N34" s="126"/>
      <c r="O34" s="126"/>
      <c r="P34" s="126"/>
    </row>
    <row r="35" spans="1:16" x14ac:dyDescent="0.25">
      <c r="A35" s="189" t="s">
        <v>165</v>
      </c>
      <c r="B35" s="170">
        <v>21</v>
      </c>
      <c r="M35" s="275"/>
      <c r="N35" s="126"/>
      <c r="O35" s="126"/>
      <c r="P35" s="126"/>
    </row>
    <row r="36" spans="1:16" x14ac:dyDescent="0.25">
      <c r="A36" s="188" t="s">
        <v>118</v>
      </c>
      <c r="B36" s="117">
        <v>4</v>
      </c>
      <c r="M36" s="275"/>
      <c r="N36" s="126"/>
      <c r="O36" s="126"/>
      <c r="P36" s="126"/>
    </row>
    <row r="37" spans="1:16" x14ac:dyDescent="0.25">
      <c r="A37" s="188" t="s">
        <v>135</v>
      </c>
      <c r="B37" s="117">
        <v>1.5</v>
      </c>
      <c r="M37" s="275"/>
      <c r="N37" s="126"/>
      <c r="O37" s="126"/>
      <c r="P37" s="126"/>
    </row>
    <row r="38" spans="1:16" x14ac:dyDescent="0.25">
      <c r="A38" s="188" t="s">
        <v>112</v>
      </c>
      <c r="B38" s="117">
        <v>5</v>
      </c>
      <c r="M38" s="275"/>
      <c r="N38" s="126"/>
      <c r="O38" s="126"/>
      <c r="P38" s="126"/>
    </row>
    <row r="39" spans="1:16" x14ac:dyDescent="0.25">
      <c r="A39" s="188" t="s">
        <v>146</v>
      </c>
      <c r="B39" s="117">
        <v>0.5</v>
      </c>
      <c r="M39" s="275"/>
      <c r="N39" s="126"/>
      <c r="O39" s="126"/>
      <c r="P39" s="126"/>
    </row>
    <row r="40" spans="1:16" x14ac:dyDescent="0.25">
      <c r="A40" s="188" t="s">
        <v>99</v>
      </c>
      <c r="B40" s="117">
        <v>5.5</v>
      </c>
      <c r="M40" s="275"/>
      <c r="N40" s="126"/>
      <c r="O40" s="126"/>
      <c r="P40" s="126"/>
    </row>
    <row r="41" spans="1:16" x14ac:dyDescent="0.25">
      <c r="A41" s="188" t="s">
        <v>144</v>
      </c>
      <c r="B41" s="117">
        <v>1.5</v>
      </c>
      <c r="M41" s="275"/>
      <c r="N41" s="126"/>
      <c r="O41" s="126"/>
      <c r="P41" s="126"/>
    </row>
    <row r="42" spans="1:16" x14ac:dyDescent="0.25">
      <c r="A42" s="188" t="s">
        <v>152</v>
      </c>
      <c r="B42" s="117">
        <v>3</v>
      </c>
      <c r="M42" s="275"/>
      <c r="N42" s="126"/>
      <c r="O42" s="126"/>
      <c r="P42" s="126"/>
    </row>
    <row r="43" spans="1:16" x14ac:dyDescent="0.25">
      <c r="A43" s="189" t="s">
        <v>164</v>
      </c>
      <c r="B43" s="170">
        <v>28</v>
      </c>
      <c r="M43" s="275"/>
      <c r="N43" s="126"/>
      <c r="O43" s="126"/>
      <c r="P43" s="126"/>
    </row>
    <row r="44" spans="1:16" x14ac:dyDescent="0.25">
      <c r="A44" s="188" t="s">
        <v>135</v>
      </c>
      <c r="B44" s="117">
        <v>7</v>
      </c>
      <c r="M44" s="275"/>
      <c r="N44" s="126"/>
      <c r="O44" s="126"/>
      <c r="P44" s="126"/>
    </row>
    <row r="45" spans="1:16" x14ac:dyDescent="0.25">
      <c r="A45" s="188" t="s">
        <v>129</v>
      </c>
      <c r="B45" s="117">
        <v>8.5</v>
      </c>
      <c r="M45" s="275"/>
      <c r="N45" s="126"/>
      <c r="O45" s="126"/>
      <c r="P45" s="126"/>
    </row>
    <row r="46" spans="1:16" x14ac:dyDescent="0.25">
      <c r="A46" s="188" t="s">
        <v>99</v>
      </c>
      <c r="B46" s="117">
        <v>2.5</v>
      </c>
      <c r="M46" s="275"/>
      <c r="N46" s="126"/>
      <c r="O46" s="126"/>
      <c r="P46" s="126"/>
    </row>
    <row r="47" spans="1:16" x14ac:dyDescent="0.25">
      <c r="A47" s="188" t="s">
        <v>133</v>
      </c>
      <c r="B47" s="117">
        <v>4</v>
      </c>
      <c r="M47" s="275"/>
      <c r="N47" s="126"/>
      <c r="O47" s="126"/>
      <c r="P47" s="126"/>
    </row>
    <row r="48" spans="1:16" x14ac:dyDescent="0.25">
      <c r="A48" s="188" t="s">
        <v>127</v>
      </c>
      <c r="B48" s="117">
        <v>4</v>
      </c>
      <c r="M48" s="275"/>
      <c r="N48" s="126"/>
      <c r="O48" s="126"/>
      <c r="P48" s="126"/>
    </row>
    <row r="49" spans="1:16" x14ac:dyDescent="0.25">
      <c r="A49" s="188" t="s">
        <v>131</v>
      </c>
      <c r="B49" s="117">
        <v>2</v>
      </c>
      <c r="M49" s="275"/>
      <c r="N49" s="126"/>
      <c r="O49" s="126"/>
      <c r="P49" s="126"/>
    </row>
    <row r="50" spans="1:16" x14ac:dyDescent="0.25">
      <c r="A50" s="189" t="s">
        <v>177</v>
      </c>
      <c r="B50" s="170">
        <v>4</v>
      </c>
      <c r="M50" s="275"/>
      <c r="N50" s="126"/>
      <c r="O50" s="126"/>
      <c r="P50" s="126"/>
    </row>
    <row r="51" spans="1:16" x14ac:dyDescent="0.25">
      <c r="A51" s="188" t="s">
        <v>180</v>
      </c>
      <c r="B51" s="117">
        <v>0.5</v>
      </c>
      <c r="M51" s="275"/>
      <c r="N51" s="126"/>
      <c r="O51" s="126"/>
      <c r="P51" s="126"/>
    </row>
    <row r="52" spans="1:16" x14ac:dyDescent="0.25">
      <c r="A52" s="188" t="s">
        <v>182</v>
      </c>
      <c r="B52" s="117">
        <v>1</v>
      </c>
      <c r="M52" s="276"/>
    </row>
    <row r="53" spans="1:16" x14ac:dyDescent="0.25">
      <c r="A53" s="188" t="s">
        <v>184</v>
      </c>
      <c r="B53" s="117">
        <v>0.5</v>
      </c>
      <c r="M53" s="276"/>
    </row>
    <row r="54" spans="1:16" x14ac:dyDescent="0.25">
      <c r="A54" s="188" t="s">
        <v>186</v>
      </c>
      <c r="B54" s="117">
        <v>0.5</v>
      </c>
      <c r="M54" s="276"/>
    </row>
    <row r="55" spans="1:16" x14ac:dyDescent="0.25">
      <c r="A55" s="188" t="s">
        <v>188</v>
      </c>
      <c r="B55" s="117">
        <v>1</v>
      </c>
      <c r="M55" s="276"/>
    </row>
    <row r="56" spans="1:16" x14ac:dyDescent="0.25">
      <c r="A56" s="188" t="s">
        <v>190</v>
      </c>
      <c r="B56" s="117">
        <v>0.5</v>
      </c>
    </row>
    <row r="57" spans="1:16" x14ac:dyDescent="0.25">
      <c r="A57" s="171" t="s">
        <v>49</v>
      </c>
      <c r="B57" s="170">
        <v>4.5</v>
      </c>
    </row>
    <row r="58" spans="1:16" x14ac:dyDescent="0.25">
      <c r="A58" s="189" t="s">
        <v>163</v>
      </c>
      <c r="B58" s="170">
        <v>2</v>
      </c>
    </row>
    <row r="59" spans="1:16" x14ac:dyDescent="0.25">
      <c r="A59" s="188" t="s">
        <v>101</v>
      </c>
      <c r="B59" s="117">
        <v>0.5</v>
      </c>
    </row>
    <row r="60" spans="1:16" x14ac:dyDescent="0.25">
      <c r="A60" s="188" t="s">
        <v>103</v>
      </c>
      <c r="B60" s="117">
        <v>1.5</v>
      </c>
    </row>
    <row r="61" spans="1:16" x14ac:dyDescent="0.25">
      <c r="A61" s="189" t="s">
        <v>165</v>
      </c>
      <c r="B61" s="170">
        <v>2.5</v>
      </c>
    </row>
    <row r="62" spans="1:16" x14ac:dyDescent="0.25">
      <c r="A62" s="188" t="s">
        <v>142</v>
      </c>
      <c r="B62" s="117">
        <v>0.5</v>
      </c>
    </row>
    <row r="63" spans="1:16" x14ac:dyDescent="0.25">
      <c r="A63" s="188" t="s">
        <v>148</v>
      </c>
      <c r="B63" s="117">
        <v>1.5</v>
      </c>
    </row>
    <row r="64" spans="1:16" x14ac:dyDescent="0.25">
      <c r="A64" s="188" t="s">
        <v>150</v>
      </c>
      <c r="B64" s="117">
        <v>0.5</v>
      </c>
    </row>
    <row r="65" spans="1:2" x14ac:dyDescent="0.25">
      <c r="A65" s="122" t="s">
        <v>108</v>
      </c>
      <c r="B65" s="170">
        <v>67.5</v>
      </c>
    </row>
  </sheetData>
  <protectedRanges>
    <protectedRange sqref="N3:O3" name="Range1_36"/>
    <protectedRange sqref="N4:O4 N22:O25" name="Range1_37"/>
    <protectedRange sqref="N26:O26" name="Range1_38"/>
    <protectedRange sqref="Q4 Q22:Q25" name="Range1_44"/>
    <protectedRange sqref="M28:N28 M73:N73" name="Range1_2_2_2"/>
    <protectedRange sqref="M31:N31 M76:N76" name="Range1_3_2"/>
    <protectedRange sqref="M29:N29 M74:N74" name="Range1_4_2"/>
    <protectedRange sqref="M30:N30 M75:N75" name="Range1_5_2"/>
    <protectedRange sqref="M32:N32 M77:N77" name="Range1_2_3_2"/>
    <protectedRange sqref="M33:N33 M78:N78" name="Range1_6_2"/>
    <protectedRange sqref="M34:N35" name="Range1_7_4"/>
    <protectedRange sqref="M37:N37" name="Range1_15_2"/>
    <protectedRange sqref="M38" name="Range1_7_1_2"/>
    <protectedRange sqref="N38" name="Range1_8_1_2"/>
    <protectedRange sqref="M39 M36" name="Range1_9_1_2"/>
    <protectedRange sqref="M40" name="Range1_10_1_2"/>
    <protectedRange sqref="M41:N41" name="Range1_16_2"/>
    <protectedRange sqref="M42" name="Range1_7_2_2"/>
    <protectedRange sqref="N42" name="Range1_8_2_2"/>
    <protectedRange sqref="M43" name="Range1_10_2_2"/>
    <protectedRange sqref="M44" name="Range1_9_2_2"/>
    <protectedRange sqref="M47:N47" name="Range1_17_1"/>
    <protectedRange sqref="M46" name="Range1_9_3_1"/>
    <protectedRange sqref="M48" name="Range1_9_4_1"/>
    <protectedRange sqref="M50:N50" name="Range1_31_1"/>
    <protectedRange sqref="M51:N53" name="Range1_32_1"/>
    <protectedRange sqref="M54:N55 M67:N68" name="Range1_33_1"/>
    <protectedRange sqref="M56:N57 M69:N70" name="Range1_34_1"/>
    <protectedRange sqref="M58:N59 M71:N72" name="Range1_35_1"/>
    <protectedRange sqref="M60:N60" name="Range1_36_2"/>
    <protectedRange sqref="M61:N61" name="Range1_37_2"/>
    <protectedRange sqref="M62:N62" name="Range1_38_2"/>
    <protectedRange sqref="M63:N63" name="Range1_39_1"/>
    <protectedRange sqref="M64:N64" name="Range1_40_1"/>
    <protectedRange sqref="M65:N65" name="Range1_41_1"/>
    <protectedRange sqref="M66:N66" name="Range1_42_1"/>
    <protectedRange sqref="O28:O49 O73:O78" name="Range1_1"/>
    <protectedRange sqref="P32 P77" name="Range1_8_3"/>
    <protectedRange sqref="P28 P73" name="Range1_9_5"/>
    <protectedRange sqref="P33 P78" name="Range1_10_3"/>
    <protectedRange sqref="P31 P76" name="Range1_11_1"/>
    <protectedRange sqref="P29 P74" name="Range1_12_1"/>
    <protectedRange sqref="P34" name="Range1_13_1"/>
    <protectedRange sqref="P35 P30 P75" name="Range1_14_1"/>
    <protectedRange sqref="P45 P49" name="Range1_19_1"/>
    <protectedRange sqref="P36" name="Range1_20_1"/>
    <protectedRange sqref="P44" name="Range1_21_1"/>
    <protectedRange sqref="P46" name="Range1_22"/>
    <protectedRange sqref="P37" name="Range1_23_1"/>
    <protectedRange sqref="P41" name="Range1_24_1"/>
    <protectedRange sqref="P47" name="Range1_25"/>
    <protectedRange sqref="P38" name="Range1_26_1"/>
    <protectedRange sqref="P42" name="Range1_27_1"/>
    <protectedRange sqref="P39 P48" name="Range1_28_1"/>
    <protectedRange sqref="P40" name="Range1_29_1"/>
    <protectedRange sqref="P43" name="Range1_30_1"/>
    <protectedRange sqref="P58 P71" name="Range1_43"/>
    <protectedRange sqref="P61" name="Range1_44_1"/>
    <protectedRange sqref="P63" name="Range1_45_1"/>
    <protectedRange sqref="P62" name="Range1_46_1"/>
    <protectedRange sqref="P65" name="Range1_47_1"/>
    <protectedRange sqref="P64" name="Range1_48_1"/>
    <protectedRange sqref="P66" name="Range1_49_1"/>
    <protectedRange sqref="P53" name="Range1_50"/>
    <protectedRange sqref="P50" name="Range1_51"/>
    <protectedRange sqref="P52" name="Range1_52"/>
    <protectedRange sqref="P57 P70" name="Range1_53"/>
    <protectedRange sqref="P51" name="Range1_54"/>
    <protectedRange sqref="P56 P69" name="Range1_55"/>
    <protectedRange sqref="P54 P67" name="Range1_56"/>
    <protectedRange sqref="P59 P72" name="Range1_57"/>
    <protectedRange sqref="P55 P68" name="Range1_58"/>
    <protectedRange sqref="P60" name="Range1_59_1"/>
  </protectedRanges>
  <sortState xmlns:xlrd2="http://schemas.microsoft.com/office/spreadsheetml/2017/richdata2" ref="M28:P51">
    <sortCondition ref="N28:N51"/>
  </sortState>
  <mergeCells count="2">
    <mergeCell ref="L3:L4"/>
    <mergeCell ref="A3:A4"/>
  </mergeCells>
  <dataValidations count="3">
    <dataValidation allowBlank="1" showInputMessage="1" showErrorMessage="1" prompt="TDOT to enter this information after invoice submittal." sqref="P28:P51" xr:uid="{C409A639-BDD6-4E93-B6FD-76B3331B2D58}"/>
    <dataValidation allowBlank="1" showInputMessage="1" showErrorMessage="1" promptTitle="PIN" prompt="Enter the Project Identification Number (PIN) for the project being charged. If a project is connected to another funding PIN, reference both PINs in the cell showing the general reference PIN first and the funding PIN in parentheses next to it." sqref="M28:M51" xr:uid="{0B4C916E-53DA-4A7B-934D-EDD1AF7F444C}"/>
    <dataValidation allowBlank="1" showInputMessage="1" showErrorMessage="1" promptTitle="PE Number" prompt="Enter the state project number (i.e. XXXXX-XXXX-XX)" sqref="N28:N35 N45 N41:N42 N37:N38 N47 N49:N51" xr:uid="{CCF448B0-6DDD-4756-8737-1D4AFE2512CC}"/>
  </dataValidations>
  <pageMargins left="0.7" right="0.7" top="0.75" bottom="0.75" header="0.3" footer="0.3"/>
  <pageSetup orientation="portrait" horizontalDpi="360" verticalDpi="36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98FB0-0969-4F28-8E1B-BAA2D6E28F1A}">
  <sheetPr>
    <tabColor theme="4"/>
  </sheetPr>
  <dimension ref="A1:V1809"/>
  <sheetViews>
    <sheetView view="pageBreakPreview" zoomScale="60" zoomScaleNormal="100" workbookViewId="0">
      <selection activeCell="B16" sqref="B16"/>
    </sheetView>
  </sheetViews>
  <sheetFormatPr defaultRowHeight="12.5" x14ac:dyDescent="0.25"/>
  <cols>
    <col min="1" max="1" width="15.453125" customWidth="1"/>
    <col min="2" max="2" width="23.54296875" style="127" bestFit="1" customWidth="1"/>
    <col min="3" max="7" width="23.54296875" style="127" customWidth="1"/>
    <col min="8" max="8" width="12.1796875" style="127" bestFit="1" customWidth="1"/>
    <col min="9" max="9" width="15" style="127" customWidth="1"/>
    <col min="10" max="10" width="12.1796875" style="127" bestFit="1" customWidth="1"/>
    <col min="11" max="11" width="14.7265625" customWidth="1"/>
    <col min="13" max="13" width="50.54296875" bestFit="1" customWidth="1"/>
    <col min="14" max="14" width="18.1796875" bestFit="1" customWidth="1"/>
    <col min="15" max="15" width="18.1796875" customWidth="1"/>
    <col min="16" max="16" width="17" customWidth="1"/>
    <col min="17" max="17" width="15" bestFit="1" customWidth="1"/>
    <col min="18" max="18" width="10.1796875" customWidth="1"/>
    <col min="19" max="19" width="16" bestFit="1" customWidth="1"/>
    <col min="20" max="20" width="12.1796875" bestFit="1" customWidth="1"/>
    <col min="21" max="21" width="13.54296875" bestFit="1" customWidth="1"/>
    <col min="22" max="22" width="12.1796875" bestFit="1" customWidth="1"/>
    <col min="23" max="23" width="18.81640625" bestFit="1" customWidth="1"/>
    <col min="24" max="24" width="14.81640625" customWidth="1"/>
  </cols>
  <sheetData>
    <row r="1" spans="1:22" ht="27.75" customHeight="1" x14ac:dyDescent="0.25">
      <c r="A1" s="365" t="s">
        <v>168</v>
      </c>
      <c r="B1" s="366"/>
      <c r="C1" s="366"/>
      <c r="D1" s="366"/>
      <c r="E1" s="366"/>
      <c r="F1" s="366"/>
      <c r="G1" s="366"/>
      <c r="H1" s="366"/>
      <c r="I1" s="363" t="s">
        <v>95</v>
      </c>
      <c r="J1" s="364"/>
    </row>
    <row r="2" spans="1:22" ht="36" customHeight="1" x14ac:dyDescent="0.3">
      <c r="A2" s="112" t="s">
        <v>83</v>
      </c>
      <c r="B2" s="124" t="s">
        <v>88</v>
      </c>
      <c r="C2" s="124" t="s">
        <v>93</v>
      </c>
      <c r="D2" s="124" t="s">
        <v>96</v>
      </c>
      <c r="E2" s="124" t="s">
        <v>74</v>
      </c>
      <c r="F2" s="125" t="s">
        <v>92</v>
      </c>
      <c r="G2" s="124" t="s">
        <v>105</v>
      </c>
      <c r="H2" s="124" t="s">
        <v>89</v>
      </c>
      <c r="I2" s="124" t="s">
        <v>76</v>
      </c>
      <c r="J2" s="124" t="s">
        <v>91</v>
      </c>
      <c r="K2" s="113" t="s">
        <v>94</v>
      </c>
      <c r="M2" s="190" t="s">
        <v>211</v>
      </c>
      <c r="N2" s="144"/>
      <c r="O2" s="144"/>
    </row>
    <row r="3" spans="1:22" ht="13" x14ac:dyDescent="0.25">
      <c r="A3" s="114">
        <v>45574</v>
      </c>
      <c r="B3" s="254" t="s">
        <v>280</v>
      </c>
      <c r="C3" s="254">
        <v>106301</v>
      </c>
      <c r="D3" s="254" t="s">
        <v>253</v>
      </c>
      <c r="E3" s="254" t="s">
        <v>252</v>
      </c>
      <c r="F3" s="254" t="s">
        <v>48</v>
      </c>
      <c r="G3" s="126">
        <f>IFERROR(VLOOKUP(B3,'Rates_PIN_Prj#_TX# input'!$L$8:$M$21,2,FALSE),0)</f>
        <v>109.36</v>
      </c>
      <c r="H3" s="254">
        <v>0.75</v>
      </c>
      <c r="I3" s="259">
        <f t="shared" ref="I3:I66" si="0">H3*G3</f>
        <v>82.02</v>
      </c>
      <c r="J3" s="126"/>
      <c r="K3" s="115"/>
      <c r="M3" s="191" t="s">
        <v>210</v>
      </c>
      <c r="N3" t="str">
        <f t="shared" ref="N3:N66" si="1">_xlfn.CONCAT(B3,E3)</f>
        <v>Copeland, HP (18498)TX00358012</v>
      </c>
      <c r="S3" s="123"/>
      <c r="T3" s="123"/>
      <c r="U3" s="123"/>
      <c r="V3" s="123"/>
    </row>
    <row r="4" spans="1:22" ht="13" x14ac:dyDescent="0.25">
      <c r="A4" s="114">
        <v>45574</v>
      </c>
      <c r="B4" s="254" t="s">
        <v>280</v>
      </c>
      <c r="C4" s="254">
        <v>124072.02</v>
      </c>
      <c r="D4" s="254" t="s">
        <v>261</v>
      </c>
      <c r="E4" s="254" t="s">
        <v>252</v>
      </c>
      <c r="F4" s="254" t="s">
        <v>48</v>
      </c>
      <c r="G4" s="126">
        <f>IFERROR(VLOOKUP(B4,'Rates_PIN_Prj#_TX# input'!$L$8:$M$21,2,FALSE),0)</f>
        <v>109.36</v>
      </c>
      <c r="H4" s="254">
        <v>0.75</v>
      </c>
      <c r="I4" s="259">
        <f t="shared" si="0"/>
        <v>82.02</v>
      </c>
      <c r="J4" s="126"/>
      <c r="K4" s="115"/>
      <c r="N4" t="str">
        <f t="shared" si="1"/>
        <v>Copeland, HP (18498)TX00358012</v>
      </c>
      <c r="S4" s="123"/>
      <c r="T4" s="123"/>
      <c r="U4" s="123"/>
      <c r="V4" s="123"/>
    </row>
    <row r="5" spans="1:22" ht="13" x14ac:dyDescent="0.25">
      <c r="A5" s="114">
        <v>45574</v>
      </c>
      <c r="B5" s="254" t="s">
        <v>280</v>
      </c>
      <c r="C5" s="254">
        <v>130352</v>
      </c>
      <c r="D5" s="254" t="s">
        <v>262</v>
      </c>
      <c r="E5" s="254" t="s">
        <v>279</v>
      </c>
      <c r="F5" s="254" t="s">
        <v>49</v>
      </c>
      <c r="G5" s="126">
        <f>IFERROR(VLOOKUP(B5,'Rates_PIN_Prj#_TX# input'!$L$8:$M$21,2,FALSE),0)</f>
        <v>109.36</v>
      </c>
      <c r="H5" s="254">
        <v>0.75</v>
      </c>
      <c r="I5" s="259">
        <f t="shared" si="0"/>
        <v>82.02</v>
      </c>
      <c r="J5" s="126"/>
      <c r="K5" s="115"/>
      <c r="N5" t="str">
        <f t="shared" si="1"/>
        <v>Copeland, HP (18498)TX00358011</v>
      </c>
      <c r="S5" s="123"/>
      <c r="T5" s="123"/>
      <c r="U5" s="123"/>
      <c r="V5" s="123"/>
    </row>
    <row r="6" spans="1:22" ht="13" x14ac:dyDescent="0.25">
      <c r="A6" s="114">
        <v>45574</v>
      </c>
      <c r="B6" s="254" t="s">
        <v>280</v>
      </c>
      <c r="C6" s="254">
        <v>134727.01</v>
      </c>
      <c r="D6" s="254" t="s">
        <v>263</v>
      </c>
      <c r="E6" s="254" t="s">
        <v>279</v>
      </c>
      <c r="F6" s="254" t="s">
        <v>49</v>
      </c>
      <c r="G6" s="126">
        <f>IFERROR(VLOOKUP(B6,'Rates_PIN_Prj#_TX# input'!$L$8:$M$21,2,FALSE),0)</f>
        <v>109.36</v>
      </c>
      <c r="H6" s="254">
        <v>0.75</v>
      </c>
      <c r="I6" s="259">
        <f t="shared" si="0"/>
        <v>82.02</v>
      </c>
      <c r="J6" s="126"/>
      <c r="K6" s="115"/>
      <c r="N6" t="str">
        <f t="shared" si="1"/>
        <v>Copeland, HP (18498)TX00358011</v>
      </c>
      <c r="S6" s="123"/>
      <c r="T6" s="123"/>
      <c r="U6" s="123"/>
      <c r="V6" s="123"/>
    </row>
    <row r="7" spans="1:22" ht="13" x14ac:dyDescent="0.25">
      <c r="A7" s="114">
        <v>45589</v>
      </c>
      <c r="B7" s="254" t="s">
        <v>280</v>
      </c>
      <c r="C7" s="254">
        <v>106301</v>
      </c>
      <c r="D7" s="254" t="s">
        <v>253</v>
      </c>
      <c r="E7" s="254" t="s">
        <v>252</v>
      </c>
      <c r="F7" s="254" t="s">
        <v>48</v>
      </c>
      <c r="G7" s="126">
        <f>IFERROR(VLOOKUP(B7,'Rates_PIN_Prj#_TX# input'!$L$8:$M$21,2,FALSE),0)</f>
        <v>109.36</v>
      </c>
      <c r="H7" s="254">
        <v>0.25</v>
      </c>
      <c r="I7" s="259">
        <f t="shared" si="0"/>
        <v>27.34</v>
      </c>
      <c r="J7" s="126"/>
      <c r="K7" s="115"/>
      <c r="N7" t="str">
        <f t="shared" si="1"/>
        <v>Copeland, HP (18498)TX00358012</v>
      </c>
      <c r="S7" s="123"/>
      <c r="T7" s="123"/>
      <c r="U7" s="123"/>
      <c r="V7" s="123"/>
    </row>
    <row r="8" spans="1:22" ht="12.75" customHeight="1" x14ac:dyDescent="0.4">
      <c r="A8" s="114">
        <v>45589</v>
      </c>
      <c r="B8" s="254" t="s">
        <v>280</v>
      </c>
      <c r="C8" s="254">
        <v>124072.02</v>
      </c>
      <c r="D8" s="254" t="s">
        <v>261</v>
      </c>
      <c r="E8" s="254" t="s">
        <v>252</v>
      </c>
      <c r="F8" s="254" t="s">
        <v>48</v>
      </c>
      <c r="G8" s="126">
        <f>IFERROR(VLOOKUP(B8,'Rates_PIN_Prj#_TX# input'!$L$8:$M$21,2,FALSE),0)</f>
        <v>109.36</v>
      </c>
      <c r="H8" s="254">
        <v>0.25</v>
      </c>
      <c r="I8" s="259">
        <f t="shared" si="0"/>
        <v>27.34</v>
      </c>
      <c r="J8" s="126"/>
      <c r="K8" s="115"/>
      <c r="M8" s="260"/>
      <c r="N8" t="str">
        <f t="shared" si="1"/>
        <v>Copeland, HP (18498)TX00358012</v>
      </c>
      <c r="S8" s="123"/>
      <c r="T8" s="123"/>
      <c r="U8" s="123"/>
      <c r="V8" s="123"/>
    </row>
    <row r="9" spans="1:22" ht="12.75" customHeight="1" x14ac:dyDescent="0.4">
      <c r="A9" s="114">
        <v>45589</v>
      </c>
      <c r="B9" s="254" t="s">
        <v>280</v>
      </c>
      <c r="C9" s="254">
        <v>130352</v>
      </c>
      <c r="D9" s="254" t="s">
        <v>262</v>
      </c>
      <c r="E9" s="254" t="s">
        <v>279</v>
      </c>
      <c r="F9" s="254" t="s">
        <v>49</v>
      </c>
      <c r="G9" s="126">
        <f>IFERROR(VLOOKUP(B9,'Rates_PIN_Prj#_TX# input'!$L$8:$M$21,2,FALSE),0)</f>
        <v>109.36</v>
      </c>
      <c r="H9" s="254">
        <v>0.25</v>
      </c>
      <c r="I9" s="259">
        <f t="shared" si="0"/>
        <v>27.34</v>
      </c>
      <c r="J9" s="126"/>
      <c r="K9" s="115"/>
      <c r="M9" s="260"/>
      <c r="N9" t="str">
        <f t="shared" si="1"/>
        <v>Copeland, HP (18498)TX00358011</v>
      </c>
      <c r="S9" s="123"/>
      <c r="T9" s="123"/>
      <c r="U9" s="123"/>
      <c r="V9" s="123"/>
    </row>
    <row r="10" spans="1:22" ht="13" x14ac:dyDescent="0.25">
      <c r="A10" s="114">
        <v>45589</v>
      </c>
      <c r="B10" s="254" t="s">
        <v>280</v>
      </c>
      <c r="C10" s="254">
        <v>134727.01</v>
      </c>
      <c r="D10" s="254" t="s">
        <v>263</v>
      </c>
      <c r="E10" s="254" t="s">
        <v>279</v>
      </c>
      <c r="F10" s="254" t="s">
        <v>49</v>
      </c>
      <c r="G10" s="126">
        <f>IFERROR(VLOOKUP(B10,'Rates_PIN_Prj#_TX# input'!$L$8:$M$21,2,FALSE),0)</f>
        <v>109.36</v>
      </c>
      <c r="H10" s="254">
        <v>0.25</v>
      </c>
      <c r="I10" s="259">
        <f t="shared" si="0"/>
        <v>27.34</v>
      </c>
      <c r="J10" s="126"/>
      <c r="K10" s="115"/>
      <c r="M10" s="173"/>
      <c r="N10" t="str">
        <f t="shared" si="1"/>
        <v>Copeland, HP (18498)TX00358011</v>
      </c>
      <c r="S10" s="123"/>
      <c r="T10" s="123"/>
      <c r="U10" s="123"/>
      <c r="V10" s="123"/>
    </row>
    <row r="11" spans="1:22" ht="13" x14ac:dyDescent="0.25">
      <c r="A11" s="114"/>
      <c r="B11" s="254"/>
      <c r="C11" s="254"/>
      <c r="D11" s="254"/>
      <c r="E11" s="254"/>
      <c r="F11" s="254"/>
      <c r="G11" s="126">
        <f>IFERROR(VLOOKUP(B11,'Rates_PIN_Prj#_TX# input'!$L$8:$M$21,2,FALSE),0)</f>
        <v>0</v>
      </c>
      <c r="H11" s="254"/>
      <c r="I11" s="259">
        <f t="shared" si="0"/>
        <v>0</v>
      </c>
      <c r="J11" s="264"/>
      <c r="K11" s="133"/>
      <c r="M11" s="173"/>
      <c r="N11" t="str">
        <f t="shared" si="1"/>
        <v/>
      </c>
      <c r="S11" s="123"/>
      <c r="T11" s="123"/>
      <c r="U11" s="123"/>
      <c r="V11" s="123"/>
    </row>
    <row r="12" spans="1:22" ht="13" x14ac:dyDescent="0.25">
      <c r="A12" s="114"/>
      <c r="B12" s="254"/>
      <c r="C12" s="254"/>
      <c r="D12" s="254"/>
      <c r="E12" s="254"/>
      <c r="F12" s="254"/>
      <c r="G12" s="126">
        <f>IFERROR(VLOOKUP(B12,'Rates_PIN_Prj#_TX# input'!$L$8:$M$21,2,FALSE),0)</f>
        <v>0</v>
      </c>
      <c r="H12" s="254"/>
      <c r="I12" s="259">
        <f t="shared" si="0"/>
        <v>0</v>
      </c>
      <c r="J12" s="264"/>
      <c r="K12" s="133"/>
      <c r="N12" t="str">
        <f t="shared" si="1"/>
        <v/>
      </c>
      <c r="O12" t="s">
        <v>162</v>
      </c>
      <c r="S12" s="123"/>
      <c r="T12" s="123"/>
      <c r="U12" s="123"/>
      <c r="V12" s="123"/>
    </row>
    <row r="13" spans="1:22" ht="13" x14ac:dyDescent="0.25">
      <c r="A13" s="114"/>
      <c r="B13" s="254"/>
      <c r="C13" s="254"/>
      <c r="D13" s="254"/>
      <c r="E13" s="254"/>
      <c r="F13" s="254"/>
      <c r="G13" s="126">
        <f>IFERROR(VLOOKUP(B13,'Rates_PIN_Prj#_TX# input'!$L$8:$M$21,2,FALSE),0)</f>
        <v>0</v>
      </c>
      <c r="H13" s="254"/>
      <c r="I13" s="259">
        <f t="shared" si="0"/>
        <v>0</v>
      </c>
      <c r="J13" s="264"/>
      <c r="K13" s="133"/>
      <c r="N13" t="str">
        <f t="shared" si="1"/>
        <v/>
      </c>
      <c r="S13" s="123"/>
      <c r="T13" s="123"/>
      <c r="U13" s="123"/>
      <c r="V13" s="123"/>
    </row>
    <row r="14" spans="1:22" ht="13" x14ac:dyDescent="0.25">
      <c r="A14" s="114"/>
      <c r="B14" s="254"/>
      <c r="C14" s="254"/>
      <c r="D14" s="254"/>
      <c r="E14" s="254"/>
      <c r="F14" s="254"/>
      <c r="G14" s="126">
        <f>IFERROR(VLOOKUP(B14,'Rates_PIN_Prj#_TX# input'!$L$8:$M$21,2,FALSE),0)</f>
        <v>0</v>
      </c>
      <c r="H14" s="254"/>
      <c r="I14" s="259">
        <f t="shared" si="0"/>
        <v>0</v>
      </c>
      <c r="J14" s="264"/>
      <c r="K14" s="133"/>
      <c r="N14" t="str">
        <f t="shared" si="1"/>
        <v/>
      </c>
      <c r="S14" s="123"/>
      <c r="T14" s="123"/>
      <c r="U14" s="123"/>
      <c r="V14" s="123"/>
    </row>
    <row r="15" spans="1:22" ht="13" x14ac:dyDescent="0.25">
      <c r="A15" s="114"/>
      <c r="B15" s="254"/>
      <c r="C15" s="254"/>
      <c r="D15" s="254"/>
      <c r="E15" s="254"/>
      <c r="F15" s="254"/>
      <c r="G15" s="126">
        <f>IFERROR(VLOOKUP(B15,'Rates_PIN_Prj#_TX# input'!$L$8:$M$21,2,FALSE),0)</f>
        <v>0</v>
      </c>
      <c r="H15" s="254"/>
      <c r="I15" s="259">
        <f t="shared" si="0"/>
        <v>0</v>
      </c>
      <c r="J15" s="264"/>
      <c r="K15" s="133"/>
      <c r="N15" t="str">
        <f t="shared" si="1"/>
        <v/>
      </c>
      <c r="S15" s="123"/>
      <c r="T15" s="123"/>
      <c r="U15" s="123"/>
      <c r="V15" s="123"/>
    </row>
    <row r="16" spans="1:22" ht="13" x14ac:dyDescent="0.25">
      <c r="A16" s="114"/>
      <c r="B16" s="254"/>
      <c r="C16" s="254"/>
      <c r="D16" s="254"/>
      <c r="E16" s="254"/>
      <c r="F16" s="254"/>
      <c r="G16" s="126">
        <f>IFERROR(VLOOKUP(B16,'Rates_PIN_Prj#_TX# input'!$L$8:$M$21,2,FALSE),0)</f>
        <v>0</v>
      </c>
      <c r="H16" s="254"/>
      <c r="I16" s="259">
        <f t="shared" si="0"/>
        <v>0</v>
      </c>
      <c r="J16" s="264"/>
      <c r="K16" s="133"/>
      <c r="N16" t="str">
        <f t="shared" si="1"/>
        <v/>
      </c>
      <c r="S16" s="123"/>
      <c r="T16" s="123"/>
      <c r="U16" s="123"/>
      <c r="V16" s="123"/>
    </row>
    <row r="17" spans="1:22" ht="13" x14ac:dyDescent="0.25">
      <c r="A17" s="114"/>
      <c r="B17" s="254"/>
      <c r="C17" s="254"/>
      <c r="D17" s="254"/>
      <c r="E17" s="254"/>
      <c r="F17" s="254"/>
      <c r="G17" s="126">
        <f>IFERROR(VLOOKUP(B17,'Rates_PIN_Prj#_TX# input'!$L$8:$M$21,2,FALSE),0)</f>
        <v>0</v>
      </c>
      <c r="H17" s="254"/>
      <c r="I17" s="259">
        <f t="shared" si="0"/>
        <v>0</v>
      </c>
      <c r="J17" s="264"/>
      <c r="K17" s="133"/>
      <c r="N17" t="str">
        <f t="shared" si="1"/>
        <v/>
      </c>
      <c r="S17" s="123"/>
      <c r="T17" s="123"/>
      <c r="U17" s="123"/>
      <c r="V17" s="123"/>
    </row>
    <row r="18" spans="1:22" ht="13" x14ac:dyDescent="0.25">
      <c r="A18" s="114"/>
      <c r="B18" s="254"/>
      <c r="C18" s="254"/>
      <c r="D18" s="254"/>
      <c r="E18" s="254"/>
      <c r="F18" s="254"/>
      <c r="G18" s="126">
        <f>IFERROR(VLOOKUP(B18,'Rates_PIN_Prj#_TX# input'!$L$8:$M$21,2,FALSE),0)</f>
        <v>0</v>
      </c>
      <c r="H18" s="254"/>
      <c r="I18" s="259">
        <f t="shared" si="0"/>
        <v>0</v>
      </c>
      <c r="J18" s="264"/>
      <c r="K18" s="133"/>
      <c r="N18" t="str">
        <f t="shared" si="1"/>
        <v/>
      </c>
      <c r="S18" s="123"/>
      <c r="T18" s="123"/>
      <c r="U18" s="123"/>
      <c r="V18" s="123"/>
    </row>
    <row r="19" spans="1:22" ht="13" x14ac:dyDescent="0.25">
      <c r="A19" s="114"/>
      <c r="B19" s="254"/>
      <c r="C19" s="254"/>
      <c r="D19" s="254"/>
      <c r="E19" s="254"/>
      <c r="F19" s="254"/>
      <c r="G19" s="126">
        <f>IFERROR(VLOOKUP(B19,'Rates_PIN_Prj#_TX# input'!$L$8:$M$21,2,FALSE),0)</f>
        <v>0</v>
      </c>
      <c r="H19" s="254"/>
      <c r="I19" s="259">
        <f t="shared" si="0"/>
        <v>0</v>
      </c>
      <c r="J19" s="264"/>
      <c r="K19" s="133"/>
      <c r="N19" t="str">
        <f t="shared" si="1"/>
        <v/>
      </c>
      <c r="S19" s="123"/>
      <c r="T19" s="123"/>
      <c r="U19" s="123"/>
      <c r="V19" s="123"/>
    </row>
    <row r="20" spans="1:22" ht="13" x14ac:dyDescent="0.25">
      <c r="A20" s="114"/>
      <c r="B20" s="254"/>
      <c r="C20" s="254"/>
      <c r="D20" s="254"/>
      <c r="E20" s="254"/>
      <c r="F20" s="254"/>
      <c r="G20" s="126">
        <f>IFERROR(VLOOKUP(B20,'Rates_PIN_Prj#_TX# input'!$L$8:$M$21,2,FALSE),0)</f>
        <v>0</v>
      </c>
      <c r="H20" s="254"/>
      <c r="I20" s="259">
        <f t="shared" si="0"/>
        <v>0</v>
      </c>
      <c r="J20" s="264"/>
      <c r="K20" s="133"/>
      <c r="N20" t="str">
        <f t="shared" si="1"/>
        <v/>
      </c>
      <c r="S20" s="123"/>
      <c r="T20" s="123"/>
      <c r="U20" s="123"/>
      <c r="V20" s="123"/>
    </row>
    <row r="21" spans="1:22" ht="13" x14ac:dyDescent="0.25">
      <c r="A21" s="114"/>
      <c r="B21" s="254"/>
      <c r="C21" s="254"/>
      <c r="D21" s="254"/>
      <c r="E21" s="254"/>
      <c r="F21" s="254"/>
      <c r="G21" s="126">
        <f>IFERROR(VLOOKUP(B21,'Rates_PIN_Prj#_TX# input'!$L$8:$M$21,2,FALSE),0)</f>
        <v>0</v>
      </c>
      <c r="H21" s="254"/>
      <c r="I21" s="259">
        <f t="shared" si="0"/>
        <v>0</v>
      </c>
      <c r="J21" s="264"/>
      <c r="K21" s="133"/>
      <c r="N21" t="str">
        <f t="shared" si="1"/>
        <v/>
      </c>
      <c r="S21" s="123"/>
      <c r="T21" s="123"/>
      <c r="U21" s="123"/>
      <c r="V21" s="123"/>
    </row>
    <row r="22" spans="1:22" ht="13" x14ac:dyDescent="0.25">
      <c r="A22" s="114"/>
      <c r="B22" s="254"/>
      <c r="C22" s="254"/>
      <c r="D22" s="254"/>
      <c r="E22" s="254"/>
      <c r="F22" s="254"/>
      <c r="G22" s="126">
        <f>IFERROR(VLOOKUP(B22,'Rates_PIN_Prj#_TX# input'!$L$8:$M$21,2,FALSE),0)</f>
        <v>0</v>
      </c>
      <c r="H22" s="254"/>
      <c r="I22" s="259">
        <f t="shared" si="0"/>
        <v>0</v>
      </c>
      <c r="J22" s="264"/>
      <c r="K22" s="133"/>
      <c r="N22" t="str">
        <f t="shared" si="1"/>
        <v/>
      </c>
      <c r="S22" s="123"/>
      <c r="T22" s="123"/>
      <c r="U22" s="123"/>
      <c r="V22" s="123"/>
    </row>
    <row r="23" spans="1:22" ht="13" x14ac:dyDescent="0.25">
      <c r="A23" s="114"/>
      <c r="B23" s="254"/>
      <c r="C23" s="254"/>
      <c r="D23" s="254"/>
      <c r="E23" s="254"/>
      <c r="F23" s="254"/>
      <c r="G23" s="126">
        <f>IFERROR(VLOOKUP(B23,'Rates_PIN_Prj#_TX# input'!$L$8:$M$21,2,FALSE),0)</f>
        <v>0</v>
      </c>
      <c r="H23" s="254"/>
      <c r="I23" s="259">
        <f t="shared" si="0"/>
        <v>0</v>
      </c>
      <c r="J23" s="264"/>
      <c r="K23" s="133"/>
      <c r="N23" t="str">
        <f t="shared" si="1"/>
        <v/>
      </c>
      <c r="S23" s="123"/>
      <c r="T23" s="123"/>
      <c r="U23" s="123"/>
      <c r="V23" s="123"/>
    </row>
    <row r="24" spans="1:22" ht="13" x14ac:dyDescent="0.25">
      <c r="A24" s="114"/>
      <c r="B24" s="254"/>
      <c r="C24" s="254"/>
      <c r="D24" s="254"/>
      <c r="E24" s="254"/>
      <c r="F24" s="254"/>
      <c r="G24" s="126">
        <f>IFERROR(VLOOKUP(B24,'Rates_PIN_Prj#_TX# input'!$L$8:$M$21,2,FALSE),0)</f>
        <v>0</v>
      </c>
      <c r="H24" s="254"/>
      <c r="I24" s="259">
        <f t="shared" si="0"/>
        <v>0</v>
      </c>
      <c r="J24" s="264"/>
      <c r="K24" s="133"/>
      <c r="N24" t="str">
        <f t="shared" si="1"/>
        <v/>
      </c>
      <c r="S24" s="123"/>
      <c r="T24" s="123"/>
      <c r="U24" s="123"/>
      <c r="V24" s="123"/>
    </row>
    <row r="25" spans="1:22" ht="13" x14ac:dyDescent="0.25">
      <c r="A25" s="114"/>
      <c r="B25" s="254"/>
      <c r="C25" s="254"/>
      <c r="D25" s="254"/>
      <c r="E25" s="254"/>
      <c r="F25" s="254"/>
      <c r="G25" s="126">
        <f>IFERROR(VLOOKUP(B25,'Rates_PIN_Prj#_TX# input'!$L$8:$M$21,2,FALSE),0)</f>
        <v>0</v>
      </c>
      <c r="H25" s="254"/>
      <c r="I25" s="259">
        <f t="shared" si="0"/>
        <v>0</v>
      </c>
      <c r="J25" s="264"/>
      <c r="K25" s="133"/>
      <c r="N25" t="str">
        <f t="shared" si="1"/>
        <v/>
      </c>
      <c r="S25" s="123"/>
      <c r="T25" s="123"/>
      <c r="U25" s="123"/>
      <c r="V25" s="123"/>
    </row>
    <row r="26" spans="1:22" ht="13" x14ac:dyDescent="0.25">
      <c r="A26" s="114"/>
      <c r="B26" s="254"/>
      <c r="C26" s="254"/>
      <c r="D26" s="254"/>
      <c r="E26" s="254"/>
      <c r="F26" s="254"/>
      <c r="G26" s="126">
        <f>IFERROR(VLOOKUP(B26,'Rates_PIN_Prj#_TX# input'!$L$8:$M$21,2,FALSE),0)</f>
        <v>0</v>
      </c>
      <c r="H26" s="254"/>
      <c r="I26" s="259">
        <f t="shared" si="0"/>
        <v>0</v>
      </c>
      <c r="J26" s="264"/>
      <c r="K26" s="133"/>
      <c r="N26" t="str">
        <f t="shared" si="1"/>
        <v/>
      </c>
      <c r="S26" s="123"/>
      <c r="T26" s="123"/>
      <c r="U26" s="123"/>
      <c r="V26" s="123"/>
    </row>
    <row r="27" spans="1:22" ht="13" x14ac:dyDescent="0.25">
      <c r="A27" s="114"/>
      <c r="B27" s="254"/>
      <c r="C27" s="254"/>
      <c r="D27" s="254"/>
      <c r="E27" s="254"/>
      <c r="F27" s="254"/>
      <c r="G27" s="126">
        <f>IFERROR(VLOOKUP(B27,'Rates_PIN_Prj#_TX# input'!$L$8:$M$21,2,FALSE),0)</f>
        <v>0</v>
      </c>
      <c r="H27" s="254"/>
      <c r="I27" s="259">
        <f t="shared" si="0"/>
        <v>0</v>
      </c>
      <c r="J27" s="264"/>
      <c r="K27" s="133"/>
      <c r="N27" t="str">
        <f t="shared" si="1"/>
        <v/>
      </c>
      <c r="S27" s="123"/>
      <c r="T27" s="123"/>
      <c r="U27" s="123"/>
      <c r="V27" s="123"/>
    </row>
    <row r="28" spans="1:22" ht="13" x14ac:dyDescent="0.25">
      <c r="A28" s="114"/>
      <c r="B28" s="254"/>
      <c r="C28" s="254"/>
      <c r="D28" s="254"/>
      <c r="E28" s="254"/>
      <c r="F28" s="254"/>
      <c r="G28" s="126">
        <f>IFERROR(VLOOKUP(B28,'Rates_PIN_Prj#_TX# input'!$L$8:$M$21,2,FALSE),0)</f>
        <v>0</v>
      </c>
      <c r="H28" s="254"/>
      <c r="I28" s="259">
        <f t="shared" si="0"/>
        <v>0</v>
      </c>
      <c r="J28" s="264"/>
      <c r="K28" s="133"/>
      <c r="N28" t="str">
        <f t="shared" si="1"/>
        <v/>
      </c>
      <c r="S28" s="123"/>
      <c r="T28" s="123"/>
      <c r="U28" s="123"/>
      <c r="V28" s="123"/>
    </row>
    <row r="29" spans="1:22" ht="13" x14ac:dyDescent="0.25">
      <c r="A29" s="114"/>
      <c r="B29" s="254"/>
      <c r="C29" s="254"/>
      <c r="D29" s="254"/>
      <c r="E29" s="254"/>
      <c r="F29" s="254"/>
      <c r="G29" s="126">
        <f>IFERROR(VLOOKUP(B29,'Rates_PIN_Prj#_TX# input'!$L$8:$M$21,2,FALSE),0)</f>
        <v>0</v>
      </c>
      <c r="H29" s="254"/>
      <c r="I29" s="259">
        <f t="shared" si="0"/>
        <v>0</v>
      </c>
      <c r="J29" s="264"/>
      <c r="K29" s="133"/>
      <c r="N29" t="str">
        <f t="shared" si="1"/>
        <v/>
      </c>
      <c r="S29" s="123"/>
      <c r="T29" s="123"/>
      <c r="U29" s="123"/>
      <c r="V29" s="123"/>
    </row>
    <row r="30" spans="1:22" ht="13" x14ac:dyDescent="0.25">
      <c r="A30" s="114"/>
      <c r="B30" s="254"/>
      <c r="C30" s="254"/>
      <c r="D30" s="254"/>
      <c r="E30" s="254"/>
      <c r="F30" s="254"/>
      <c r="G30" s="126">
        <f>IFERROR(VLOOKUP(B30,'Rates_PIN_Prj#_TX# input'!$L$8:$M$21,2,FALSE),0)</f>
        <v>0</v>
      </c>
      <c r="H30" s="254"/>
      <c r="I30" s="259">
        <f t="shared" si="0"/>
        <v>0</v>
      </c>
      <c r="J30" s="264"/>
      <c r="K30" s="133"/>
      <c r="N30" t="str">
        <f t="shared" si="1"/>
        <v/>
      </c>
      <c r="S30" s="123"/>
      <c r="T30" s="123"/>
      <c r="U30" s="123"/>
      <c r="V30" s="123"/>
    </row>
    <row r="31" spans="1:22" ht="13" x14ac:dyDescent="0.25">
      <c r="A31" s="114"/>
      <c r="B31" s="254"/>
      <c r="C31" s="254"/>
      <c r="D31" s="254"/>
      <c r="E31" s="254"/>
      <c r="F31" s="254"/>
      <c r="G31" s="126">
        <f>IFERROR(VLOOKUP(B31,'Rates_PIN_Prj#_TX# input'!$L$8:$M$21,2,FALSE),0)</f>
        <v>0</v>
      </c>
      <c r="H31" s="254"/>
      <c r="I31" s="259">
        <f t="shared" si="0"/>
        <v>0</v>
      </c>
      <c r="J31" s="264"/>
      <c r="K31" s="133"/>
      <c r="N31" t="str">
        <f t="shared" si="1"/>
        <v/>
      </c>
      <c r="S31" s="123"/>
      <c r="T31" s="123"/>
      <c r="U31" s="123"/>
      <c r="V31" s="123"/>
    </row>
    <row r="32" spans="1:22" ht="13" x14ac:dyDescent="0.25">
      <c r="A32" s="114"/>
      <c r="B32" s="254"/>
      <c r="C32" s="254"/>
      <c r="D32" s="254"/>
      <c r="E32" s="254"/>
      <c r="F32" s="254"/>
      <c r="G32" s="126">
        <f>IFERROR(VLOOKUP(B32,'Rates_PIN_Prj#_TX# input'!$L$8:$M$21,2,FALSE),0)</f>
        <v>0</v>
      </c>
      <c r="H32" s="254"/>
      <c r="I32" s="259">
        <f t="shared" si="0"/>
        <v>0</v>
      </c>
      <c r="J32" s="264"/>
      <c r="K32" s="133"/>
      <c r="N32" t="str">
        <f t="shared" si="1"/>
        <v/>
      </c>
      <c r="S32" s="123"/>
      <c r="T32" s="123"/>
      <c r="U32" s="123"/>
      <c r="V32" s="123"/>
    </row>
    <row r="33" spans="1:22" ht="13" x14ac:dyDescent="0.25">
      <c r="A33" s="114"/>
      <c r="B33" s="254"/>
      <c r="C33" s="254"/>
      <c r="D33" s="254"/>
      <c r="E33" s="254"/>
      <c r="F33" s="254"/>
      <c r="G33" s="126">
        <f>IFERROR(VLOOKUP(B33,'Rates_PIN_Prj#_TX# input'!$L$8:$M$21,2,FALSE),0)</f>
        <v>0</v>
      </c>
      <c r="H33" s="254"/>
      <c r="I33" s="259">
        <f t="shared" si="0"/>
        <v>0</v>
      </c>
      <c r="J33" s="264"/>
      <c r="K33" s="133"/>
      <c r="N33" t="str">
        <f t="shared" si="1"/>
        <v/>
      </c>
      <c r="S33" s="123"/>
      <c r="T33" s="123"/>
      <c r="U33" s="123"/>
      <c r="V33" s="123"/>
    </row>
    <row r="34" spans="1:22" ht="13" x14ac:dyDescent="0.25">
      <c r="A34" s="114"/>
      <c r="B34" s="254"/>
      <c r="C34" s="254"/>
      <c r="D34" s="254"/>
      <c r="E34" s="254"/>
      <c r="F34" s="254"/>
      <c r="G34" s="126">
        <f>IFERROR(VLOOKUP(B34,'Rates_PIN_Prj#_TX# input'!$L$8:$M$21,2,FALSE),0)</f>
        <v>0</v>
      </c>
      <c r="H34" s="254"/>
      <c r="I34" s="259">
        <f t="shared" si="0"/>
        <v>0</v>
      </c>
      <c r="J34" s="264"/>
      <c r="K34" s="133"/>
      <c r="N34" t="str">
        <f t="shared" si="1"/>
        <v/>
      </c>
      <c r="S34" s="123"/>
      <c r="T34" s="123"/>
      <c r="U34" s="123"/>
      <c r="V34" s="123"/>
    </row>
    <row r="35" spans="1:22" ht="13" x14ac:dyDescent="0.25">
      <c r="A35" s="114"/>
      <c r="B35" s="254"/>
      <c r="C35" s="254"/>
      <c r="D35" s="254"/>
      <c r="E35" s="254"/>
      <c r="F35" s="254"/>
      <c r="G35" s="126">
        <f>IFERROR(VLOOKUP(B35,'Rates_PIN_Prj#_TX# input'!$L$8:$M$21,2,FALSE),0)</f>
        <v>0</v>
      </c>
      <c r="H35" s="254"/>
      <c r="I35" s="259">
        <f t="shared" si="0"/>
        <v>0</v>
      </c>
      <c r="J35" s="264"/>
      <c r="K35" s="133"/>
      <c r="N35" t="str">
        <f t="shared" si="1"/>
        <v/>
      </c>
      <c r="S35" s="123"/>
      <c r="T35" s="123"/>
      <c r="U35" s="123"/>
      <c r="V35" s="123"/>
    </row>
    <row r="36" spans="1:22" ht="13" x14ac:dyDescent="0.25">
      <c r="A36" s="114"/>
      <c r="B36" s="254"/>
      <c r="C36" s="254"/>
      <c r="D36" s="254"/>
      <c r="E36" s="254"/>
      <c r="F36" s="254"/>
      <c r="G36" s="126">
        <f>IFERROR(VLOOKUP(B36,'Rates_PIN_Prj#_TX# input'!$L$8:$M$21,2,FALSE),0)</f>
        <v>0</v>
      </c>
      <c r="H36" s="254"/>
      <c r="I36" s="259">
        <f t="shared" si="0"/>
        <v>0</v>
      </c>
      <c r="J36" s="264"/>
      <c r="K36" s="133"/>
      <c r="N36" t="str">
        <f t="shared" si="1"/>
        <v/>
      </c>
      <c r="S36" s="123"/>
      <c r="T36" s="123"/>
      <c r="U36" s="123"/>
      <c r="V36" s="123"/>
    </row>
    <row r="37" spans="1:22" ht="13" x14ac:dyDescent="0.25">
      <c r="A37" s="114"/>
      <c r="B37" s="254"/>
      <c r="C37" s="254"/>
      <c r="D37" s="254"/>
      <c r="E37" s="254"/>
      <c r="F37" s="254"/>
      <c r="G37" s="126">
        <f>IFERROR(VLOOKUP(B37,'Rates_PIN_Prj#_TX# input'!$L$8:$M$21,2,FALSE),0)</f>
        <v>0</v>
      </c>
      <c r="H37" s="254"/>
      <c r="I37" s="259">
        <f t="shared" si="0"/>
        <v>0</v>
      </c>
      <c r="J37" s="264"/>
      <c r="K37" s="133"/>
      <c r="N37" t="str">
        <f t="shared" si="1"/>
        <v/>
      </c>
      <c r="S37" s="123"/>
      <c r="T37" s="123"/>
      <c r="U37" s="123"/>
      <c r="V37" s="123"/>
    </row>
    <row r="38" spans="1:22" ht="13" x14ac:dyDescent="0.25">
      <c r="A38" s="114"/>
      <c r="B38" s="254"/>
      <c r="C38" s="254"/>
      <c r="D38" s="254"/>
      <c r="E38" s="254"/>
      <c r="F38" s="254"/>
      <c r="G38" s="126">
        <f>IFERROR(VLOOKUP(B38,'Rates_PIN_Prj#_TX# input'!$L$8:$M$21,2,FALSE),0)</f>
        <v>0</v>
      </c>
      <c r="H38" s="254"/>
      <c r="I38" s="259">
        <f t="shared" si="0"/>
        <v>0</v>
      </c>
      <c r="J38" s="264"/>
      <c r="K38" s="133"/>
      <c r="N38" t="str">
        <f t="shared" si="1"/>
        <v/>
      </c>
      <c r="S38" s="123"/>
      <c r="T38" s="123"/>
      <c r="U38" s="123"/>
      <c r="V38" s="123"/>
    </row>
    <row r="39" spans="1:22" ht="13" x14ac:dyDescent="0.25">
      <c r="A39" s="114"/>
      <c r="B39" s="254"/>
      <c r="C39" s="254"/>
      <c r="D39" s="254"/>
      <c r="E39" s="254"/>
      <c r="F39" s="254"/>
      <c r="G39" s="126">
        <f>IFERROR(VLOOKUP(B39,'Rates_PIN_Prj#_TX# input'!$L$8:$M$21,2,FALSE),0)</f>
        <v>0</v>
      </c>
      <c r="H39" s="254"/>
      <c r="I39" s="259">
        <f t="shared" si="0"/>
        <v>0</v>
      </c>
      <c r="J39" s="264"/>
      <c r="K39" s="133"/>
      <c r="N39" t="str">
        <f t="shared" si="1"/>
        <v/>
      </c>
      <c r="S39" s="123"/>
      <c r="T39" s="123"/>
      <c r="U39" s="123"/>
      <c r="V39" s="123"/>
    </row>
    <row r="40" spans="1:22" ht="13" x14ac:dyDescent="0.25">
      <c r="A40" s="114"/>
      <c r="B40" s="254"/>
      <c r="C40" s="254"/>
      <c r="D40" s="254"/>
      <c r="E40" s="254"/>
      <c r="F40" s="254"/>
      <c r="G40" s="126">
        <f>IFERROR(VLOOKUP(B40,'Rates_PIN_Prj#_TX# input'!$L$8:$M$21,2,FALSE),0)</f>
        <v>0</v>
      </c>
      <c r="H40" s="254"/>
      <c r="I40" s="259">
        <f t="shared" si="0"/>
        <v>0</v>
      </c>
      <c r="J40" s="264"/>
      <c r="K40" s="133"/>
      <c r="N40" t="str">
        <f t="shared" si="1"/>
        <v/>
      </c>
      <c r="S40" s="123"/>
      <c r="T40" s="123"/>
      <c r="U40" s="123"/>
      <c r="V40" s="123"/>
    </row>
    <row r="41" spans="1:22" ht="13" x14ac:dyDescent="0.25">
      <c r="A41" s="114"/>
      <c r="B41" s="254"/>
      <c r="C41" s="254"/>
      <c r="D41" s="254"/>
      <c r="E41" s="254"/>
      <c r="F41" s="254"/>
      <c r="G41" s="126">
        <f>IFERROR(VLOOKUP(B41,'Rates_PIN_Prj#_TX# input'!$L$8:$M$21,2,FALSE),0)</f>
        <v>0</v>
      </c>
      <c r="H41" s="254"/>
      <c r="I41" s="259">
        <f t="shared" si="0"/>
        <v>0</v>
      </c>
      <c r="J41" s="264"/>
      <c r="K41" s="133"/>
      <c r="N41" t="str">
        <f t="shared" si="1"/>
        <v/>
      </c>
      <c r="S41" s="123"/>
      <c r="T41" s="123"/>
      <c r="U41" s="123"/>
      <c r="V41" s="123"/>
    </row>
    <row r="42" spans="1:22" ht="13" x14ac:dyDescent="0.25">
      <c r="A42" s="114"/>
      <c r="B42" s="254"/>
      <c r="C42" s="254"/>
      <c r="D42" s="254"/>
      <c r="E42" s="254"/>
      <c r="F42" s="254"/>
      <c r="G42" s="126">
        <f>IFERROR(VLOOKUP(B42,'Rates_PIN_Prj#_TX# input'!$L$8:$M$21,2,FALSE),0)</f>
        <v>0</v>
      </c>
      <c r="H42" s="254"/>
      <c r="I42" s="259">
        <f t="shared" si="0"/>
        <v>0</v>
      </c>
      <c r="J42" s="264"/>
      <c r="K42" s="133"/>
      <c r="N42" t="str">
        <f t="shared" si="1"/>
        <v/>
      </c>
      <c r="S42" s="123"/>
      <c r="T42" s="123"/>
      <c r="U42" s="123"/>
      <c r="V42" s="123"/>
    </row>
    <row r="43" spans="1:22" ht="13" x14ac:dyDescent="0.25">
      <c r="A43" s="114"/>
      <c r="B43" s="254"/>
      <c r="C43" s="254"/>
      <c r="D43" s="254"/>
      <c r="E43" s="254"/>
      <c r="F43" s="254"/>
      <c r="G43" s="126">
        <f>IFERROR(VLOOKUP(B43,'Rates_PIN_Prj#_TX# input'!$L$8:$M$21,2,FALSE),0)</f>
        <v>0</v>
      </c>
      <c r="H43" s="254"/>
      <c r="I43" s="259">
        <f t="shared" si="0"/>
        <v>0</v>
      </c>
      <c r="J43" s="264"/>
      <c r="K43" s="133"/>
      <c r="N43" t="str">
        <f t="shared" si="1"/>
        <v/>
      </c>
      <c r="S43" s="123"/>
      <c r="T43" s="123"/>
      <c r="U43" s="123"/>
      <c r="V43" s="123"/>
    </row>
    <row r="44" spans="1:22" ht="13" x14ac:dyDescent="0.25">
      <c r="A44" s="114"/>
      <c r="B44" s="254"/>
      <c r="C44" s="254"/>
      <c r="D44" s="254"/>
      <c r="E44" s="254"/>
      <c r="F44" s="254"/>
      <c r="G44" s="126">
        <f>IFERROR(VLOOKUP(B44,'Rates_PIN_Prj#_TX# input'!$L$8:$M$21,2,FALSE),0)</f>
        <v>0</v>
      </c>
      <c r="H44" s="254"/>
      <c r="I44" s="259">
        <f t="shared" si="0"/>
        <v>0</v>
      </c>
      <c r="J44" s="264"/>
      <c r="K44" s="133"/>
      <c r="N44" t="str">
        <f t="shared" si="1"/>
        <v/>
      </c>
      <c r="S44" s="123"/>
      <c r="T44" s="123"/>
      <c r="U44" s="123"/>
      <c r="V44" s="123"/>
    </row>
    <row r="45" spans="1:22" ht="13" x14ac:dyDescent="0.25">
      <c r="A45" s="114"/>
      <c r="B45" s="254"/>
      <c r="C45" s="254"/>
      <c r="D45" s="254"/>
      <c r="E45" s="254"/>
      <c r="F45" s="254"/>
      <c r="G45" s="126">
        <f>IFERROR(VLOOKUP(B45,'Rates_PIN_Prj#_TX# input'!$L$8:$M$21,2,FALSE),0)</f>
        <v>0</v>
      </c>
      <c r="H45" s="254"/>
      <c r="I45" s="259">
        <f t="shared" si="0"/>
        <v>0</v>
      </c>
      <c r="J45" s="264"/>
      <c r="K45" s="133"/>
      <c r="N45" t="str">
        <f t="shared" si="1"/>
        <v/>
      </c>
      <c r="S45" s="123"/>
      <c r="T45" s="123"/>
      <c r="U45" s="123"/>
      <c r="V45" s="123"/>
    </row>
    <row r="46" spans="1:22" ht="13" x14ac:dyDescent="0.25">
      <c r="A46" s="114"/>
      <c r="B46" s="254"/>
      <c r="C46" s="254"/>
      <c r="D46" s="254"/>
      <c r="E46" s="254"/>
      <c r="F46" s="254"/>
      <c r="G46" s="126">
        <f>IFERROR(VLOOKUP(B46,'Rates_PIN_Prj#_TX# input'!$L$8:$M$21,2,FALSE),0)</f>
        <v>0</v>
      </c>
      <c r="H46" s="254"/>
      <c r="I46" s="259">
        <f t="shared" si="0"/>
        <v>0</v>
      </c>
      <c r="J46" s="264"/>
      <c r="K46" s="133"/>
      <c r="N46" t="str">
        <f t="shared" si="1"/>
        <v/>
      </c>
      <c r="S46" s="123"/>
      <c r="T46" s="123"/>
      <c r="U46" s="123"/>
      <c r="V46" s="123"/>
    </row>
    <row r="47" spans="1:22" ht="13" x14ac:dyDescent="0.25">
      <c r="A47" s="114"/>
      <c r="B47" s="254"/>
      <c r="C47" s="254"/>
      <c r="D47" s="254"/>
      <c r="E47" s="254"/>
      <c r="F47" s="254"/>
      <c r="G47" s="126">
        <f>IFERROR(VLOOKUP(B47,'Rates_PIN_Prj#_TX# input'!$L$8:$M$21,2,FALSE),0)</f>
        <v>0</v>
      </c>
      <c r="H47" s="254"/>
      <c r="I47" s="259">
        <f t="shared" si="0"/>
        <v>0</v>
      </c>
      <c r="J47" s="264"/>
      <c r="K47" s="133"/>
      <c r="N47" t="str">
        <f t="shared" si="1"/>
        <v/>
      </c>
      <c r="S47" s="123"/>
      <c r="T47" s="123"/>
      <c r="U47" s="123"/>
      <c r="V47" s="123"/>
    </row>
    <row r="48" spans="1:22" ht="13" x14ac:dyDescent="0.25">
      <c r="A48" s="114"/>
      <c r="B48" s="254"/>
      <c r="C48" s="254"/>
      <c r="D48" s="254"/>
      <c r="E48" s="254"/>
      <c r="F48" s="254"/>
      <c r="G48" s="126">
        <f>IFERROR(VLOOKUP(B48,'Rates_PIN_Prj#_TX# input'!$L$8:$M$21,2,FALSE),0)</f>
        <v>0</v>
      </c>
      <c r="H48" s="254"/>
      <c r="I48" s="259">
        <f t="shared" si="0"/>
        <v>0</v>
      </c>
      <c r="J48" s="264"/>
      <c r="K48" s="133"/>
      <c r="N48" t="str">
        <f t="shared" si="1"/>
        <v/>
      </c>
      <c r="S48" s="123"/>
      <c r="T48" s="123"/>
      <c r="U48" s="123"/>
      <c r="V48" s="123"/>
    </row>
    <row r="49" spans="1:22" ht="13" x14ac:dyDescent="0.25">
      <c r="A49" s="114"/>
      <c r="B49" s="254"/>
      <c r="C49" s="254"/>
      <c r="D49" s="254"/>
      <c r="E49" s="254"/>
      <c r="F49" s="254"/>
      <c r="G49" s="126">
        <f>IFERROR(VLOOKUP(B49,'Rates_PIN_Prj#_TX# input'!$L$8:$M$21,2,FALSE),0)</f>
        <v>0</v>
      </c>
      <c r="H49" s="254"/>
      <c r="I49" s="259">
        <f t="shared" si="0"/>
        <v>0</v>
      </c>
      <c r="J49" s="264"/>
      <c r="K49" s="133"/>
      <c r="N49" t="str">
        <f t="shared" si="1"/>
        <v/>
      </c>
      <c r="S49" s="123"/>
      <c r="T49" s="123"/>
      <c r="U49" s="123"/>
      <c r="V49" s="123"/>
    </row>
    <row r="50" spans="1:22" ht="13" x14ac:dyDescent="0.25">
      <c r="A50" s="114"/>
      <c r="B50" s="254"/>
      <c r="C50" s="254"/>
      <c r="D50" s="254"/>
      <c r="E50" s="254"/>
      <c r="F50" s="254"/>
      <c r="G50" s="126">
        <f>IFERROR(VLOOKUP(B50,'Rates_PIN_Prj#_TX# input'!$L$8:$M$21,2,FALSE),0)</f>
        <v>0</v>
      </c>
      <c r="H50" s="254"/>
      <c r="I50" s="259">
        <f t="shared" si="0"/>
        <v>0</v>
      </c>
      <c r="J50" s="264"/>
      <c r="K50" s="133"/>
      <c r="N50" t="str">
        <f t="shared" si="1"/>
        <v/>
      </c>
      <c r="S50" s="123"/>
      <c r="T50" s="123"/>
      <c r="U50" s="123"/>
      <c r="V50" s="123"/>
    </row>
    <row r="51" spans="1:22" ht="13" x14ac:dyDescent="0.25">
      <c r="A51" s="114"/>
      <c r="B51" s="254"/>
      <c r="C51" s="254"/>
      <c r="D51" s="254"/>
      <c r="E51" s="254"/>
      <c r="F51" s="254"/>
      <c r="G51" s="126">
        <f>IFERROR(VLOOKUP(B51,'Rates_PIN_Prj#_TX# input'!$L$8:$M$21,2,FALSE),0)</f>
        <v>0</v>
      </c>
      <c r="H51" s="254"/>
      <c r="I51" s="259">
        <f t="shared" si="0"/>
        <v>0</v>
      </c>
      <c r="J51" s="264"/>
      <c r="K51" s="133"/>
      <c r="N51" t="str">
        <f t="shared" si="1"/>
        <v/>
      </c>
      <c r="S51" s="123"/>
      <c r="T51" s="123"/>
      <c r="U51" s="123"/>
      <c r="V51" s="123"/>
    </row>
    <row r="52" spans="1:22" ht="13" x14ac:dyDescent="0.25">
      <c r="A52" s="114"/>
      <c r="B52" s="254"/>
      <c r="C52" s="254"/>
      <c r="D52" s="254"/>
      <c r="E52" s="254"/>
      <c r="F52" s="254"/>
      <c r="G52" s="126">
        <f>IFERROR(VLOOKUP(B52,'Rates_PIN_Prj#_TX# input'!$L$8:$M$21,2,FALSE),0)</f>
        <v>0</v>
      </c>
      <c r="H52" s="254"/>
      <c r="I52" s="259">
        <f t="shared" si="0"/>
        <v>0</v>
      </c>
      <c r="J52" s="264"/>
      <c r="K52" s="133"/>
      <c r="N52" t="str">
        <f t="shared" si="1"/>
        <v/>
      </c>
      <c r="S52" s="123"/>
      <c r="T52" s="123"/>
      <c r="U52" s="123"/>
      <c r="V52" s="123"/>
    </row>
    <row r="53" spans="1:22" ht="13" x14ac:dyDescent="0.25">
      <c r="A53" s="114"/>
      <c r="B53" s="254"/>
      <c r="C53" s="254"/>
      <c r="D53" s="254"/>
      <c r="E53" s="254"/>
      <c r="F53" s="254"/>
      <c r="G53" s="126">
        <f>IFERROR(VLOOKUP(B53,'Rates_PIN_Prj#_TX# input'!$L$8:$M$21,2,FALSE),0)</f>
        <v>0</v>
      </c>
      <c r="H53" s="254"/>
      <c r="I53" s="259">
        <f t="shared" si="0"/>
        <v>0</v>
      </c>
      <c r="J53" s="264"/>
      <c r="K53" s="133"/>
      <c r="N53" t="str">
        <f t="shared" si="1"/>
        <v/>
      </c>
      <c r="S53" s="123"/>
      <c r="T53" s="123"/>
      <c r="U53" s="123"/>
      <c r="V53" s="123"/>
    </row>
    <row r="54" spans="1:22" x14ac:dyDescent="0.25">
      <c r="A54" s="114"/>
      <c r="B54" s="254"/>
      <c r="C54" s="254"/>
      <c r="D54" s="254"/>
      <c r="E54" s="254"/>
      <c r="F54" s="254"/>
      <c r="G54" s="126">
        <f>IFERROR(VLOOKUP(B54,'Rates_PIN_Prj#_TX# input'!$L$8:$M$21,2,FALSE),0)</f>
        <v>0</v>
      </c>
      <c r="H54" s="254"/>
      <c r="I54" s="259">
        <f t="shared" si="0"/>
        <v>0</v>
      </c>
      <c r="N54" t="str">
        <f t="shared" si="1"/>
        <v/>
      </c>
    </row>
    <row r="55" spans="1:22" x14ac:dyDescent="0.25">
      <c r="A55" s="114"/>
      <c r="B55" s="254"/>
      <c r="C55" s="254"/>
      <c r="D55" s="254"/>
      <c r="E55" s="254"/>
      <c r="F55" s="254"/>
      <c r="G55" s="126">
        <f>IFERROR(VLOOKUP(B55,'Rates_PIN_Prj#_TX# input'!$L$8:$M$21,2,FALSE),0)</f>
        <v>0</v>
      </c>
      <c r="H55" s="254"/>
      <c r="I55" s="259">
        <f t="shared" si="0"/>
        <v>0</v>
      </c>
      <c r="N55" t="str">
        <f t="shared" si="1"/>
        <v/>
      </c>
    </row>
    <row r="56" spans="1:22" x14ac:dyDescent="0.25">
      <c r="A56" s="114"/>
      <c r="B56" s="254"/>
      <c r="C56" s="254"/>
      <c r="D56" s="254"/>
      <c r="E56" s="254"/>
      <c r="F56" s="254"/>
      <c r="G56" s="126">
        <f>IFERROR(VLOOKUP(B56,'Rates_PIN_Prj#_TX# input'!$L$8:$M$21,2,FALSE),0)</f>
        <v>0</v>
      </c>
      <c r="H56" s="254"/>
      <c r="I56" s="259">
        <f t="shared" si="0"/>
        <v>0</v>
      </c>
      <c r="N56" t="str">
        <f t="shared" si="1"/>
        <v/>
      </c>
    </row>
    <row r="57" spans="1:22" x14ac:dyDescent="0.25">
      <c r="A57" s="114"/>
      <c r="B57" s="254"/>
      <c r="C57" s="254"/>
      <c r="D57" s="254"/>
      <c r="E57" s="254"/>
      <c r="F57" s="254"/>
      <c r="G57" s="126">
        <f>IFERROR(VLOOKUP(B57,'Rates_PIN_Prj#_TX# input'!$L$8:$M$21,2,FALSE),0)</f>
        <v>0</v>
      </c>
      <c r="H57" s="254"/>
      <c r="I57" s="259">
        <f t="shared" si="0"/>
        <v>0</v>
      </c>
      <c r="N57" t="str">
        <f t="shared" si="1"/>
        <v/>
      </c>
    </row>
    <row r="58" spans="1:22" x14ac:dyDescent="0.25">
      <c r="A58" s="114"/>
      <c r="B58" s="254"/>
      <c r="C58" s="254"/>
      <c r="D58" s="254"/>
      <c r="E58" s="254"/>
      <c r="F58" s="254"/>
      <c r="G58" s="126">
        <f>IFERROR(VLOOKUP(B58,'Rates_PIN_Prj#_TX# input'!$L$8:$M$21,2,FALSE),0)</f>
        <v>0</v>
      </c>
      <c r="H58" s="254"/>
      <c r="I58" s="259">
        <f t="shared" si="0"/>
        <v>0</v>
      </c>
      <c r="N58" t="str">
        <f t="shared" si="1"/>
        <v/>
      </c>
    </row>
    <row r="59" spans="1:22" x14ac:dyDescent="0.25">
      <c r="A59" s="114"/>
      <c r="B59" s="254"/>
      <c r="C59" s="254"/>
      <c r="D59" s="254"/>
      <c r="E59" s="254"/>
      <c r="F59" s="254"/>
      <c r="G59" s="126">
        <f>IFERROR(VLOOKUP(B59,'Rates_PIN_Prj#_TX# input'!$L$8:$M$21,2,FALSE),0)</f>
        <v>0</v>
      </c>
      <c r="H59" s="254"/>
      <c r="I59" s="259">
        <f t="shared" si="0"/>
        <v>0</v>
      </c>
      <c r="N59" t="str">
        <f t="shared" si="1"/>
        <v/>
      </c>
    </row>
    <row r="60" spans="1:22" x14ac:dyDescent="0.25">
      <c r="A60" s="114"/>
      <c r="B60" s="254"/>
      <c r="C60" s="254"/>
      <c r="D60" s="254"/>
      <c r="E60" s="254"/>
      <c r="F60" s="254"/>
      <c r="G60" s="126">
        <f>IFERROR(VLOOKUP(B60,'Rates_PIN_Prj#_TX# input'!$L$8:$M$21,2,FALSE),0)</f>
        <v>0</v>
      </c>
      <c r="H60" s="254"/>
      <c r="I60" s="259">
        <f t="shared" si="0"/>
        <v>0</v>
      </c>
      <c r="N60" t="str">
        <f t="shared" si="1"/>
        <v/>
      </c>
    </row>
    <row r="61" spans="1:22" x14ac:dyDescent="0.25">
      <c r="A61" s="114"/>
      <c r="B61" s="254"/>
      <c r="C61" s="254"/>
      <c r="D61" s="254"/>
      <c r="E61" s="254"/>
      <c r="F61" s="254"/>
      <c r="G61" s="126">
        <f>IFERROR(VLOOKUP(B61,'Rates_PIN_Prj#_TX# input'!$L$8:$M$21,2,FALSE),0)</f>
        <v>0</v>
      </c>
      <c r="H61" s="254"/>
      <c r="I61" s="259">
        <f t="shared" si="0"/>
        <v>0</v>
      </c>
      <c r="N61" t="str">
        <f t="shared" si="1"/>
        <v/>
      </c>
    </row>
    <row r="62" spans="1:22" x14ac:dyDescent="0.25">
      <c r="A62" s="114"/>
      <c r="B62" s="254"/>
      <c r="C62" s="254"/>
      <c r="D62" s="254"/>
      <c r="E62" s="254"/>
      <c r="F62" s="254"/>
      <c r="G62" s="126">
        <f>IFERROR(VLOOKUP(B62,'Rates_PIN_Prj#_TX# input'!$L$8:$M$21,2,FALSE),0)</f>
        <v>0</v>
      </c>
      <c r="H62" s="254"/>
      <c r="I62" s="259">
        <f t="shared" si="0"/>
        <v>0</v>
      </c>
      <c r="N62" t="str">
        <f t="shared" si="1"/>
        <v/>
      </c>
    </row>
    <row r="63" spans="1:22" x14ac:dyDescent="0.25">
      <c r="A63" s="114"/>
      <c r="B63" s="254"/>
      <c r="C63" s="254"/>
      <c r="D63" s="254"/>
      <c r="E63" s="254"/>
      <c r="F63" s="254"/>
      <c r="G63" s="126">
        <f>IFERROR(VLOOKUP(B63,'Rates_PIN_Prj#_TX# input'!$L$8:$M$21,2,FALSE),0)</f>
        <v>0</v>
      </c>
      <c r="H63" s="254"/>
      <c r="I63" s="259">
        <f t="shared" si="0"/>
        <v>0</v>
      </c>
      <c r="N63" t="str">
        <f t="shared" si="1"/>
        <v/>
      </c>
    </row>
    <row r="64" spans="1:22" x14ac:dyDescent="0.25">
      <c r="A64" s="114"/>
      <c r="B64" s="254"/>
      <c r="C64" s="254"/>
      <c r="D64" s="254"/>
      <c r="E64" s="254"/>
      <c r="F64" s="254"/>
      <c r="G64" s="126">
        <f>IFERROR(VLOOKUP(B64,'Rates_PIN_Prj#_TX# input'!$L$8:$M$21,2,FALSE),0)</f>
        <v>0</v>
      </c>
      <c r="H64" s="254"/>
      <c r="I64" s="259">
        <f t="shared" si="0"/>
        <v>0</v>
      </c>
      <c r="N64" t="str">
        <f t="shared" si="1"/>
        <v/>
      </c>
    </row>
    <row r="65" spans="1:14" x14ac:dyDescent="0.25">
      <c r="A65" s="114"/>
      <c r="B65" s="254"/>
      <c r="C65" s="254"/>
      <c r="D65" s="254"/>
      <c r="E65" s="254"/>
      <c r="F65" s="254"/>
      <c r="G65" s="126">
        <f>IFERROR(VLOOKUP(B65,'Rates_PIN_Prj#_TX# input'!$L$8:$M$21,2,FALSE),0)</f>
        <v>0</v>
      </c>
      <c r="H65" s="254"/>
      <c r="I65" s="259">
        <f t="shared" si="0"/>
        <v>0</v>
      </c>
      <c r="N65" t="str">
        <f t="shared" si="1"/>
        <v/>
      </c>
    </row>
    <row r="66" spans="1:14" x14ac:dyDescent="0.25">
      <c r="A66" s="114"/>
      <c r="B66" s="254"/>
      <c r="C66" s="254"/>
      <c r="D66" s="254"/>
      <c r="E66" s="254"/>
      <c r="F66" s="254"/>
      <c r="G66" s="126">
        <f>IFERROR(VLOOKUP(B66,'Rates_PIN_Prj#_TX# input'!$L$8:$M$21,2,FALSE),0)</f>
        <v>0</v>
      </c>
      <c r="H66" s="254"/>
      <c r="I66" s="259">
        <f t="shared" si="0"/>
        <v>0</v>
      </c>
      <c r="N66" t="str">
        <f t="shared" si="1"/>
        <v/>
      </c>
    </row>
    <row r="67" spans="1:14" x14ac:dyDescent="0.25">
      <c r="A67" s="114"/>
      <c r="B67" s="254"/>
      <c r="C67" s="254"/>
      <c r="D67" s="254"/>
      <c r="E67" s="254"/>
      <c r="F67" s="254"/>
      <c r="G67" s="126">
        <f>IFERROR(VLOOKUP(B67,'Rates_PIN_Prj#_TX# input'!$L$8:$M$21,2,FALSE),0)</f>
        <v>0</v>
      </c>
      <c r="H67" s="254"/>
      <c r="I67" s="259">
        <f t="shared" ref="I67:I130" si="2">H67*G67</f>
        <v>0</v>
      </c>
      <c r="N67" t="str">
        <f t="shared" ref="N67:N130" si="3">_xlfn.CONCAT(B67,E67)</f>
        <v/>
      </c>
    </row>
    <row r="68" spans="1:14" x14ac:dyDescent="0.25">
      <c r="A68" s="114"/>
      <c r="B68" s="254"/>
      <c r="C68" s="254"/>
      <c r="D68" s="254"/>
      <c r="E68" s="254"/>
      <c r="F68" s="254"/>
      <c r="G68" s="126">
        <f>IFERROR(VLOOKUP(B68,'Rates_PIN_Prj#_TX# input'!$L$8:$M$21,2,FALSE),0)</f>
        <v>0</v>
      </c>
      <c r="H68" s="254"/>
      <c r="I68" s="259">
        <f t="shared" si="2"/>
        <v>0</v>
      </c>
      <c r="N68" t="str">
        <f t="shared" si="3"/>
        <v/>
      </c>
    </row>
    <row r="69" spans="1:14" x14ac:dyDescent="0.25">
      <c r="A69" s="114"/>
      <c r="B69" s="254"/>
      <c r="C69" s="254"/>
      <c r="D69" s="254"/>
      <c r="E69" s="254"/>
      <c r="F69" s="254"/>
      <c r="G69" s="126">
        <f>IFERROR(VLOOKUP(B69,'Rates_PIN_Prj#_TX# input'!$L$8:$M$21,2,FALSE),0)</f>
        <v>0</v>
      </c>
      <c r="H69" s="254"/>
      <c r="I69" s="259">
        <f t="shared" si="2"/>
        <v>0</v>
      </c>
      <c r="N69" t="str">
        <f t="shared" si="3"/>
        <v/>
      </c>
    </row>
    <row r="70" spans="1:14" x14ac:dyDescent="0.25">
      <c r="A70" s="114"/>
      <c r="B70" s="254"/>
      <c r="C70" s="254"/>
      <c r="D70" s="254"/>
      <c r="E70" s="254"/>
      <c r="F70" s="254"/>
      <c r="G70" s="126">
        <f>IFERROR(VLOOKUP(B70,'Rates_PIN_Prj#_TX# input'!$L$8:$M$21,2,FALSE),0)</f>
        <v>0</v>
      </c>
      <c r="H70" s="254"/>
      <c r="I70" s="259">
        <f t="shared" si="2"/>
        <v>0</v>
      </c>
      <c r="N70" t="str">
        <f t="shared" si="3"/>
        <v/>
      </c>
    </row>
    <row r="71" spans="1:14" x14ac:dyDescent="0.25">
      <c r="A71" s="114"/>
      <c r="B71" s="254"/>
      <c r="C71" s="254"/>
      <c r="D71" s="254"/>
      <c r="E71" s="254"/>
      <c r="F71" s="254"/>
      <c r="G71" s="126">
        <f>IFERROR(VLOOKUP(B71,'Rates_PIN_Prj#_TX# input'!$L$8:$M$21,2,FALSE),0)</f>
        <v>0</v>
      </c>
      <c r="H71" s="254"/>
      <c r="I71" s="259">
        <f t="shared" si="2"/>
        <v>0</v>
      </c>
      <c r="N71" t="str">
        <f t="shared" si="3"/>
        <v/>
      </c>
    </row>
    <row r="72" spans="1:14" x14ac:dyDescent="0.25">
      <c r="A72" s="114"/>
      <c r="B72" s="254"/>
      <c r="C72" s="254"/>
      <c r="D72" s="254"/>
      <c r="E72" s="254"/>
      <c r="F72" s="254"/>
      <c r="G72" s="126">
        <f>IFERROR(VLOOKUP(B72,'Rates_PIN_Prj#_TX# input'!$L$8:$M$21,2,FALSE),0)</f>
        <v>0</v>
      </c>
      <c r="H72" s="254"/>
      <c r="I72" s="259">
        <f t="shared" si="2"/>
        <v>0</v>
      </c>
      <c r="N72" t="str">
        <f t="shared" si="3"/>
        <v/>
      </c>
    </row>
    <row r="73" spans="1:14" x14ac:dyDescent="0.25">
      <c r="A73" s="114"/>
      <c r="B73" s="254"/>
      <c r="C73" s="254"/>
      <c r="D73" s="254"/>
      <c r="E73" s="254"/>
      <c r="F73" s="254"/>
      <c r="G73" s="126">
        <f>IFERROR(VLOOKUP(B73,'Rates_PIN_Prj#_TX# input'!$L$8:$M$21,2,FALSE),0)</f>
        <v>0</v>
      </c>
      <c r="H73" s="254"/>
      <c r="I73" s="259">
        <f t="shared" si="2"/>
        <v>0</v>
      </c>
      <c r="N73" t="str">
        <f t="shared" si="3"/>
        <v/>
      </c>
    </row>
    <row r="74" spans="1:14" x14ac:dyDescent="0.25">
      <c r="A74" s="114"/>
      <c r="B74" s="254"/>
      <c r="C74" s="254"/>
      <c r="D74" s="254"/>
      <c r="E74" s="254"/>
      <c r="F74" s="254"/>
      <c r="G74" s="126">
        <f>IFERROR(VLOOKUP(B74,'Rates_PIN_Prj#_TX# input'!$L$8:$M$21,2,FALSE),0)</f>
        <v>0</v>
      </c>
      <c r="H74" s="254"/>
      <c r="I74" s="259">
        <f t="shared" si="2"/>
        <v>0</v>
      </c>
      <c r="N74" t="str">
        <f t="shared" si="3"/>
        <v/>
      </c>
    </row>
    <row r="75" spans="1:14" x14ac:dyDescent="0.25">
      <c r="A75" s="114"/>
      <c r="B75" s="254"/>
      <c r="C75" s="254"/>
      <c r="D75" s="254"/>
      <c r="E75" s="254"/>
      <c r="F75" s="254"/>
      <c r="G75" s="126">
        <f>IFERROR(VLOOKUP(B75,'Rates_PIN_Prj#_TX# input'!$L$8:$M$21,2,FALSE),0)</f>
        <v>0</v>
      </c>
      <c r="H75" s="254"/>
      <c r="I75" s="259">
        <f t="shared" si="2"/>
        <v>0</v>
      </c>
      <c r="J75" s="265"/>
      <c r="K75" s="266"/>
      <c r="N75" t="str">
        <f t="shared" si="3"/>
        <v/>
      </c>
    </row>
    <row r="76" spans="1:14" x14ac:dyDescent="0.25">
      <c r="A76" s="114"/>
      <c r="B76" s="254"/>
      <c r="C76" s="254"/>
      <c r="D76" s="254"/>
      <c r="E76" s="254"/>
      <c r="F76" s="254"/>
      <c r="G76" s="126">
        <f>IFERROR(VLOOKUP(B76,'Rates_PIN_Prj#_TX# input'!$L$8:$M$21,2,FALSE),0)</f>
        <v>0</v>
      </c>
      <c r="H76" s="254"/>
      <c r="I76" s="259">
        <f t="shared" si="2"/>
        <v>0</v>
      </c>
      <c r="J76" s="265"/>
      <c r="K76" s="266"/>
      <c r="N76" t="str">
        <f t="shared" si="3"/>
        <v/>
      </c>
    </row>
    <row r="77" spans="1:14" x14ac:dyDescent="0.25">
      <c r="A77" s="114"/>
      <c r="B77" s="254"/>
      <c r="C77" s="254"/>
      <c r="D77" s="254"/>
      <c r="E77" s="254"/>
      <c r="F77" s="254"/>
      <c r="G77" s="126">
        <f>IFERROR(VLOOKUP(B77,'Rates_PIN_Prj#_TX# input'!$L$8:$M$21,2,FALSE),0)</f>
        <v>0</v>
      </c>
      <c r="H77" s="254"/>
      <c r="I77" s="259">
        <f t="shared" si="2"/>
        <v>0</v>
      </c>
      <c r="J77" s="265"/>
      <c r="K77" s="266"/>
      <c r="N77" t="str">
        <f t="shared" si="3"/>
        <v/>
      </c>
    </row>
    <row r="78" spans="1:14" x14ac:dyDescent="0.25">
      <c r="A78" s="114"/>
      <c r="B78" s="254"/>
      <c r="C78" s="254"/>
      <c r="D78" s="254"/>
      <c r="E78" s="254"/>
      <c r="F78" s="254"/>
      <c r="G78" s="126">
        <f>IFERROR(VLOOKUP(B78,'Rates_PIN_Prj#_TX# input'!$L$8:$M$21,2,FALSE),0)</f>
        <v>0</v>
      </c>
      <c r="H78" s="254"/>
      <c r="I78" s="259">
        <f t="shared" si="2"/>
        <v>0</v>
      </c>
      <c r="J78" s="265"/>
      <c r="K78" s="266"/>
      <c r="N78" t="str">
        <f t="shared" si="3"/>
        <v/>
      </c>
    </row>
    <row r="79" spans="1:14" x14ac:dyDescent="0.25">
      <c r="A79" s="114"/>
      <c r="B79" s="254"/>
      <c r="C79" s="254"/>
      <c r="D79" s="254"/>
      <c r="E79" s="254"/>
      <c r="F79" s="254"/>
      <c r="G79" s="126">
        <f>IFERROR(VLOOKUP(B79,'Rates_PIN_Prj#_TX# input'!$L$8:$M$21,2,FALSE),0)</f>
        <v>0</v>
      </c>
      <c r="H79" s="254"/>
      <c r="I79" s="259">
        <f t="shared" si="2"/>
        <v>0</v>
      </c>
      <c r="J79" s="265"/>
      <c r="K79" s="266"/>
      <c r="N79" t="str">
        <f t="shared" si="3"/>
        <v/>
      </c>
    </row>
    <row r="80" spans="1:14" x14ac:dyDescent="0.25">
      <c r="A80" s="114"/>
      <c r="B80" s="254"/>
      <c r="C80" s="254"/>
      <c r="D80" s="254"/>
      <c r="E80" s="254"/>
      <c r="F80" s="254"/>
      <c r="G80" s="126">
        <f>IFERROR(VLOOKUP(B80,'Rates_PIN_Prj#_TX# input'!$L$8:$M$21,2,FALSE),0)</f>
        <v>0</v>
      </c>
      <c r="H80" s="254"/>
      <c r="I80" s="259">
        <f t="shared" si="2"/>
        <v>0</v>
      </c>
      <c r="J80" s="265"/>
      <c r="K80" s="266"/>
      <c r="N80" t="str">
        <f t="shared" si="3"/>
        <v/>
      </c>
    </row>
    <row r="81" spans="1:14" x14ac:dyDescent="0.25">
      <c r="A81" s="114"/>
      <c r="B81" s="254"/>
      <c r="C81" s="254"/>
      <c r="D81" s="254"/>
      <c r="E81" s="254"/>
      <c r="F81" s="254"/>
      <c r="G81" s="126">
        <f>IFERROR(VLOOKUP(B81,'Rates_PIN_Prj#_TX# input'!$L$8:$M$21,2,FALSE),0)</f>
        <v>0</v>
      </c>
      <c r="H81" s="254"/>
      <c r="I81" s="259">
        <f t="shared" si="2"/>
        <v>0</v>
      </c>
      <c r="J81" s="265"/>
      <c r="K81" s="266"/>
      <c r="N81" t="str">
        <f t="shared" si="3"/>
        <v/>
      </c>
    </row>
    <row r="82" spans="1:14" x14ac:dyDescent="0.25">
      <c r="A82" s="114"/>
      <c r="B82" s="254"/>
      <c r="C82" s="254"/>
      <c r="D82" s="254"/>
      <c r="E82" s="254"/>
      <c r="F82" s="254"/>
      <c r="G82" s="126">
        <f>IFERROR(VLOOKUP(B82,'Rates_PIN_Prj#_TX# input'!$L$8:$M$21,2,FALSE),0)</f>
        <v>0</v>
      </c>
      <c r="H82" s="254"/>
      <c r="I82" s="259">
        <f t="shared" si="2"/>
        <v>0</v>
      </c>
      <c r="J82" s="265"/>
      <c r="K82" s="266"/>
      <c r="N82" t="str">
        <f t="shared" si="3"/>
        <v/>
      </c>
    </row>
    <row r="83" spans="1:14" x14ac:dyDescent="0.25">
      <c r="A83" s="114"/>
      <c r="B83" s="254"/>
      <c r="C83" s="254"/>
      <c r="D83" s="254"/>
      <c r="E83" s="254"/>
      <c r="F83" s="254"/>
      <c r="G83" s="126">
        <f>IFERROR(VLOOKUP(B83,'Rates_PIN_Prj#_TX# input'!$L$8:$M$21,2,FALSE),0)</f>
        <v>0</v>
      </c>
      <c r="H83" s="254"/>
      <c r="I83" s="259">
        <f t="shared" si="2"/>
        <v>0</v>
      </c>
      <c r="J83" s="265"/>
      <c r="K83" s="266"/>
      <c r="N83" t="str">
        <f t="shared" si="3"/>
        <v/>
      </c>
    </row>
    <row r="84" spans="1:14" x14ac:dyDescent="0.25">
      <c r="A84" s="114"/>
      <c r="B84" s="254"/>
      <c r="C84" s="254"/>
      <c r="D84" s="254"/>
      <c r="E84" s="254"/>
      <c r="F84" s="254"/>
      <c r="G84" s="126">
        <f>IFERROR(VLOOKUP(B84,'Rates_PIN_Prj#_TX# input'!$L$8:$M$21,2,FALSE),0)</f>
        <v>0</v>
      </c>
      <c r="H84" s="254"/>
      <c r="I84" s="259">
        <f t="shared" si="2"/>
        <v>0</v>
      </c>
      <c r="J84" s="265"/>
      <c r="K84" s="266"/>
      <c r="N84" t="str">
        <f t="shared" si="3"/>
        <v/>
      </c>
    </row>
    <row r="85" spans="1:14" x14ac:dyDescent="0.25">
      <c r="A85" s="114"/>
      <c r="B85" s="254"/>
      <c r="C85" s="254"/>
      <c r="D85" s="254"/>
      <c r="E85" s="254"/>
      <c r="F85" s="254"/>
      <c r="G85" s="126">
        <f>IFERROR(VLOOKUP(B85,'Rates_PIN_Prj#_TX# input'!$L$8:$M$21,2,FALSE),0)</f>
        <v>0</v>
      </c>
      <c r="H85" s="254"/>
      <c r="I85" s="259">
        <f t="shared" si="2"/>
        <v>0</v>
      </c>
      <c r="J85" s="265"/>
      <c r="K85" s="266"/>
      <c r="N85" t="str">
        <f t="shared" si="3"/>
        <v/>
      </c>
    </row>
    <row r="86" spans="1:14" x14ac:dyDescent="0.25">
      <c r="A86" s="114"/>
      <c r="B86" s="254"/>
      <c r="C86" s="254"/>
      <c r="D86" s="254"/>
      <c r="E86" s="254"/>
      <c r="F86" s="254"/>
      <c r="G86" s="126">
        <f>IFERROR(VLOOKUP(B86,'Rates_PIN_Prj#_TX# input'!$L$8:$M$21,2,FALSE),0)</f>
        <v>0</v>
      </c>
      <c r="H86" s="254"/>
      <c r="I86" s="259">
        <f t="shared" si="2"/>
        <v>0</v>
      </c>
      <c r="J86" s="265"/>
      <c r="K86" s="266"/>
      <c r="N86" t="str">
        <f t="shared" si="3"/>
        <v/>
      </c>
    </row>
    <row r="87" spans="1:14" x14ac:dyDescent="0.25">
      <c r="A87" s="114"/>
      <c r="B87" s="254"/>
      <c r="C87" s="254"/>
      <c r="D87" s="254"/>
      <c r="E87" s="254"/>
      <c r="F87" s="254"/>
      <c r="G87" s="126">
        <f>IFERROR(VLOOKUP(B87,'Rates_PIN_Prj#_TX# input'!$L$8:$M$21,2,FALSE),0)</f>
        <v>0</v>
      </c>
      <c r="H87" s="254"/>
      <c r="I87" s="259">
        <f t="shared" si="2"/>
        <v>0</v>
      </c>
      <c r="J87" s="265"/>
      <c r="K87" s="266"/>
      <c r="N87" t="str">
        <f t="shared" si="3"/>
        <v/>
      </c>
    </row>
    <row r="88" spans="1:14" x14ac:dyDescent="0.25">
      <c r="A88" s="114"/>
      <c r="B88" s="254"/>
      <c r="C88" s="254"/>
      <c r="D88" s="254"/>
      <c r="E88" s="254"/>
      <c r="F88" s="254"/>
      <c r="G88" s="126">
        <f>IFERROR(VLOOKUP(B88,'Rates_PIN_Prj#_TX# input'!$L$8:$M$21,2,FALSE),0)</f>
        <v>0</v>
      </c>
      <c r="H88" s="254"/>
      <c r="I88" s="259">
        <f t="shared" si="2"/>
        <v>0</v>
      </c>
      <c r="N88" t="str">
        <f t="shared" si="3"/>
        <v/>
      </c>
    </row>
    <row r="89" spans="1:14" x14ac:dyDescent="0.25">
      <c r="A89" s="114"/>
      <c r="B89" s="254"/>
      <c r="C89" s="254"/>
      <c r="D89" s="254"/>
      <c r="E89" s="254"/>
      <c r="F89" s="254"/>
      <c r="G89" s="126">
        <f>IFERROR(VLOOKUP(B89,'Rates_PIN_Prj#_TX# input'!$L$8:$M$21,2,FALSE),0)</f>
        <v>0</v>
      </c>
      <c r="H89" s="254"/>
      <c r="I89" s="259">
        <f t="shared" si="2"/>
        <v>0</v>
      </c>
      <c r="N89" t="str">
        <f t="shared" si="3"/>
        <v/>
      </c>
    </row>
    <row r="90" spans="1:14" x14ac:dyDescent="0.25">
      <c r="A90" s="114"/>
      <c r="B90" s="254"/>
      <c r="C90" s="254"/>
      <c r="D90" s="254"/>
      <c r="E90" s="254"/>
      <c r="F90" s="254"/>
      <c r="G90" s="126">
        <f>IFERROR(VLOOKUP(B90,'Rates_PIN_Prj#_TX# input'!$L$8:$M$21,2,FALSE),0)</f>
        <v>0</v>
      </c>
      <c r="H90" s="254"/>
      <c r="I90" s="259">
        <f t="shared" si="2"/>
        <v>0</v>
      </c>
      <c r="N90" t="str">
        <f t="shared" si="3"/>
        <v/>
      </c>
    </row>
    <row r="91" spans="1:14" x14ac:dyDescent="0.25">
      <c r="A91" s="114"/>
      <c r="B91" s="254"/>
      <c r="C91" s="254"/>
      <c r="D91" s="254"/>
      <c r="E91" s="254"/>
      <c r="F91" s="254"/>
      <c r="G91" s="126">
        <f>IFERROR(VLOOKUP(B91,'Rates_PIN_Prj#_TX# input'!$L$8:$M$21,2,FALSE),0)</f>
        <v>0</v>
      </c>
      <c r="H91" s="254"/>
      <c r="I91" s="259">
        <f t="shared" si="2"/>
        <v>0</v>
      </c>
      <c r="N91" t="str">
        <f t="shared" si="3"/>
        <v/>
      </c>
    </row>
    <row r="92" spans="1:14" x14ac:dyDescent="0.25">
      <c r="A92" s="114"/>
      <c r="B92" s="254"/>
      <c r="C92" s="254"/>
      <c r="D92" s="254"/>
      <c r="E92" s="254"/>
      <c r="F92" s="254"/>
      <c r="G92" s="126">
        <f>IFERROR(VLOOKUP(B92,'Rates_PIN_Prj#_TX# input'!$L$8:$M$21,2,FALSE),0)</f>
        <v>0</v>
      </c>
      <c r="H92" s="254"/>
      <c r="I92" s="259">
        <f t="shared" si="2"/>
        <v>0</v>
      </c>
      <c r="N92" t="str">
        <f t="shared" si="3"/>
        <v/>
      </c>
    </row>
    <row r="93" spans="1:14" x14ac:dyDescent="0.25">
      <c r="A93" s="114"/>
      <c r="B93" s="254"/>
      <c r="C93" s="254"/>
      <c r="D93" s="254"/>
      <c r="E93" s="254"/>
      <c r="F93" s="254"/>
      <c r="G93" s="126">
        <f>IFERROR(VLOOKUP(B93,'Rates_PIN_Prj#_TX# input'!$L$8:$M$21,2,FALSE),0)</f>
        <v>0</v>
      </c>
      <c r="H93" s="254"/>
      <c r="I93" s="259">
        <f t="shared" si="2"/>
        <v>0</v>
      </c>
      <c r="N93" t="str">
        <f t="shared" si="3"/>
        <v/>
      </c>
    </row>
    <row r="94" spans="1:14" x14ac:dyDescent="0.25">
      <c r="A94" s="114"/>
      <c r="B94" s="254"/>
      <c r="C94" s="254"/>
      <c r="D94" s="254"/>
      <c r="E94" s="254"/>
      <c r="F94" s="254"/>
      <c r="G94" s="126">
        <f>IFERROR(VLOOKUP(B94,'Rates_PIN_Prj#_TX# input'!$L$8:$M$21,2,FALSE),0)</f>
        <v>0</v>
      </c>
      <c r="H94" s="254"/>
      <c r="I94" s="259">
        <f t="shared" si="2"/>
        <v>0</v>
      </c>
      <c r="N94" t="str">
        <f t="shared" si="3"/>
        <v/>
      </c>
    </row>
    <row r="95" spans="1:14" x14ac:dyDescent="0.25">
      <c r="A95" s="114"/>
      <c r="B95" s="254"/>
      <c r="C95" s="254"/>
      <c r="D95" s="254"/>
      <c r="E95" s="254"/>
      <c r="F95" s="254"/>
      <c r="G95" s="126">
        <f>IFERROR(VLOOKUP(B95,'Rates_PIN_Prj#_TX# input'!$L$8:$M$21,2,FALSE),0)</f>
        <v>0</v>
      </c>
      <c r="H95" s="254"/>
      <c r="I95" s="259">
        <f t="shared" si="2"/>
        <v>0</v>
      </c>
      <c r="N95" t="str">
        <f t="shared" si="3"/>
        <v/>
      </c>
    </row>
    <row r="96" spans="1:14" x14ac:dyDescent="0.25">
      <c r="A96" s="114"/>
      <c r="B96" s="254"/>
      <c r="C96" s="254"/>
      <c r="D96" s="254"/>
      <c r="E96" s="254"/>
      <c r="F96" s="254"/>
      <c r="G96" s="126">
        <f>IFERROR(VLOOKUP(B96,'Rates_PIN_Prj#_TX# input'!$L$8:$M$21,2,FALSE),0)</f>
        <v>0</v>
      </c>
      <c r="H96" s="254"/>
      <c r="I96" s="259">
        <f t="shared" si="2"/>
        <v>0</v>
      </c>
      <c r="N96" t="str">
        <f t="shared" si="3"/>
        <v/>
      </c>
    </row>
    <row r="97" spans="1:14" x14ac:dyDescent="0.25">
      <c r="A97" s="114"/>
      <c r="B97" s="254"/>
      <c r="C97" s="254"/>
      <c r="D97" s="254"/>
      <c r="E97" s="254"/>
      <c r="F97" s="254"/>
      <c r="G97" s="126">
        <f>IFERROR(VLOOKUP(B97,'Rates_PIN_Prj#_TX# input'!$L$8:$M$21,2,FALSE),0)</f>
        <v>0</v>
      </c>
      <c r="H97" s="254"/>
      <c r="I97" s="259">
        <f t="shared" si="2"/>
        <v>0</v>
      </c>
      <c r="N97" t="str">
        <f t="shared" si="3"/>
        <v/>
      </c>
    </row>
    <row r="98" spans="1:14" x14ac:dyDescent="0.25">
      <c r="A98" s="114"/>
      <c r="B98" s="254"/>
      <c r="C98" s="254"/>
      <c r="D98" s="254"/>
      <c r="E98" s="254"/>
      <c r="F98" s="254"/>
      <c r="G98" s="126">
        <f>IFERROR(VLOOKUP(B98,'Rates_PIN_Prj#_TX# input'!$L$8:$M$21,2,FALSE),0)</f>
        <v>0</v>
      </c>
      <c r="H98" s="254"/>
      <c r="I98" s="259">
        <f t="shared" si="2"/>
        <v>0</v>
      </c>
      <c r="N98" t="str">
        <f t="shared" si="3"/>
        <v/>
      </c>
    </row>
    <row r="99" spans="1:14" x14ac:dyDescent="0.25">
      <c r="A99" s="114"/>
      <c r="B99" s="254"/>
      <c r="C99" s="254"/>
      <c r="D99" s="254"/>
      <c r="E99" s="254"/>
      <c r="F99" s="254"/>
      <c r="G99" s="126">
        <f>IFERROR(VLOOKUP(B99,'Rates_PIN_Prj#_TX# input'!$L$8:$M$21,2,FALSE),0)</f>
        <v>0</v>
      </c>
      <c r="H99" s="254"/>
      <c r="I99" s="259">
        <f t="shared" si="2"/>
        <v>0</v>
      </c>
      <c r="N99" t="str">
        <f t="shared" si="3"/>
        <v/>
      </c>
    </row>
    <row r="100" spans="1:14" x14ac:dyDescent="0.25">
      <c r="A100" s="114"/>
      <c r="B100" s="254"/>
      <c r="C100" s="254"/>
      <c r="D100" s="254"/>
      <c r="E100" s="254"/>
      <c r="F100" s="254"/>
      <c r="G100" s="126">
        <f>IFERROR(VLOOKUP(B100,'Rates_PIN_Prj#_TX# input'!$L$8:$M$21,2,FALSE),0)</f>
        <v>0</v>
      </c>
      <c r="H100" s="254"/>
      <c r="I100" s="259">
        <f t="shared" si="2"/>
        <v>0</v>
      </c>
      <c r="N100" t="str">
        <f t="shared" si="3"/>
        <v/>
      </c>
    </row>
    <row r="101" spans="1:14" x14ac:dyDescent="0.25">
      <c r="A101" s="114"/>
      <c r="B101" s="254"/>
      <c r="C101" s="254"/>
      <c r="D101" s="254"/>
      <c r="E101" s="254"/>
      <c r="F101" s="254"/>
      <c r="G101" s="126">
        <f>IFERROR(VLOOKUP(B101,'Rates_PIN_Prj#_TX# input'!$L$8:$M$21,2,FALSE),0)</f>
        <v>0</v>
      </c>
      <c r="H101" s="254"/>
      <c r="I101" s="259">
        <f t="shared" si="2"/>
        <v>0</v>
      </c>
      <c r="N101" t="str">
        <f t="shared" si="3"/>
        <v/>
      </c>
    </row>
    <row r="102" spans="1:14" x14ac:dyDescent="0.25">
      <c r="A102" s="114"/>
      <c r="B102" s="254"/>
      <c r="C102" s="254"/>
      <c r="D102" s="254"/>
      <c r="E102" s="254"/>
      <c r="F102" s="254"/>
      <c r="G102" s="126">
        <f>IFERROR(VLOOKUP(B102,'Rates_PIN_Prj#_TX# input'!$L$8:$M$21,2,FALSE),0)</f>
        <v>0</v>
      </c>
      <c r="H102" s="254"/>
      <c r="I102" s="259">
        <f t="shared" si="2"/>
        <v>0</v>
      </c>
      <c r="N102" t="str">
        <f t="shared" si="3"/>
        <v/>
      </c>
    </row>
    <row r="103" spans="1:14" x14ac:dyDescent="0.25">
      <c r="A103" s="114"/>
      <c r="B103" s="254"/>
      <c r="C103" s="254"/>
      <c r="D103" s="254"/>
      <c r="E103" s="254"/>
      <c r="F103" s="254"/>
      <c r="G103" s="126">
        <f>IFERROR(VLOOKUP(B103,'Rates_PIN_Prj#_TX# input'!$L$8:$M$21,2,FALSE),0)</f>
        <v>0</v>
      </c>
      <c r="H103" s="254"/>
      <c r="I103" s="259">
        <f t="shared" si="2"/>
        <v>0</v>
      </c>
      <c r="N103" t="str">
        <f t="shared" si="3"/>
        <v/>
      </c>
    </row>
    <row r="104" spans="1:14" x14ac:dyDescent="0.25">
      <c r="A104" s="114"/>
      <c r="B104" s="254"/>
      <c r="C104" s="254"/>
      <c r="D104" s="254"/>
      <c r="E104" s="254"/>
      <c r="F104" s="254"/>
      <c r="G104" s="126">
        <f>IFERROR(VLOOKUP(B104,'Rates_PIN_Prj#_TX# input'!$L$8:$M$21,2,FALSE),0)</f>
        <v>0</v>
      </c>
      <c r="H104" s="254"/>
      <c r="I104" s="259">
        <f t="shared" si="2"/>
        <v>0</v>
      </c>
      <c r="N104" t="str">
        <f t="shared" si="3"/>
        <v/>
      </c>
    </row>
    <row r="105" spans="1:14" x14ac:dyDescent="0.25">
      <c r="A105" s="114"/>
      <c r="B105" s="254"/>
      <c r="C105" s="254"/>
      <c r="D105" s="254"/>
      <c r="E105" s="254"/>
      <c r="F105" s="254"/>
      <c r="G105" s="126">
        <f>IFERROR(VLOOKUP(B105,'Rates_PIN_Prj#_TX# input'!$L$8:$M$21,2,FALSE),0)</f>
        <v>0</v>
      </c>
      <c r="H105" s="254"/>
      <c r="I105" s="259">
        <f t="shared" si="2"/>
        <v>0</v>
      </c>
      <c r="N105" t="str">
        <f t="shared" si="3"/>
        <v/>
      </c>
    </row>
    <row r="106" spans="1:14" x14ac:dyDescent="0.25">
      <c r="A106" s="114"/>
      <c r="B106" s="254"/>
      <c r="C106" s="254"/>
      <c r="D106" s="254"/>
      <c r="E106" s="254"/>
      <c r="F106" s="254"/>
      <c r="G106" s="126">
        <f>IFERROR(VLOOKUP(B106,'Rates_PIN_Prj#_TX# input'!$L$8:$M$21,2,FALSE),0)</f>
        <v>0</v>
      </c>
      <c r="H106" s="254"/>
      <c r="I106" s="259">
        <f t="shared" si="2"/>
        <v>0</v>
      </c>
      <c r="N106" t="str">
        <f t="shared" si="3"/>
        <v/>
      </c>
    </row>
    <row r="107" spans="1:14" x14ac:dyDescent="0.25">
      <c r="A107" s="114"/>
      <c r="B107" s="254"/>
      <c r="C107" s="254"/>
      <c r="D107" s="254"/>
      <c r="E107" s="254"/>
      <c r="F107" s="254"/>
      <c r="G107" s="126">
        <f>IFERROR(VLOOKUP(B107,'Rates_PIN_Prj#_TX# input'!$L$8:$M$21,2,FALSE),0)</f>
        <v>0</v>
      </c>
      <c r="H107" s="254"/>
      <c r="I107" s="259">
        <f t="shared" si="2"/>
        <v>0</v>
      </c>
      <c r="N107" t="str">
        <f t="shared" si="3"/>
        <v/>
      </c>
    </row>
    <row r="108" spans="1:14" x14ac:dyDescent="0.25">
      <c r="A108" s="114"/>
      <c r="B108" s="254"/>
      <c r="C108" s="254"/>
      <c r="D108" s="254"/>
      <c r="E108" s="254"/>
      <c r="F108" s="254"/>
      <c r="G108" s="126">
        <f>IFERROR(VLOOKUP(B108,'Rates_PIN_Prj#_TX# input'!$L$8:$M$21,2,FALSE),0)</f>
        <v>0</v>
      </c>
      <c r="H108" s="254"/>
      <c r="I108" s="259">
        <f t="shared" si="2"/>
        <v>0</v>
      </c>
      <c r="N108" t="str">
        <f t="shared" si="3"/>
        <v/>
      </c>
    </row>
    <row r="109" spans="1:14" x14ac:dyDescent="0.25">
      <c r="A109" s="114"/>
      <c r="B109" s="254"/>
      <c r="C109" s="254"/>
      <c r="D109" s="254"/>
      <c r="E109" s="254"/>
      <c r="F109" s="254"/>
      <c r="G109" s="126">
        <f>IFERROR(VLOOKUP(B109,'Rates_PIN_Prj#_TX# input'!$L$8:$M$21,2,FALSE),0)</f>
        <v>0</v>
      </c>
      <c r="H109" s="254"/>
      <c r="I109" s="259">
        <f t="shared" si="2"/>
        <v>0</v>
      </c>
      <c r="N109" t="str">
        <f t="shared" si="3"/>
        <v/>
      </c>
    </row>
    <row r="110" spans="1:14" x14ac:dyDescent="0.25">
      <c r="A110" s="114"/>
      <c r="B110" s="254"/>
      <c r="C110" s="254"/>
      <c r="D110" s="254"/>
      <c r="E110" s="254"/>
      <c r="F110" s="254"/>
      <c r="G110" s="126">
        <f>IFERROR(VLOOKUP(B110,'Rates_PIN_Prj#_TX# input'!$L$8:$M$21,2,FALSE),0)</f>
        <v>0</v>
      </c>
      <c r="H110" s="254"/>
      <c r="I110" s="259">
        <f t="shared" si="2"/>
        <v>0</v>
      </c>
      <c r="N110" t="str">
        <f t="shared" si="3"/>
        <v/>
      </c>
    </row>
    <row r="111" spans="1:14" x14ac:dyDescent="0.25">
      <c r="A111" s="114"/>
      <c r="B111" s="254"/>
      <c r="C111" s="254"/>
      <c r="D111" s="254"/>
      <c r="E111" s="254"/>
      <c r="F111" s="254"/>
      <c r="G111" s="126">
        <f>IFERROR(VLOOKUP(B111,'Rates_PIN_Prj#_TX# input'!$L$8:$M$21,2,FALSE),0)</f>
        <v>0</v>
      </c>
      <c r="H111" s="254"/>
      <c r="I111" s="259">
        <f t="shared" si="2"/>
        <v>0</v>
      </c>
      <c r="N111" t="str">
        <f t="shared" si="3"/>
        <v/>
      </c>
    </row>
    <row r="112" spans="1:14" x14ac:dyDescent="0.25">
      <c r="A112" s="114"/>
      <c r="B112" s="254"/>
      <c r="C112" s="254"/>
      <c r="D112" s="254"/>
      <c r="E112" s="254"/>
      <c r="F112" s="254"/>
      <c r="G112" s="126">
        <f>IFERROR(VLOOKUP(B112,'Rates_PIN_Prj#_TX# input'!$L$8:$M$21,2,FALSE),0)</f>
        <v>0</v>
      </c>
      <c r="H112" s="254"/>
      <c r="I112" s="259">
        <f t="shared" si="2"/>
        <v>0</v>
      </c>
      <c r="N112" t="str">
        <f t="shared" si="3"/>
        <v/>
      </c>
    </row>
    <row r="113" spans="1:14" x14ac:dyDescent="0.25">
      <c r="A113" s="114"/>
      <c r="B113" s="254"/>
      <c r="C113" s="254"/>
      <c r="D113" s="254"/>
      <c r="E113" s="254"/>
      <c r="F113" s="254"/>
      <c r="G113" s="126">
        <f>IFERROR(VLOOKUP(B113,'Rates_PIN_Prj#_TX# input'!$L$8:$M$21,2,FALSE),0)</f>
        <v>0</v>
      </c>
      <c r="H113" s="254"/>
      <c r="I113" s="259">
        <f t="shared" si="2"/>
        <v>0</v>
      </c>
      <c r="N113" t="str">
        <f t="shared" si="3"/>
        <v/>
      </c>
    </row>
    <row r="114" spans="1:14" x14ac:dyDescent="0.25">
      <c r="A114" s="114"/>
      <c r="B114" s="254"/>
      <c r="C114" s="254"/>
      <c r="D114" s="254"/>
      <c r="E114" s="254"/>
      <c r="F114" s="254"/>
      <c r="G114" s="126">
        <f>IFERROR(VLOOKUP(B114,'Rates_PIN_Prj#_TX# input'!$L$8:$M$21,2,FALSE),0)</f>
        <v>0</v>
      </c>
      <c r="H114" s="254"/>
      <c r="I114" s="259">
        <f t="shared" si="2"/>
        <v>0</v>
      </c>
      <c r="N114" t="str">
        <f t="shared" si="3"/>
        <v/>
      </c>
    </row>
    <row r="115" spans="1:14" x14ac:dyDescent="0.25">
      <c r="A115" s="114"/>
      <c r="B115" s="254"/>
      <c r="C115" s="254"/>
      <c r="D115" s="254"/>
      <c r="E115" s="254"/>
      <c r="F115" s="254"/>
      <c r="G115" s="126">
        <f>IFERROR(VLOOKUP(B115,'Rates_PIN_Prj#_TX# input'!$L$8:$M$21,2,FALSE),0)</f>
        <v>0</v>
      </c>
      <c r="H115" s="254"/>
      <c r="I115" s="259">
        <f t="shared" si="2"/>
        <v>0</v>
      </c>
      <c r="N115" t="str">
        <f t="shared" si="3"/>
        <v/>
      </c>
    </row>
    <row r="116" spans="1:14" x14ac:dyDescent="0.25">
      <c r="A116" s="114"/>
      <c r="B116" s="254"/>
      <c r="C116" s="254"/>
      <c r="D116" s="254"/>
      <c r="E116" s="254"/>
      <c r="F116" s="254"/>
      <c r="G116" s="126">
        <f>IFERROR(VLOOKUP(B116,'Rates_PIN_Prj#_TX# input'!$L$8:$M$21,2,FALSE),0)</f>
        <v>0</v>
      </c>
      <c r="H116" s="254"/>
      <c r="I116" s="259">
        <f t="shared" si="2"/>
        <v>0</v>
      </c>
      <c r="N116" t="str">
        <f t="shared" si="3"/>
        <v/>
      </c>
    </row>
    <row r="117" spans="1:14" x14ac:dyDescent="0.25">
      <c r="A117" s="114"/>
      <c r="B117" s="254"/>
      <c r="C117" s="254"/>
      <c r="D117" s="254"/>
      <c r="E117" s="254"/>
      <c r="F117" s="254"/>
      <c r="G117" s="126">
        <f>IFERROR(VLOOKUP(B117,'Rates_PIN_Prj#_TX# input'!$L$8:$M$21,2,FALSE),0)</f>
        <v>0</v>
      </c>
      <c r="H117" s="254"/>
      <c r="I117" s="259">
        <f t="shared" si="2"/>
        <v>0</v>
      </c>
      <c r="N117" t="str">
        <f t="shared" si="3"/>
        <v/>
      </c>
    </row>
    <row r="118" spans="1:14" x14ac:dyDescent="0.25">
      <c r="A118" s="114"/>
      <c r="B118" s="254"/>
      <c r="C118" s="254"/>
      <c r="D118" s="254"/>
      <c r="E118" s="254"/>
      <c r="F118" s="254"/>
      <c r="G118" s="126">
        <f>IFERROR(VLOOKUP(B118,'Rates_PIN_Prj#_TX# input'!$L$8:$M$21,2,FALSE),0)</f>
        <v>0</v>
      </c>
      <c r="H118" s="254"/>
      <c r="I118" s="259">
        <f t="shared" si="2"/>
        <v>0</v>
      </c>
      <c r="N118" t="str">
        <f t="shared" si="3"/>
        <v/>
      </c>
    </row>
    <row r="119" spans="1:14" x14ac:dyDescent="0.25">
      <c r="A119" s="114"/>
      <c r="B119" s="254"/>
      <c r="C119" s="254"/>
      <c r="D119" s="254"/>
      <c r="E119" s="254"/>
      <c r="F119" s="254"/>
      <c r="G119" s="126">
        <f>IFERROR(VLOOKUP(B119,'Rates_PIN_Prj#_TX# input'!$L$8:$M$21,2,FALSE),0)</f>
        <v>0</v>
      </c>
      <c r="H119" s="254"/>
      <c r="I119" s="259">
        <f t="shared" si="2"/>
        <v>0</v>
      </c>
      <c r="N119" t="str">
        <f t="shared" si="3"/>
        <v/>
      </c>
    </row>
    <row r="120" spans="1:14" x14ac:dyDescent="0.25">
      <c r="A120" s="114"/>
      <c r="B120" s="254"/>
      <c r="C120" s="254"/>
      <c r="D120" s="254"/>
      <c r="E120" s="254"/>
      <c r="F120" s="254"/>
      <c r="G120" s="126">
        <f>IFERROR(VLOOKUP(B120,'Rates_PIN_Prj#_TX# input'!$L$8:$M$21,2,FALSE),0)</f>
        <v>0</v>
      </c>
      <c r="H120" s="254"/>
      <c r="I120" s="259">
        <f t="shared" si="2"/>
        <v>0</v>
      </c>
      <c r="N120" t="str">
        <f t="shared" si="3"/>
        <v/>
      </c>
    </row>
    <row r="121" spans="1:14" x14ac:dyDescent="0.25">
      <c r="A121" s="114"/>
      <c r="B121" s="254"/>
      <c r="C121" s="254"/>
      <c r="D121" s="254"/>
      <c r="E121" s="254"/>
      <c r="F121" s="254"/>
      <c r="G121" s="126">
        <f>IFERROR(VLOOKUP(B121,'Rates_PIN_Prj#_TX# input'!$L$8:$M$21,2,FALSE),0)</f>
        <v>0</v>
      </c>
      <c r="H121" s="254"/>
      <c r="I121" s="259">
        <f t="shared" si="2"/>
        <v>0</v>
      </c>
      <c r="N121" t="str">
        <f t="shared" si="3"/>
        <v/>
      </c>
    </row>
    <row r="122" spans="1:14" x14ac:dyDescent="0.25">
      <c r="A122" s="114"/>
      <c r="B122" s="254"/>
      <c r="C122" s="254"/>
      <c r="D122" s="254"/>
      <c r="E122" s="254"/>
      <c r="F122" s="254"/>
      <c r="G122" s="126">
        <f>IFERROR(VLOOKUP(B122,'Rates_PIN_Prj#_TX# input'!$L$8:$M$21,2,FALSE),0)</f>
        <v>0</v>
      </c>
      <c r="H122" s="254"/>
      <c r="I122" s="259">
        <f t="shared" si="2"/>
        <v>0</v>
      </c>
      <c r="N122" t="str">
        <f t="shared" si="3"/>
        <v/>
      </c>
    </row>
    <row r="123" spans="1:14" x14ac:dyDescent="0.25">
      <c r="A123" s="114"/>
      <c r="B123" s="254"/>
      <c r="C123" s="254"/>
      <c r="D123" s="254"/>
      <c r="E123" s="254"/>
      <c r="F123" s="254"/>
      <c r="G123" s="126">
        <f>IFERROR(VLOOKUP(B123,'Rates_PIN_Prj#_TX# input'!$L$8:$M$21,2,FALSE),0)</f>
        <v>0</v>
      </c>
      <c r="H123" s="254"/>
      <c r="I123" s="259">
        <f t="shared" si="2"/>
        <v>0</v>
      </c>
      <c r="N123" t="str">
        <f t="shared" si="3"/>
        <v/>
      </c>
    </row>
    <row r="124" spans="1:14" x14ac:dyDescent="0.25">
      <c r="A124" s="114"/>
      <c r="B124" s="254"/>
      <c r="C124" s="254"/>
      <c r="D124" s="254"/>
      <c r="E124" s="254"/>
      <c r="F124" s="254"/>
      <c r="G124" s="126">
        <f>IFERROR(VLOOKUP(B124,'Rates_PIN_Prj#_TX# input'!$L$8:$M$21,2,FALSE),0)</f>
        <v>0</v>
      </c>
      <c r="H124" s="254"/>
      <c r="I124" s="259">
        <f t="shared" si="2"/>
        <v>0</v>
      </c>
      <c r="N124" t="str">
        <f t="shared" si="3"/>
        <v/>
      </c>
    </row>
    <row r="125" spans="1:14" x14ac:dyDescent="0.25">
      <c r="A125" s="114"/>
      <c r="B125" s="254"/>
      <c r="C125" s="254"/>
      <c r="D125" s="254"/>
      <c r="E125" s="254"/>
      <c r="F125" s="254"/>
      <c r="G125" s="126">
        <f>IFERROR(VLOOKUP(B125,'Rates_PIN_Prj#_TX# input'!$L$8:$M$21,2,FALSE),0)</f>
        <v>0</v>
      </c>
      <c r="H125" s="254"/>
      <c r="I125" s="259">
        <f t="shared" si="2"/>
        <v>0</v>
      </c>
      <c r="N125" t="str">
        <f t="shared" si="3"/>
        <v/>
      </c>
    </row>
    <row r="126" spans="1:14" x14ac:dyDescent="0.25">
      <c r="A126" s="114"/>
      <c r="B126" s="254"/>
      <c r="C126" s="254"/>
      <c r="D126" s="254"/>
      <c r="E126" s="254"/>
      <c r="F126" s="254"/>
      <c r="G126" s="126">
        <f>IFERROR(VLOOKUP(B126,'Rates_PIN_Prj#_TX# input'!$L$8:$M$21,2,FALSE),0)</f>
        <v>0</v>
      </c>
      <c r="H126" s="254"/>
      <c r="I126" s="259">
        <f t="shared" si="2"/>
        <v>0</v>
      </c>
      <c r="N126" t="str">
        <f t="shared" si="3"/>
        <v/>
      </c>
    </row>
    <row r="127" spans="1:14" x14ac:dyDescent="0.25">
      <c r="A127" s="114"/>
      <c r="B127" s="254"/>
      <c r="C127" s="254"/>
      <c r="D127" s="254"/>
      <c r="E127" s="254"/>
      <c r="F127" s="254"/>
      <c r="G127" s="126">
        <f>IFERROR(VLOOKUP(B127,'Rates_PIN_Prj#_TX# input'!$L$8:$M$21,2,FALSE),0)</f>
        <v>0</v>
      </c>
      <c r="H127" s="254"/>
      <c r="I127" s="259">
        <f t="shared" si="2"/>
        <v>0</v>
      </c>
      <c r="N127" t="str">
        <f t="shared" si="3"/>
        <v/>
      </c>
    </row>
    <row r="128" spans="1:14" x14ac:dyDescent="0.25">
      <c r="A128" s="114"/>
      <c r="B128" s="254"/>
      <c r="C128" s="254"/>
      <c r="D128" s="254"/>
      <c r="E128" s="254"/>
      <c r="F128" s="254"/>
      <c r="G128" s="126">
        <f>IFERROR(VLOOKUP(B128,'Rates_PIN_Prj#_TX# input'!$L$8:$M$21,2,FALSE),0)</f>
        <v>0</v>
      </c>
      <c r="H128" s="254"/>
      <c r="I128" s="259">
        <f t="shared" si="2"/>
        <v>0</v>
      </c>
      <c r="N128" t="str">
        <f t="shared" si="3"/>
        <v/>
      </c>
    </row>
    <row r="129" spans="1:14" x14ac:dyDescent="0.25">
      <c r="A129" s="114"/>
      <c r="B129" s="254"/>
      <c r="C129" s="254"/>
      <c r="D129" s="254"/>
      <c r="E129" s="254"/>
      <c r="F129" s="254"/>
      <c r="G129" s="126">
        <f>IFERROR(VLOOKUP(B129,'Rates_PIN_Prj#_TX# input'!$L$8:$M$21,2,FALSE),0)</f>
        <v>0</v>
      </c>
      <c r="H129" s="254"/>
      <c r="I129" s="259">
        <f t="shared" si="2"/>
        <v>0</v>
      </c>
      <c r="N129" t="str">
        <f t="shared" si="3"/>
        <v/>
      </c>
    </row>
    <row r="130" spans="1:14" x14ac:dyDescent="0.25">
      <c r="A130" s="114"/>
      <c r="B130" s="254"/>
      <c r="C130" s="254"/>
      <c r="D130" s="254"/>
      <c r="E130" s="254"/>
      <c r="F130" s="254"/>
      <c r="G130" s="126">
        <f>IFERROR(VLOOKUP(B130,'Rates_PIN_Prj#_TX# input'!$L$8:$M$21,2,FALSE),0)</f>
        <v>0</v>
      </c>
      <c r="H130" s="254"/>
      <c r="I130" s="259">
        <f t="shared" si="2"/>
        <v>0</v>
      </c>
      <c r="N130" t="str">
        <f t="shared" si="3"/>
        <v/>
      </c>
    </row>
    <row r="131" spans="1:14" x14ac:dyDescent="0.25">
      <c r="A131" s="114"/>
      <c r="B131" s="254"/>
      <c r="C131" s="254"/>
      <c r="D131" s="254"/>
      <c r="E131" s="254"/>
      <c r="F131" s="254"/>
      <c r="G131" s="126">
        <f>IFERROR(VLOOKUP(B131,'Rates_PIN_Prj#_TX# input'!$L$8:$M$21,2,FALSE),0)</f>
        <v>0</v>
      </c>
      <c r="H131" s="254"/>
      <c r="I131" s="259">
        <f t="shared" ref="I131:I194" si="4">H131*G131</f>
        <v>0</v>
      </c>
      <c r="N131" t="str">
        <f t="shared" ref="N131:N194" si="5">_xlfn.CONCAT(B131,E131)</f>
        <v/>
      </c>
    </row>
    <row r="132" spans="1:14" x14ac:dyDescent="0.25">
      <c r="A132" s="114"/>
      <c r="B132" s="254"/>
      <c r="C132" s="254"/>
      <c r="D132" s="254"/>
      <c r="E132" s="254"/>
      <c r="F132" s="254"/>
      <c r="G132" s="126">
        <f>IFERROR(VLOOKUP(B132,'Rates_PIN_Prj#_TX# input'!$L$8:$M$21,2,FALSE),0)</f>
        <v>0</v>
      </c>
      <c r="H132" s="254"/>
      <c r="I132" s="259">
        <f t="shared" si="4"/>
        <v>0</v>
      </c>
      <c r="N132" t="str">
        <f t="shared" si="5"/>
        <v/>
      </c>
    </row>
    <row r="133" spans="1:14" x14ac:dyDescent="0.25">
      <c r="A133" s="114"/>
      <c r="B133" s="254"/>
      <c r="C133" s="254"/>
      <c r="D133" s="254"/>
      <c r="E133" s="254"/>
      <c r="F133" s="254"/>
      <c r="G133" s="126">
        <f>IFERROR(VLOOKUP(B133,'Rates_PIN_Prj#_TX# input'!$L$8:$M$21,2,FALSE),0)</f>
        <v>0</v>
      </c>
      <c r="H133" s="254"/>
      <c r="I133" s="259">
        <f t="shared" si="4"/>
        <v>0</v>
      </c>
      <c r="N133" t="str">
        <f t="shared" si="5"/>
        <v/>
      </c>
    </row>
    <row r="134" spans="1:14" x14ac:dyDescent="0.25">
      <c r="A134" s="114"/>
      <c r="B134" s="254"/>
      <c r="C134" s="254"/>
      <c r="D134" s="254"/>
      <c r="E134" s="254"/>
      <c r="F134" s="254"/>
      <c r="G134" s="126">
        <f>IFERROR(VLOOKUP(B134,'Rates_PIN_Prj#_TX# input'!$L$8:$M$21,2,FALSE),0)</f>
        <v>0</v>
      </c>
      <c r="H134" s="254"/>
      <c r="I134" s="259">
        <f t="shared" si="4"/>
        <v>0</v>
      </c>
      <c r="N134" t="str">
        <f t="shared" si="5"/>
        <v/>
      </c>
    </row>
    <row r="135" spans="1:14" x14ac:dyDescent="0.25">
      <c r="A135" s="114"/>
      <c r="B135" s="254"/>
      <c r="C135" s="254"/>
      <c r="D135" s="254"/>
      <c r="E135" s="254"/>
      <c r="F135" s="254"/>
      <c r="G135" s="126">
        <f>IFERROR(VLOOKUP(B135,'Rates_PIN_Prj#_TX# input'!$L$8:$M$21,2,FALSE),0)</f>
        <v>0</v>
      </c>
      <c r="H135" s="254"/>
      <c r="I135" s="259">
        <f t="shared" si="4"/>
        <v>0</v>
      </c>
      <c r="N135" t="str">
        <f t="shared" si="5"/>
        <v/>
      </c>
    </row>
    <row r="136" spans="1:14" x14ac:dyDescent="0.25">
      <c r="A136" s="114"/>
      <c r="B136" s="254"/>
      <c r="C136" s="254"/>
      <c r="D136" s="254"/>
      <c r="E136" s="254"/>
      <c r="F136" s="254"/>
      <c r="G136" s="126">
        <f>IFERROR(VLOOKUP(B136,'Rates_PIN_Prj#_TX# input'!$L$8:$M$21,2,FALSE),0)</f>
        <v>0</v>
      </c>
      <c r="H136" s="254"/>
      <c r="I136" s="259">
        <f t="shared" si="4"/>
        <v>0</v>
      </c>
      <c r="N136" t="str">
        <f t="shared" si="5"/>
        <v/>
      </c>
    </row>
    <row r="137" spans="1:14" x14ac:dyDescent="0.25">
      <c r="A137" s="114"/>
      <c r="B137" s="254"/>
      <c r="C137" s="254"/>
      <c r="D137" s="254"/>
      <c r="E137" s="254"/>
      <c r="F137" s="254"/>
      <c r="G137" s="126">
        <f>IFERROR(VLOOKUP(B137,'Rates_PIN_Prj#_TX# input'!$L$8:$M$21,2,FALSE),0)</f>
        <v>0</v>
      </c>
      <c r="H137" s="254"/>
      <c r="I137" s="259">
        <f t="shared" si="4"/>
        <v>0</v>
      </c>
      <c r="N137" t="str">
        <f t="shared" si="5"/>
        <v/>
      </c>
    </row>
    <row r="138" spans="1:14" x14ac:dyDescent="0.25">
      <c r="A138" s="114"/>
      <c r="B138" s="254"/>
      <c r="C138" s="254"/>
      <c r="D138" s="254"/>
      <c r="E138" s="254"/>
      <c r="F138" s="254"/>
      <c r="G138" s="126">
        <f>IFERROR(VLOOKUP(B138,'Rates_PIN_Prj#_TX# input'!$L$8:$M$21,2,FALSE),0)</f>
        <v>0</v>
      </c>
      <c r="H138" s="254"/>
      <c r="I138" s="259">
        <f t="shared" si="4"/>
        <v>0</v>
      </c>
      <c r="N138" t="str">
        <f t="shared" si="5"/>
        <v/>
      </c>
    </row>
    <row r="139" spans="1:14" x14ac:dyDescent="0.25">
      <c r="A139" s="114"/>
      <c r="B139" s="254"/>
      <c r="C139" s="254"/>
      <c r="D139" s="254"/>
      <c r="E139" s="254"/>
      <c r="F139" s="254"/>
      <c r="G139" s="126">
        <f>IFERROR(VLOOKUP(B139,'Rates_PIN_Prj#_TX# input'!$L$8:$M$21,2,FALSE),0)</f>
        <v>0</v>
      </c>
      <c r="H139" s="254"/>
      <c r="I139" s="259">
        <f t="shared" si="4"/>
        <v>0</v>
      </c>
      <c r="N139" t="str">
        <f t="shared" si="5"/>
        <v/>
      </c>
    </row>
    <row r="140" spans="1:14" x14ac:dyDescent="0.25">
      <c r="A140" s="114"/>
      <c r="B140" s="254"/>
      <c r="C140" s="254"/>
      <c r="D140" s="254"/>
      <c r="E140" s="254"/>
      <c r="F140" s="254"/>
      <c r="G140" s="126">
        <f>IFERROR(VLOOKUP(B140,'Rates_PIN_Prj#_TX# input'!$L$8:$M$21,2,FALSE),0)</f>
        <v>0</v>
      </c>
      <c r="H140" s="254"/>
      <c r="I140" s="259">
        <f t="shared" si="4"/>
        <v>0</v>
      </c>
      <c r="N140" t="str">
        <f t="shared" si="5"/>
        <v/>
      </c>
    </row>
    <row r="141" spans="1:14" x14ac:dyDescent="0.25">
      <c r="A141" s="114"/>
      <c r="B141" s="254"/>
      <c r="C141" s="254"/>
      <c r="D141" s="254"/>
      <c r="E141" s="254"/>
      <c r="F141" s="254"/>
      <c r="G141" s="126">
        <f>IFERROR(VLOOKUP(B141,'Rates_PIN_Prj#_TX# input'!$L$8:$M$21,2,FALSE),0)</f>
        <v>0</v>
      </c>
      <c r="H141" s="254"/>
      <c r="I141" s="259">
        <f t="shared" si="4"/>
        <v>0</v>
      </c>
      <c r="N141" t="str">
        <f t="shared" si="5"/>
        <v/>
      </c>
    </row>
    <row r="142" spans="1:14" x14ac:dyDescent="0.25">
      <c r="A142" s="114"/>
      <c r="B142" s="254"/>
      <c r="C142" s="254"/>
      <c r="D142" s="254"/>
      <c r="E142" s="254"/>
      <c r="F142" s="254"/>
      <c r="G142" s="126">
        <f>IFERROR(VLOOKUP(B142,'Rates_PIN_Prj#_TX# input'!$L$8:$M$21,2,FALSE),0)</f>
        <v>0</v>
      </c>
      <c r="H142" s="254"/>
      <c r="I142" s="259">
        <f t="shared" si="4"/>
        <v>0</v>
      </c>
      <c r="N142" t="str">
        <f t="shared" si="5"/>
        <v/>
      </c>
    </row>
    <row r="143" spans="1:14" x14ac:dyDescent="0.25">
      <c r="A143" s="114"/>
      <c r="B143" s="254"/>
      <c r="C143" s="254"/>
      <c r="D143" s="254"/>
      <c r="E143" s="254"/>
      <c r="F143" s="254"/>
      <c r="G143" s="126">
        <f>IFERROR(VLOOKUP(B143,'Rates_PIN_Prj#_TX# input'!$L$8:$M$21,2,FALSE),0)</f>
        <v>0</v>
      </c>
      <c r="H143" s="254"/>
      <c r="I143" s="259">
        <f t="shared" si="4"/>
        <v>0</v>
      </c>
      <c r="N143" t="str">
        <f t="shared" si="5"/>
        <v/>
      </c>
    </row>
    <row r="144" spans="1:14" x14ac:dyDescent="0.25">
      <c r="A144" s="114"/>
      <c r="B144" s="254"/>
      <c r="C144" s="254"/>
      <c r="D144" s="254"/>
      <c r="E144" s="254"/>
      <c r="F144" s="254"/>
      <c r="G144" s="126">
        <f>IFERROR(VLOOKUP(B144,'Rates_PIN_Prj#_TX# input'!$L$8:$M$21,2,FALSE),0)</f>
        <v>0</v>
      </c>
      <c r="H144" s="254"/>
      <c r="I144" s="259">
        <f t="shared" si="4"/>
        <v>0</v>
      </c>
      <c r="N144" t="str">
        <f t="shared" si="5"/>
        <v/>
      </c>
    </row>
    <row r="145" spans="1:14" x14ac:dyDescent="0.25">
      <c r="A145" s="114"/>
      <c r="B145" s="254"/>
      <c r="C145" s="254"/>
      <c r="D145" s="254"/>
      <c r="E145" s="254"/>
      <c r="F145" s="254"/>
      <c r="G145" s="126">
        <f>IFERROR(VLOOKUP(B145,'Rates_PIN_Prj#_TX# input'!$L$8:$M$21,2,FALSE),0)</f>
        <v>0</v>
      </c>
      <c r="H145" s="254"/>
      <c r="I145" s="259">
        <f t="shared" si="4"/>
        <v>0</v>
      </c>
      <c r="N145" t="str">
        <f t="shared" si="5"/>
        <v/>
      </c>
    </row>
    <row r="146" spans="1:14" x14ac:dyDescent="0.25">
      <c r="A146" s="114"/>
      <c r="B146" s="254"/>
      <c r="C146" s="254"/>
      <c r="D146" s="254"/>
      <c r="E146" s="254"/>
      <c r="F146" s="254"/>
      <c r="G146" s="126">
        <f>IFERROR(VLOOKUP(B146,'Rates_PIN_Prj#_TX# input'!$L$8:$M$21,2,FALSE),0)</f>
        <v>0</v>
      </c>
      <c r="H146" s="254"/>
      <c r="I146" s="259">
        <f t="shared" si="4"/>
        <v>0</v>
      </c>
      <c r="N146" t="str">
        <f t="shared" si="5"/>
        <v/>
      </c>
    </row>
    <row r="147" spans="1:14" x14ac:dyDescent="0.25">
      <c r="A147" s="114"/>
      <c r="B147" s="254"/>
      <c r="C147" s="254"/>
      <c r="D147" s="254"/>
      <c r="E147" s="254"/>
      <c r="F147" s="254"/>
      <c r="G147" s="126">
        <f>IFERROR(VLOOKUP(B147,'Rates_PIN_Prj#_TX# input'!$L$8:$M$21,2,FALSE),0)</f>
        <v>0</v>
      </c>
      <c r="H147" s="254"/>
      <c r="I147" s="259">
        <f t="shared" si="4"/>
        <v>0</v>
      </c>
      <c r="N147" t="str">
        <f t="shared" si="5"/>
        <v/>
      </c>
    </row>
    <row r="148" spans="1:14" x14ac:dyDescent="0.25">
      <c r="A148" s="114"/>
      <c r="B148" s="254"/>
      <c r="C148" s="254"/>
      <c r="D148" s="254"/>
      <c r="E148" s="254"/>
      <c r="F148" s="254"/>
      <c r="G148" s="126">
        <f>IFERROR(VLOOKUP(B148,'Rates_PIN_Prj#_TX# input'!$L$8:$M$21,2,FALSE),0)</f>
        <v>0</v>
      </c>
      <c r="H148" s="254"/>
      <c r="I148" s="259">
        <f t="shared" si="4"/>
        <v>0</v>
      </c>
      <c r="N148" t="str">
        <f t="shared" si="5"/>
        <v/>
      </c>
    </row>
    <row r="149" spans="1:14" x14ac:dyDescent="0.25">
      <c r="A149" s="114"/>
      <c r="B149" s="254"/>
      <c r="C149" s="254"/>
      <c r="D149" s="254"/>
      <c r="E149" s="254"/>
      <c r="F149" s="254"/>
      <c r="G149" s="126">
        <f>IFERROR(VLOOKUP(B149,'Rates_PIN_Prj#_TX# input'!$L$8:$M$21,2,FALSE),0)</f>
        <v>0</v>
      </c>
      <c r="H149" s="254"/>
      <c r="I149" s="259">
        <f t="shared" si="4"/>
        <v>0</v>
      </c>
      <c r="N149" t="str">
        <f t="shared" si="5"/>
        <v/>
      </c>
    </row>
    <row r="150" spans="1:14" x14ac:dyDescent="0.25">
      <c r="A150" s="114"/>
      <c r="B150" s="254"/>
      <c r="C150" s="254"/>
      <c r="D150" s="254"/>
      <c r="E150" s="254"/>
      <c r="F150" s="254"/>
      <c r="G150" s="126">
        <f>IFERROR(VLOOKUP(B150,'Rates_PIN_Prj#_TX# input'!$L$8:$M$21,2,FALSE),0)</f>
        <v>0</v>
      </c>
      <c r="H150" s="254"/>
      <c r="I150" s="259">
        <f t="shared" si="4"/>
        <v>0</v>
      </c>
      <c r="N150" t="str">
        <f t="shared" si="5"/>
        <v/>
      </c>
    </row>
    <row r="151" spans="1:14" x14ac:dyDescent="0.25">
      <c r="A151" s="114"/>
      <c r="B151" s="254"/>
      <c r="C151" s="254"/>
      <c r="D151" s="254"/>
      <c r="E151" s="254"/>
      <c r="F151" s="254"/>
      <c r="G151" s="126">
        <f>IFERROR(VLOOKUP(B151,'Rates_PIN_Prj#_TX# input'!$L$8:$M$21,2,FALSE),0)</f>
        <v>0</v>
      </c>
      <c r="H151" s="254"/>
      <c r="I151" s="259">
        <f t="shared" si="4"/>
        <v>0</v>
      </c>
      <c r="N151" t="str">
        <f t="shared" si="5"/>
        <v/>
      </c>
    </row>
    <row r="152" spans="1:14" x14ac:dyDescent="0.25">
      <c r="A152" s="114"/>
      <c r="B152" s="254"/>
      <c r="C152" s="254"/>
      <c r="D152" s="254"/>
      <c r="E152" s="254"/>
      <c r="F152" s="254"/>
      <c r="G152" s="126">
        <f>IFERROR(VLOOKUP(B152,'Rates_PIN_Prj#_TX# input'!$L$8:$M$21,2,FALSE),0)</f>
        <v>0</v>
      </c>
      <c r="H152" s="254"/>
      <c r="I152" s="259">
        <f t="shared" si="4"/>
        <v>0</v>
      </c>
      <c r="N152" t="str">
        <f t="shared" si="5"/>
        <v/>
      </c>
    </row>
    <row r="153" spans="1:14" x14ac:dyDescent="0.25">
      <c r="A153" s="114"/>
      <c r="B153" s="254"/>
      <c r="C153" s="254"/>
      <c r="D153" s="254"/>
      <c r="E153" s="254"/>
      <c r="F153" s="254"/>
      <c r="G153" s="126">
        <f>IFERROR(VLOOKUP(B153,'Rates_PIN_Prj#_TX# input'!$L$8:$M$21,2,FALSE),0)</f>
        <v>0</v>
      </c>
      <c r="H153" s="254"/>
      <c r="I153" s="259">
        <f t="shared" si="4"/>
        <v>0</v>
      </c>
      <c r="N153" t="str">
        <f t="shared" si="5"/>
        <v/>
      </c>
    </row>
    <row r="154" spans="1:14" x14ac:dyDescent="0.25">
      <c r="A154" s="114"/>
      <c r="B154" s="254"/>
      <c r="C154" s="254"/>
      <c r="D154" s="254"/>
      <c r="E154" s="254"/>
      <c r="F154" s="254"/>
      <c r="G154" s="126">
        <f>IFERROR(VLOOKUP(B154,'Rates_PIN_Prj#_TX# input'!$L$8:$M$21,2,FALSE),0)</f>
        <v>0</v>
      </c>
      <c r="H154" s="254"/>
      <c r="I154" s="259">
        <f t="shared" si="4"/>
        <v>0</v>
      </c>
      <c r="N154" t="str">
        <f t="shared" si="5"/>
        <v/>
      </c>
    </row>
    <row r="155" spans="1:14" x14ac:dyDescent="0.25">
      <c r="A155" s="114"/>
      <c r="B155" s="254"/>
      <c r="C155" s="254"/>
      <c r="D155" s="254"/>
      <c r="E155" s="254"/>
      <c r="F155" s="254"/>
      <c r="G155" s="126">
        <f>IFERROR(VLOOKUP(B155,'Rates_PIN_Prj#_TX# input'!$L$8:$M$21,2,FALSE),0)</f>
        <v>0</v>
      </c>
      <c r="H155" s="254"/>
      <c r="I155" s="259">
        <f t="shared" si="4"/>
        <v>0</v>
      </c>
      <c r="N155" t="str">
        <f t="shared" si="5"/>
        <v/>
      </c>
    </row>
    <row r="156" spans="1:14" x14ac:dyDescent="0.25">
      <c r="A156" s="114"/>
      <c r="B156" s="254"/>
      <c r="C156" s="254"/>
      <c r="D156" s="254"/>
      <c r="E156" s="254"/>
      <c r="F156" s="254"/>
      <c r="G156" s="126">
        <f>IFERROR(VLOOKUP(B156,'Rates_PIN_Prj#_TX# input'!$L$8:$M$21,2,FALSE),0)</f>
        <v>0</v>
      </c>
      <c r="H156" s="254"/>
      <c r="I156" s="259">
        <f t="shared" si="4"/>
        <v>0</v>
      </c>
      <c r="N156" t="str">
        <f t="shared" si="5"/>
        <v/>
      </c>
    </row>
    <row r="157" spans="1:14" x14ac:dyDescent="0.25">
      <c r="A157" s="114"/>
      <c r="B157" s="254"/>
      <c r="C157" s="254"/>
      <c r="D157" s="254"/>
      <c r="E157" s="254"/>
      <c r="F157" s="254"/>
      <c r="G157" s="126">
        <f>IFERROR(VLOOKUP(B157,'Rates_PIN_Prj#_TX# input'!$L$8:$M$21,2,FALSE),0)</f>
        <v>0</v>
      </c>
      <c r="H157" s="254"/>
      <c r="I157" s="259">
        <f t="shared" si="4"/>
        <v>0</v>
      </c>
      <c r="N157" t="str">
        <f t="shared" si="5"/>
        <v/>
      </c>
    </row>
    <row r="158" spans="1:14" x14ac:dyDescent="0.25">
      <c r="A158" s="114"/>
      <c r="B158" s="254"/>
      <c r="C158" s="254"/>
      <c r="D158" s="254"/>
      <c r="E158" s="254"/>
      <c r="F158" s="254"/>
      <c r="G158" s="126">
        <f>IFERROR(VLOOKUP(B158,'Rates_PIN_Prj#_TX# input'!$L$8:$M$21,2,FALSE),0)</f>
        <v>0</v>
      </c>
      <c r="H158" s="254"/>
      <c r="I158" s="259">
        <f t="shared" si="4"/>
        <v>0</v>
      </c>
      <c r="N158" t="str">
        <f t="shared" si="5"/>
        <v/>
      </c>
    </row>
    <row r="159" spans="1:14" x14ac:dyDescent="0.25">
      <c r="A159" s="114"/>
      <c r="B159" s="254"/>
      <c r="C159" s="254"/>
      <c r="D159" s="254"/>
      <c r="E159" s="254"/>
      <c r="F159" s="254"/>
      <c r="G159" s="126">
        <f>IFERROR(VLOOKUP(B159,'Rates_PIN_Prj#_TX# input'!$L$8:$M$21,2,FALSE),0)</f>
        <v>0</v>
      </c>
      <c r="H159" s="254"/>
      <c r="I159" s="259">
        <f t="shared" si="4"/>
        <v>0</v>
      </c>
      <c r="N159" t="str">
        <f t="shared" si="5"/>
        <v/>
      </c>
    </row>
    <row r="160" spans="1:14" x14ac:dyDescent="0.25">
      <c r="A160" s="114"/>
      <c r="B160" s="254"/>
      <c r="C160" s="254"/>
      <c r="D160" s="254"/>
      <c r="E160" s="254"/>
      <c r="F160" s="254"/>
      <c r="G160" s="126">
        <f>IFERROR(VLOOKUP(B160,'Rates_PIN_Prj#_TX# input'!$L$8:$M$21,2,FALSE),0)</f>
        <v>0</v>
      </c>
      <c r="H160" s="254"/>
      <c r="I160" s="259">
        <f t="shared" si="4"/>
        <v>0</v>
      </c>
      <c r="N160" t="str">
        <f t="shared" si="5"/>
        <v/>
      </c>
    </row>
    <row r="161" spans="1:14" x14ac:dyDescent="0.25">
      <c r="A161" s="114"/>
      <c r="B161" s="254"/>
      <c r="C161" s="254"/>
      <c r="D161" s="254"/>
      <c r="E161" s="254"/>
      <c r="F161" s="254"/>
      <c r="G161" s="126">
        <f>IFERROR(VLOOKUP(B161,'Rates_PIN_Prj#_TX# input'!$L$8:$M$21,2,FALSE),0)</f>
        <v>0</v>
      </c>
      <c r="H161" s="254"/>
      <c r="I161" s="259">
        <f t="shared" si="4"/>
        <v>0</v>
      </c>
      <c r="N161" t="str">
        <f t="shared" si="5"/>
        <v/>
      </c>
    </row>
    <row r="162" spans="1:14" x14ac:dyDescent="0.25">
      <c r="A162" s="114"/>
      <c r="B162" s="254"/>
      <c r="C162" s="254"/>
      <c r="D162" s="254"/>
      <c r="E162" s="254"/>
      <c r="F162" s="254"/>
      <c r="G162" s="126">
        <f>IFERROR(VLOOKUP(B162,'Rates_PIN_Prj#_TX# input'!$L$8:$M$21,2,FALSE),0)</f>
        <v>0</v>
      </c>
      <c r="H162" s="254"/>
      <c r="I162" s="259">
        <f t="shared" si="4"/>
        <v>0</v>
      </c>
      <c r="N162" t="str">
        <f t="shared" si="5"/>
        <v/>
      </c>
    </row>
    <row r="163" spans="1:14" x14ac:dyDescent="0.25">
      <c r="A163" s="114"/>
      <c r="B163" s="254"/>
      <c r="C163" s="254"/>
      <c r="D163" s="254"/>
      <c r="E163" s="254"/>
      <c r="F163" s="254"/>
      <c r="G163" s="126">
        <f>IFERROR(VLOOKUP(B163,'Rates_PIN_Prj#_TX# input'!$L$8:$M$21,2,FALSE),0)</f>
        <v>0</v>
      </c>
      <c r="H163" s="254"/>
      <c r="I163" s="259">
        <f t="shared" si="4"/>
        <v>0</v>
      </c>
      <c r="N163" t="str">
        <f t="shared" si="5"/>
        <v/>
      </c>
    </row>
    <row r="164" spans="1:14" x14ac:dyDescent="0.25">
      <c r="A164" s="114"/>
      <c r="B164" s="254"/>
      <c r="C164" s="254"/>
      <c r="D164" s="254"/>
      <c r="E164" s="254"/>
      <c r="F164" s="254"/>
      <c r="G164" s="126">
        <f>IFERROR(VLOOKUP(B164,'Rates_PIN_Prj#_TX# input'!$L$8:$M$21,2,FALSE),0)</f>
        <v>0</v>
      </c>
      <c r="H164" s="254"/>
      <c r="I164" s="259">
        <f t="shared" si="4"/>
        <v>0</v>
      </c>
      <c r="N164" t="str">
        <f t="shared" si="5"/>
        <v/>
      </c>
    </row>
    <row r="165" spans="1:14" x14ac:dyDescent="0.25">
      <c r="A165" s="114"/>
      <c r="B165" s="254"/>
      <c r="C165" s="254"/>
      <c r="D165" s="254"/>
      <c r="E165" s="254"/>
      <c r="F165" s="254"/>
      <c r="G165" s="126">
        <f>IFERROR(VLOOKUP(B165,'Rates_PIN_Prj#_TX# input'!$L$8:$M$21,2,FALSE),0)</f>
        <v>0</v>
      </c>
      <c r="H165" s="254"/>
      <c r="I165" s="259">
        <f t="shared" si="4"/>
        <v>0</v>
      </c>
      <c r="N165" t="str">
        <f t="shared" si="5"/>
        <v/>
      </c>
    </row>
    <row r="166" spans="1:14" x14ac:dyDescent="0.25">
      <c r="A166" s="114"/>
      <c r="B166" s="254"/>
      <c r="C166" s="254"/>
      <c r="D166" s="254"/>
      <c r="E166" s="254"/>
      <c r="F166" s="254"/>
      <c r="G166" s="126">
        <f>IFERROR(VLOOKUP(B166,'Rates_PIN_Prj#_TX# input'!$L$8:$M$21,2,FALSE),0)</f>
        <v>0</v>
      </c>
      <c r="H166" s="254"/>
      <c r="I166" s="259">
        <f t="shared" si="4"/>
        <v>0</v>
      </c>
      <c r="N166" t="str">
        <f t="shared" si="5"/>
        <v/>
      </c>
    </row>
    <row r="167" spans="1:14" x14ac:dyDescent="0.25">
      <c r="A167" s="114"/>
      <c r="B167" s="254"/>
      <c r="C167" s="254"/>
      <c r="D167" s="254"/>
      <c r="E167" s="254"/>
      <c r="F167" s="254"/>
      <c r="G167" s="126">
        <f>IFERROR(VLOOKUP(B167,'Rates_PIN_Prj#_TX# input'!$L$8:$M$21,2,FALSE),0)</f>
        <v>0</v>
      </c>
      <c r="H167" s="254"/>
      <c r="I167" s="259">
        <f t="shared" si="4"/>
        <v>0</v>
      </c>
      <c r="N167" t="str">
        <f t="shared" si="5"/>
        <v/>
      </c>
    </row>
    <row r="168" spans="1:14" x14ac:dyDescent="0.25">
      <c r="A168" s="114"/>
      <c r="B168" s="254"/>
      <c r="C168" s="254"/>
      <c r="D168" s="254"/>
      <c r="E168" s="254"/>
      <c r="F168" s="254"/>
      <c r="G168" s="126">
        <f>IFERROR(VLOOKUP(B168,'Rates_PIN_Prj#_TX# input'!$L$8:$M$21,2,FALSE),0)</f>
        <v>0</v>
      </c>
      <c r="H168" s="254"/>
      <c r="I168" s="259">
        <f t="shared" si="4"/>
        <v>0</v>
      </c>
      <c r="N168" t="str">
        <f t="shared" si="5"/>
        <v/>
      </c>
    </row>
    <row r="169" spans="1:14" x14ac:dyDescent="0.25">
      <c r="A169" s="114"/>
      <c r="B169" s="254"/>
      <c r="C169" s="254"/>
      <c r="D169" s="254"/>
      <c r="E169" s="254"/>
      <c r="F169" s="254"/>
      <c r="G169" s="126">
        <f>IFERROR(VLOOKUP(B169,'Rates_PIN_Prj#_TX# input'!$L$8:$M$21,2,FALSE),0)</f>
        <v>0</v>
      </c>
      <c r="H169" s="254"/>
      <c r="I169" s="259">
        <f t="shared" si="4"/>
        <v>0</v>
      </c>
      <c r="N169" t="str">
        <f t="shared" si="5"/>
        <v/>
      </c>
    </row>
    <row r="170" spans="1:14" x14ac:dyDescent="0.25">
      <c r="A170" s="114"/>
      <c r="B170" s="254"/>
      <c r="C170" s="254"/>
      <c r="D170" s="254"/>
      <c r="E170" s="254"/>
      <c r="F170" s="254"/>
      <c r="G170" s="126">
        <f>IFERROR(VLOOKUP(B170,'Rates_PIN_Prj#_TX# input'!$L$8:$M$21,2,FALSE),0)</f>
        <v>0</v>
      </c>
      <c r="H170" s="254"/>
      <c r="I170" s="259">
        <f t="shared" si="4"/>
        <v>0</v>
      </c>
      <c r="N170" t="str">
        <f t="shared" si="5"/>
        <v/>
      </c>
    </row>
    <row r="171" spans="1:14" x14ac:dyDescent="0.25">
      <c r="A171" s="114"/>
      <c r="B171" s="254"/>
      <c r="C171" s="254"/>
      <c r="D171" s="254"/>
      <c r="E171" s="254"/>
      <c r="F171" s="254"/>
      <c r="G171" s="126">
        <f>IFERROR(VLOOKUP(B171,'Rates_PIN_Prj#_TX# input'!$L$8:$M$21,2,FALSE),0)</f>
        <v>0</v>
      </c>
      <c r="H171" s="254"/>
      <c r="I171" s="259">
        <f t="shared" si="4"/>
        <v>0</v>
      </c>
      <c r="N171" t="str">
        <f t="shared" si="5"/>
        <v/>
      </c>
    </row>
    <row r="172" spans="1:14" x14ac:dyDescent="0.25">
      <c r="A172" s="114"/>
      <c r="B172" s="254"/>
      <c r="C172" s="254"/>
      <c r="D172" s="254"/>
      <c r="E172" s="254"/>
      <c r="F172" s="254"/>
      <c r="G172" s="126">
        <f>IFERROR(VLOOKUP(B172,'Rates_PIN_Prj#_TX# input'!$L$8:$M$21,2,FALSE),0)</f>
        <v>0</v>
      </c>
      <c r="H172" s="254"/>
      <c r="I172" s="259">
        <f t="shared" si="4"/>
        <v>0</v>
      </c>
      <c r="N172" t="str">
        <f t="shared" si="5"/>
        <v/>
      </c>
    </row>
    <row r="173" spans="1:14" x14ac:dyDescent="0.25">
      <c r="A173" s="114"/>
      <c r="B173" s="254"/>
      <c r="C173" s="254"/>
      <c r="D173" s="254"/>
      <c r="E173" s="254"/>
      <c r="F173" s="254"/>
      <c r="G173" s="126">
        <f>IFERROR(VLOOKUP(B173,'Rates_PIN_Prj#_TX# input'!$L$8:$M$21,2,FALSE),0)</f>
        <v>0</v>
      </c>
      <c r="H173" s="254"/>
      <c r="I173" s="259">
        <f t="shared" si="4"/>
        <v>0</v>
      </c>
      <c r="N173" t="str">
        <f t="shared" si="5"/>
        <v/>
      </c>
    </row>
    <row r="174" spans="1:14" x14ac:dyDescent="0.25">
      <c r="A174" s="114"/>
      <c r="B174" s="254"/>
      <c r="C174" s="254"/>
      <c r="D174" s="254"/>
      <c r="E174" s="254"/>
      <c r="F174" s="254"/>
      <c r="G174" s="126">
        <f>IFERROR(VLOOKUP(B174,'Rates_PIN_Prj#_TX# input'!$L$8:$M$21,2,FALSE),0)</f>
        <v>0</v>
      </c>
      <c r="H174" s="254"/>
      <c r="I174" s="259">
        <f t="shared" si="4"/>
        <v>0</v>
      </c>
      <c r="N174" t="str">
        <f t="shared" si="5"/>
        <v/>
      </c>
    </row>
    <row r="175" spans="1:14" x14ac:dyDescent="0.25">
      <c r="A175" s="114"/>
      <c r="B175" s="254"/>
      <c r="C175" s="254"/>
      <c r="D175" s="254"/>
      <c r="E175" s="254"/>
      <c r="F175" s="254"/>
      <c r="G175" s="126">
        <f>IFERROR(VLOOKUP(B175,'Rates_PIN_Prj#_TX# input'!$L$8:$M$21,2,FALSE),0)</f>
        <v>0</v>
      </c>
      <c r="H175" s="254"/>
      <c r="I175" s="259">
        <f t="shared" si="4"/>
        <v>0</v>
      </c>
      <c r="N175" t="str">
        <f t="shared" si="5"/>
        <v/>
      </c>
    </row>
    <row r="176" spans="1:14" x14ac:dyDescent="0.25">
      <c r="A176" s="114"/>
      <c r="B176" s="254"/>
      <c r="C176" s="254"/>
      <c r="D176" s="254"/>
      <c r="E176" s="254"/>
      <c r="F176" s="254"/>
      <c r="G176" s="126">
        <f>IFERROR(VLOOKUP(B176,'Rates_PIN_Prj#_TX# input'!$L$8:$M$21,2,FALSE),0)</f>
        <v>0</v>
      </c>
      <c r="H176" s="254"/>
      <c r="I176" s="259">
        <f t="shared" si="4"/>
        <v>0</v>
      </c>
      <c r="N176" t="str">
        <f t="shared" si="5"/>
        <v/>
      </c>
    </row>
    <row r="177" spans="1:14" x14ac:dyDescent="0.25">
      <c r="A177" s="114"/>
      <c r="B177" s="254"/>
      <c r="C177" s="254"/>
      <c r="D177" s="254"/>
      <c r="E177" s="254"/>
      <c r="F177" s="254"/>
      <c r="G177" s="126">
        <f>IFERROR(VLOOKUP(B177,'Rates_PIN_Prj#_TX# input'!$L$8:$M$21,2,FALSE),0)</f>
        <v>0</v>
      </c>
      <c r="H177" s="254"/>
      <c r="I177" s="259">
        <f t="shared" si="4"/>
        <v>0</v>
      </c>
      <c r="N177" t="str">
        <f t="shared" si="5"/>
        <v/>
      </c>
    </row>
    <row r="178" spans="1:14" x14ac:dyDescent="0.25">
      <c r="A178" s="114"/>
      <c r="B178" s="254"/>
      <c r="C178" s="254"/>
      <c r="D178" s="254"/>
      <c r="E178" s="254"/>
      <c r="F178" s="254"/>
      <c r="G178" s="126">
        <f>IFERROR(VLOOKUP(B178,'Rates_PIN_Prj#_TX# input'!$L$8:$M$21,2,FALSE),0)</f>
        <v>0</v>
      </c>
      <c r="H178" s="254"/>
      <c r="I178" s="259">
        <f t="shared" si="4"/>
        <v>0</v>
      </c>
      <c r="J178" s="265"/>
      <c r="K178" s="266"/>
      <c r="N178" t="str">
        <f t="shared" si="5"/>
        <v/>
      </c>
    </row>
    <row r="179" spans="1:14" x14ac:dyDescent="0.25">
      <c r="A179" s="114"/>
      <c r="B179" s="254"/>
      <c r="C179" s="254"/>
      <c r="D179" s="254"/>
      <c r="E179" s="254"/>
      <c r="F179" s="254"/>
      <c r="G179" s="126">
        <f>IFERROR(VLOOKUP(B179,'Rates_PIN_Prj#_TX# input'!$L$8:$M$21,2,FALSE),0)</f>
        <v>0</v>
      </c>
      <c r="H179" s="254"/>
      <c r="I179" s="259">
        <f t="shared" si="4"/>
        <v>0</v>
      </c>
      <c r="J179" s="265"/>
      <c r="K179" s="266"/>
      <c r="N179" t="str">
        <f t="shared" si="5"/>
        <v/>
      </c>
    </row>
    <row r="180" spans="1:14" x14ac:dyDescent="0.25">
      <c r="A180" s="114"/>
      <c r="B180" s="254"/>
      <c r="C180" s="254"/>
      <c r="D180" s="254"/>
      <c r="E180" s="254"/>
      <c r="F180" s="254"/>
      <c r="G180" s="126">
        <f>IFERROR(VLOOKUP(B180,'Rates_PIN_Prj#_TX# input'!$L$8:$M$21,2,FALSE),0)</f>
        <v>0</v>
      </c>
      <c r="H180" s="254"/>
      <c r="I180" s="259">
        <f t="shared" si="4"/>
        <v>0</v>
      </c>
      <c r="J180" s="265"/>
      <c r="K180" s="266"/>
      <c r="N180" t="str">
        <f t="shared" si="5"/>
        <v/>
      </c>
    </row>
    <row r="181" spans="1:14" x14ac:dyDescent="0.25">
      <c r="A181" s="114"/>
      <c r="B181" s="254"/>
      <c r="C181" s="254"/>
      <c r="D181" s="254"/>
      <c r="E181" s="254"/>
      <c r="F181" s="254"/>
      <c r="G181" s="126">
        <f>IFERROR(VLOOKUP(B181,'Rates_PIN_Prj#_TX# input'!$L$8:$M$21,2,FALSE),0)</f>
        <v>0</v>
      </c>
      <c r="H181" s="254"/>
      <c r="I181" s="259">
        <f t="shared" si="4"/>
        <v>0</v>
      </c>
      <c r="J181" s="265"/>
      <c r="K181" s="266"/>
      <c r="N181" t="str">
        <f t="shared" si="5"/>
        <v/>
      </c>
    </row>
    <row r="182" spans="1:14" x14ac:dyDescent="0.25">
      <c r="A182" s="114"/>
      <c r="B182" s="254"/>
      <c r="C182" s="254"/>
      <c r="D182" s="254"/>
      <c r="E182" s="254"/>
      <c r="F182" s="254"/>
      <c r="G182" s="126">
        <f>IFERROR(VLOOKUP(B182,'Rates_PIN_Prj#_TX# input'!$L$8:$M$21,2,FALSE),0)</f>
        <v>0</v>
      </c>
      <c r="H182" s="254"/>
      <c r="I182" s="259">
        <f t="shared" si="4"/>
        <v>0</v>
      </c>
      <c r="J182" s="265"/>
      <c r="K182" s="266"/>
      <c r="N182" t="str">
        <f t="shared" si="5"/>
        <v/>
      </c>
    </row>
    <row r="183" spans="1:14" x14ac:dyDescent="0.25">
      <c r="A183" s="114"/>
      <c r="B183" s="254"/>
      <c r="C183" s="254"/>
      <c r="D183" s="254"/>
      <c r="E183" s="254"/>
      <c r="F183" s="254"/>
      <c r="G183" s="126">
        <f>IFERROR(VLOOKUP(B183,'Rates_PIN_Prj#_TX# input'!$L$8:$M$21,2,FALSE),0)</f>
        <v>0</v>
      </c>
      <c r="H183" s="254"/>
      <c r="I183" s="259">
        <f t="shared" si="4"/>
        <v>0</v>
      </c>
      <c r="N183" t="str">
        <f t="shared" si="5"/>
        <v/>
      </c>
    </row>
    <row r="184" spans="1:14" x14ac:dyDescent="0.25">
      <c r="A184" s="114"/>
      <c r="B184" s="254"/>
      <c r="C184" s="254"/>
      <c r="D184" s="254"/>
      <c r="E184" s="254"/>
      <c r="F184" s="254"/>
      <c r="G184" s="126">
        <f>IFERROR(VLOOKUP(B184,'Rates_PIN_Prj#_TX# input'!$L$8:$M$21,2,FALSE),0)</f>
        <v>0</v>
      </c>
      <c r="H184" s="254"/>
      <c r="I184" s="259">
        <f t="shared" si="4"/>
        <v>0</v>
      </c>
      <c r="N184" t="str">
        <f t="shared" si="5"/>
        <v/>
      </c>
    </row>
    <row r="185" spans="1:14" x14ac:dyDescent="0.25">
      <c r="A185" s="114"/>
      <c r="B185" s="254"/>
      <c r="C185" s="254"/>
      <c r="D185" s="254"/>
      <c r="E185" s="254"/>
      <c r="F185" s="254"/>
      <c r="G185" s="126">
        <f>IFERROR(VLOOKUP(B185,'Rates_PIN_Prj#_TX# input'!$L$8:$M$21,2,FALSE),0)</f>
        <v>0</v>
      </c>
      <c r="H185" s="254"/>
      <c r="I185" s="259">
        <f t="shared" si="4"/>
        <v>0</v>
      </c>
      <c r="N185" t="str">
        <f t="shared" si="5"/>
        <v/>
      </c>
    </row>
    <row r="186" spans="1:14" x14ac:dyDescent="0.25">
      <c r="A186" s="114"/>
      <c r="B186" s="254"/>
      <c r="C186" s="254"/>
      <c r="D186" s="254"/>
      <c r="E186" s="254"/>
      <c r="F186" s="254"/>
      <c r="G186" s="126">
        <f>IFERROR(VLOOKUP(B186,'Rates_PIN_Prj#_TX# input'!$L$8:$M$21,2,FALSE),0)</f>
        <v>0</v>
      </c>
      <c r="H186" s="254"/>
      <c r="I186" s="259">
        <f t="shared" si="4"/>
        <v>0</v>
      </c>
      <c r="N186" t="str">
        <f t="shared" si="5"/>
        <v/>
      </c>
    </row>
    <row r="187" spans="1:14" x14ac:dyDescent="0.25">
      <c r="A187" s="114"/>
      <c r="B187" s="254"/>
      <c r="C187" s="254"/>
      <c r="D187" s="254"/>
      <c r="E187" s="254"/>
      <c r="F187" s="254"/>
      <c r="G187" s="126">
        <f>IFERROR(VLOOKUP(B187,'Rates_PIN_Prj#_TX# input'!$L$8:$M$21,2,FALSE),0)</f>
        <v>0</v>
      </c>
      <c r="H187" s="254"/>
      <c r="I187" s="259">
        <f t="shared" si="4"/>
        <v>0</v>
      </c>
      <c r="N187" t="str">
        <f t="shared" si="5"/>
        <v/>
      </c>
    </row>
    <row r="188" spans="1:14" x14ac:dyDescent="0.25">
      <c r="A188" s="114"/>
      <c r="B188" s="254"/>
      <c r="C188" s="254"/>
      <c r="D188" s="254"/>
      <c r="E188" s="254"/>
      <c r="F188" s="254"/>
      <c r="G188" s="126">
        <f>IFERROR(VLOOKUP(B188,'Rates_PIN_Prj#_TX# input'!$L$8:$M$21,2,FALSE),0)</f>
        <v>0</v>
      </c>
      <c r="H188" s="254"/>
      <c r="I188" s="259">
        <f t="shared" si="4"/>
        <v>0</v>
      </c>
      <c r="N188" t="str">
        <f t="shared" si="5"/>
        <v/>
      </c>
    </row>
    <row r="189" spans="1:14" x14ac:dyDescent="0.25">
      <c r="A189" s="114"/>
      <c r="B189" s="254"/>
      <c r="C189" s="254"/>
      <c r="D189" s="254"/>
      <c r="E189" s="254"/>
      <c r="F189" s="254"/>
      <c r="G189" s="126">
        <f>IFERROR(VLOOKUP(B189,'Rates_PIN_Prj#_TX# input'!$L$8:$M$21,2,FALSE),0)</f>
        <v>0</v>
      </c>
      <c r="H189" s="254"/>
      <c r="I189" s="259">
        <f t="shared" si="4"/>
        <v>0</v>
      </c>
      <c r="N189" t="str">
        <f t="shared" si="5"/>
        <v/>
      </c>
    </row>
    <row r="190" spans="1:14" x14ac:dyDescent="0.25">
      <c r="A190" s="114"/>
      <c r="B190" s="254"/>
      <c r="C190" s="254"/>
      <c r="D190" s="254"/>
      <c r="E190" s="254"/>
      <c r="F190" s="254"/>
      <c r="G190" s="126">
        <f>IFERROR(VLOOKUP(B190,'Rates_PIN_Prj#_TX# input'!$L$8:$M$21,2,FALSE),0)</f>
        <v>0</v>
      </c>
      <c r="H190" s="254"/>
      <c r="I190" s="259">
        <f t="shared" si="4"/>
        <v>0</v>
      </c>
      <c r="N190" t="str">
        <f t="shared" si="5"/>
        <v/>
      </c>
    </row>
    <row r="191" spans="1:14" x14ac:dyDescent="0.25">
      <c r="A191" s="114"/>
      <c r="B191" s="254"/>
      <c r="C191" s="254"/>
      <c r="D191" s="254"/>
      <c r="E191" s="254"/>
      <c r="F191" s="254"/>
      <c r="G191" s="126">
        <f>IFERROR(VLOOKUP(B191,'Rates_PIN_Prj#_TX# input'!$L$8:$M$21,2,FALSE),0)</f>
        <v>0</v>
      </c>
      <c r="H191" s="254"/>
      <c r="I191" s="259">
        <f t="shared" si="4"/>
        <v>0</v>
      </c>
      <c r="N191" t="str">
        <f t="shared" si="5"/>
        <v/>
      </c>
    </row>
    <row r="192" spans="1:14" x14ac:dyDescent="0.25">
      <c r="A192" s="114"/>
      <c r="B192" s="254"/>
      <c r="C192" s="254"/>
      <c r="D192" s="254"/>
      <c r="E192" s="254"/>
      <c r="F192" s="254"/>
      <c r="G192" s="126">
        <f>IFERROR(VLOOKUP(B192,'Rates_PIN_Prj#_TX# input'!$L$8:$M$21,2,FALSE),0)</f>
        <v>0</v>
      </c>
      <c r="H192" s="254"/>
      <c r="I192" s="259">
        <f t="shared" si="4"/>
        <v>0</v>
      </c>
      <c r="N192" t="str">
        <f t="shared" si="5"/>
        <v/>
      </c>
    </row>
    <row r="193" spans="1:14" x14ac:dyDescent="0.25">
      <c r="A193" s="114"/>
      <c r="B193" s="254"/>
      <c r="C193" s="254"/>
      <c r="D193" s="254"/>
      <c r="E193" s="254"/>
      <c r="F193" s="254"/>
      <c r="G193" s="126">
        <f>IFERROR(VLOOKUP(B193,'Rates_PIN_Prj#_TX# input'!$L$8:$M$21,2,FALSE),0)</f>
        <v>0</v>
      </c>
      <c r="H193" s="254"/>
      <c r="I193" s="259">
        <f t="shared" si="4"/>
        <v>0</v>
      </c>
      <c r="N193" t="str">
        <f t="shared" si="5"/>
        <v/>
      </c>
    </row>
    <row r="194" spans="1:14" x14ac:dyDescent="0.25">
      <c r="A194" s="114"/>
      <c r="B194" s="254"/>
      <c r="C194" s="254"/>
      <c r="D194" s="254"/>
      <c r="E194" s="254"/>
      <c r="F194" s="254"/>
      <c r="G194" s="126">
        <f>IFERROR(VLOOKUP(B194,'Rates_PIN_Prj#_TX# input'!$L$8:$M$21,2,FALSE),0)</f>
        <v>0</v>
      </c>
      <c r="H194" s="254"/>
      <c r="I194" s="259">
        <f t="shared" si="4"/>
        <v>0</v>
      </c>
      <c r="N194" t="str">
        <f t="shared" si="5"/>
        <v/>
      </c>
    </row>
    <row r="195" spans="1:14" x14ac:dyDescent="0.25">
      <c r="A195" s="114"/>
      <c r="B195" s="254"/>
      <c r="C195" s="254"/>
      <c r="D195" s="254"/>
      <c r="E195" s="254"/>
      <c r="F195" s="254"/>
      <c r="G195" s="126">
        <f>IFERROR(VLOOKUP(B195,'Rates_PIN_Prj#_TX# input'!$L$8:$M$21,2,FALSE),0)</f>
        <v>0</v>
      </c>
      <c r="H195" s="254"/>
      <c r="I195" s="259">
        <f t="shared" ref="I195:I258" si="6">H195*G195</f>
        <v>0</v>
      </c>
      <c r="N195" t="str">
        <f t="shared" ref="N195:N258" si="7">_xlfn.CONCAT(B195,E195)</f>
        <v/>
      </c>
    </row>
    <row r="196" spans="1:14" x14ac:dyDescent="0.25">
      <c r="A196" s="114"/>
      <c r="B196" s="254"/>
      <c r="C196" s="254"/>
      <c r="D196" s="254"/>
      <c r="E196" s="254"/>
      <c r="F196" s="254"/>
      <c r="G196" s="126">
        <f>IFERROR(VLOOKUP(B196,'Rates_PIN_Prj#_TX# input'!$L$8:$M$21,2,FALSE),0)</f>
        <v>0</v>
      </c>
      <c r="H196" s="254"/>
      <c r="I196" s="259">
        <f t="shared" si="6"/>
        <v>0</v>
      </c>
      <c r="N196" t="str">
        <f t="shared" si="7"/>
        <v/>
      </c>
    </row>
    <row r="197" spans="1:14" x14ac:dyDescent="0.25">
      <c r="A197" s="114"/>
      <c r="B197" s="254"/>
      <c r="C197" s="254"/>
      <c r="D197" s="254"/>
      <c r="E197" s="254"/>
      <c r="F197" s="254"/>
      <c r="G197" s="126">
        <f>IFERROR(VLOOKUP(B197,'Rates_PIN_Prj#_TX# input'!$L$8:$M$21,2,FALSE),0)</f>
        <v>0</v>
      </c>
      <c r="H197" s="254"/>
      <c r="I197" s="259">
        <f t="shared" si="6"/>
        <v>0</v>
      </c>
      <c r="N197" t="str">
        <f t="shared" si="7"/>
        <v/>
      </c>
    </row>
    <row r="198" spans="1:14" x14ac:dyDescent="0.25">
      <c r="A198" s="114"/>
      <c r="B198" s="254"/>
      <c r="C198" s="254"/>
      <c r="D198" s="254"/>
      <c r="E198" s="254"/>
      <c r="F198" s="254"/>
      <c r="G198" s="126">
        <f>IFERROR(VLOOKUP(B198,'Rates_PIN_Prj#_TX# input'!$L$8:$M$21,2,FALSE),0)</f>
        <v>0</v>
      </c>
      <c r="H198" s="254"/>
      <c r="I198" s="259">
        <f t="shared" si="6"/>
        <v>0</v>
      </c>
      <c r="N198" t="str">
        <f t="shared" si="7"/>
        <v/>
      </c>
    </row>
    <row r="199" spans="1:14" x14ac:dyDescent="0.25">
      <c r="A199" s="114"/>
      <c r="B199" s="254"/>
      <c r="C199" s="254"/>
      <c r="D199" s="254"/>
      <c r="E199" s="254"/>
      <c r="F199" s="254"/>
      <c r="G199" s="126">
        <f>IFERROR(VLOOKUP(B199,'Rates_PIN_Prj#_TX# input'!$L$8:$M$21,2,FALSE),0)</f>
        <v>0</v>
      </c>
      <c r="H199" s="254"/>
      <c r="I199" s="259">
        <f t="shared" si="6"/>
        <v>0</v>
      </c>
      <c r="N199" t="str">
        <f t="shared" si="7"/>
        <v/>
      </c>
    </row>
    <row r="200" spans="1:14" x14ac:dyDescent="0.25">
      <c r="A200" s="114"/>
      <c r="B200" s="254"/>
      <c r="C200" s="254"/>
      <c r="D200" s="254"/>
      <c r="E200" s="254"/>
      <c r="F200" s="254"/>
      <c r="G200" s="126">
        <f>IFERROR(VLOOKUP(B200,'Rates_PIN_Prj#_TX# input'!$L$8:$M$21,2,FALSE),0)</f>
        <v>0</v>
      </c>
      <c r="H200" s="254"/>
      <c r="I200" s="259">
        <f t="shared" si="6"/>
        <v>0</v>
      </c>
      <c r="N200" t="str">
        <f t="shared" si="7"/>
        <v/>
      </c>
    </row>
    <row r="201" spans="1:14" x14ac:dyDescent="0.25">
      <c r="A201" s="114"/>
      <c r="B201" s="254"/>
      <c r="C201" s="254"/>
      <c r="D201" s="254"/>
      <c r="E201" s="254"/>
      <c r="F201" s="254"/>
      <c r="G201" s="126">
        <f>IFERROR(VLOOKUP(B201,'Rates_PIN_Prj#_TX# input'!$L$8:$M$21,2,FALSE),0)</f>
        <v>0</v>
      </c>
      <c r="H201" s="254"/>
      <c r="I201" s="259">
        <f t="shared" si="6"/>
        <v>0</v>
      </c>
      <c r="N201" t="str">
        <f t="shared" si="7"/>
        <v/>
      </c>
    </row>
    <row r="202" spans="1:14" x14ac:dyDescent="0.25">
      <c r="A202" s="114"/>
      <c r="B202" s="254"/>
      <c r="C202" s="254"/>
      <c r="D202" s="254"/>
      <c r="E202" s="254"/>
      <c r="F202" s="254"/>
      <c r="G202" s="126">
        <f>IFERROR(VLOOKUP(B202,'Rates_PIN_Prj#_TX# input'!$L$8:$M$21,2,FALSE),0)</f>
        <v>0</v>
      </c>
      <c r="H202" s="254"/>
      <c r="I202" s="259">
        <f t="shared" si="6"/>
        <v>0</v>
      </c>
      <c r="N202" t="str">
        <f t="shared" si="7"/>
        <v/>
      </c>
    </row>
    <row r="203" spans="1:14" x14ac:dyDescent="0.25">
      <c r="A203" s="114"/>
      <c r="B203" s="254"/>
      <c r="C203" s="254"/>
      <c r="D203" s="254"/>
      <c r="E203" s="254"/>
      <c r="F203" s="254"/>
      <c r="G203" s="126">
        <f>IFERROR(VLOOKUP(B203,'Rates_PIN_Prj#_TX# input'!$L$8:$M$21,2,FALSE),0)</f>
        <v>0</v>
      </c>
      <c r="H203" s="254"/>
      <c r="I203" s="259">
        <f t="shared" si="6"/>
        <v>0</v>
      </c>
      <c r="N203" t="str">
        <f t="shared" si="7"/>
        <v/>
      </c>
    </row>
    <row r="204" spans="1:14" x14ac:dyDescent="0.25">
      <c r="A204" s="114"/>
      <c r="B204" s="254"/>
      <c r="C204" s="254"/>
      <c r="D204" s="254"/>
      <c r="E204" s="254"/>
      <c r="F204" s="254"/>
      <c r="G204" s="126">
        <f>IFERROR(VLOOKUP(B204,'Rates_PIN_Prj#_TX# input'!$L$8:$M$21,2,FALSE),0)</f>
        <v>0</v>
      </c>
      <c r="H204" s="254"/>
      <c r="I204" s="259">
        <f t="shared" si="6"/>
        <v>0</v>
      </c>
      <c r="N204" t="str">
        <f t="shared" si="7"/>
        <v/>
      </c>
    </row>
    <row r="205" spans="1:14" x14ac:dyDescent="0.25">
      <c r="A205" s="114"/>
      <c r="B205" s="254"/>
      <c r="C205" s="254"/>
      <c r="D205" s="254"/>
      <c r="E205" s="254"/>
      <c r="F205" s="254"/>
      <c r="G205" s="126">
        <f>IFERROR(VLOOKUP(B205,'Rates_PIN_Prj#_TX# input'!$L$8:$M$21,2,FALSE),0)</f>
        <v>0</v>
      </c>
      <c r="H205" s="254"/>
      <c r="I205" s="259">
        <f t="shared" si="6"/>
        <v>0</v>
      </c>
      <c r="N205" t="str">
        <f t="shared" si="7"/>
        <v/>
      </c>
    </row>
    <row r="206" spans="1:14" x14ac:dyDescent="0.25">
      <c r="A206" s="114"/>
      <c r="B206" s="254"/>
      <c r="C206" s="254"/>
      <c r="D206" s="254"/>
      <c r="E206" s="254"/>
      <c r="F206" s="254"/>
      <c r="G206" s="126">
        <f>IFERROR(VLOOKUP(B206,'Rates_PIN_Prj#_TX# input'!$L$8:$M$21,2,FALSE),0)</f>
        <v>0</v>
      </c>
      <c r="H206" s="254"/>
      <c r="I206" s="259">
        <f t="shared" si="6"/>
        <v>0</v>
      </c>
      <c r="N206" t="str">
        <f t="shared" si="7"/>
        <v/>
      </c>
    </row>
    <row r="207" spans="1:14" x14ac:dyDescent="0.25">
      <c r="A207" s="114"/>
      <c r="B207" s="254"/>
      <c r="C207" s="254"/>
      <c r="D207" s="254"/>
      <c r="E207" s="254"/>
      <c r="F207" s="254"/>
      <c r="G207" s="126">
        <f>IFERROR(VLOOKUP(B207,'Rates_PIN_Prj#_TX# input'!$L$8:$M$21,2,FALSE),0)</f>
        <v>0</v>
      </c>
      <c r="H207" s="254"/>
      <c r="I207" s="259">
        <f t="shared" si="6"/>
        <v>0</v>
      </c>
      <c r="N207" t="str">
        <f t="shared" si="7"/>
        <v/>
      </c>
    </row>
    <row r="208" spans="1:14" x14ac:dyDescent="0.25">
      <c r="A208" s="114"/>
      <c r="B208" s="254"/>
      <c r="C208" s="254"/>
      <c r="D208" s="254"/>
      <c r="E208" s="254"/>
      <c r="F208" s="254"/>
      <c r="G208" s="126">
        <f>IFERROR(VLOOKUP(B208,'Rates_PIN_Prj#_TX# input'!$L$8:$M$21,2,FALSE),0)</f>
        <v>0</v>
      </c>
      <c r="H208" s="254"/>
      <c r="I208" s="259">
        <f t="shared" si="6"/>
        <v>0</v>
      </c>
      <c r="N208" t="str">
        <f t="shared" si="7"/>
        <v/>
      </c>
    </row>
    <row r="209" spans="1:14" x14ac:dyDescent="0.25">
      <c r="A209" s="114"/>
      <c r="B209" s="254"/>
      <c r="C209" s="254"/>
      <c r="D209" s="254"/>
      <c r="E209" s="254"/>
      <c r="F209" s="254"/>
      <c r="G209" s="126">
        <f>IFERROR(VLOOKUP(B209,'Rates_PIN_Prj#_TX# input'!$L$8:$M$21,2,FALSE),0)</f>
        <v>0</v>
      </c>
      <c r="H209" s="254"/>
      <c r="I209" s="259">
        <f t="shared" si="6"/>
        <v>0</v>
      </c>
      <c r="N209" t="str">
        <f t="shared" si="7"/>
        <v/>
      </c>
    </row>
    <row r="210" spans="1:14" x14ac:dyDescent="0.25">
      <c r="A210" s="114"/>
      <c r="B210" s="254"/>
      <c r="C210" s="254"/>
      <c r="D210" s="254"/>
      <c r="E210" s="254"/>
      <c r="F210" s="254"/>
      <c r="G210" s="126">
        <f>IFERROR(VLOOKUP(B210,'Rates_PIN_Prj#_TX# input'!$L$8:$M$21,2,FALSE),0)</f>
        <v>0</v>
      </c>
      <c r="H210" s="254"/>
      <c r="I210" s="259">
        <f t="shared" si="6"/>
        <v>0</v>
      </c>
      <c r="N210" t="str">
        <f t="shared" si="7"/>
        <v/>
      </c>
    </row>
    <row r="211" spans="1:14" x14ac:dyDescent="0.25">
      <c r="A211" s="114"/>
      <c r="B211" s="254"/>
      <c r="C211" s="254"/>
      <c r="D211" s="254"/>
      <c r="E211" s="254"/>
      <c r="F211" s="254"/>
      <c r="G211" s="126">
        <f>IFERROR(VLOOKUP(B211,'Rates_PIN_Prj#_TX# input'!$L$8:$M$21,2,FALSE),0)</f>
        <v>0</v>
      </c>
      <c r="H211" s="254"/>
      <c r="I211" s="259">
        <f t="shared" si="6"/>
        <v>0</v>
      </c>
      <c r="N211" t="str">
        <f t="shared" si="7"/>
        <v/>
      </c>
    </row>
    <row r="212" spans="1:14" x14ac:dyDescent="0.25">
      <c r="A212" s="114"/>
      <c r="B212" s="254"/>
      <c r="C212" s="254"/>
      <c r="D212" s="254"/>
      <c r="E212" s="254"/>
      <c r="F212" s="254"/>
      <c r="G212" s="126">
        <f>IFERROR(VLOOKUP(B212,'Rates_PIN_Prj#_TX# input'!$L$8:$M$21,2,FALSE),0)</f>
        <v>0</v>
      </c>
      <c r="H212" s="254"/>
      <c r="I212" s="259">
        <f t="shared" si="6"/>
        <v>0</v>
      </c>
      <c r="N212" t="str">
        <f t="shared" si="7"/>
        <v/>
      </c>
    </row>
    <row r="213" spans="1:14" x14ac:dyDescent="0.25">
      <c r="A213" s="114"/>
      <c r="B213" s="254"/>
      <c r="C213" s="254"/>
      <c r="D213" s="254"/>
      <c r="E213" s="254"/>
      <c r="F213" s="254"/>
      <c r="G213" s="126">
        <f>IFERROR(VLOOKUP(B213,'Rates_PIN_Prj#_TX# input'!$L$8:$M$21,2,FALSE),0)</f>
        <v>0</v>
      </c>
      <c r="H213" s="254"/>
      <c r="I213" s="259">
        <f t="shared" si="6"/>
        <v>0</v>
      </c>
      <c r="N213" t="str">
        <f t="shared" si="7"/>
        <v/>
      </c>
    </row>
    <row r="214" spans="1:14" x14ac:dyDescent="0.25">
      <c r="A214" s="114"/>
      <c r="B214" s="254"/>
      <c r="C214" s="254"/>
      <c r="D214" s="254"/>
      <c r="E214" s="254"/>
      <c r="F214" s="254"/>
      <c r="G214" s="126">
        <f>IFERROR(VLOOKUP(B214,'Rates_PIN_Prj#_TX# input'!$L$8:$M$21,2,FALSE),0)</f>
        <v>0</v>
      </c>
      <c r="H214" s="254"/>
      <c r="I214" s="259">
        <f t="shared" si="6"/>
        <v>0</v>
      </c>
      <c r="N214" t="str">
        <f t="shared" si="7"/>
        <v/>
      </c>
    </row>
    <row r="215" spans="1:14" x14ac:dyDescent="0.25">
      <c r="A215" s="114"/>
      <c r="B215" s="254"/>
      <c r="C215" s="254"/>
      <c r="D215" s="254"/>
      <c r="E215" s="254"/>
      <c r="F215" s="254"/>
      <c r="G215" s="126">
        <f>IFERROR(VLOOKUP(B215,'Rates_PIN_Prj#_TX# input'!$L$8:$M$21,2,FALSE),0)</f>
        <v>0</v>
      </c>
      <c r="H215" s="254"/>
      <c r="I215" s="259">
        <f t="shared" si="6"/>
        <v>0</v>
      </c>
      <c r="N215" t="str">
        <f t="shared" si="7"/>
        <v/>
      </c>
    </row>
    <row r="216" spans="1:14" x14ac:dyDescent="0.25">
      <c r="A216" s="114"/>
      <c r="B216" s="254"/>
      <c r="C216" s="254"/>
      <c r="D216" s="254"/>
      <c r="E216" s="254"/>
      <c r="F216" s="254"/>
      <c r="G216" s="126">
        <f>IFERROR(VLOOKUP(B216,'Rates_PIN_Prj#_TX# input'!$L$8:$M$21,2,FALSE),0)</f>
        <v>0</v>
      </c>
      <c r="H216" s="254"/>
      <c r="I216" s="259">
        <f t="shared" si="6"/>
        <v>0</v>
      </c>
      <c r="N216" t="str">
        <f t="shared" si="7"/>
        <v/>
      </c>
    </row>
    <row r="217" spans="1:14" x14ac:dyDescent="0.25">
      <c r="A217" s="114"/>
      <c r="B217" s="254"/>
      <c r="C217" s="254"/>
      <c r="D217" s="254"/>
      <c r="E217" s="254"/>
      <c r="F217" s="254"/>
      <c r="G217" s="126">
        <f>IFERROR(VLOOKUP(B217,'Rates_PIN_Prj#_TX# input'!$L$8:$M$21,2,FALSE),0)</f>
        <v>0</v>
      </c>
      <c r="H217" s="254"/>
      <c r="I217" s="259">
        <f t="shared" si="6"/>
        <v>0</v>
      </c>
      <c r="N217" t="str">
        <f t="shared" si="7"/>
        <v/>
      </c>
    </row>
    <row r="218" spans="1:14" x14ac:dyDescent="0.25">
      <c r="A218" s="114"/>
      <c r="B218" s="254"/>
      <c r="C218" s="254"/>
      <c r="D218" s="254"/>
      <c r="E218" s="254"/>
      <c r="F218" s="254"/>
      <c r="G218" s="126">
        <f>IFERROR(VLOOKUP(B218,'Rates_PIN_Prj#_TX# input'!$L$8:$M$21,2,FALSE),0)</f>
        <v>0</v>
      </c>
      <c r="H218" s="254"/>
      <c r="I218" s="259">
        <f t="shared" si="6"/>
        <v>0</v>
      </c>
      <c r="N218" t="str">
        <f t="shared" si="7"/>
        <v/>
      </c>
    </row>
    <row r="219" spans="1:14" x14ac:dyDescent="0.25">
      <c r="A219" s="114"/>
      <c r="B219" s="254"/>
      <c r="C219" s="254"/>
      <c r="D219" s="254"/>
      <c r="E219" s="254"/>
      <c r="F219" s="254"/>
      <c r="G219" s="126">
        <f>IFERROR(VLOOKUP(B219,'Rates_PIN_Prj#_TX# input'!$L$8:$M$21,2,FALSE),0)</f>
        <v>0</v>
      </c>
      <c r="H219" s="254"/>
      <c r="I219" s="259">
        <f t="shared" si="6"/>
        <v>0</v>
      </c>
      <c r="N219" t="str">
        <f t="shared" si="7"/>
        <v/>
      </c>
    </row>
    <row r="220" spans="1:14" x14ac:dyDescent="0.25">
      <c r="A220" s="114"/>
      <c r="B220" s="254"/>
      <c r="C220" s="254"/>
      <c r="D220" s="254"/>
      <c r="E220" s="254"/>
      <c r="F220" s="254"/>
      <c r="G220" s="126">
        <f>IFERROR(VLOOKUP(B220,'Rates_PIN_Prj#_TX# input'!$L$8:$M$21,2,FALSE),0)</f>
        <v>0</v>
      </c>
      <c r="H220" s="254"/>
      <c r="I220" s="259">
        <f t="shared" si="6"/>
        <v>0</v>
      </c>
      <c r="N220" t="str">
        <f t="shared" si="7"/>
        <v/>
      </c>
    </row>
    <row r="221" spans="1:14" x14ac:dyDescent="0.25">
      <c r="A221" s="114"/>
      <c r="B221" s="254"/>
      <c r="C221" s="254"/>
      <c r="D221" s="254"/>
      <c r="E221" s="254"/>
      <c r="F221" s="254"/>
      <c r="G221" s="126">
        <f>IFERROR(VLOOKUP(B221,'Rates_PIN_Prj#_TX# input'!$L$8:$M$21,2,FALSE),0)</f>
        <v>0</v>
      </c>
      <c r="H221" s="254"/>
      <c r="I221" s="259">
        <f t="shared" si="6"/>
        <v>0</v>
      </c>
      <c r="N221" t="str">
        <f t="shared" si="7"/>
        <v/>
      </c>
    </row>
    <row r="222" spans="1:14" x14ac:dyDescent="0.25">
      <c r="A222" s="114"/>
      <c r="B222" s="254"/>
      <c r="C222" s="254"/>
      <c r="D222" s="254"/>
      <c r="E222" s="254"/>
      <c r="F222" s="254"/>
      <c r="G222" s="126">
        <f>IFERROR(VLOOKUP(B222,'Rates_PIN_Prj#_TX# input'!$L$8:$M$21,2,FALSE),0)</f>
        <v>0</v>
      </c>
      <c r="H222" s="254"/>
      <c r="I222" s="259">
        <f t="shared" si="6"/>
        <v>0</v>
      </c>
      <c r="J222" s="265"/>
      <c r="K222" s="266"/>
      <c r="N222" t="str">
        <f t="shared" si="7"/>
        <v/>
      </c>
    </row>
    <row r="223" spans="1:14" x14ac:dyDescent="0.25">
      <c r="A223" s="114"/>
      <c r="B223" s="254"/>
      <c r="C223" s="254"/>
      <c r="D223" s="254"/>
      <c r="E223" s="254"/>
      <c r="F223" s="254"/>
      <c r="G223" s="126">
        <f>IFERROR(VLOOKUP(B223,'Rates_PIN_Prj#_TX# input'!$L$8:$M$21,2,FALSE),0)</f>
        <v>0</v>
      </c>
      <c r="H223" s="254"/>
      <c r="I223" s="259">
        <f t="shared" si="6"/>
        <v>0</v>
      </c>
      <c r="J223" s="265"/>
      <c r="K223" s="266"/>
      <c r="N223" t="str">
        <f t="shared" si="7"/>
        <v/>
      </c>
    </row>
    <row r="224" spans="1:14" x14ac:dyDescent="0.25">
      <c r="A224" s="114"/>
      <c r="B224" s="254"/>
      <c r="C224" s="254"/>
      <c r="D224" s="254"/>
      <c r="E224" s="254"/>
      <c r="F224" s="254"/>
      <c r="G224" s="126">
        <f>IFERROR(VLOOKUP(B224,'Rates_PIN_Prj#_TX# input'!$L$8:$M$21,2,FALSE),0)</f>
        <v>0</v>
      </c>
      <c r="H224" s="254"/>
      <c r="I224" s="259">
        <f t="shared" si="6"/>
        <v>0</v>
      </c>
      <c r="J224" s="265"/>
      <c r="K224" s="266"/>
      <c r="N224" t="str">
        <f t="shared" si="7"/>
        <v/>
      </c>
    </row>
    <row r="225" spans="1:14" x14ac:dyDescent="0.25">
      <c r="A225" s="114"/>
      <c r="B225" s="254"/>
      <c r="C225" s="254"/>
      <c r="D225" s="254"/>
      <c r="E225" s="254"/>
      <c r="F225" s="254"/>
      <c r="G225" s="126">
        <f>IFERROR(VLOOKUP(B225,'Rates_PIN_Prj#_TX# input'!$L$8:$M$21,2,FALSE),0)</f>
        <v>0</v>
      </c>
      <c r="H225" s="254"/>
      <c r="I225" s="259">
        <f t="shared" si="6"/>
        <v>0</v>
      </c>
      <c r="J225" s="265"/>
      <c r="K225" s="266"/>
      <c r="N225" t="str">
        <f t="shared" si="7"/>
        <v/>
      </c>
    </row>
    <row r="226" spans="1:14" x14ac:dyDescent="0.25">
      <c r="A226" s="114"/>
      <c r="B226" s="254"/>
      <c r="C226" s="254"/>
      <c r="D226" s="254"/>
      <c r="E226" s="254"/>
      <c r="F226" s="254"/>
      <c r="G226" s="126">
        <f>IFERROR(VLOOKUP(B226,'Rates_PIN_Prj#_TX# input'!$L$8:$M$21,2,FALSE),0)</f>
        <v>0</v>
      </c>
      <c r="H226" s="254"/>
      <c r="I226" s="259">
        <f t="shared" si="6"/>
        <v>0</v>
      </c>
      <c r="N226" t="str">
        <f t="shared" si="7"/>
        <v/>
      </c>
    </row>
    <row r="227" spans="1:14" x14ac:dyDescent="0.25">
      <c r="A227" s="114"/>
      <c r="B227" s="254"/>
      <c r="C227" s="254"/>
      <c r="D227" s="254"/>
      <c r="E227" s="254"/>
      <c r="F227" s="254"/>
      <c r="G227" s="126">
        <f>IFERROR(VLOOKUP(B227,'Rates_PIN_Prj#_TX# input'!$L$8:$M$21,2,FALSE),0)</f>
        <v>0</v>
      </c>
      <c r="H227" s="254"/>
      <c r="I227" s="259">
        <f t="shared" si="6"/>
        <v>0</v>
      </c>
      <c r="N227" t="str">
        <f t="shared" si="7"/>
        <v/>
      </c>
    </row>
    <row r="228" spans="1:14" x14ac:dyDescent="0.25">
      <c r="A228" s="114"/>
      <c r="B228" s="254"/>
      <c r="C228" s="254"/>
      <c r="D228" s="254"/>
      <c r="E228" s="254"/>
      <c r="F228" s="254"/>
      <c r="G228" s="126">
        <f>IFERROR(VLOOKUP(B228,'Rates_PIN_Prj#_TX# input'!$L$8:$M$21,2,FALSE),0)</f>
        <v>0</v>
      </c>
      <c r="H228" s="254"/>
      <c r="I228" s="259">
        <f t="shared" si="6"/>
        <v>0</v>
      </c>
      <c r="N228" t="str">
        <f t="shared" si="7"/>
        <v/>
      </c>
    </row>
    <row r="229" spans="1:14" x14ac:dyDescent="0.25">
      <c r="A229" s="114"/>
      <c r="B229" s="254"/>
      <c r="C229" s="254"/>
      <c r="D229" s="254"/>
      <c r="E229" s="254"/>
      <c r="F229" s="254"/>
      <c r="G229" s="126">
        <f>IFERROR(VLOOKUP(B229,'Rates_PIN_Prj#_TX# input'!$L$8:$M$21,2,FALSE),0)</f>
        <v>0</v>
      </c>
      <c r="H229" s="254"/>
      <c r="I229" s="259">
        <f t="shared" si="6"/>
        <v>0</v>
      </c>
      <c r="N229" t="str">
        <f t="shared" si="7"/>
        <v/>
      </c>
    </row>
    <row r="230" spans="1:14" x14ac:dyDescent="0.25">
      <c r="A230" s="114"/>
      <c r="B230" s="254"/>
      <c r="C230" s="254"/>
      <c r="D230" s="254"/>
      <c r="E230" s="254"/>
      <c r="F230" s="254"/>
      <c r="G230" s="126">
        <f>IFERROR(VLOOKUP(B230,'Rates_PIN_Prj#_TX# input'!$L$8:$M$21,2,FALSE),0)</f>
        <v>0</v>
      </c>
      <c r="H230" s="254"/>
      <c r="I230" s="259">
        <f t="shared" si="6"/>
        <v>0</v>
      </c>
      <c r="N230" t="str">
        <f t="shared" si="7"/>
        <v/>
      </c>
    </row>
    <row r="231" spans="1:14" x14ac:dyDescent="0.25">
      <c r="A231" s="114"/>
      <c r="B231" s="254"/>
      <c r="C231" s="254"/>
      <c r="D231" s="254"/>
      <c r="E231" s="254"/>
      <c r="F231" s="254"/>
      <c r="G231" s="126">
        <f>IFERROR(VLOOKUP(B231,'Rates_PIN_Prj#_TX# input'!$L$8:$M$21,2,FALSE),0)</f>
        <v>0</v>
      </c>
      <c r="H231" s="254"/>
      <c r="I231" s="259">
        <f t="shared" si="6"/>
        <v>0</v>
      </c>
      <c r="N231" t="str">
        <f t="shared" si="7"/>
        <v/>
      </c>
    </row>
    <row r="232" spans="1:14" x14ac:dyDescent="0.25">
      <c r="A232" s="114"/>
      <c r="B232" s="254"/>
      <c r="C232" s="254"/>
      <c r="D232" s="254"/>
      <c r="E232" s="254"/>
      <c r="F232" s="254"/>
      <c r="G232" s="126">
        <f>IFERROR(VLOOKUP(B232,'Rates_PIN_Prj#_TX# input'!$L$8:$M$21,2,FALSE),0)</f>
        <v>0</v>
      </c>
      <c r="H232" s="254"/>
      <c r="I232" s="259">
        <f t="shared" si="6"/>
        <v>0</v>
      </c>
      <c r="N232" t="str">
        <f t="shared" si="7"/>
        <v/>
      </c>
    </row>
    <row r="233" spans="1:14" x14ac:dyDescent="0.25">
      <c r="A233" s="114"/>
      <c r="B233" s="254"/>
      <c r="C233" s="254"/>
      <c r="D233" s="254"/>
      <c r="E233" s="254"/>
      <c r="F233" s="254"/>
      <c r="G233" s="126">
        <f>IFERROR(VLOOKUP(B233,'Rates_PIN_Prj#_TX# input'!$L$8:$M$21,2,FALSE),0)</f>
        <v>0</v>
      </c>
      <c r="H233" s="254"/>
      <c r="I233" s="259">
        <f t="shared" si="6"/>
        <v>0</v>
      </c>
      <c r="N233" t="str">
        <f t="shared" si="7"/>
        <v/>
      </c>
    </row>
    <row r="234" spans="1:14" x14ac:dyDescent="0.25">
      <c r="A234" s="114"/>
      <c r="B234" s="254"/>
      <c r="C234" s="254"/>
      <c r="D234" s="254"/>
      <c r="E234" s="254"/>
      <c r="F234" s="254"/>
      <c r="G234" s="126">
        <f>IFERROR(VLOOKUP(B234,'Rates_PIN_Prj#_TX# input'!$L$8:$M$21,2,FALSE),0)</f>
        <v>0</v>
      </c>
      <c r="H234" s="254"/>
      <c r="I234" s="259">
        <f t="shared" si="6"/>
        <v>0</v>
      </c>
      <c r="N234" t="str">
        <f t="shared" si="7"/>
        <v/>
      </c>
    </row>
    <row r="235" spans="1:14" x14ac:dyDescent="0.25">
      <c r="A235" s="114"/>
      <c r="B235" s="254"/>
      <c r="C235" s="254"/>
      <c r="D235" s="254"/>
      <c r="E235" s="254"/>
      <c r="F235" s="254"/>
      <c r="G235" s="126">
        <f>IFERROR(VLOOKUP(B235,'Rates_PIN_Prj#_TX# input'!$L$8:$M$21,2,FALSE),0)</f>
        <v>0</v>
      </c>
      <c r="H235" s="254"/>
      <c r="I235" s="259">
        <f t="shared" si="6"/>
        <v>0</v>
      </c>
      <c r="N235" t="str">
        <f t="shared" si="7"/>
        <v/>
      </c>
    </row>
    <row r="236" spans="1:14" x14ac:dyDescent="0.25">
      <c r="A236" s="114"/>
      <c r="B236" s="254"/>
      <c r="C236" s="254"/>
      <c r="D236" s="254"/>
      <c r="E236" s="254"/>
      <c r="F236" s="254"/>
      <c r="G236" s="126">
        <f>IFERROR(VLOOKUP(B236,'Rates_PIN_Prj#_TX# input'!$L$8:$M$21,2,FALSE),0)</f>
        <v>0</v>
      </c>
      <c r="H236" s="254"/>
      <c r="I236" s="259">
        <f t="shared" si="6"/>
        <v>0</v>
      </c>
      <c r="N236" t="str">
        <f t="shared" si="7"/>
        <v/>
      </c>
    </row>
    <row r="237" spans="1:14" x14ac:dyDescent="0.25">
      <c r="A237" s="114"/>
      <c r="B237" s="254"/>
      <c r="C237" s="254"/>
      <c r="D237" s="254"/>
      <c r="E237" s="254"/>
      <c r="F237" s="254"/>
      <c r="G237" s="126">
        <f>IFERROR(VLOOKUP(B237,'Rates_PIN_Prj#_TX# input'!$L$8:$M$21,2,FALSE),0)</f>
        <v>0</v>
      </c>
      <c r="H237" s="254"/>
      <c r="I237" s="259">
        <f t="shared" si="6"/>
        <v>0</v>
      </c>
      <c r="N237" t="str">
        <f t="shared" si="7"/>
        <v/>
      </c>
    </row>
    <row r="238" spans="1:14" x14ac:dyDescent="0.25">
      <c r="A238" s="114"/>
      <c r="B238" s="254"/>
      <c r="C238" s="254"/>
      <c r="D238" s="254"/>
      <c r="E238" s="254"/>
      <c r="F238" s="254"/>
      <c r="G238" s="126">
        <f>IFERROR(VLOOKUP(B238,'Rates_PIN_Prj#_TX# input'!$L$8:$M$21,2,FALSE),0)</f>
        <v>0</v>
      </c>
      <c r="H238" s="254"/>
      <c r="I238" s="259">
        <f t="shared" si="6"/>
        <v>0</v>
      </c>
      <c r="N238" t="str">
        <f t="shared" si="7"/>
        <v/>
      </c>
    </row>
    <row r="239" spans="1:14" x14ac:dyDescent="0.25">
      <c r="A239" s="114"/>
      <c r="B239" s="254"/>
      <c r="C239" s="254"/>
      <c r="D239" s="254"/>
      <c r="E239" s="254"/>
      <c r="F239" s="254"/>
      <c r="G239" s="126">
        <f>IFERROR(VLOOKUP(B239,'Rates_PIN_Prj#_TX# input'!$L$8:$M$21,2,FALSE),0)</f>
        <v>0</v>
      </c>
      <c r="H239" s="254"/>
      <c r="I239" s="259">
        <f t="shared" si="6"/>
        <v>0</v>
      </c>
      <c r="N239" t="str">
        <f t="shared" si="7"/>
        <v/>
      </c>
    </row>
    <row r="240" spans="1:14" x14ac:dyDescent="0.25">
      <c r="A240" s="114"/>
      <c r="B240" s="254"/>
      <c r="C240" s="254"/>
      <c r="D240" s="254"/>
      <c r="E240" s="254"/>
      <c r="F240" s="254"/>
      <c r="G240" s="126">
        <f>IFERROR(VLOOKUP(B240,'Rates_PIN_Prj#_TX# input'!$L$8:$M$21,2,FALSE),0)</f>
        <v>0</v>
      </c>
      <c r="H240" s="254"/>
      <c r="I240" s="259">
        <f t="shared" si="6"/>
        <v>0</v>
      </c>
      <c r="N240" t="str">
        <f t="shared" si="7"/>
        <v/>
      </c>
    </row>
    <row r="241" spans="1:14" x14ac:dyDescent="0.25">
      <c r="A241" s="114"/>
      <c r="B241" s="254"/>
      <c r="C241" s="254"/>
      <c r="D241" s="254"/>
      <c r="E241" s="254"/>
      <c r="F241" s="254"/>
      <c r="G241" s="126">
        <f>IFERROR(VLOOKUP(B241,'Rates_PIN_Prj#_TX# input'!$L$8:$M$21,2,FALSE),0)</f>
        <v>0</v>
      </c>
      <c r="H241" s="254"/>
      <c r="I241" s="259">
        <f t="shared" si="6"/>
        <v>0</v>
      </c>
      <c r="N241" t="str">
        <f t="shared" si="7"/>
        <v/>
      </c>
    </row>
    <row r="242" spans="1:14" x14ac:dyDescent="0.25">
      <c r="A242" s="114"/>
      <c r="B242" s="254"/>
      <c r="C242" s="254"/>
      <c r="D242" s="254"/>
      <c r="E242" s="254"/>
      <c r="F242" s="254"/>
      <c r="G242" s="126">
        <f>IFERROR(VLOOKUP(B242,'Rates_PIN_Prj#_TX# input'!$L$8:$M$21,2,FALSE),0)</f>
        <v>0</v>
      </c>
      <c r="H242" s="254"/>
      <c r="I242" s="259">
        <f t="shared" si="6"/>
        <v>0</v>
      </c>
      <c r="N242" t="str">
        <f t="shared" si="7"/>
        <v/>
      </c>
    </row>
    <row r="243" spans="1:14" x14ac:dyDescent="0.25">
      <c r="A243" s="114"/>
      <c r="B243" s="254"/>
      <c r="C243" s="254"/>
      <c r="D243" s="254"/>
      <c r="E243" s="254"/>
      <c r="F243" s="254"/>
      <c r="G243" s="126">
        <f>IFERROR(VLOOKUP(B243,'Rates_PIN_Prj#_TX# input'!$L$8:$M$21,2,FALSE),0)</f>
        <v>0</v>
      </c>
      <c r="H243" s="254"/>
      <c r="I243" s="259">
        <f t="shared" si="6"/>
        <v>0</v>
      </c>
      <c r="N243" t="str">
        <f t="shared" si="7"/>
        <v/>
      </c>
    </row>
    <row r="244" spans="1:14" x14ac:dyDescent="0.25">
      <c r="A244" s="114"/>
      <c r="B244" s="254"/>
      <c r="C244" s="254"/>
      <c r="D244" s="254"/>
      <c r="E244" s="254"/>
      <c r="F244" s="254"/>
      <c r="G244" s="126">
        <f>IFERROR(VLOOKUP(B244,'Rates_PIN_Prj#_TX# input'!$L$8:$M$21,2,FALSE),0)</f>
        <v>0</v>
      </c>
      <c r="H244" s="254"/>
      <c r="I244" s="259">
        <f t="shared" si="6"/>
        <v>0</v>
      </c>
      <c r="N244" t="str">
        <f t="shared" si="7"/>
        <v/>
      </c>
    </row>
    <row r="245" spans="1:14" x14ac:dyDescent="0.25">
      <c r="A245" s="114"/>
      <c r="B245" s="254"/>
      <c r="C245" s="254"/>
      <c r="D245" s="254"/>
      <c r="E245" s="254"/>
      <c r="F245" s="254"/>
      <c r="G245" s="126">
        <f>IFERROR(VLOOKUP(B245,'Rates_PIN_Prj#_TX# input'!$L$8:$M$21,2,FALSE),0)</f>
        <v>0</v>
      </c>
      <c r="H245" s="254"/>
      <c r="I245" s="259">
        <f t="shared" si="6"/>
        <v>0</v>
      </c>
      <c r="N245" t="str">
        <f t="shared" si="7"/>
        <v/>
      </c>
    </row>
    <row r="246" spans="1:14" x14ac:dyDescent="0.25">
      <c r="A246" s="114"/>
      <c r="B246" s="254"/>
      <c r="C246" s="254"/>
      <c r="D246" s="254"/>
      <c r="E246" s="254"/>
      <c r="F246" s="254"/>
      <c r="G246" s="126">
        <f>IFERROR(VLOOKUP(B246,'Rates_PIN_Prj#_TX# input'!$L$8:$M$21,2,FALSE),0)</f>
        <v>0</v>
      </c>
      <c r="H246" s="254"/>
      <c r="I246" s="259">
        <f t="shared" si="6"/>
        <v>0</v>
      </c>
      <c r="N246" t="str">
        <f t="shared" si="7"/>
        <v/>
      </c>
    </row>
    <row r="247" spans="1:14" x14ac:dyDescent="0.25">
      <c r="A247" s="114"/>
      <c r="B247" s="254"/>
      <c r="C247" s="254"/>
      <c r="D247" s="254"/>
      <c r="E247" s="254"/>
      <c r="F247" s="254"/>
      <c r="G247" s="126">
        <f>IFERROR(VLOOKUP(B247,'Rates_PIN_Prj#_TX# input'!$L$8:$M$21,2,FALSE),0)</f>
        <v>0</v>
      </c>
      <c r="H247" s="254"/>
      <c r="I247" s="259">
        <f t="shared" si="6"/>
        <v>0</v>
      </c>
      <c r="N247" t="str">
        <f t="shared" si="7"/>
        <v/>
      </c>
    </row>
    <row r="248" spans="1:14" x14ac:dyDescent="0.25">
      <c r="A248" s="114"/>
      <c r="B248" s="254"/>
      <c r="C248" s="254"/>
      <c r="D248" s="254"/>
      <c r="E248" s="254"/>
      <c r="F248" s="254"/>
      <c r="G248" s="126">
        <f>IFERROR(VLOOKUP(B248,'Rates_PIN_Prj#_TX# input'!$L$8:$M$21,2,FALSE),0)</f>
        <v>0</v>
      </c>
      <c r="H248" s="254"/>
      <c r="I248" s="259">
        <f t="shared" si="6"/>
        <v>0</v>
      </c>
      <c r="N248" t="str">
        <f t="shared" si="7"/>
        <v/>
      </c>
    </row>
    <row r="249" spans="1:14" x14ac:dyDescent="0.25">
      <c r="A249" s="114"/>
      <c r="B249" s="254"/>
      <c r="C249" s="254"/>
      <c r="D249" s="254"/>
      <c r="E249" s="254"/>
      <c r="F249" s="254"/>
      <c r="G249" s="126">
        <f>IFERROR(VLOOKUP(B249,'Rates_PIN_Prj#_TX# input'!$L$8:$M$21,2,FALSE),0)</f>
        <v>0</v>
      </c>
      <c r="H249" s="254"/>
      <c r="I249" s="259">
        <f t="shared" si="6"/>
        <v>0</v>
      </c>
      <c r="N249" t="str">
        <f t="shared" si="7"/>
        <v/>
      </c>
    </row>
    <row r="250" spans="1:14" x14ac:dyDescent="0.25">
      <c r="A250" s="114"/>
      <c r="B250" s="254"/>
      <c r="C250" s="254"/>
      <c r="D250" s="254"/>
      <c r="E250" s="254"/>
      <c r="F250" s="254"/>
      <c r="G250" s="126">
        <f>IFERROR(VLOOKUP(B250,'Rates_PIN_Prj#_TX# input'!$L$8:$M$21,2,FALSE),0)</f>
        <v>0</v>
      </c>
      <c r="H250" s="254"/>
      <c r="I250" s="259">
        <f t="shared" si="6"/>
        <v>0</v>
      </c>
      <c r="N250" t="str">
        <f t="shared" si="7"/>
        <v/>
      </c>
    </row>
    <row r="251" spans="1:14" x14ac:dyDescent="0.25">
      <c r="A251" s="114"/>
      <c r="B251" s="254"/>
      <c r="C251" s="254"/>
      <c r="D251" s="254"/>
      <c r="E251" s="254"/>
      <c r="F251" s="254"/>
      <c r="G251" s="126">
        <f>IFERROR(VLOOKUP(B251,'Rates_PIN_Prj#_TX# input'!$L$8:$M$21,2,FALSE),0)</f>
        <v>0</v>
      </c>
      <c r="H251" s="254"/>
      <c r="I251" s="259">
        <f t="shared" si="6"/>
        <v>0</v>
      </c>
      <c r="N251" t="str">
        <f t="shared" si="7"/>
        <v/>
      </c>
    </row>
    <row r="252" spans="1:14" x14ac:dyDescent="0.25">
      <c r="A252" s="114"/>
      <c r="B252" s="254"/>
      <c r="C252" s="254"/>
      <c r="D252" s="254"/>
      <c r="E252" s="254"/>
      <c r="F252" s="254"/>
      <c r="G252" s="126">
        <f>IFERROR(VLOOKUP(B252,'Rates_PIN_Prj#_TX# input'!$L$8:$M$21,2,FALSE),0)</f>
        <v>0</v>
      </c>
      <c r="H252" s="254"/>
      <c r="I252" s="259">
        <f t="shared" si="6"/>
        <v>0</v>
      </c>
      <c r="N252" t="str">
        <f t="shared" si="7"/>
        <v/>
      </c>
    </row>
    <row r="253" spans="1:14" x14ac:dyDescent="0.25">
      <c r="A253" s="114"/>
      <c r="B253" s="254"/>
      <c r="C253" s="254"/>
      <c r="D253" s="254"/>
      <c r="E253" s="254"/>
      <c r="F253" s="254"/>
      <c r="G253" s="126">
        <f>IFERROR(VLOOKUP(B253,'Rates_PIN_Prj#_TX# input'!$L$8:$M$21,2,FALSE),0)</f>
        <v>0</v>
      </c>
      <c r="H253" s="254"/>
      <c r="I253" s="259">
        <f t="shared" si="6"/>
        <v>0</v>
      </c>
      <c r="N253" t="str">
        <f t="shared" si="7"/>
        <v/>
      </c>
    </row>
    <row r="254" spans="1:14" x14ac:dyDescent="0.25">
      <c r="A254" s="114"/>
      <c r="B254" s="254"/>
      <c r="C254" s="254"/>
      <c r="D254" s="254"/>
      <c r="E254" s="254"/>
      <c r="F254" s="254"/>
      <c r="G254" s="126">
        <f>IFERROR(VLOOKUP(B254,'Rates_PIN_Prj#_TX# input'!$L$8:$M$21,2,FALSE),0)</f>
        <v>0</v>
      </c>
      <c r="H254" s="254"/>
      <c r="I254" s="259">
        <f t="shared" si="6"/>
        <v>0</v>
      </c>
      <c r="N254" t="str">
        <f t="shared" si="7"/>
        <v/>
      </c>
    </row>
    <row r="255" spans="1:14" x14ac:dyDescent="0.25">
      <c r="A255" s="114"/>
      <c r="B255" s="254"/>
      <c r="C255" s="254"/>
      <c r="D255" s="254"/>
      <c r="E255" s="254"/>
      <c r="F255" s="254"/>
      <c r="G255" s="126">
        <f>IFERROR(VLOOKUP(B255,'Rates_PIN_Prj#_TX# input'!$L$8:$M$21,2,FALSE),0)</f>
        <v>0</v>
      </c>
      <c r="H255" s="254"/>
      <c r="I255" s="259">
        <f t="shared" si="6"/>
        <v>0</v>
      </c>
      <c r="N255" t="str">
        <f t="shared" si="7"/>
        <v/>
      </c>
    </row>
    <row r="256" spans="1:14" x14ac:dyDescent="0.25">
      <c r="A256" s="114"/>
      <c r="B256" s="254"/>
      <c r="C256" s="254"/>
      <c r="D256" s="254"/>
      <c r="E256" s="254"/>
      <c r="F256" s="254"/>
      <c r="G256" s="126">
        <f>IFERROR(VLOOKUP(B256,'Rates_PIN_Prj#_TX# input'!$L$8:$M$21,2,FALSE),0)</f>
        <v>0</v>
      </c>
      <c r="H256" s="254"/>
      <c r="I256" s="259">
        <f t="shared" si="6"/>
        <v>0</v>
      </c>
      <c r="N256" t="str">
        <f t="shared" si="7"/>
        <v/>
      </c>
    </row>
    <row r="257" spans="1:14" x14ac:dyDescent="0.25">
      <c r="A257" s="114"/>
      <c r="B257" s="254"/>
      <c r="C257" s="254"/>
      <c r="D257" s="254"/>
      <c r="E257" s="254"/>
      <c r="F257" s="254"/>
      <c r="G257" s="126">
        <f>IFERROR(VLOOKUP(B257,'Rates_PIN_Prj#_TX# input'!$L$8:$M$21,2,FALSE),0)</f>
        <v>0</v>
      </c>
      <c r="H257" s="254"/>
      <c r="I257" s="259">
        <f t="shared" si="6"/>
        <v>0</v>
      </c>
      <c r="N257" t="str">
        <f t="shared" si="7"/>
        <v/>
      </c>
    </row>
    <row r="258" spans="1:14" x14ac:dyDescent="0.25">
      <c r="A258" s="114"/>
      <c r="B258" s="254"/>
      <c r="C258" s="254"/>
      <c r="D258" s="254"/>
      <c r="E258" s="254"/>
      <c r="F258" s="254"/>
      <c r="G258" s="126">
        <f>IFERROR(VLOOKUP(B258,'Rates_PIN_Prj#_TX# input'!$L$8:$M$21,2,FALSE),0)</f>
        <v>0</v>
      </c>
      <c r="H258" s="254"/>
      <c r="I258" s="259">
        <f t="shared" si="6"/>
        <v>0</v>
      </c>
      <c r="N258" t="str">
        <f t="shared" si="7"/>
        <v/>
      </c>
    </row>
    <row r="259" spans="1:14" x14ac:dyDescent="0.25">
      <c r="A259" s="114"/>
      <c r="B259" s="254"/>
      <c r="C259" s="254"/>
      <c r="D259" s="254"/>
      <c r="E259" s="254"/>
      <c r="F259" s="254"/>
      <c r="G259" s="126">
        <f>IFERROR(VLOOKUP(B259,'Rates_PIN_Prj#_TX# input'!$L$8:$M$21,2,FALSE),0)</f>
        <v>0</v>
      </c>
      <c r="H259" s="254"/>
      <c r="I259" s="259">
        <f t="shared" ref="I259:I322" si="8">H259*G259</f>
        <v>0</v>
      </c>
      <c r="N259" t="str">
        <f t="shared" ref="N259:N322" si="9">_xlfn.CONCAT(B259,E259)</f>
        <v/>
      </c>
    </row>
    <row r="260" spans="1:14" x14ac:dyDescent="0.25">
      <c r="A260" s="114"/>
      <c r="B260" s="254"/>
      <c r="C260" s="254"/>
      <c r="D260" s="254"/>
      <c r="E260" s="254"/>
      <c r="F260" s="254"/>
      <c r="G260" s="126">
        <f>IFERROR(VLOOKUP(B260,'Rates_PIN_Prj#_TX# input'!$L$8:$M$21,2,FALSE),0)</f>
        <v>0</v>
      </c>
      <c r="H260" s="254"/>
      <c r="I260" s="259">
        <f t="shared" si="8"/>
        <v>0</v>
      </c>
      <c r="N260" t="str">
        <f t="shared" si="9"/>
        <v/>
      </c>
    </row>
    <row r="261" spans="1:14" x14ac:dyDescent="0.25">
      <c r="A261" s="114"/>
      <c r="B261" s="254"/>
      <c r="C261" s="254"/>
      <c r="D261" s="254"/>
      <c r="E261" s="254"/>
      <c r="F261" s="254"/>
      <c r="G261" s="126">
        <f>IFERROR(VLOOKUP(B261,'Rates_PIN_Prj#_TX# input'!$L$8:$M$21,2,FALSE),0)</f>
        <v>0</v>
      </c>
      <c r="H261" s="254"/>
      <c r="I261" s="259">
        <f t="shared" si="8"/>
        <v>0</v>
      </c>
      <c r="N261" t="str">
        <f t="shared" si="9"/>
        <v/>
      </c>
    </row>
    <row r="262" spans="1:14" x14ac:dyDescent="0.25">
      <c r="A262" s="114"/>
      <c r="B262" s="254"/>
      <c r="C262" s="254"/>
      <c r="D262" s="254"/>
      <c r="E262" s="254"/>
      <c r="F262" s="254"/>
      <c r="G262" s="126">
        <f>IFERROR(VLOOKUP(B262,'Rates_PIN_Prj#_TX# input'!$L$8:$M$21,2,FALSE),0)</f>
        <v>0</v>
      </c>
      <c r="H262" s="254"/>
      <c r="I262" s="259">
        <f t="shared" si="8"/>
        <v>0</v>
      </c>
      <c r="N262" t="str">
        <f t="shared" si="9"/>
        <v/>
      </c>
    </row>
    <row r="263" spans="1:14" x14ac:dyDescent="0.25">
      <c r="A263" s="114"/>
      <c r="B263" s="254"/>
      <c r="C263" s="254"/>
      <c r="D263" s="254"/>
      <c r="E263" s="254"/>
      <c r="F263" s="254"/>
      <c r="G263" s="126">
        <f>IFERROR(VLOOKUP(B263,'Rates_PIN_Prj#_TX# input'!$L$8:$M$21,2,FALSE),0)</f>
        <v>0</v>
      </c>
      <c r="H263" s="254"/>
      <c r="I263" s="259">
        <f t="shared" si="8"/>
        <v>0</v>
      </c>
      <c r="N263" t="str">
        <f t="shared" si="9"/>
        <v/>
      </c>
    </row>
    <row r="264" spans="1:14" x14ac:dyDescent="0.25">
      <c r="A264" s="114"/>
      <c r="B264" s="254"/>
      <c r="C264" s="254"/>
      <c r="D264" s="254"/>
      <c r="E264" s="254"/>
      <c r="F264" s="254"/>
      <c r="G264" s="126">
        <f>IFERROR(VLOOKUP(B264,'Rates_PIN_Prj#_TX# input'!$L$8:$M$21,2,FALSE),0)</f>
        <v>0</v>
      </c>
      <c r="H264" s="254"/>
      <c r="I264" s="259">
        <f t="shared" si="8"/>
        <v>0</v>
      </c>
      <c r="N264" t="str">
        <f t="shared" si="9"/>
        <v/>
      </c>
    </row>
    <row r="265" spans="1:14" x14ac:dyDescent="0.25">
      <c r="A265" s="114"/>
      <c r="B265" s="254"/>
      <c r="C265" s="254"/>
      <c r="D265" s="254"/>
      <c r="E265" s="254"/>
      <c r="F265" s="254"/>
      <c r="G265" s="126">
        <f>IFERROR(VLOOKUP(B265,'Rates_PIN_Prj#_TX# input'!$L$8:$M$21,2,FALSE),0)</f>
        <v>0</v>
      </c>
      <c r="H265" s="254"/>
      <c r="I265" s="259">
        <f t="shared" si="8"/>
        <v>0</v>
      </c>
      <c r="N265" t="str">
        <f t="shared" si="9"/>
        <v/>
      </c>
    </row>
    <row r="266" spans="1:14" x14ac:dyDescent="0.25">
      <c r="A266" s="114"/>
      <c r="B266" s="254"/>
      <c r="C266" s="254"/>
      <c r="D266" s="254"/>
      <c r="E266" s="254"/>
      <c r="F266" s="254"/>
      <c r="G266" s="126">
        <f>IFERROR(VLOOKUP(B266,'Rates_PIN_Prj#_TX# input'!$L$8:$M$21,2,FALSE),0)</f>
        <v>0</v>
      </c>
      <c r="H266" s="254"/>
      <c r="I266" s="259">
        <f t="shared" si="8"/>
        <v>0</v>
      </c>
      <c r="N266" t="str">
        <f t="shared" si="9"/>
        <v/>
      </c>
    </row>
    <row r="267" spans="1:14" x14ac:dyDescent="0.25">
      <c r="A267" s="114"/>
      <c r="B267" s="254"/>
      <c r="C267" s="254"/>
      <c r="D267" s="254"/>
      <c r="E267" s="254"/>
      <c r="F267" s="254"/>
      <c r="G267" s="126">
        <f>IFERROR(VLOOKUP(B267,'Rates_PIN_Prj#_TX# input'!$L$8:$M$21,2,FALSE),0)</f>
        <v>0</v>
      </c>
      <c r="H267" s="254"/>
      <c r="I267" s="259">
        <f t="shared" si="8"/>
        <v>0</v>
      </c>
      <c r="N267" t="str">
        <f t="shared" si="9"/>
        <v/>
      </c>
    </row>
    <row r="268" spans="1:14" x14ac:dyDescent="0.25">
      <c r="A268" s="114"/>
      <c r="B268" s="254"/>
      <c r="C268" s="254"/>
      <c r="D268" s="254"/>
      <c r="E268" s="254"/>
      <c r="F268" s="254"/>
      <c r="G268" s="126">
        <f>IFERROR(VLOOKUP(B268,'Rates_PIN_Prj#_TX# input'!$L$8:$M$21,2,FALSE),0)</f>
        <v>0</v>
      </c>
      <c r="H268" s="254"/>
      <c r="I268" s="259">
        <f t="shared" si="8"/>
        <v>0</v>
      </c>
      <c r="N268" t="str">
        <f t="shared" si="9"/>
        <v/>
      </c>
    </row>
    <row r="269" spans="1:14" x14ac:dyDescent="0.25">
      <c r="A269" s="114"/>
      <c r="B269" s="254"/>
      <c r="C269" s="254"/>
      <c r="D269" s="254"/>
      <c r="E269" s="254"/>
      <c r="F269" s="254"/>
      <c r="G269" s="126">
        <f>IFERROR(VLOOKUP(B269,'Rates_PIN_Prj#_TX# input'!$L$8:$M$21,2,FALSE),0)</f>
        <v>0</v>
      </c>
      <c r="H269" s="254"/>
      <c r="I269" s="259">
        <f t="shared" si="8"/>
        <v>0</v>
      </c>
      <c r="N269" t="str">
        <f t="shared" si="9"/>
        <v/>
      </c>
    </row>
    <row r="270" spans="1:14" x14ac:dyDescent="0.25">
      <c r="A270" s="114"/>
      <c r="B270" s="254"/>
      <c r="C270" s="254"/>
      <c r="D270" s="254"/>
      <c r="E270" s="254"/>
      <c r="F270" s="254"/>
      <c r="G270" s="126">
        <f>IFERROR(VLOOKUP(B270,'Rates_PIN_Prj#_TX# input'!$L$8:$M$21,2,FALSE),0)</f>
        <v>0</v>
      </c>
      <c r="H270" s="254"/>
      <c r="I270" s="259">
        <f t="shared" si="8"/>
        <v>0</v>
      </c>
      <c r="N270" t="str">
        <f t="shared" si="9"/>
        <v/>
      </c>
    </row>
    <row r="271" spans="1:14" x14ac:dyDescent="0.25">
      <c r="A271" s="114"/>
      <c r="B271" s="254"/>
      <c r="C271" s="254"/>
      <c r="D271" s="254"/>
      <c r="E271" s="254"/>
      <c r="F271" s="254"/>
      <c r="G271" s="126">
        <f>IFERROR(VLOOKUP(B271,'Rates_PIN_Prj#_TX# input'!$L$8:$M$21,2,FALSE),0)</f>
        <v>0</v>
      </c>
      <c r="H271" s="254"/>
      <c r="I271" s="259">
        <f t="shared" si="8"/>
        <v>0</v>
      </c>
      <c r="N271" t="str">
        <f t="shared" si="9"/>
        <v/>
      </c>
    </row>
    <row r="272" spans="1:14" x14ac:dyDescent="0.25">
      <c r="A272" s="114"/>
      <c r="B272" s="254"/>
      <c r="C272" s="254"/>
      <c r="D272" s="254"/>
      <c r="E272" s="254"/>
      <c r="F272" s="254"/>
      <c r="G272" s="126">
        <f>IFERROR(VLOOKUP(B272,'Rates_PIN_Prj#_TX# input'!$L$8:$M$21,2,FALSE),0)</f>
        <v>0</v>
      </c>
      <c r="H272" s="254"/>
      <c r="I272" s="259">
        <f t="shared" si="8"/>
        <v>0</v>
      </c>
      <c r="N272" t="str">
        <f t="shared" si="9"/>
        <v/>
      </c>
    </row>
    <row r="273" spans="1:14" x14ac:dyDescent="0.25">
      <c r="A273" s="114"/>
      <c r="B273" s="254"/>
      <c r="C273" s="254"/>
      <c r="D273" s="254"/>
      <c r="E273" s="254"/>
      <c r="F273" s="254"/>
      <c r="G273" s="126">
        <f>IFERROR(VLOOKUP(B273,'Rates_PIN_Prj#_TX# input'!$L$8:$M$21,2,FALSE),0)</f>
        <v>0</v>
      </c>
      <c r="H273" s="254"/>
      <c r="I273" s="259">
        <f t="shared" si="8"/>
        <v>0</v>
      </c>
      <c r="N273" t="str">
        <f t="shared" si="9"/>
        <v/>
      </c>
    </row>
    <row r="274" spans="1:14" x14ac:dyDescent="0.25">
      <c r="A274" s="114"/>
      <c r="B274" s="254"/>
      <c r="C274" s="254"/>
      <c r="D274" s="254"/>
      <c r="E274" s="254"/>
      <c r="F274" s="254"/>
      <c r="G274" s="126">
        <f>IFERROR(VLOOKUP(B274,'Rates_PIN_Prj#_TX# input'!$L$8:$M$21,2,FALSE),0)</f>
        <v>0</v>
      </c>
      <c r="H274" s="254"/>
      <c r="I274" s="259">
        <f t="shared" si="8"/>
        <v>0</v>
      </c>
      <c r="N274" t="str">
        <f t="shared" si="9"/>
        <v/>
      </c>
    </row>
    <row r="275" spans="1:14" x14ac:dyDescent="0.25">
      <c r="A275" s="114"/>
      <c r="B275" s="254"/>
      <c r="C275" s="254"/>
      <c r="D275" s="254"/>
      <c r="E275" s="254"/>
      <c r="F275" s="254"/>
      <c r="G275" s="126">
        <f>IFERROR(VLOOKUP(B275,'Rates_PIN_Prj#_TX# input'!$L$8:$M$21,2,FALSE),0)</f>
        <v>0</v>
      </c>
      <c r="H275" s="254"/>
      <c r="I275" s="259">
        <f t="shared" si="8"/>
        <v>0</v>
      </c>
      <c r="N275" t="str">
        <f t="shared" si="9"/>
        <v/>
      </c>
    </row>
    <row r="276" spans="1:14" x14ac:dyDescent="0.25">
      <c r="A276" s="114"/>
      <c r="B276" s="254"/>
      <c r="C276" s="254"/>
      <c r="D276" s="254"/>
      <c r="E276" s="254"/>
      <c r="F276" s="254"/>
      <c r="G276" s="126">
        <f>IFERROR(VLOOKUP(B276,'Rates_PIN_Prj#_TX# input'!$L$8:$M$21,2,FALSE),0)</f>
        <v>0</v>
      </c>
      <c r="H276" s="254"/>
      <c r="I276" s="259">
        <f t="shared" si="8"/>
        <v>0</v>
      </c>
      <c r="N276" t="str">
        <f t="shared" si="9"/>
        <v/>
      </c>
    </row>
    <row r="277" spans="1:14" x14ac:dyDescent="0.25">
      <c r="A277" s="114"/>
      <c r="B277" s="254"/>
      <c r="C277" s="254"/>
      <c r="D277" s="254"/>
      <c r="E277" s="254"/>
      <c r="F277" s="254"/>
      <c r="G277" s="126">
        <f>IFERROR(VLOOKUP(B277,'Rates_PIN_Prj#_TX# input'!$L$8:$M$21,2,FALSE),0)</f>
        <v>0</v>
      </c>
      <c r="H277" s="254"/>
      <c r="I277" s="259">
        <f t="shared" si="8"/>
        <v>0</v>
      </c>
      <c r="N277" t="str">
        <f t="shared" si="9"/>
        <v/>
      </c>
    </row>
    <row r="278" spans="1:14" x14ac:dyDescent="0.25">
      <c r="A278" s="114"/>
      <c r="B278" s="254"/>
      <c r="C278" s="254"/>
      <c r="D278" s="254"/>
      <c r="E278" s="254"/>
      <c r="F278" s="254"/>
      <c r="G278" s="126">
        <f>IFERROR(VLOOKUP(B278,'Rates_PIN_Prj#_TX# input'!$L$8:$M$21,2,FALSE),0)</f>
        <v>0</v>
      </c>
      <c r="H278" s="254"/>
      <c r="I278" s="259">
        <f t="shared" si="8"/>
        <v>0</v>
      </c>
      <c r="N278" t="str">
        <f t="shared" si="9"/>
        <v/>
      </c>
    </row>
    <row r="279" spans="1:14" x14ac:dyDescent="0.25">
      <c r="A279" s="114"/>
      <c r="B279" s="254"/>
      <c r="C279" s="254"/>
      <c r="D279" s="254"/>
      <c r="E279" s="254"/>
      <c r="F279" s="254"/>
      <c r="G279" s="126">
        <f>IFERROR(VLOOKUP(B279,'Rates_PIN_Prj#_TX# input'!$L$8:$M$21,2,FALSE),0)</f>
        <v>0</v>
      </c>
      <c r="H279" s="254"/>
      <c r="I279" s="259">
        <f t="shared" si="8"/>
        <v>0</v>
      </c>
      <c r="N279" t="str">
        <f t="shared" si="9"/>
        <v/>
      </c>
    </row>
    <row r="280" spans="1:14" x14ac:dyDescent="0.25">
      <c r="A280" s="114"/>
      <c r="B280" s="254"/>
      <c r="C280" s="254"/>
      <c r="D280" s="254"/>
      <c r="E280" s="254"/>
      <c r="F280" s="254"/>
      <c r="G280" s="126">
        <f>IFERROR(VLOOKUP(B280,'Rates_PIN_Prj#_TX# input'!$L$8:$M$21,2,FALSE),0)</f>
        <v>0</v>
      </c>
      <c r="H280" s="254"/>
      <c r="I280" s="259">
        <f t="shared" si="8"/>
        <v>0</v>
      </c>
      <c r="J280" s="265"/>
      <c r="K280" s="266"/>
      <c r="N280" t="str">
        <f t="shared" si="9"/>
        <v/>
      </c>
    </row>
    <row r="281" spans="1:14" x14ac:dyDescent="0.25">
      <c r="A281" s="114"/>
      <c r="B281" s="254"/>
      <c r="C281" s="254"/>
      <c r="D281" s="254"/>
      <c r="E281" s="254"/>
      <c r="F281" s="254"/>
      <c r="G281" s="126">
        <f>IFERROR(VLOOKUP(B281,'Rates_PIN_Prj#_TX# input'!$L$8:$M$21,2,FALSE),0)</f>
        <v>0</v>
      </c>
      <c r="H281" s="254"/>
      <c r="I281" s="259">
        <f t="shared" si="8"/>
        <v>0</v>
      </c>
      <c r="J281" s="265"/>
      <c r="K281" s="266"/>
      <c r="N281" t="str">
        <f t="shared" si="9"/>
        <v/>
      </c>
    </row>
    <row r="282" spans="1:14" x14ac:dyDescent="0.25">
      <c r="A282" s="114"/>
      <c r="B282" s="254"/>
      <c r="C282" s="254"/>
      <c r="D282" s="254"/>
      <c r="E282" s="254"/>
      <c r="F282" s="254"/>
      <c r="G282" s="126">
        <f>IFERROR(VLOOKUP(B282,'Rates_PIN_Prj#_TX# input'!$L$8:$M$21,2,FALSE),0)</f>
        <v>0</v>
      </c>
      <c r="H282" s="254"/>
      <c r="I282" s="259">
        <f t="shared" si="8"/>
        <v>0</v>
      </c>
      <c r="J282" s="265"/>
      <c r="K282" s="266"/>
      <c r="N282" t="str">
        <f t="shared" si="9"/>
        <v/>
      </c>
    </row>
    <row r="283" spans="1:14" x14ac:dyDescent="0.25">
      <c r="A283" s="114"/>
      <c r="B283" s="254"/>
      <c r="C283" s="254"/>
      <c r="D283" s="254"/>
      <c r="E283" s="254"/>
      <c r="F283" s="254"/>
      <c r="G283" s="126">
        <f>IFERROR(VLOOKUP(B283,'Rates_PIN_Prj#_TX# input'!$L$8:$M$21,2,FALSE),0)</f>
        <v>0</v>
      </c>
      <c r="H283" s="254"/>
      <c r="I283" s="259">
        <f t="shared" si="8"/>
        <v>0</v>
      </c>
      <c r="J283" s="265"/>
      <c r="K283" s="266"/>
      <c r="N283" t="str">
        <f t="shared" si="9"/>
        <v/>
      </c>
    </row>
    <row r="284" spans="1:14" x14ac:dyDescent="0.25">
      <c r="A284" s="114"/>
      <c r="B284" s="254"/>
      <c r="C284" s="254"/>
      <c r="D284" s="254"/>
      <c r="E284" s="254"/>
      <c r="F284" s="254"/>
      <c r="G284" s="126">
        <f>IFERROR(VLOOKUP(B284,'Rates_PIN_Prj#_TX# input'!$L$8:$M$21,2,FALSE),0)</f>
        <v>0</v>
      </c>
      <c r="H284" s="254"/>
      <c r="I284" s="259">
        <f t="shared" si="8"/>
        <v>0</v>
      </c>
      <c r="J284" s="265"/>
      <c r="K284" s="266"/>
      <c r="N284" t="str">
        <f t="shared" si="9"/>
        <v/>
      </c>
    </row>
    <row r="285" spans="1:14" x14ac:dyDescent="0.25">
      <c r="A285" s="114"/>
      <c r="B285" s="254"/>
      <c r="C285" s="254"/>
      <c r="D285" s="254"/>
      <c r="E285" s="254"/>
      <c r="F285" s="254"/>
      <c r="G285" s="126">
        <f>IFERROR(VLOOKUP(B285,'Rates_PIN_Prj#_TX# input'!$L$8:$M$21,2,FALSE),0)</f>
        <v>0</v>
      </c>
      <c r="H285" s="254"/>
      <c r="I285" s="259">
        <f t="shared" si="8"/>
        <v>0</v>
      </c>
      <c r="J285" s="265"/>
      <c r="K285" s="266"/>
      <c r="N285" t="str">
        <f t="shared" si="9"/>
        <v/>
      </c>
    </row>
    <row r="286" spans="1:14" x14ac:dyDescent="0.25">
      <c r="A286" s="114"/>
      <c r="B286" s="254"/>
      <c r="C286" s="254"/>
      <c r="D286" s="254"/>
      <c r="E286" s="254"/>
      <c r="F286" s="254"/>
      <c r="G286" s="126">
        <f>IFERROR(VLOOKUP(B286,'Rates_PIN_Prj#_TX# input'!$L$8:$M$21,2,FALSE),0)</f>
        <v>0</v>
      </c>
      <c r="H286" s="254"/>
      <c r="I286" s="259">
        <f t="shared" si="8"/>
        <v>0</v>
      </c>
      <c r="J286" s="265"/>
      <c r="K286" s="266"/>
      <c r="N286" t="str">
        <f t="shared" si="9"/>
        <v/>
      </c>
    </row>
    <row r="287" spans="1:14" x14ac:dyDescent="0.25">
      <c r="A287" s="114"/>
      <c r="B287" s="254"/>
      <c r="C287" s="254"/>
      <c r="D287" s="254"/>
      <c r="E287" s="254"/>
      <c r="F287" s="254"/>
      <c r="G287" s="126">
        <f>IFERROR(VLOOKUP(B287,'Rates_PIN_Prj#_TX# input'!$L$8:$M$21,2,FALSE),0)</f>
        <v>0</v>
      </c>
      <c r="H287" s="254"/>
      <c r="I287" s="259">
        <f t="shared" si="8"/>
        <v>0</v>
      </c>
      <c r="J287" s="265"/>
      <c r="K287" s="266"/>
      <c r="N287" t="str">
        <f t="shared" si="9"/>
        <v/>
      </c>
    </row>
    <row r="288" spans="1:14" x14ac:dyDescent="0.25">
      <c r="A288" s="114"/>
      <c r="B288" s="254"/>
      <c r="C288" s="254"/>
      <c r="D288" s="254"/>
      <c r="E288" s="254"/>
      <c r="F288" s="254"/>
      <c r="G288" s="126">
        <f>IFERROR(VLOOKUP(B288,'Rates_PIN_Prj#_TX# input'!$L$8:$M$21,2,FALSE),0)</f>
        <v>0</v>
      </c>
      <c r="H288" s="254"/>
      <c r="I288" s="259">
        <f t="shared" si="8"/>
        <v>0</v>
      </c>
      <c r="J288" s="265"/>
      <c r="K288" s="266"/>
      <c r="N288" t="str">
        <f t="shared" si="9"/>
        <v/>
      </c>
    </row>
    <row r="289" spans="1:14" x14ac:dyDescent="0.25">
      <c r="A289" s="114"/>
      <c r="B289" s="254"/>
      <c r="C289" s="254"/>
      <c r="D289" s="254"/>
      <c r="E289" s="254"/>
      <c r="F289" s="254"/>
      <c r="G289" s="126">
        <f>IFERROR(VLOOKUP(B289,'Rates_PIN_Prj#_TX# input'!$L$8:$M$21,2,FALSE),0)</f>
        <v>0</v>
      </c>
      <c r="H289" s="254"/>
      <c r="I289" s="259">
        <f t="shared" si="8"/>
        <v>0</v>
      </c>
      <c r="J289" s="265"/>
      <c r="K289" s="266"/>
      <c r="N289" t="str">
        <f t="shared" si="9"/>
        <v/>
      </c>
    </row>
    <row r="290" spans="1:14" x14ac:dyDescent="0.25">
      <c r="A290" s="114"/>
      <c r="B290" s="254"/>
      <c r="C290" s="254"/>
      <c r="D290" s="254"/>
      <c r="E290" s="254"/>
      <c r="F290" s="254"/>
      <c r="G290" s="126">
        <f>IFERROR(VLOOKUP(B290,'Rates_PIN_Prj#_TX# input'!$L$8:$M$21,2,FALSE),0)</f>
        <v>0</v>
      </c>
      <c r="H290" s="254"/>
      <c r="I290" s="259">
        <f t="shared" si="8"/>
        <v>0</v>
      </c>
      <c r="J290" s="265"/>
      <c r="K290" s="266"/>
      <c r="N290" t="str">
        <f t="shared" si="9"/>
        <v/>
      </c>
    </row>
    <row r="291" spans="1:14" x14ac:dyDescent="0.25">
      <c r="A291" s="114"/>
      <c r="B291" s="254"/>
      <c r="C291" s="254"/>
      <c r="D291" s="254"/>
      <c r="E291" s="254"/>
      <c r="F291" s="254"/>
      <c r="G291" s="126">
        <f>IFERROR(VLOOKUP(B291,'Rates_PIN_Prj#_TX# input'!$L$8:$M$21,2,FALSE),0)</f>
        <v>0</v>
      </c>
      <c r="H291" s="254"/>
      <c r="I291" s="259">
        <f t="shared" si="8"/>
        <v>0</v>
      </c>
      <c r="J291" s="265"/>
      <c r="K291" s="266"/>
      <c r="N291" t="str">
        <f t="shared" si="9"/>
        <v/>
      </c>
    </row>
    <row r="292" spans="1:14" x14ac:dyDescent="0.25">
      <c r="A292" s="114"/>
      <c r="B292" s="254"/>
      <c r="C292" s="254"/>
      <c r="D292" s="254"/>
      <c r="E292" s="254"/>
      <c r="F292" s="254"/>
      <c r="G292" s="126">
        <f>IFERROR(VLOOKUP(B292,'Rates_PIN_Prj#_TX# input'!$L$8:$M$21,2,FALSE),0)</f>
        <v>0</v>
      </c>
      <c r="H292" s="254"/>
      <c r="I292" s="259">
        <f t="shared" si="8"/>
        <v>0</v>
      </c>
      <c r="N292" t="str">
        <f t="shared" si="9"/>
        <v/>
      </c>
    </row>
    <row r="293" spans="1:14" x14ac:dyDescent="0.25">
      <c r="A293" s="114"/>
      <c r="B293" s="254"/>
      <c r="C293" s="254"/>
      <c r="D293" s="254"/>
      <c r="E293" s="254"/>
      <c r="F293" s="254"/>
      <c r="G293" s="126">
        <f>IFERROR(VLOOKUP(B293,'Rates_PIN_Prj#_TX# input'!$L$8:$M$21,2,FALSE),0)</f>
        <v>0</v>
      </c>
      <c r="H293" s="254"/>
      <c r="I293" s="259">
        <f t="shared" si="8"/>
        <v>0</v>
      </c>
      <c r="N293" t="str">
        <f t="shared" si="9"/>
        <v/>
      </c>
    </row>
    <row r="294" spans="1:14" x14ac:dyDescent="0.25">
      <c r="A294" s="114"/>
      <c r="B294" s="254"/>
      <c r="C294" s="254"/>
      <c r="D294" s="254"/>
      <c r="E294" s="254"/>
      <c r="F294" s="254"/>
      <c r="G294" s="126">
        <f>IFERROR(VLOOKUP(B294,'Rates_PIN_Prj#_TX# input'!$L$8:$M$21,2,FALSE),0)</f>
        <v>0</v>
      </c>
      <c r="H294" s="254"/>
      <c r="I294" s="259">
        <f t="shared" si="8"/>
        <v>0</v>
      </c>
      <c r="N294" t="str">
        <f t="shared" si="9"/>
        <v/>
      </c>
    </row>
    <row r="295" spans="1:14" x14ac:dyDescent="0.25">
      <c r="A295" s="114"/>
      <c r="B295" s="254"/>
      <c r="C295" s="254"/>
      <c r="D295" s="254"/>
      <c r="E295" s="254"/>
      <c r="F295" s="254"/>
      <c r="G295" s="126">
        <f>IFERROR(VLOOKUP(B295,'Rates_PIN_Prj#_TX# input'!$L$8:$M$21,2,FALSE),0)</f>
        <v>0</v>
      </c>
      <c r="H295" s="254"/>
      <c r="I295" s="259">
        <f t="shared" si="8"/>
        <v>0</v>
      </c>
      <c r="N295" t="str">
        <f t="shared" si="9"/>
        <v/>
      </c>
    </row>
    <row r="296" spans="1:14" x14ac:dyDescent="0.25">
      <c r="A296" s="114"/>
      <c r="B296" s="254"/>
      <c r="C296" s="254"/>
      <c r="D296" s="254"/>
      <c r="E296" s="254"/>
      <c r="F296" s="254"/>
      <c r="G296" s="126">
        <f>IFERROR(VLOOKUP(B296,'Rates_PIN_Prj#_TX# input'!$L$8:$M$21,2,FALSE),0)</f>
        <v>0</v>
      </c>
      <c r="H296" s="254"/>
      <c r="I296" s="259">
        <f t="shared" si="8"/>
        <v>0</v>
      </c>
      <c r="N296" t="str">
        <f t="shared" si="9"/>
        <v/>
      </c>
    </row>
    <row r="297" spans="1:14" x14ac:dyDescent="0.25">
      <c r="A297" s="114"/>
      <c r="B297" s="254"/>
      <c r="C297" s="254"/>
      <c r="D297" s="254"/>
      <c r="E297" s="254"/>
      <c r="F297" s="254"/>
      <c r="G297" s="126">
        <f>IFERROR(VLOOKUP(B297,'Rates_PIN_Prj#_TX# input'!$L$8:$M$21,2,FALSE),0)</f>
        <v>0</v>
      </c>
      <c r="H297" s="254"/>
      <c r="I297" s="259">
        <f t="shared" si="8"/>
        <v>0</v>
      </c>
      <c r="N297" t="str">
        <f t="shared" si="9"/>
        <v/>
      </c>
    </row>
    <row r="298" spans="1:14" x14ac:dyDescent="0.25">
      <c r="A298" s="114"/>
      <c r="B298" s="254"/>
      <c r="C298" s="254"/>
      <c r="D298" s="254"/>
      <c r="E298" s="254"/>
      <c r="F298" s="254"/>
      <c r="G298" s="126">
        <f>IFERROR(VLOOKUP(B298,'Rates_PIN_Prj#_TX# input'!$L$8:$M$21,2,FALSE),0)</f>
        <v>0</v>
      </c>
      <c r="H298" s="254"/>
      <c r="I298" s="259">
        <f t="shared" si="8"/>
        <v>0</v>
      </c>
      <c r="N298" t="str">
        <f t="shared" si="9"/>
        <v/>
      </c>
    </row>
    <row r="299" spans="1:14" x14ac:dyDescent="0.25">
      <c r="A299" s="114"/>
      <c r="B299" s="254"/>
      <c r="C299" s="254"/>
      <c r="D299" s="254"/>
      <c r="E299" s="254"/>
      <c r="F299" s="254"/>
      <c r="G299" s="126">
        <f>IFERROR(VLOOKUP(B299,'Rates_PIN_Prj#_TX# input'!$L$8:$M$21,2,FALSE),0)</f>
        <v>0</v>
      </c>
      <c r="H299" s="254"/>
      <c r="I299" s="259">
        <f t="shared" si="8"/>
        <v>0</v>
      </c>
      <c r="N299" t="str">
        <f t="shared" si="9"/>
        <v/>
      </c>
    </row>
    <row r="300" spans="1:14" x14ac:dyDescent="0.25">
      <c r="A300" s="114"/>
      <c r="B300" s="254"/>
      <c r="C300" s="254"/>
      <c r="D300" s="254"/>
      <c r="E300" s="254"/>
      <c r="F300" s="254"/>
      <c r="G300" s="126">
        <f>IFERROR(VLOOKUP(B300,'Rates_PIN_Prj#_TX# input'!$L$8:$M$21,2,FALSE),0)</f>
        <v>0</v>
      </c>
      <c r="H300" s="254"/>
      <c r="I300" s="259">
        <f t="shared" si="8"/>
        <v>0</v>
      </c>
      <c r="N300" t="str">
        <f t="shared" si="9"/>
        <v/>
      </c>
    </row>
    <row r="301" spans="1:14" x14ac:dyDescent="0.25">
      <c r="A301" s="114"/>
      <c r="B301" s="254"/>
      <c r="C301" s="254"/>
      <c r="D301" s="254"/>
      <c r="E301" s="254"/>
      <c r="F301" s="254"/>
      <c r="G301" s="126">
        <f>IFERROR(VLOOKUP(B301,'Rates_PIN_Prj#_TX# input'!$L$8:$M$21,2,FALSE),0)</f>
        <v>0</v>
      </c>
      <c r="H301" s="254"/>
      <c r="I301" s="259">
        <f t="shared" si="8"/>
        <v>0</v>
      </c>
      <c r="N301" t="str">
        <f t="shared" si="9"/>
        <v/>
      </c>
    </row>
    <row r="302" spans="1:14" x14ac:dyDescent="0.25">
      <c r="A302" s="114"/>
      <c r="B302" s="254"/>
      <c r="C302" s="254"/>
      <c r="D302" s="254"/>
      <c r="E302" s="254"/>
      <c r="F302" s="254"/>
      <c r="G302" s="126">
        <f>IFERROR(VLOOKUP(B302,'Rates_PIN_Prj#_TX# input'!$L$8:$M$21,2,FALSE),0)</f>
        <v>0</v>
      </c>
      <c r="H302" s="254"/>
      <c r="I302" s="259">
        <f t="shared" si="8"/>
        <v>0</v>
      </c>
      <c r="N302" t="str">
        <f t="shared" si="9"/>
        <v/>
      </c>
    </row>
    <row r="303" spans="1:14" x14ac:dyDescent="0.25">
      <c r="A303" s="114"/>
      <c r="B303" s="254"/>
      <c r="C303" s="254"/>
      <c r="D303" s="254"/>
      <c r="E303" s="254"/>
      <c r="F303" s="254"/>
      <c r="G303" s="126">
        <f>IFERROR(VLOOKUP(B303,'Rates_PIN_Prj#_TX# input'!$L$8:$M$21,2,FALSE),0)</f>
        <v>0</v>
      </c>
      <c r="H303" s="254"/>
      <c r="I303" s="259">
        <f t="shared" si="8"/>
        <v>0</v>
      </c>
      <c r="N303" t="str">
        <f t="shared" si="9"/>
        <v/>
      </c>
    </row>
    <row r="304" spans="1:14" x14ac:dyDescent="0.25">
      <c r="A304" s="114"/>
      <c r="B304" s="254"/>
      <c r="C304" s="254"/>
      <c r="D304" s="254"/>
      <c r="E304" s="254"/>
      <c r="F304" s="254"/>
      <c r="G304" s="126">
        <f>IFERROR(VLOOKUP(B304,'Rates_PIN_Prj#_TX# input'!$L$8:$M$21,2,FALSE),0)</f>
        <v>0</v>
      </c>
      <c r="H304" s="254"/>
      <c r="I304" s="259">
        <f t="shared" si="8"/>
        <v>0</v>
      </c>
      <c r="N304" t="str">
        <f t="shared" si="9"/>
        <v/>
      </c>
    </row>
    <row r="305" spans="1:14" x14ac:dyDescent="0.25">
      <c r="A305" s="114"/>
      <c r="B305" s="254"/>
      <c r="C305" s="254"/>
      <c r="D305" s="254"/>
      <c r="E305" s="254"/>
      <c r="F305" s="254"/>
      <c r="G305" s="126">
        <f>IFERROR(VLOOKUP(B305,'Rates_PIN_Prj#_TX# input'!$L$8:$M$21,2,FALSE),0)</f>
        <v>0</v>
      </c>
      <c r="H305" s="254"/>
      <c r="I305" s="259">
        <f t="shared" si="8"/>
        <v>0</v>
      </c>
      <c r="N305" t="str">
        <f t="shared" si="9"/>
        <v/>
      </c>
    </row>
    <row r="306" spans="1:14" x14ac:dyDescent="0.25">
      <c r="A306" s="114"/>
      <c r="B306" s="254"/>
      <c r="C306" s="254"/>
      <c r="D306" s="254"/>
      <c r="E306" s="254"/>
      <c r="F306" s="254"/>
      <c r="G306" s="126">
        <f>IFERROR(VLOOKUP(B306,'Rates_PIN_Prj#_TX# input'!$L$8:$M$21,2,FALSE),0)</f>
        <v>0</v>
      </c>
      <c r="H306" s="254"/>
      <c r="I306" s="259">
        <f t="shared" si="8"/>
        <v>0</v>
      </c>
      <c r="N306" t="str">
        <f t="shared" si="9"/>
        <v/>
      </c>
    </row>
    <row r="307" spans="1:14" x14ac:dyDescent="0.25">
      <c r="A307" s="114"/>
      <c r="B307" s="254"/>
      <c r="C307" s="254"/>
      <c r="D307" s="254"/>
      <c r="E307" s="254"/>
      <c r="F307" s="254"/>
      <c r="G307" s="126">
        <f>IFERROR(VLOOKUP(B307,'Rates_PIN_Prj#_TX# input'!$L$8:$M$21,2,FALSE),0)</f>
        <v>0</v>
      </c>
      <c r="H307" s="254"/>
      <c r="I307" s="259">
        <f t="shared" si="8"/>
        <v>0</v>
      </c>
      <c r="N307" t="str">
        <f t="shared" si="9"/>
        <v/>
      </c>
    </row>
    <row r="308" spans="1:14" x14ac:dyDescent="0.25">
      <c r="A308" s="114"/>
      <c r="B308" s="254"/>
      <c r="C308" s="254"/>
      <c r="D308" s="254"/>
      <c r="E308" s="254"/>
      <c r="F308" s="254"/>
      <c r="G308" s="126">
        <f>IFERROR(VLOOKUP(B308,'Rates_PIN_Prj#_TX# input'!$L$8:$M$21,2,FALSE),0)</f>
        <v>0</v>
      </c>
      <c r="H308" s="254"/>
      <c r="I308" s="259">
        <f t="shared" si="8"/>
        <v>0</v>
      </c>
      <c r="N308" t="str">
        <f t="shared" si="9"/>
        <v/>
      </c>
    </row>
    <row r="309" spans="1:14" x14ac:dyDescent="0.25">
      <c r="A309" s="114"/>
      <c r="B309" s="254"/>
      <c r="C309" s="254"/>
      <c r="D309" s="254"/>
      <c r="E309" s="254"/>
      <c r="F309" s="254"/>
      <c r="G309" s="126">
        <f>IFERROR(VLOOKUP(B309,'Rates_PIN_Prj#_TX# input'!$L$8:$M$21,2,FALSE),0)</f>
        <v>0</v>
      </c>
      <c r="H309" s="254"/>
      <c r="I309" s="259">
        <f t="shared" si="8"/>
        <v>0</v>
      </c>
      <c r="N309" t="str">
        <f t="shared" si="9"/>
        <v/>
      </c>
    </row>
    <row r="310" spans="1:14" x14ac:dyDescent="0.25">
      <c r="A310" s="114"/>
      <c r="B310" s="254"/>
      <c r="C310" s="254"/>
      <c r="D310" s="254"/>
      <c r="E310" s="254"/>
      <c r="F310" s="254"/>
      <c r="G310" s="126">
        <f>IFERROR(VLOOKUP(B310,'Rates_PIN_Prj#_TX# input'!$L$8:$M$21,2,FALSE),0)</f>
        <v>0</v>
      </c>
      <c r="H310" s="254"/>
      <c r="I310" s="259">
        <f t="shared" si="8"/>
        <v>0</v>
      </c>
      <c r="N310" t="str">
        <f t="shared" si="9"/>
        <v/>
      </c>
    </row>
    <row r="311" spans="1:14" x14ac:dyDescent="0.25">
      <c r="A311" s="114"/>
      <c r="B311" s="254"/>
      <c r="C311" s="254"/>
      <c r="D311" s="254"/>
      <c r="E311" s="254"/>
      <c r="F311" s="254"/>
      <c r="G311" s="126">
        <f>IFERROR(VLOOKUP(B311,'Rates_PIN_Prj#_TX# input'!$L$8:$M$21,2,FALSE),0)</f>
        <v>0</v>
      </c>
      <c r="H311" s="254"/>
      <c r="I311" s="259">
        <f t="shared" si="8"/>
        <v>0</v>
      </c>
      <c r="N311" t="str">
        <f t="shared" si="9"/>
        <v/>
      </c>
    </row>
    <row r="312" spans="1:14" x14ac:dyDescent="0.25">
      <c r="A312" s="114"/>
      <c r="B312" s="254"/>
      <c r="C312" s="254"/>
      <c r="D312" s="254"/>
      <c r="E312" s="254"/>
      <c r="F312" s="254"/>
      <c r="G312" s="126">
        <f>IFERROR(VLOOKUP(B312,'Rates_PIN_Prj#_TX# input'!$L$8:$M$21,2,FALSE),0)</f>
        <v>0</v>
      </c>
      <c r="H312" s="254"/>
      <c r="I312" s="259">
        <f t="shared" si="8"/>
        <v>0</v>
      </c>
      <c r="N312" t="str">
        <f t="shared" si="9"/>
        <v/>
      </c>
    </row>
    <row r="313" spans="1:14" x14ac:dyDescent="0.25">
      <c r="A313" s="114"/>
      <c r="B313" s="254"/>
      <c r="C313" s="254"/>
      <c r="D313" s="254"/>
      <c r="E313" s="254"/>
      <c r="F313" s="254"/>
      <c r="G313" s="126">
        <f>IFERROR(VLOOKUP(B313,'Rates_PIN_Prj#_TX# input'!$L$8:$M$21,2,FALSE),0)</f>
        <v>0</v>
      </c>
      <c r="H313" s="254"/>
      <c r="I313" s="259">
        <f t="shared" si="8"/>
        <v>0</v>
      </c>
      <c r="N313" t="str">
        <f t="shared" si="9"/>
        <v/>
      </c>
    </row>
    <row r="314" spans="1:14" x14ac:dyDescent="0.25">
      <c r="A314" s="114"/>
      <c r="B314" s="254"/>
      <c r="C314" s="254"/>
      <c r="D314" s="254"/>
      <c r="E314" s="254"/>
      <c r="F314" s="254"/>
      <c r="G314" s="126">
        <f>IFERROR(VLOOKUP(B314,'Rates_PIN_Prj#_TX# input'!$L$8:$M$21,2,FALSE),0)</f>
        <v>0</v>
      </c>
      <c r="H314" s="254"/>
      <c r="I314" s="259">
        <f t="shared" si="8"/>
        <v>0</v>
      </c>
      <c r="N314" t="str">
        <f t="shared" si="9"/>
        <v/>
      </c>
    </row>
    <row r="315" spans="1:14" x14ac:dyDescent="0.25">
      <c r="A315" s="114"/>
      <c r="B315" s="254"/>
      <c r="C315" s="254"/>
      <c r="D315" s="254"/>
      <c r="E315" s="254"/>
      <c r="F315" s="254"/>
      <c r="G315" s="126">
        <f>IFERROR(VLOOKUP(B315,'Rates_PIN_Prj#_TX# input'!$L$8:$M$21,2,FALSE),0)</f>
        <v>0</v>
      </c>
      <c r="H315" s="254"/>
      <c r="I315" s="259">
        <f t="shared" si="8"/>
        <v>0</v>
      </c>
      <c r="J315" s="265"/>
      <c r="K315" s="266"/>
      <c r="N315" t="str">
        <f t="shared" si="9"/>
        <v/>
      </c>
    </row>
    <row r="316" spans="1:14" x14ac:dyDescent="0.25">
      <c r="A316" s="114"/>
      <c r="B316" s="254"/>
      <c r="C316" s="254"/>
      <c r="D316" s="254"/>
      <c r="E316" s="254"/>
      <c r="F316" s="254"/>
      <c r="G316" s="126">
        <f>IFERROR(VLOOKUP(B316,'Rates_PIN_Prj#_TX# input'!$L$8:$M$21,2,FALSE),0)</f>
        <v>0</v>
      </c>
      <c r="H316" s="254"/>
      <c r="I316" s="259">
        <f t="shared" si="8"/>
        <v>0</v>
      </c>
      <c r="J316" s="265"/>
      <c r="K316" s="266"/>
      <c r="N316" t="str">
        <f t="shared" si="9"/>
        <v/>
      </c>
    </row>
    <row r="317" spans="1:14" x14ac:dyDescent="0.25">
      <c r="A317" s="114"/>
      <c r="B317" s="254"/>
      <c r="C317" s="254"/>
      <c r="D317" s="254"/>
      <c r="E317" s="254"/>
      <c r="F317" s="254"/>
      <c r="G317" s="126">
        <f>IFERROR(VLOOKUP(B317,'Rates_PIN_Prj#_TX# input'!$L$8:$M$21,2,FALSE),0)</f>
        <v>0</v>
      </c>
      <c r="H317" s="254"/>
      <c r="I317" s="259">
        <f t="shared" si="8"/>
        <v>0</v>
      </c>
      <c r="J317" s="265"/>
      <c r="K317" s="266"/>
      <c r="N317" t="str">
        <f t="shared" si="9"/>
        <v/>
      </c>
    </row>
    <row r="318" spans="1:14" x14ac:dyDescent="0.25">
      <c r="A318" s="114"/>
      <c r="B318" s="254"/>
      <c r="C318" s="254"/>
      <c r="D318" s="254"/>
      <c r="E318" s="254"/>
      <c r="F318" s="254"/>
      <c r="G318" s="126">
        <f>IFERROR(VLOOKUP(B318,'Rates_PIN_Prj#_TX# input'!$L$8:$M$21,2,FALSE),0)</f>
        <v>0</v>
      </c>
      <c r="H318" s="254"/>
      <c r="I318" s="259">
        <f t="shared" si="8"/>
        <v>0</v>
      </c>
      <c r="J318" s="265"/>
      <c r="K318" s="266"/>
      <c r="N318" t="str">
        <f t="shared" si="9"/>
        <v/>
      </c>
    </row>
    <row r="319" spans="1:14" x14ac:dyDescent="0.25">
      <c r="A319" s="114"/>
      <c r="B319" s="254"/>
      <c r="C319" s="254"/>
      <c r="D319" s="254"/>
      <c r="E319" s="254"/>
      <c r="F319" s="254"/>
      <c r="G319" s="126">
        <f>IFERROR(VLOOKUP(B319,'Rates_PIN_Prj#_TX# input'!$L$8:$M$21,2,FALSE),0)</f>
        <v>0</v>
      </c>
      <c r="H319" s="254"/>
      <c r="I319" s="259">
        <f t="shared" si="8"/>
        <v>0</v>
      </c>
      <c r="J319" s="265"/>
      <c r="K319" s="266"/>
      <c r="N319" t="str">
        <f t="shared" si="9"/>
        <v/>
      </c>
    </row>
    <row r="320" spans="1:14" x14ac:dyDescent="0.25">
      <c r="A320" s="114"/>
      <c r="B320" s="254"/>
      <c r="C320" s="254"/>
      <c r="D320" s="254"/>
      <c r="E320" s="254"/>
      <c r="F320" s="254"/>
      <c r="G320" s="126">
        <f>IFERROR(VLOOKUP(B320,'Rates_PIN_Prj#_TX# input'!$L$8:$M$21,2,FALSE),0)</f>
        <v>0</v>
      </c>
      <c r="H320" s="254"/>
      <c r="I320" s="259">
        <f t="shared" si="8"/>
        <v>0</v>
      </c>
      <c r="J320" s="265"/>
      <c r="K320" s="266"/>
      <c r="N320" t="str">
        <f t="shared" si="9"/>
        <v/>
      </c>
    </row>
    <row r="321" spans="1:14" x14ac:dyDescent="0.25">
      <c r="A321" s="114"/>
      <c r="B321" s="254"/>
      <c r="C321" s="254"/>
      <c r="D321" s="254"/>
      <c r="E321" s="254"/>
      <c r="F321" s="254"/>
      <c r="G321" s="126">
        <f>IFERROR(VLOOKUP(B321,'Rates_PIN_Prj#_TX# input'!$L$8:$M$21,2,FALSE),0)</f>
        <v>0</v>
      </c>
      <c r="H321" s="254"/>
      <c r="I321" s="259">
        <f t="shared" si="8"/>
        <v>0</v>
      </c>
      <c r="J321" s="265"/>
      <c r="K321" s="266"/>
      <c r="N321" t="str">
        <f t="shared" si="9"/>
        <v/>
      </c>
    </row>
    <row r="322" spans="1:14" x14ac:dyDescent="0.25">
      <c r="A322" s="114"/>
      <c r="B322" s="254"/>
      <c r="C322" s="254"/>
      <c r="D322" s="254"/>
      <c r="E322" s="254"/>
      <c r="F322" s="254"/>
      <c r="G322" s="126">
        <f>IFERROR(VLOOKUP(B322,'Rates_PIN_Prj#_TX# input'!$L$8:$M$21,2,FALSE),0)</f>
        <v>0</v>
      </c>
      <c r="H322" s="254"/>
      <c r="I322" s="259">
        <f t="shared" si="8"/>
        <v>0</v>
      </c>
      <c r="J322" s="265"/>
      <c r="K322" s="266"/>
      <c r="N322" t="str">
        <f t="shared" si="9"/>
        <v/>
      </c>
    </row>
    <row r="323" spans="1:14" x14ac:dyDescent="0.25">
      <c r="A323" s="114"/>
      <c r="B323" s="254"/>
      <c r="C323" s="254"/>
      <c r="D323" s="254"/>
      <c r="E323" s="254"/>
      <c r="F323" s="254"/>
      <c r="G323" s="126">
        <f>IFERROR(VLOOKUP(B323,'Rates_PIN_Prj#_TX# input'!$L$8:$M$21,2,FALSE),0)</f>
        <v>0</v>
      </c>
      <c r="H323" s="254"/>
      <c r="I323" s="259">
        <f t="shared" ref="I323:I386" si="10">H323*G323</f>
        <v>0</v>
      </c>
      <c r="J323" s="265"/>
      <c r="K323" s="266"/>
      <c r="N323" t="str">
        <f t="shared" ref="N323:N386" si="11">_xlfn.CONCAT(B323,E323)</f>
        <v/>
      </c>
    </row>
    <row r="324" spans="1:14" x14ac:dyDescent="0.25">
      <c r="A324" s="114"/>
      <c r="B324" s="254"/>
      <c r="C324" s="254"/>
      <c r="D324" s="254"/>
      <c r="E324" s="254"/>
      <c r="F324" s="254"/>
      <c r="G324" s="126">
        <f>IFERROR(VLOOKUP(B324,'Rates_PIN_Prj#_TX# input'!$L$8:$M$21,2,FALSE),0)</f>
        <v>0</v>
      </c>
      <c r="H324" s="254"/>
      <c r="I324" s="259">
        <f t="shared" si="10"/>
        <v>0</v>
      </c>
      <c r="N324" t="str">
        <f t="shared" si="11"/>
        <v/>
      </c>
    </row>
    <row r="325" spans="1:14" x14ac:dyDescent="0.25">
      <c r="A325" s="114"/>
      <c r="B325" s="254"/>
      <c r="C325" s="254"/>
      <c r="D325" s="254"/>
      <c r="E325" s="254"/>
      <c r="F325" s="254"/>
      <c r="G325" s="126">
        <f>IFERROR(VLOOKUP(B325,'Rates_PIN_Prj#_TX# input'!$L$8:$M$21,2,FALSE),0)</f>
        <v>0</v>
      </c>
      <c r="H325" s="254"/>
      <c r="I325" s="259">
        <f t="shared" si="10"/>
        <v>0</v>
      </c>
      <c r="N325" t="str">
        <f t="shared" si="11"/>
        <v/>
      </c>
    </row>
    <row r="326" spans="1:14" x14ac:dyDescent="0.25">
      <c r="A326" s="114"/>
      <c r="B326" s="254"/>
      <c r="C326" s="254"/>
      <c r="D326" s="254"/>
      <c r="E326" s="254"/>
      <c r="F326" s="254"/>
      <c r="G326" s="126">
        <f>IFERROR(VLOOKUP(B326,'Rates_PIN_Prj#_TX# input'!$L$8:$M$21,2,FALSE),0)</f>
        <v>0</v>
      </c>
      <c r="H326" s="254"/>
      <c r="I326" s="259">
        <f t="shared" si="10"/>
        <v>0</v>
      </c>
      <c r="N326" t="str">
        <f t="shared" si="11"/>
        <v/>
      </c>
    </row>
    <row r="327" spans="1:14" x14ac:dyDescent="0.25">
      <c r="A327" s="114"/>
      <c r="B327" s="254"/>
      <c r="C327" s="254"/>
      <c r="D327" s="254"/>
      <c r="E327" s="254"/>
      <c r="F327" s="254"/>
      <c r="G327" s="126">
        <f>IFERROR(VLOOKUP(B327,'Rates_PIN_Prj#_TX# input'!$L$8:$M$21,2,FALSE),0)</f>
        <v>0</v>
      </c>
      <c r="H327" s="254"/>
      <c r="I327" s="259">
        <f t="shared" si="10"/>
        <v>0</v>
      </c>
      <c r="N327" t="str">
        <f t="shared" si="11"/>
        <v/>
      </c>
    </row>
    <row r="328" spans="1:14" x14ac:dyDescent="0.25">
      <c r="A328" s="114"/>
      <c r="B328" s="254"/>
      <c r="C328" s="254"/>
      <c r="D328" s="254"/>
      <c r="E328" s="254"/>
      <c r="F328" s="254"/>
      <c r="G328" s="126">
        <f>IFERROR(VLOOKUP(B328,'Rates_PIN_Prj#_TX# input'!$L$8:$M$21,2,FALSE),0)</f>
        <v>0</v>
      </c>
      <c r="H328" s="254"/>
      <c r="I328" s="259">
        <f t="shared" si="10"/>
        <v>0</v>
      </c>
      <c r="N328" t="str">
        <f t="shared" si="11"/>
        <v/>
      </c>
    </row>
    <row r="329" spans="1:14" x14ac:dyDescent="0.25">
      <c r="A329" s="114"/>
      <c r="B329" s="254"/>
      <c r="C329" s="254"/>
      <c r="D329" s="254"/>
      <c r="E329" s="254"/>
      <c r="F329" s="254"/>
      <c r="G329" s="126">
        <f>IFERROR(VLOOKUP(B329,'Rates_PIN_Prj#_TX# input'!$L$8:$M$21,2,FALSE),0)</f>
        <v>0</v>
      </c>
      <c r="H329" s="254"/>
      <c r="I329" s="259">
        <f t="shared" si="10"/>
        <v>0</v>
      </c>
      <c r="N329" t="str">
        <f t="shared" si="11"/>
        <v/>
      </c>
    </row>
    <row r="330" spans="1:14" x14ac:dyDescent="0.25">
      <c r="A330" s="114"/>
      <c r="B330" s="254"/>
      <c r="C330" s="254"/>
      <c r="D330" s="254"/>
      <c r="E330" s="254"/>
      <c r="F330" s="254"/>
      <c r="G330" s="126">
        <f>IFERROR(VLOOKUP(B330,'Rates_PIN_Prj#_TX# input'!$L$8:$M$21,2,FALSE),0)</f>
        <v>0</v>
      </c>
      <c r="H330" s="254"/>
      <c r="I330" s="259">
        <f t="shared" si="10"/>
        <v>0</v>
      </c>
      <c r="N330" t="str">
        <f t="shared" si="11"/>
        <v/>
      </c>
    </row>
    <row r="331" spans="1:14" x14ac:dyDescent="0.25">
      <c r="A331" s="114"/>
      <c r="B331" s="254"/>
      <c r="C331" s="254"/>
      <c r="D331" s="254"/>
      <c r="E331" s="254"/>
      <c r="F331" s="254"/>
      <c r="G331" s="126">
        <f>IFERROR(VLOOKUP(B331,'Rates_PIN_Prj#_TX# input'!$L$8:$M$21,2,FALSE),0)</f>
        <v>0</v>
      </c>
      <c r="H331" s="254"/>
      <c r="I331" s="259">
        <f t="shared" si="10"/>
        <v>0</v>
      </c>
      <c r="N331" t="str">
        <f t="shared" si="11"/>
        <v/>
      </c>
    </row>
    <row r="332" spans="1:14" x14ac:dyDescent="0.25">
      <c r="A332" s="114"/>
      <c r="B332" s="254"/>
      <c r="C332" s="254"/>
      <c r="D332" s="254"/>
      <c r="E332" s="254"/>
      <c r="F332" s="254"/>
      <c r="G332" s="126">
        <f>IFERROR(VLOOKUP(B332,'Rates_PIN_Prj#_TX# input'!$L$8:$M$21,2,FALSE),0)</f>
        <v>0</v>
      </c>
      <c r="H332" s="254"/>
      <c r="I332" s="259">
        <f t="shared" si="10"/>
        <v>0</v>
      </c>
      <c r="N332" t="str">
        <f t="shared" si="11"/>
        <v/>
      </c>
    </row>
    <row r="333" spans="1:14" x14ac:dyDescent="0.25">
      <c r="A333" s="114"/>
      <c r="B333" s="254"/>
      <c r="C333" s="254"/>
      <c r="D333" s="254"/>
      <c r="E333" s="254"/>
      <c r="F333" s="254"/>
      <c r="G333" s="126">
        <f>IFERROR(VLOOKUP(B333,'Rates_PIN_Prj#_TX# input'!$L$8:$M$21,2,FALSE),0)</f>
        <v>0</v>
      </c>
      <c r="H333" s="254"/>
      <c r="I333" s="259">
        <f t="shared" si="10"/>
        <v>0</v>
      </c>
      <c r="N333" t="str">
        <f t="shared" si="11"/>
        <v/>
      </c>
    </row>
    <row r="334" spans="1:14" x14ac:dyDescent="0.25">
      <c r="A334" s="114"/>
      <c r="B334" s="254"/>
      <c r="C334" s="254"/>
      <c r="D334" s="254"/>
      <c r="E334" s="254"/>
      <c r="F334" s="254"/>
      <c r="G334" s="126">
        <f>IFERROR(VLOOKUP(B334,'Rates_PIN_Prj#_TX# input'!$L$8:$M$21,2,FALSE),0)</f>
        <v>0</v>
      </c>
      <c r="H334" s="254"/>
      <c r="I334" s="259">
        <f t="shared" si="10"/>
        <v>0</v>
      </c>
      <c r="N334" t="str">
        <f t="shared" si="11"/>
        <v/>
      </c>
    </row>
    <row r="335" spans="1:14" x14ac:dyDescent="0.25">
      <c r="A335" s="114"/>
      <c r="B335" s="254"/>
      <c r="C335" s="254"/>
      <c r="D335" s="254"/>
      <c r="E335" s="254"/>
      <c r="F335" s="254"/>
      <c r="G335" s="126">
        <f>IFERROR(VLOOKUP(B335,'Rates_PIN_Prj#_TX# input'!$L$8:$M$21,2,FALSE),0)</f>
        <v>0</v>
      </c>
      <c r="H335" s="254"/>
      <c r="I335" s="259">
        <f t="shared" si="10"/>
        <v>0</v>
      </c>
      <c r="N335" t="str">
        <f t="shared" si="11"/>
        <v/>
      </c>
    </row>
    <row r="336" spans="1:14" x14ac:dyDescent="0.25">
      <c r="A336" s="114"/>
      <c r="B336" s="254"/>
      <c r="C336" s="254"/>
      <c r="D336" s="254"/>
      <c r="E336" s="254"/>
      <c r="F336" s="254"/>
      <c r="G336" s="126">
        <f>IFERROR(VLOOKUP(B336,'Rates_PIN_Prj#_TX# input'!$L$8:$M$21,2,FALSE),0)</f>
        <v>0</v>
      </c>
      <c r="H336" s="254"/>
      <c r="I336" s="259">
        <f t="shared" si="10"/>
        <v>0</v>
      </c>
      <c r="N336" t="str">
        <f t="shared" si="11"/>
        <v/>
      </c>
    </row>
    <row r="337" spans="1:14" x14ac:dyDescent="0.25">
      <c r="A337" s="114"/>
      <c r="B337" s="254"/>
      <c r="C337" s="254"/>
      <c r="D337" s="254"/>
      <c r="E337" s="254"/>
      <c r="F337" s="254"/>
      <c r="G337" s="126">
        <f>IFERROR(VLOOKUP(B337,'Rates_PIN_Prj#_TX# input'!$L$8:$M$21,2,FALSE),0)</f>
        <v>0</v>
      </c>
      <c r="H337" s="254"/>
      <c r="I337" s="259">
        <f t="shared" si="10"/>
        <v>0</v>
      </c>
      <c r="N337" t="str">
        <f t="shared" si="11"/>
        <v/>
      </c>
    </row>
    <row r="338" spans="1:14" x14ac:dyDescent="0.25">
      <c r="A338" s="114"/>
      <c r="B338" s="254"/>
      <c r="C338" s="254"/>
      <c r="D338" s="254"/>
      <c r="E338" s="254"/>
      <c r="F338" s="254"/>
      <c r="G338" s="126">
        <f>IFERROR(VLOOKUP(B338,'Rates_PIN_Prj#_TX# input'!$L$8:$M$21,2,FALSE),0)</f>
        <v>0</v>
      </c>
      <c r="H338" s="254"/>
      <c r="I338" s="259">
        <f t="shared" si="10"/>
        <v>0</v>
      </c>
      <c r="N338" t="str">
        <f t="shared" si="11"/>
        <v/>
      </c>
    </row>
    <row r="339" spans="1:14" x14ac:dyDescent="0.25">
      <c r="A339" s="114"/>
      <c r="B339" s="254"/>
      <c r="C339" s="254"/>
      <c r="D339" s="254"/>
      <c r="E339" s="254"/>
      <c r="F339" s="254"/>
      <c r="G339" s="126">
        <f>IFERROR(VLOOKUP(B339,'Rates_PIN_Prj#_TX# input'!$L$8:$M$21,2,FALSE),0)</f>
        <v>0</v>
      </c>
      <c r="H339" s="254"/>
      <c r="I339" s="259">
        <f t="shared" si="10"/>
        <v>0</v>
      </c>
      <c r="N339" t="str">
        <f t="shared" si="11"/>
        <v/>
      </c>
    </row>
    <row r="340" spans="1:14" x14ac:dyDescent="0.25">
      <c r="A340" s="114"/>
      <c r="B340" s="254"/>
      <c r="C340" s="254"/>
      <c r="D340" s="254"/>
      <c r="E340" s="254"/>
      <c r="F340" s="254"/>
      <c r="G340" s="126">
        <f>IFERROR(VLOOKUP(B340,'Rates_PIN_Prj#_TX# input'!$L$8:$M$21,2,FALSE),0)</f>
        <v>0</v>
      </c>
      <c r="H340" s="254"/>
      <c r="I340" s="259">
        <f t="shared" si="10"/>
        <v>0</v>
      </c>
      <c r="N340" t="str">
        <f t="shared" si="11"/>
        <v/>
      </c>
    </row>
    <row r="341" spans="1:14" x14ac:dyDescent="0.25">
      <c r="A341" s="114"/>
      <c r="B341" s="254"/>
      <c r="C341" s="254"/>
      <c r="D341" s="254"/>
      <c r="E341" s="254"/>
      <c r="F341" s="254"/>
      <c r="G341" s="126">
        <f>IFERROR(VLOOKUP(B341,'Rates_PIN_Prj#_TX# input'!$L$8:$M$21,2,FALSE),0)</f>
        <v>0</v>
      </c>
      <c r="H341" s="254"/>
      <c r="I341" s="259">
        <f t="shared" si="10"/>
        <v>0</v>
      </c>
      <c r="N341" t="str">
        <f t="shared" si="11"/>
        <v/>
      </c>
    </row>
    <row r="342" spans="1:14" x14ac:dyDescent="0.25">
      <c r="A342" s="114"/>
      <c r="B342" s="254"/>
      <c r="C342" s="254"/>
      <c r="D342" s="254"/>
      <c r="E342" s="254"/>
      <c r="F342" s="254"/>
      <c r="G342" s="126">
        <f>IFERROR(VLOOKUP(B342,'Rates_PIN_Prj#_TX# input'!$L$8:$M$21,2,FALSE),0)</f>
        <v>0</v>
      </c>
      <c r="H342" s="254"/>
      <c r="I342" s="259">
        <f t="shared" si="10"/>
        <v>0</v>
      </c>
      <c r="N342" t="str">
        <f t="shared" si="11"/>
        <v/>
      </c>
    </row>
    <row r="343" spans="1:14" x14ac:dyDescent="0.25">
      <c r="A343" s="114"/>
      <c r="B343" s="254"/>
      <c r="C343" s="254"/>
      <c r="D343" s="254"/>
      <c r="E343" s="254"/>
      <c r="F343" s="254"/>
      <c r="G343" s="126">
        <f>IFERROR(VLOOKUP(B343,'Rates_PIN_Prj#_TX# input'!$L$8:$M$21,2,FALSE),0)</f>
        <v>0</v>
      </c>
      <c r="H343" s="254"/>
      <c r="I343" s="259">
        <f t="shared" si="10"/>
        <v>0</v>
      </c>
      <c r="N343" t="str">
        <f t="shared" si="11"/>
        <v/>
      </c>
    </row>
    <row r="344" spans="1:14" x14ac:dyDescent="0.25">
      <c r="A344" s="114"/>
      <c r="B344" s="254"/>
      <c r="C344" s="254"/>
      <c r="D344" s="254"/>
      <c r="E344" s="254"/>
      <c r="F344" s="254"/>
      <c r="G344" s="126">
        <f>IFERROR(VLOOKUP(B344,'Rates_PIN_Prj#_TX# input'!$L$8:$M$21,2,FALSE),0)</f>
        <v>0</v>
      </c>
      <c r="H344" s="254"/>
      <c r="I344" s="259">
        <f t="shared" si="10"/>
        <v>0</v>
      </c>
      <c r="N344" t="str">
        <f t="shared" si="11"/>
        <v/>
      </c>
    </row>
    <row r="345" spans="1:14" x14ac:dyDescent="0.25">
      <c r="A345" s="114"/>
      <c r="B345" s="254"/>
      <c r="C345" s="254"/>
      <c r="D345" s="254"/>
      <c r="E345" s="254"/>
      <c r="F345" s="254"/>
      <c r="G345" s="126">
        <f>IFERROR(VLOOKUP(B345,'Rates_PIN_Prj#_TX# input'!$L$8:$M$21,2,FALSE),0)</f>
        <v>0</v>
      </c>
      <c r="H345" s="254"/>
      <c r="I345" s="259">
        <f t="shared" si="10"/>
        <v>0</v>
      </c>
      <c r="N345" t="str">
        <f t="shared" si="11"/>
        <v/>
      </c>
    </row>
    <row r="346" spans="1:14" x14ac:dyDescent="0.25">
      <c r="A346" s="114"/>
      <c r="B346" s="254"/>
      <c r="C346" s="254"/>
      <c r="D346" s="254"/>
      <c r="E346" s="254"/>
      <c r="F346" s="254"/>
      <c r="G346" s="126">
        <f>IFERROR(VLOOKUP(B346,'Rates_PIN_Prj#_TX# input'!$L$8:$M$21,2,FALSE),0)</f>
        <v>0</v>
      </c>
      <c r="H346" s="254"/>
      <c r="I346" s="259">
        <f t="shared" si="10"/>
        <v>0</v>
      </c>
      <c r="N346" t="str">
        <f t="shared" si="11"/>
        <v/>
      </c>
    </row>
    <row r="347" spans="1:14" x14ac:dyDescent="0.25">
      <c r="A347" s="114"/>
      <c r="B347" s="254"/>
      <c r="C347" s="254"/>
      <c r="D347" s="254"/>
      <c r="E347" s="254"/>
      <c r="F347" s="254"/>
      <c r="G347" s="126">
        <f>IFERROR(VLOOKUP(B347,'Rates_PIN_Prj#_TX# input'!$L$8:$M$21,2,FALSE),0)</f>
        <v>0</v>
      </c>
      <c r="H347" s="254"/>
      <c r="I347" s="259">
        <f t="shared" si="10"/>
        <v>0</v>
      </c>
      <c r="N347" t="str">
        <f t="shared" si="11"/>
        <v/>
      </c>
    </row>
    <row r="348" spans="1:14" x14ac:dyDescent="0.25">
      <c r="A348" s="114"/>
      <c r="B348" s="254"/>
      <c r="C348" s="254"/>
      <c r="D348" s="254"/>
      <c r="E348" s="254"/>
      <c r="F348" s="254"/>
      <c r="G348" s="126">
        <f>IFERROR(VLOOKUP(B348,'Rates_PIN_Prj#_TX# input'!$L$8:$M$21,2,FALSE),0)</f>
        <v>0</v>
      </c>
      <c r="H348" s="254"/>
      <c r="I348" s="259">
        <f t="shared" si="10"/>
        <v>0</v>
      </c>
      <c r="N348" t="str">
        <f t="shared" si="11"/>
        <v/>
      </c>
    </row>
    <row r="349" spans="1:14" x14ac:dyDescent="0.25">
      <c r="A349" s="114"/>
      <c r="B349" s="254"/>
      <c r="C349" s="254"/>
      <c r="D349" s="254"/>
      <c r="E349" s="254"/>
      <c r="F349" s="254"/>
      <c r="G349" s="126">
        <f>IFERROR(VLOOKUP(B349,'Rates_PIN_Prj#_TX# input'!$L$8:$M$21,2,FALSE),0)</f>
        <v>0</v>
      </c>
      <c r="H349" s="254"/>
      <c r="I349" s="259">
        <f t="shared" si="10"/>
        <v>0</v>
      </c>
      <c r="N349" t="str">
        <f t="shared" si="11"/>
        <v/>
      </c>
    </row>
    <row r="350" spans="1:14" x14ac:dyDescent="0.25">
      <c r="A350" s="114"/>
      <c r="B350" s="254"/>
      <c r="C350" s="254"/>
      <c r="D350" s="254"/>
      <c r="E350" s="254"/>
      <c r="F350" s="254"/>
      <c r="G350" s="126">
        <f>IFERROR(VLOOKUP(B350,'Rates_PIN_Prj#_TX# input'!$L$8:$M$21,2,FALSE),0)</f>
        <v>0</v>
      </c>
      <c r="H350" s="254"/>
      <c r="I350" s="259">
        <f t="shared" si="10"/>
        <v>0</v>
      </c>
      <c r="N350" t="str">
        <f t="shared" si="11"/>
        <v/>
      </c>
    </row>
    <row r="351" spans="1:14" x14ac:dyDescent="0.25">
      <c r="A351" s="114"/>
      <c r="B351" s="254"/>
      <c r="C351" s="254"/>
      <c r="D351" s="254"/>
      <c r="E351" s="254"/>
      <c r="F351" s="254"/>
      <c r="G351" s="126">
        <f>IFERROR(VLOOKUP(B351,'Rates_PIN_Prj#_TX# input'!$L$8:$M$21,2,FALSE),0)</f>
        <v>0</v>
      </c>
      <c r="H351" s="254"/>
      <c r="I351" s="259">
        <f t="shared" si="10"/>
        <v>0</v>
      </c>
      <c r="N351" t="str">
        <f t="shared" si="11"/>
        <v/>
      </c>
    </row>
    <row r="352" spans="1:14" x14ac:dyDescent="0.25">
      <c r="A352" s="114"/>
      <c r="B352" s="254"/>
      <c r="C352" s="254"/>
      <c r="D352" s="254"/>
      <c r="E352" s="254"/>
      <c r="F352" s="254"/>
      <c r="G352" s="126">
        <f>IFERROR(VLOOKUP(B352,'Rates_PIN_Prj#_TX# input'!$L$8:$M$21,2,FALSE),0)</f>
        <v>0</v>
      </c>
      <c r="H352" s="254"/>
      <c r="I352" s="259">
        <f t="shared" si="10"/>
        <v>0</v>
      </c>
      <c r="N352" t="str">
        <f t="shared" si="11"/>
        <v/>
      </c>
    </row>
    <row r="353" spans="1:14" x14ac:dyDescent="0.25">
      <c r="A353" s="114"/>
      <c r="B353" s="254"/>
      <c r="C353" s="254"/>
      <c r="D353" s="254"/>
      <c r="E353" s="254"/>
      <c r="F353" s="254"/>
      <c r="G353" s="126">
        <f>IFERROR(VLOOKUP(B353,'Rates_PIN_Prj#_TX# input'!$L$8:$M$21,2,FALSE),0)</f>
        <v>0</v>
      </c>
      <c r="H353" s="254"/>
      <c r="I353" s="259">
        <f t="shared" si="10"/>
        <v>0</v>
      </c>
      <c r="N353" t="str">
        <f t="shared" si="11"/>
        <v/>
      </c>
    </row>
    <row r="354" spans="1:14" x14ac:dyDescent="0.25">
      <c r="A354" s="114"/>
      <c r="B354" s="254"/>
      <c r="C354" s="254"/>
      <c r="D354" s="254"/>
      <c r="E354" s="254"/>
      <c r="F354" s="254"/>
      <c r="G354" s="126">
        <f>IFERROR(VLOOKUP(B354,'Rates_PIN_Prj#_TX# input'!$L$8:$M$21,2,FALSE),0)</f>
        <v>0</v>
      </c>
      <c r="H354" s="254"/>
      <c r="I354" s="259">
        <f t="shared" si="10"/>
        <v>0</v>
      </c>
      <c r="N354" t="str">
        <f t="shared" si="11"/>
        <v/>
      </c>
    </row>
    <row r="355" spans="1:14" x14ac:dyDescent="0.25">
      <c r="A355" s="114"/>
      <c r="B355" s="254"/>
      <c r="C355" s="254"/>
      <c r="D355" s="254"/>
      <c r="E355" s="254"/>
      <c r="F355" s="254"/>
      <c r="G355" s="126">
        <f>IFERROR(VLOOKUP(B355,'Rates_PIN_Prj#_TX# input'!$L$8:$M$21,2,FALSE),0)</f>
        <v>0</v>
      </c>
      <c r="H355" s="254"/>
      <c r="I355" s="259">
        <f t="shared" si="10"/>
        <v>0</v>
      </c>
      <c r="N355" t="str">
        <f t="shared" si="11"/>
        <v/>
      </c>
    </row>
    <row r="356" spans="1:14" x14ac:dyDescent="0.25">
      <c r="A356" s="114"/>
      <c r="B356" s="254"/>
      <c r="C356" s="254"/>
      <c r="D356" s="254"/>
      <c r="E356" s="254"/>
      <c r="F356" s="254"/>
      <c r="G356" s="126">
        <f>IFERROR(VLOOKUP(B356,'Rates_PIN_Prj#_TX# input'!$L$8:$M$21,2,FALSE),0)</f>
        <v>0</v>
      </c>
      <c r="H356" s="254"/>
      <c r="I356" s="259">
        <f t="shared" si="10"/>
        <v>0</v>
      </c>
      <c r="N356" t="str">
        <f t="shared" si="11"/>
        <v/>
      </c>
    </row>
    <row r="357" spans="1:14" x14ac:dyDescent="0.25">
      <c r="A357" s="114"/>
      <c r="B357" s="254"/>
      <c r="C357" s="254"/>
      <c r="D357" s="254"/>
      <c r="E357" s="254"/>
      <c r="F357" s="254"/>
      <c r="G357" s="126">
        <f>IFERROR(VLOOKUP(B357,'Rates_PIN_Prj#_TX# input'!$L$8:$M$21,2,FALSE),0)</f>
        <v>0</v>
      </c>
      <c r="H357" s="254"/>
      <c r="I357" s="259">
        <f t="shared" si="10"/>
        <v>0</v>
      </c>
      <c r="N357" t="str">
        <f t="shared" si="11"/>
        <v/>
      </c>
    </row>
    <row r="358" spans="1:14" x14ac:dyDescent="0.25">
      <c r="A358" s="114"/>
      <c r="B358" s="254"/>
      <c r="C358" s="254"/>
      <c r="D358" s="254"/>
      <c r="E358" s="254"/>
      <c r="F358" s="254"/>
      <c r="G358" s="126">
        <f>IFERROR(VLOOKUP(B358,'Rates_PIN_Prj#_TX# input'!$L$8:$M$21,2,FALSE),0)</f>
        <v>0</v>
      </c>
      <c r="H358" s="254"/>
      <c r="I358" s="259">
        <f t="shared" si="10"/>
        <v>0</v>
      </c>
      <c r="N358" t="str">
        <f t="shared" si="11"/>
        <v/>
      </c>
    </row>
    <row r="359" spans="1:14" x14ac:dyDescent="0.25">
      <c r="A359" s="114"/>
      <c r="B359" s="254"/>
      <c r="C359" s="254"/>
      <c r="D359" s="254"/>
      <c r="E359" s="254"/>
      <c r="F359" s="254"/>
      <c r="G359" s="126">
        <f>IFERROR(VLOOKUP(B359,'Rates_PIN_Prj#_TX# input'!$L$8:$M$21,2,FALSE),0)</f>
        <v>0</v>
      </c>
      <c r="H359" s="254"/>
      <c r="I359" s="259">
        <f t="shared" si="10"/>
        <v>0</v>
      </c>
      <c r="N359" t="str">
        <f t="shared" si="11"/>
        <v/>
      </c>
    </row>
    <row r="360" spans="1:14" x14ac:dyDescent="0.25">
      <c r="A360" s="114"/>
      <c r="B360" s="254"/>
      <c r="C360" s="254"/>
      <c r="D360" s="254"/>
      <c r="E360" s="254"/>
      <c r="F360" s="254"/>
      <c r="G360" s="126">
        <f>IFERROR(VLOOKUP(B360,'Rates_PIN_Prj#_TX# input'!$L$8:$M$21,2,FALSE),0)</f>
        <v>0</v>
      </c>
      <c r="H360" s="254"/>
      <c r="I360" s="259">
        <f t="shared" si="10"/>
        <v>0</v>
      </c>
      <c r="N360" t="str">
        <f t="shared" si="11"/>
        <v/>
      </c>
    </row>
    <row r="361" spans="1:14" x14ac:dyDescent="0.25">
      <c r="A361" s="114"/>
      <c r="B361" s="254"/>
      <c r="C361" s="254"/>
      <c r="D361" s="254"/>
      <c r="E361" s="254"/>
      <c r="F361" s="254"/>
      <c r="G361" s="126">
        <f>IFERROR(VLOOKUP(B361,'Rates_PIN_Prj#_TX# input'!$L$8:$M$21,2,FALSE),0)</f>
        <v>0</v>
      </c>
      <c r="H361" s="254"/>
      <c r="I361" s="259">
        <f t="shared" si="10"/>
        <v>0</v>
      </c>
      <c r="N361" t="str">
        <f t="shared" si="11"/>
        <v/>
      </c>
    </row>
    <row r="362" spans="1:14" x14ac:dyDescent="0.25">
      <c r="A362" s="114"/>
      <c r="B362" s="254"/>
      <c r="C362" s="254"/>
      <c r="D362" s="254"/>
      <c r="E362" s="254"/>
      <c r="F362" s="254"/>
      <c r="G362" s="126">
        <f>IFERROR(VLOOKUP(B362,'Rates_PIN_Prj#_TX# input'!$L$8:$M$21,2,FALSE),0)</f>
        <v>0</v>
      </c>
      <c r="H362" s="254"/>
      <c r="I362" s="259">
        <f t="shared" si="10"/>
        <v>0</v>
      </c>
      <c r="N362" t="str">
        <f t="shared" si="11"/>
        <v/>
      </c>
    </row>
    <row r="363" spans="1:14" x14ac:dyDescent="0.25">
      <c r="A363" s="114"/>
      <c r="B363" s="254"/>
      <c r="C363" s="254"/>
      <c r="D363" s="254"/>
      <c r="E363" s="254"/>
      <c r="F363" s="254"/>
      <c r="G363" s="126">
        <f>IFERROR(VLOOKUP(B363,'Rates_PIN_Prj#_TX# input'!$L$8:$M$21,2,FALSE),0)</f>
        <v>0</v>
      </c>
      <c r="H363" s="254"/>
      <c r="I363" s="259">
        <f t="shared" si="10"/>
        <v>0</v>
      </c>
      <c r="N363" t="str">
        <f t="shared" si="11"/>
        <v/>
      </c>
    </row>
    <row r="364" spans="1:14" x14ac:dyDescent="0.25">
      <c r="A364" s="114"/>
      <c r="B364" s="254"/>
      <c r="C364" s="254"/>
      <c r="D364" s="254"/>
      <c r="E364" s="254"/>
      <c r="F364" s="254"/>
      <c r="G364" s="126">
        <f>IFERROR(VLOOKUP(B364,'Rates_PIN_Prj#_TX# input'!$L$8:$M$21,2,FALSE),0)</f>
        <v>0</v>
      </c>
      <c r="H364" s="254"/>
      <c r="I364" s="259">
        <f t="shared" si="10"/>
        <v>0</v>
      </c>
      <c r="N364" t="str">
        <f t="shared" si="11"/>
        <v/>
      </c>
    </row>
    <row r="365" spans="1:14" x14ac:dyDescent="0.25">
      <c r="A365" s="114"/>
      <c r="B365" s="254"/>
      <c r="C365" s="254"/>
      <c r="D365" s="254"/>
      <c r="E365" s="254"/>
      <c r="F365" s="254"/>
      <c r="G365" s="126">
        <f>IFERROR(VLOOKUP(B365,'Rates_PIN_Prj#_TX# input'!$L$8:$M$21,2,FALSE),0)</f>
        <v>0</v>
      </c>
      <c r="H365" s="254"/>
      <c r="I365" s="259">
        <f t="shared" si="10"/>
        <v>0</v>
      </c>
      <c r="N365" t="str">
        <f t="shared" si="11"/>
        <v/>
      </c>
    </row>
    <row r="366" spans="1:14" x14ac:dyDescent="0.25">
      <c r="A366" s="114"/>
      <c r="B366" s="254"/>
      <c r="C366" s="254"/>
      <c r="D366" s="254"/>
      <c r="E366" s="254"/>
      <c r="F366" s="254"/>
      <c r="G366" s="126">
        <f>IFERROR(VLOOKUP(B366,'Rates_PIN_Prj#_TX# input'!$L$8:$M$21,2,FALSE),0)</f>
        <v>0</v>
      </c>
      <c r="H366" s="254"/>
      <c r="I366" s="259">
        <f t="shared" si="10"/>
        <v>0</v>
      </c>
      <c r="N366" t="str">
        <f t="shared" si="11"/>
        <v/>
      </c>
    </row>
    <row r="367" spans="1:14" x14ac:dyDescent="0.25">
      <c r="A367" s="114"/>
      <c r="B367" s="254"/>
      <c r="C367" s="254"/>
      <c r="D367" s="254"/>
      <c r="E367" s="254"/>
      <c r="F367" s="254"/>
      <c r="G367" s="126">
        <f>IFERROR(VLOOKUP(B367,'Rates_PIN_Prj#_TX# input'!$L$8:$M$21,2,FALSE),0)</f>
        <v>0</v>
      </c>
      <c r="H367" s="254"/>
      <c r="I367" s="259">
        <f t="shared" si="10"/>
        <v>0</v>
      </c>
      <c r="N367" t="str">
        <f t="shared" si="11"/>
        <v/>
      </c>
    </row>
    <row r="368" spans="1:14" x14ac:dyDescent="0.25">
      <c r="A368" s="114"/>
      <c r="B368" s="254"/>
      <c r="C368" s="254"/>
      <c r="D368" s="254"/>
      <c r="E368" s="254"/>
      <c r="F368" s="254"/>
      <c r="G368" s="126">
        <f>IFERROR(VLOOKUP(B368,'Rates_PIN_Prj#_TX# input'!$L$8:$M$21,2,FALSE),0)</f>
        <v>0</v>
      </c>
      <c r="H368" s="254"/>
      <c r="I368" s="259">
        <f t="shared" si="10"/>
        <v>0</v>
      </c>
      <c r="N368" t="str">
        <f t="shared" si="11"/>
        <v/>
      </c>
    </row>
    <row r="369" spans="1:14" x14ac:dyDescent="0.25">
      <c r="A369" s="114"/>
      <c r="B369" s="254"/>
      <c r="C369" s="254"/>
      <c r="D369" s="254"/>
      <c r="E369" s="254"/>
      <c r="F369" s="254"/>
      <c r="G369" s="126">
        <f>IFERROR(VLOOKUP(B369,'Rates_PIN_Prj#_TX# input'!$L$8:$M$21,2,FALSE),0)</f>
        <v>0</v>
      </c>
      <c r="H369" s="254"/>
      <c r="I369" s="259">
        <f t="shared" si="10"/>
        <v>0</v>
      </c>
      <c r="N369" t="str">
        <f t="shared" si="11"/>
        <v/>
      </c>
    </row>
    <row r="370" spans="1:14" x14ac:dyDescent="0.25">
      <c r="A370" s="114"/>
      <c r="B370" s="254"/>
      <c r="C370" s="254"/>
      <c r="D370" s="254"/>
      <c r="E370" s="254"/>
      <c r="F370" s="254"/>
      <c r="G370" s="126">
        <f>IFERROR(VLOOKUP(B370,'Rates_PIN_Prj#_TX# input'!$L$8:$M$21,2,FALSE),0)</f>
        <v>0</v>
      </c>
      <c r="H370" s="254"/>
      <c r="I370" s="259">
        <f t="shared" si="10"/>
        <v>0</v>
      </c>
      <c r="N370" t="str">
        <f t="shared" si="11"/>
        <v/>
      </c>
    </row>
    <row r="371" spans="1:14" x14ac:dyDescent="0.25">
      <c r="A371" s="114"/>
      <c r="B371" s="254"/>
      <c r="C371" s="254"/>
      <c r="D371" s="254"/>
      <c r="E371" s="254"/>
      <c r="F371" s="254"/>
      <c r="G371" s="126">
        <f>IFERROR(VLOOKUP(B371,'Rates_PIN_Prj#_TX# input'!$L$8:$M$21,2,FALSE),0)</f>
        <v>0</v>
      </c>
      <c r="H371" s="254"/>
      <c r="I371" s="259">
        <f t="shared" si="10"/>
        <v>0</v>
      </c>
      <c r="N371" t="str">
        <f t="shared" si="11"/>
        <v/>
      </c>
    </row>
    <row r="372" spans="1:14" x14ac:dyDescent="0.25">
      <c r="A372" s="114"/>
      <c r="B372" s="254"/>
      <c r="C372" s="254"/>
      <c r="D372" s="254"/>
      <c r="E372" s="254"/>
      <c r="F372" s="254"/>
      <c r="G372" s="126">
        <f>IFERROR(VLOOKUP(B372,'Rates_PIN_Prj#_TX# input'!$L$8:$M$21,2,FALSE),0)</f>
        <v>0</v>
      </c>
      <c r="H372" s="254"/>
      <c r="I372" s="259">
        <f t="shared" si="10"/>
        <v>0</v>
      </c>
      <c r="N372" t="str">
        <f t="shared" si="11"/>
        <v/>
      </c>
    </row>
    <row r="373" spans="1:14" x14ac:dyDescent="0.25">
      <c r="A373" s="114"/>
      <c r="B373" s="254"/>
      <c r="C373" s="254"/>
      <c r="D373" s="254"/>
      <c r="E373" s="254"/>
      <c r="F373" s="254"/>
      <c r="G373" s="126">
        <f>IFERROR(VLOOKUP(B373,'Rates_PIN_Prj#_TX# input'!$L$8:$M$21,2,FALSE),0)</f>
        <v>0</v>
      </c>
      <c r="H373" s="254"/>
      <c r="I373" s="259">
        <f t="shared" si="10"/>
        <v>0</v>
      </c>
      <c r="N373" t="str">
        <f t="shared" si="11"/>
        <v/>
      </c>
    </row>
    <row r="374" spans="1:14" x14ac:dyDescent="0.25">
      <c r="A374" s="114"/>
      <c r="B374" s="254"/>
      <c r="C374" s="254"/>
      <c r="D374" s="254"/>
      <c r="E374" s="254"/>
      <c r="F374" s="254"/>
      <c r="G374" s="126">
        <f>IFERROR(VLOOKUP(B374,'Rates_PIN_Prj#_TX# input'!$L$8:$M$21,2,FALSE),0)</f>
        <v>0</v>
      </c>
      <c r="H374" s="254"/>
      <c r="I374" s="259">
        <f t="shared" si="10"/>
        <v>0</v>
      </c>
      <c r="N374" t="str">
        <f t="shared" si="11"/>
        <v/>
      </c>
    </row>
    <row r="375" spans="1:14" x14ac:dyDescent="0.25">
      <c r="A375" s="114"/>
      <c r="B375" s="254"/>
      <c r="C375" s="254"/>
      <c r="D375" s="254"/>
      <c r="E375" s="254"/>
      <c r="F375" s="254"/>
      <c r="G375" s="126">
        <f>IFERROR(VLOOKUP(B375,'Rates_PIN_Prj#_TX# input'!$L$8:$M$21,2,FALSE),0)</f>
        <v>0</v>
      </c>
      <c r="H375" s="254"/>
      <c r="I375" s="259">
        <f t="shared" si="10"/>
        <v>0</v>
      </c>
      <c r="N375" t="str">
        <f t="shared" si="11"/>
        <v/>
      </c>
    </row>
    <row r="376" spans="1:14" x14ac:dyDescent="0.25">
      <c r="A376" s="114"/>
      <c r="B376" s="254"/>
      <c r="C376" s="254"/>
      <c r="D376" s="254"/>
      <c r="E376" s="254"/>
      <c r="F376" s="254"/>
      <c r="G376" s="126">
        <f>IFERROR(VLOOKUP(B376,'Rates_PIN_Prj#_TX# input'!$L$8:$M$21,2,FALSE),0)</f>
        <v>0</v>
      </c>
      <c r="H376" s="254"/>
      <c r="I376" s="259">
        <f t="shared" si="10"/>
        <v>0</v>
      </c>
      <c r="N376" t="str">
        <f t="shared" si="11"/>
        <v/>
      </c>
    </row>
    <row r="377" spans="1:14" x14ac:dyDescent="0.25">
      <c r="A377" s="114"/>
      <c r="B377" s="254"/>
      <c r="C377" s="254"/>
      <c r="D377" s="254"/>
      <c r="E377" s="254"/>
      <c r="F377" s="254"/>
      <c r="G377" s="126">
        <f>IFERROR(VLOOKUP(B377,'Rates_PIN_Prj#_TX# input'!$L$8:$M$21,2,FALSE),0)</f>
        <v>0</v>
      </c>
      <c r="H377" s="254"/>
      <c r="I377" s="259">
        <f t="shared" si="10"/>
        <v>0</v>
      </c>
      <c r="N377" t="str">
        <f t="shared" si="11"/>
        <v/>
      </c>
    </row>
    <row r="378" spans="1:14" x14ac:dyDescent="0.25">
      <c r="A378" s="114"/>
      <c r="B378" s="254"/>
      <c r="C378" s="254"/>
      <c r="D378" s="254"/>
      <c r="E378" s="254"/>
      <c r="F378" s="254"/>
      <c r="G378" s="126">
        <f>IFERROR(VLOOKUP(B378,'Rates_PIN_Prj#_TX# input'!$L$8:$M$21,2,FALSE),0)</f>
        <v>0</v>
      </c>
      <c r="H378" s="254"/>
      <c r="I378" s="259">
        <f t="shared" si="10"/>
        <v>0</v>
      </c>
      <c r="N378" t="str">
        <f t="shared" si="11"/>
        <v/>
      </c>
    </row>
    <row r="379" spans="1:14" x14ac:dyDescent="0.25">
      <c r="A379" s="114"/>
      <c r="B379" s="254"/>
      <c r="C379" s="254"/>
      <c r="D379" s="254"/>
      <c r="E379" s="254"/>
      <c r="F379" s="254"/>
      <c r="G379" s="126">
        <f>IFERROR(VLOOKUP(B379,'Rates_PIN_Prj#_TX# input'!$L$8:$M$21,2,FALSE),0)</f>
        <v>0</v>
      </c>
      <c r="H379" s="254"/>
      <c r="I379" s="259">
        <f t="shared" si="10"/>
        <v>0</v>
      </c>
      <c r="N379" t="str">
        <f t="shared" si="11"/>
        <v/>
      </c>
    </row>
    <row r="380" spans="1:14" x14ac:dyDescent="0.25">
      <c r="A380" s="114"/>
      <c r="B380" s="254"/>
      <c r="C380" s="254"/>
      <c r="D380" s="254"/>
      <c r="E380" s="254"/>
      <c r="F380" s="254"/>
      <c r="G380" s="126">
        <f>IFERROR(VLOOKUP(B380,'Rates_PIN_Prj#_TX# input'!$L$8:$M$21,2,FALSE),0)</f>
        <v>0</v>
      </c>
      <c r="H380" s="254"/>
      <c r="I380" s="259">
        <f t="shared" si="10"/>
        <v>0</v>
      </c>
      <c r="N380" t="str">
        <f t="shared" si="11"/>
        <v/>
      </c>
    </row>
    <row r="381" spans="1:14" x14ac:dyDescent="0.25">
      <c r="A381" s="114"/>
      <c r="B381" s="254"/>
      <c r="C381" s="254"/>
      <c r="D381" s="254"/>
      <c r="E381" s="254"/>
      <c r="F381" s="254"/>
      <c r="G381" s="126">
        <f>IFERROR(VLOOKUP(B381,'Rates_PIN_Prj#_TX# input'!$L$8:$M$21,2,FALSE),0)</f>
        <v>0</v>
      </c>
      <c r="H381" s="254"/>
      <c r="I381" s="259">
        <f t="shared" si="10"/>
        <v>0</v>
      </c>
      <c r="N381" t="str">
        <f t="shared" si="11"/>
        <v/>
      </c>
    </row>
    <row r="382" spans="1:14" x14ac:dyDescent="0.25">
      <c r="A382" s="114"/>
      <c r="B382" s="254"/>
      <c r="C382" s="254"/>
      <c r="D382" s="254"/>
      <c r="E382" s="254"/>
      <c r="F382" s="254"/>
      <c r="G382" s="126">
        <f>IFERROR(VLOOKUP(B382,'Rates_PIN_Prj#_TX# input'!$L$8:$M$21,2,FALSE),0)</f>
        <v>0</v>
      </c>
      <c r="H382" s="254"/>
      <c r="I382" s="259">
        <f t="shared" si="10"/>
        <v>0</v>
      </c>
      <c r="N382" t="str">
        <f t="shared" si="11"/>
        <v/>
      </c>
    </row>
    <row r="383" spans="1:14" x14ac:dyDescent="0.25">
      <c r="A383" s="114"/>
      <c r="B383" s="254"/>
      <c r="C383" s="254"/>
      <c r="D383" s="254"/>
      <c r="E383" s="254"/>
      <c r="F383" s="254"/>
      <c r="G383" s="126">
        <f>IFERROR(VLOOKUP(B383,'Rates_PIN_Prj#_TX# input'!$L$8:$M$21,2,FALSE),0)</f>
        <v>0</v>
      </c>
      <c r="H383" s="254"/>
      <c r="I383" s="259">
        <f t="shared" si="10"/>
        <v>0</v>
      </c>
      <c r="N383" t="str">
        <f t="shared" si="11"/>
        <v/>
      </c>
    </row>
    <row r="384" spans="1:14" x14ac:dyDescent="0.25">
      <c r="A384" s="114"/>
      <c r="B384" s="254"/>
      <c r="C384" s="254"/>
      <c r="D384" s="254"/>
      <c r="E384" s="254"/>
      <c r="F384" s="254"/>
      <c r="G384" s="126">
        <f>IFERROR(VLOOKUP(B384,'Rates_PIN_Prj#_TX# input'!$L$8:$M$21,2,FALSE),0)</f>
        <v>0</v>
      </c>
      <c r="H384" s="254"/>
      <c r="I384" s="259">
        <f t="shared" si="10"/>
        <v>0</v>
      </c>
      <c r="N384" t="str">
        <f t="shared" si="11"/>
        <v/>
      </c>
    </row>
    <row r="385" spans="1:14" x14ac:dyDescent="0.25">
      <c r="A385" s="114"/>
      <c r="B385" s="254"/>
      <c r="C385" s="254"/>
      <c r="D385" s="254"/>
      <c r="E385" s="254"/>
      <c r="F385" s="254"/>
      <c r="G385" s="126">
        <f>IFERROR(VLOOKUP(B385,'Rates_PIN_Prj#_TX# input'!$L$8:$M$21,2,FALSE),0)</f>
        <v>0</v>
      </c>
      <c r="H385" s="254"/>
      <c r="I385" s="259">
        <f t="shared" si="10"/>
        <v>0</v>
      </c>
      <c r="N385" t="str">
        <f t="shared" si="11"/>
        <v/>
      </c>
    </row>
    <row r="386" spans="1:14" x14ac:dyDescent="0.25">
      <c r="A386" s="114"/>
      <c r="B386" s="254"/>
      <c r="C386" s="254"/>
      <c r="D386" s="254"/>
      <c r="E386" s="254"/>
      <c r="F386" s="254"/>
      <c r="G386" s="126">
        <f>IFERROR(VLOOKUP(B386,'Rates_PIN_Prj#_TX# input'!$L$8:$M$21,2,FALSE),0)</f>
        <v>0</v>
      </c>
      <c r="H386" s="254"/>
      <c r="I386" s="259">
        <f t="shared" si="10"/>
        <v>0</v>
      </c>
      <c r="N386" t="str">
        <f t="shared" si="11"/>
        <v/>
      </c>
    </row>
    <row r="387" spans="1:14" x14ac:dyDescent="0.25">
      <c r="A387" s="114"/>
      <c r="B387" s="254"/>
      <c r="C387" s="254"/>
      <c r="D387" s="254"/>
      <c r="E387" s="254"/>
      <c r="F387" s="254"/>
      <c r="G387" s="126">
        <f>IFERROR(VLOOKUP(B387,'Rates_PIN_Prj#_TX# input'!$L$8:$M$21,2,FALSE),0)</f>
        <v>0</v>
      </c>
      <c r="H387" s="254"/>
      <c r="I387" s="259">
        <f t="shared" ref="I387:I393" si="12">H387*G387</f>
        <v>0</v>
      </c>
      <c r="N387" t="str">
        <f t="shared" ref="N387:N393" si="13">_xlfn.CONCAT(B387,E387)</f>
        <v/>
      </c>
    </row>
    <row r="388" spans="1:14" x14ac:dyDescent="0.25">
      <c r="A388" s="114"/>
      <c r="B388" s="254"/>
      <c r="C388" s="254"/>
      <c r="D388" s="254"/>
      <c r="E388" s="254"/>
      <c r="F388" s="254"/>
      <c r="G388" s="126">
        <f>IFERROR(VLOOKUP(B388,'Rates_PIN_Prj#_TX# input'!$L$8:$M$21,2,FALSE),0)</f>
        <v>0</v>
      </c>
      <c r="H388" s="254"/>
      <c r="I388" s="259">
        <f t="shared" si="12"/>
        <v>0</v>
      </c>
      <c r="N388" t="str">
        <f t="shared" si="13"/>
        <v/>
      </c>
    </row>
    <row r="389" spans="1:14" x14ac:dyDescent="0.25">
      <c r="A389" s="114"/>
      <c r="B389" s="254"/>
      <c r="C389" s="254"/>
      <c r="D389" s="254"/>
      <c r="E389" s="254"/>
      <c r="F389" s="254"/>
      <c r="G389" s="126">
        <f>IFERROR(VLOOKUP(B389,'Rates_PIN_Prj#_TX# input'!$L$8:$M$21,2,FALSE),0)</f>
        <v>0</v>
      </c>
      <c r="H389" s="254"/>
      <c r="I389" s="259">
        <f t="shared" si="12"/>
        <v>0</v>
      </c>
      <c r="N389" t="str">
        <f t="shared" si="13"/>
        <v/>
      </c>
    </row>
    <row r="390" spans="1:14" x14ac:dyDescent="0.25">
      <c r="A390" s="114"/>
      <c r="B390" s="254"/>
      <c r="C390" s="254"/>
      <c r="D390" s="254"/>
      <c r="E390" s="254"/>
      <c r="F390" s="254"/>
      <c r="G390" s="126">
        <f>IFERROR(VLOOKUP(B390,'Rates_PIN_Prj#_TX# input'!$L$8:$M$21,2,FALSE),0)</f>
        <v>0</v>
      </c>
      <c r="H390" s="254"/>
      <c r="I390" s="259">
        <f t="shared" si="12"/>
        <v>0</v>
      </c>
      <c r="N390" t="str">
        <f t="shared" si="13"/>
        <v/>
      </c>
    </row>
    <row r="391" spans="1:14" x14ac:dyDescent="0.25">
      <c r="A391" s="114"/>
      <c r="B391" s="254"/>
      <c r="C391" s="254"/>
      <c r="D391" s="254"/>
      <c r="E391" s="254"/>
      <c r="F391" s="254"/>
      <c r="G391" s="126">
        <f>IFERROR(VLOOKUP(B391,'Rates_PIN_Prj#_TX# input'!$L$8:$M$21,2,FALSE),0)</f>
        <v>0</v>
      </c>
      <c r="H391" s="254"/>
      <c r="I391" s="259">
        <f t="shared" si="12"/>
        <v>0</v>
      </c>
      <c r="N391" t="str">
        <f t="shared" si="13"/>
        <v/>
      </c>
    </row>
    <row r="392" spans="1:14" x14ac:dyDescent="0.25">
      <c r="A392" s="114"/>
      <c r="B392" s="254"/>
      <c r="C392" s="254"/>
      <c r="D392" s="254"/>
      <c r="E392" s="254"/>
      <c r="F392" s="254"/>
      <c r="G392" s="126">
        <f>IFERROR(VLOOKUP(B392,'Rates_PIN_Prj#_TX# input'!$L$8:$M$21,2,FALSE),0)</f>
        <v>0</v>
      </c>
      <c r="H392" s="254"/>
      <c r="I392" s="259">
        <f t="shared" si="12"/>
        <v>0</v>
      </c>
      <c r="N392" t="str">
        <f t="shared" si="13"/>
        <v/>
      </c>
    </row>
    <row r="393" spans="1:14" x14ac:dyDescent="0.25">
      <c r="A393" s="114"/>
      <c r="B393" s="254"/>
      <c r="C393" s="254"/>
      <c r="D393" s="254"/>
      <c r="E393" s="254"/>
      <c r="F393" s="254"/>
      <c r="G393" s="126">
        <f>IFERROR(VLOOKUP(B393,'Rates_PIN_Prj#_TX# input'!$L$8:$M$21,2,FALSE),0)</f>
        <v>0</v>
      </c>
      <c r="H393" s="254"/>
      <c r="I393" s="259">
        <f t="shared" si="12"/>
        <v>0</v>
      </c>
      <c r="N393" t="str">
        <f t="shared" si="13"/>
        <v/>
      </c>
    </row>
    <row r="394" spans="1:14" x14ac:dyDescent="0.25">
      <c r="N394" t="e">
        <f>_xlfn.CONCAT(B394,#REF!)</f>
        <v>#REF!</v>
      </c>
    </row>
    <row r="395" spans="1:14" x14ac:dyDescent="0.25">
      <c r="N395" t="e">
        <f>_xlfn.CONCAT(B395,#REF!)</f>
        <v>#REF!</v>
      </c>
    </row>
    <row r="396" spans="1:14" x14ac:dyDescent="0.25">
      <c r="N396" t="e">
        <f>_xlfn.CONCAT(B396,#REF!)</f>
        <v>#REF!</v>
      </c>
    </row>
    <row r="397" spans="1:14" x14ac:dyDescent="0.25">
      <c r="N397" t="e">
        <f>_xlfn.CONCAT(B397,#REF!)</f>
        <v>#REF!</v>
      </c>
    </row>
    <row r="398" spans="1:14" x14ac:dyDescent="0.25">
      <c r="N398" t="e">
        <f>_xlfn.CONCAT(B398,#REF!)</f>
        <v>#REF!</v>
      </c>
    </row>
    <row r="399" spans="1:14" x14ac:dyDescent="0.25">
      <c r="N399" t="e">
        <f>_xlfn.CONCAT(B399,#REF!)</f>
        <v>#REF!</v>
      </c>
    </row>
    <row r="400" spans="1:14" x14ac:dyDescent="0.25">
      <c r="N400" t="e">
        <f>_xlfn.CONCAT(B400,#REF!)</f>
        <v>#REF!</v>
      </c>
    </row>
    <row r="401" spans="14:14" x14ac:dyDescent="0.25">
      <c r="N401" t="e">
        <f>_xlfn.CONCAT(B401,#REF!)</f>
        <v>#REF!</v>
      </c>
    </row>
    <row r="402" spans="14:14" x14ac:dyDescent="0.25">
      <c r="N402" t="e">
        <f>_xlfn.CONCAT(B402,#REF!)</f>
        <v>#REF!</v>
      </c>
    </row>
    <row r="403" spans="14:14" x14ac:dyDescent="0.25">
      <c r="N403" t="e">
        <f>_xlfn.CONCAT(B403,#REF!)</f>
        <v>#REF!</v>
      </c>
    </row>
    <row r="404" spans="14:14" x14ac:dyDescent="0.25">
      <c r="N404" t="e">
        <f>_xlfn.CONCAT(B404,#REF!)</f>
        <v>#REF!</v>
      </c>
    </row>
    <row r="405" spans="14:14" x14ac:dyDescent="0.25">
      <c r="N405" t="e">
        <f>_xlfn.CONCAT(B405,#REF!)</f>
        <v>#REF!</v>
      </c>
    </row>
    <row r="406" spans="14:14" x14ac:dyDescent="0.25">
      <c r="N406" t="e">
        <f>_xlfn.CONCAT(B406,#REF!)</f>
        <v>#REF!</v>
      </c>
    </row>
    <row r="407" spans="14:14" x14ac:dyDescent="0.25">
      <c r="N407" t="e">
        <f>_xlfn.CONCAT(B407,#REF!)</f>
        <v>#REF!</v>
      </c>
    </row>
    <row r="408" spans="14:14" x14ac:dyDescent="0.25">
      <c r="N408" t="e">
        <f>_xlfn.CONCAT(B408,#REF!)</f>
        <v>#REF!</v>
      </c>
    </row>
    <row r="409" spans="14:14" x14ac:dyDescent="0.25">
      <c r="N409" t="e">
        <f>_xlfn.CONCAT(B409,#REF!)</f>
        <v>#REF!</v>
      </c>
    </row>
    <row r="410" spans="14:14" x14ac:dyDescent="0.25">
      <c r="N410" t="e">
        <f>_xlfn.CONCAT(B410,#REF!)</f>
        <v>#REF!</v>
      </c>
    </row>
    <row r="411" spans="14:14" x14ac:dyDescent="0.25">
      <c r="N411" t="e">
        <f>_xlfn.CONCAT(B411,#REF!)</f>
        <v>#REF!</v>
      </c>
    </row>
    <row r="412" spans="14:14" x14ac:dyDescent="0.25">
      <c r="N412" t="e">
        <f>_xlfn.CONCAT(B412,#REF!)</f>
        <v>#REF!</v>
      </c>
    </row>
    <row r="413" spans="14:14" x14ac:dyDescent="0.25">
      <c r="N413" t="e">
        <f>_xlfn.CONCAT(B413,#REF!)</f>
        <v>#REF!</v>
      </c>
    </row>
    <row r="414" spans="14:14" x14ac:dyDescent="0.25">
      <c r="N414" t="e">
        <f>_xlfn.CONCAT(B414,#REF!)</f>
        <v>#REF!</v>
      </c>
    </row>
    <row r="415" spans="14:14" x14ac:dyDescent="0.25">
      <c r="N415" t="e">
        <f>_xlfn.CONCAT(B415,#REF!)</f>
        <v>#REF!</v>
      </c>
    </row>
    <row r="416" spans="14:14" x14ac:dyDescent="0.25">
      <c r="N416" t="e">
        <f>_xlfn.CONCAT(B416,#REF!)</f>
        <v>#REF!</v>
      </c>
    </row>
    <row r="417" spans="14:14" x14ac:dyDescent="0.25">
      <c r="N417" t="e">
        <f>_xlfn.CONCAT(B417,#REF!)</f>
        <v>#REF!</v>
      </c>
    </row>
    <row r="418" spans="14:14" x14ac:dyDescent="0.25">
      <c r="N418" t="e">
        <f>_xlfn.CONCAT(B418,#REF!)</f>
        <v>#REF!</v>
      </c>
    </row>
    <row r="419" spans="14:14" x14ac:dyDescent="0.25">
      <c r="N419" t="e">
        <f>_xlfn.CONCAT(B419,#REF!)</f>
        <v>#REF!</v>
      </c>
    </row>
    <row r="420" spans="14:14" x14ac:dyDescent="0.25">
      <c r="N420" t="e">
        <f>_xlfn.CONCAT(B420,#REF!)</f>
        <v>#REF!</v>
      </c>
    </row>
    <row r="421" spans="14:14" x14ac:dyDescent="0.25">
      <c r="N421" t="e">
        <f>_xlfn.CONCAT(B421,#REF!)</f>
        <v>#REF!</v>
      </c>
    </row>
    <row r="422" spans="14:14" x14ac:dyDescent="0.25">
      <c r="N422" t="e">
        <f>_xlfn.CONCAT(B422,#REF!)</f>
        <v>#REF!</v>
      </c>
    </row>
    <row r="423" spans="14:14" x14ac:dyDescent="0.25">
      <c r="N423" t="e">
        <f>_xlfn.CONCAT(B423,#REF!)</f>
        <v>#REF!</v>
      </c>
    </row>
    <row r="424" spans="14:14" x14ac:dyDescent="0.25">
      <c r="N424" t="e">
        <f>_xlfn.CONCAT(B424,#REF!)</f>
        <v>#REF!</v>
      </c>
    </row>
    <row r="425" spans="14:14" x14ac:dyDescent="0.25">
      <c r="N425" t="e">
        <f>_xlfn.CONCAT(B425,#REF!)</f>
        <v>#REF!</v>
      </c>
    </row>
    <row r="426" spans="14:14" x14ac:dyDescent="0.25">
      <c r="N426" t="e">
        <f>_xlfn.CONCAT(B426,#REF!)</f>
        <v>#REF!</v>
      </c>
    </row>
    <row r="427" spans="14:14" x14ac:dyDescent="0.25">
      <c r="N427" t="e">
        <f>_xlfn.CONCAT(B427,#REF!)</f>
        <v>#REF!</v>
      </c>
    </row>
    <row r="428" spans="14:14" x14ac:dyDescent="0.25">
      <c r="N428" t="e">
        <f>_xlfn.CONCAT(B428,#REF!)</f>
        <v>#REF!</v>
      </c>
    </row>
    <row r="429" spans="14:14" x14ac:dyDescent="0.25">
      <c r="N429" t="e">
        <f>_xlfn.CONCAT(B429,#REF!)</f>
        <v>#REF!</v>
      </c>
    </row>
    <row r="430" spans="14:14" x14ac:dyDescent="0.25">
      <c r="N430" t="e">
        <f>_xlfn.CONCAT(B430,#REF!)</f>
        <v>#REF!</v>
      </c>
    </row>
    <row r="431" spans="14:14" x14ac:dyDescent="0.25">
      <c r="N431" t="e">
        <f>_xlfn.CONCAT(B431,#REF!)</f>
        <v>#REF!</v>
      </c>
    </row>
    <row r="432" spans="14:14" x14ac:dyDescent="0.25">
      <c r="N432" t="e">
        <f>_xlfn.CONCAT(B432,#REF!)</f>
        <v>#REF!</v>
      </c>
    </row>
    <row r="433" spans="14:14" x14ac:dyDescent="0.25">
      <c r="N433" t="e">
        <f>_xlfn.CONCAT(B433,#REF!)</f>
        <v>#REF!</v>
      </c>
    </row>
    <row r="434" spans="14:14" x14ac:dyDescent="0.25">
      <c r="N434" t="e">
        <f>_xlfn.CONCAT(B434,#REF!)</f>
        <v>#REF!</v>
      </c>
    </row>
    <row r="435" spans="14:14" x14ac:dyDescent="0.25">
      <c r="N435" t="e">
        <f>_xlfn.CONCAT(B435,#REF!)</f>
        <v>#REF!</v>
      </c>
    </row>
    <row r="436" spans="14:14" x14ac:dyDescent="0.25">
      <c r="N436" t="e">
        <f>_xlfn.CONCAT(B436,#REF!)</f>
        <v>#REF!</v>
      </c>
    </row>
    <row r="437" spans="14:14" x14ac:dyDescent="0.25">
      <c r="N437" t="e">
        <f>_xlfn.CONCAT(B437,#REF!)</f>
        <v>#REF!</v>
      </c>
    </row>
    <row r="438" spans="14:14" x14ac:dyDescent="0.25">
      <c r="N438" t="e">
        <f>_xlfn.CONCAT(B438,#REF!)</f>
        <v>#REF!</v>
      </c>
    </row>
    <row r="439" spans="14:14" x14ac:dyDescent="0.25">
      <c r="N439" t="e">
        <f>_xlfn.CONCAT(B439,#REF!)</f>
        <v>#REF!</v>
      </c>
    </row>
    <row r="440" spans="14:14" x14ac:dyDescent="0.25">
      <c r="N440" t="e">
        <f>_xlfn.CONCAT(B440,#REF!)</f>
        <v>#REF!</v>
      </c>
    </row>
    <row r="441" spans="14:14" x14ac:dyDescent="0.25">
      <c r="N441" t="e">
        <f>_xlfn.CONCAT(B441,#REF!)</f>
        <v>#REF!</v>
      </c>
    </row>
    <row r="442" spans="14:14" x14ac:dyDescent="0.25">
      <c r="N442" t="e">
        <f>_xlfn.CONCAT(B442,#REF!)</f>
        <v>#REF!</v>
      </c>
    </row>
    <row r="443" spans="14:14" x14ac:dyDescent="0.25">
      <c r="N443" t="e">
        <f>_xlfn.CONCAT(B443,#REF!)</f>
        <v>#REF!</v>
      </c>
    </row>
    <row r="444" spans="14:14" x14ac:dyDescent="0.25">
      <c r="N444" t="e">
        <f>_xlfn.CONCAT(B444,#REF!)</f>
        <v>#REF!</v>
      </c>
    </row>
    <row r="445" spans="14:14" x14ac:dyDescent="0.25">
      <c r="N445" t="e">
        <f>_xlfn.CONCAT(B445,#REF!)</f>
        <v>#REF!</v>
      </c>
    </row>
    <row r="446" spans="14:14" x14ac:dyDescent="0.25">
      <c r="N446" t="e">
        <f>_xlfn.CONCAT(B446,#REF!)</f>
        <v>#REF!</v>
      </c>
    </row>
    <row r="447" spans="14:14" x14ac:dyDescent="0.25">
      <c r="N447" t="e">
        <f>_xlfn.CONCAT(B447,#REF!)</f>
        <v>#REF!</v>
      </c>
    </row>
    <row r="448" spans="14:14" x14ac:dyDescent="0.25">
      <c r="N448" t="e">
        <f>_xlfn.CONCAT(B448,#REF!)</f>
        <v>#REF!</v>
      </c>
    </row>
    <row r="449" spans="14:14" x14ac:dyDescent="0.25">
      <c r="N449" t="e">
        <f>_xlfn.CONCAT(B449,#REF!)</f>
        <v>#REF!</v>
      </c>
    </row>
    <row r="450" spans="14:14" x14ac:dyDescent="0.25">
      <c r="N450" t="e">
        <f>_xlfn.CONCAT(B450,#REF!)</f>
        <v>#REF!</v>
      </c>
    </row>
    <row r="451" spans="14:14" x14ac:dyDescent="0.25">
      <c r="N451" t="e">
        <f>_xlfn.CONCAT(B451,#REF!)</f>
        <v>#REF!</v>
      </c>
    </row>
    <row r="452" spans="14:14" x14ac:dyDescent="0.25">
      <c r="N452" t="e">
        <f>_xlfn.CONCAT(B452,#REF!)</f>
        <v>#REF!</v>
      </c>
    </row>
    <row r="453" spans="14:14" x14ac:dyDescent="0.25">
      <c r="N453" t="e">
        <f>_xlfn.CONCAT(B453,#REF!)</f>
        <v>#REF!</v>
      </c>
    </row>
    <row r="454" spans="14:14" x14ac:dyDescent="0.25">
      <c r="N454" t="e">
        <f>_xlfn.CONCAT(B454,#REF!)</f>
        <v>#REF!</v>
      </c>
    </row>
    <row r="455" spans="14:14" x14ac:dyDescent="0.25">
      <c r="N455" t="e">
        <f>_xlfn.CONCAT(B455,#REF!)</f>
        <v>#REF!</v>
      </c>
    </row>
    <row r="456" spans="14:14" x14ac:dyDescent="0.25">
      <c r="N456" t="e">
        <f>_xlfn.CONCAT(B456,#REF!)</f>
        <v>#REF!</v>
      </c>
    </row>
    <row r="457" spans="14:14" x14ac:dyDescent="0.25">
      <c r="N457" t="e">
        <f>_xlfn.CONCAT(B457,#REF!)</f>
        <v>#REF!</v>
      </c>
    </row>
    <row r="458" spans="14:14" x14ac:dyDescent="0.25">
      <c r="N458" t="e">
        <f>_xlfn.CONCAT(B458,#REF!)</f>
        <v>#REF!</v>
      </c>
    </row>
    <row r="459" spans="14:14" x14ac:dyDescent="0.25">
      <c r="N459" t="e">
        <f>_xlfn.CONCAT(B459,#REF!)</f>
        <v>#REF!</v>
      </c>
    </row>
    <row r="460" spans="14:14" x14ac:dyDescent="0.25">
      <c r="N460" t="e">
        <f>_xlfn.CONCAT(B460,#REF!)</f>
        <v>#REF!</v>
      </c>
    </row>
    <row r="461" spans="14:14" x14ac:dyDescent="0.25">
      <c r="N461" t="e">
        <f>_xlfn.CONCAT(B461,#REF!)</f>
        <v>#REF!</v>
      </c>
    </row>
    <row r="462" spans="14:14" x14ac:dyDescent="0.25">
      <c r="N462" t="e">
        <f>_xlfn.CONCAT(B462,#REF!)</f>
        <v>#REF!</v>
      </c>
    </row>
    <row r="463" spans="14:14" x14ac:dyDescent="0.25">
      <c r="N463" t="e">
        <f>_xlfn.CONCAT(B463,#REF!)</f>
        <v>#REF!</v>
      </c>
    </row>
    <row r="464" spans="14:14" x14ac:dyDescent="0.25">
      <c r="N464" t="e">
        <f>_xlfn.CONCAT(B464,#REF!)</f>
        <v>#REF!</v>
      </c>
    </row>
    <row r="465" spans="14:14" x14ac:dyDescent="0.25">
      <c r="N465" t="e">
        <f>_xlfn.CONCAT(B465,#REF!)</f>
        <v>#REF!</v>
      </c>
    </row>
    <row r="466" spans="14:14" x14ac:dyDescent="0.25">
      <c r="N466" t="e">
        <f>_xlfn.CONCAT(B466,#REF!)</f>
        <v>#REF!</v>
      </c>
    </row>
    <row r="467" spans="14:14" x14ac:dyDescent="0.25">
      <c r="N467" t="e">
        <f>_xlfn.CONCAT(B467,#REF!)</f>
        <v>#REF!</v>
      </c>
    </row>
    <row r="468" spans="14:14" x14ac:dyDescent="0.25">
      <c r="N468" t="e">
        <f>_xlfn.CONCAT(B468,#REF!)</f>
        <v>#REF!</v>
      </c>
    </row>
    <row r="469" spans="14:14" x14ac:dyDescent="0.25">
      <c r="N469" t="e">
        <f>_xlfn.CONCAT(B469,#REF!)</f>
        <v>#REF!</v>
      </c>
    </row>
    <row r="470" spans="14:14" x14ac:dyDescent="0.25">
      <c r="N470" t="e">
        <f>_xlfn.CONCAT(B470,#REF!)</f>
        <v>#REF!</v>
      </c>
    </row>
    <row r="471" spans="14:14" x14ac:dyDescent="0.25">
      <c r="N471" t="e">
        <f>_xlfn.CONCAT(B471,#REF!)</f>
        <v>#REF!</v>
      </c>
    </row>
    <row r="472" spans="14:14" x14ac:dyDescent="0.25">
      <c r="N472" t="e">
        <f>_xlfn.CONCAT(B472,#REF!)</f>
        <v>#REF!</v>
      </c>
    </row>
    <row r="473" spans="14:14" x14ac:dyDescent="0.25">
      <c r="N473" t="e">
        <f>_xlfn.CONCAT(B473,#REF!)</f>
        <v>#REF!</v>
      </c>
    </row>
    <row r="474" spans="14:14" x14ac:dyDescent="0.25">
      <c r="N474" t="e">
        <f>_xlfn.CONCAT(B474,#REF!)</f>
        <v>#REF!</v>
      </c>
    </row>
    <row r="475" spans="14:14" x14ac:dyDescent="0.25">
      <c r="N475" t="e">
        <f>_xlfn.CONCAT(B475,#REF!)</f>
        <v>#REF!</v>
      </c>
    </row>
    <row r="476" spans="14:14" x14ac:dyDescent="0.25">
      <c r="N476" t="e">
        <f>_xlfn.CONCAT(B476,#REF!)</f>
        <v>#REF!</v>
      </c>
    </row>
    <row r="477" spans="14:14" x14ac:dyDescent="0.25">
      <c r="N477" t="e">
        <f>_xlfn.CONCAT(B477,#REF!)</f>
        <v>#REF!</v>
      </c>
    </row>
    <row r="478" spans="14:14" x14ac:dyDescent="0.25">
      <c r="N478" t="e">
        <f>_xlfn.CONCAT(B478,#REF!)</f>
        <v>#REF!</v>
      </c>
    </row>
    <row r="479" spans="14:14" x14ac:dyDescent="0.25">
      <c r="N479" t="e">
        <f>_xlfn.CONCAT(B479,#REF!)</f>
        <v>#REF!</v>
      </c>
    </row>
    <row r="480" spans="14:14" x14ac:dyDescent="0.25">
      <c r="N480" t="e">
        <f>_xlfn.CONCAT(B480,#REF!)</f>
        <v>#REF!</v>
      </c>
    </row>
    <row r="481" spans="14:14" x14ac:dyDescent="0.25">
      <c r="N481" t="e">
        <f>_xlfn.CONCAT(B481,#REF!)</f>
        <v>#REF!</v>
      </c>
    </row>
    <row r="482" spans="14:14" x14ac:dyDescent="0.25">
      <c r="N482" t="e">
        <f>_xlfn.CONCAT(B482,#REF!)</f>
        <v>#REF!</v>
      </c>
    </row>
    <row r="483" spans="14:14" x14ac:dyDescent="0.25">
      <c r="N483" t="e">
        <f>_xlfn.CONCAT(B483,#REF!)</f>
        <v>#REF!</v>
      </c>
    </row>
    <row r="484" spans="14:14" x14ac:dyDescent="0.25">
      <c r="N484" t="e">
        <f>_xlfn.CONCAT(B484,#REF!)</f>
        <v>#REF!</v>
      </c>
    </row>
    <row r="485" spans="14:14" x14ac:dyDescent="0.25">
      <c r="N485" t="e">
        <f>_xlfn.CONCAT(B485,#REF!)</f>
        <v>#REF!</v>
      </c>
    </row>
    <row r="486" spans="14:14" x14ac:dyDescent="0.25">
      <c r="N486" t="e">
        <f>_xlfn.CONCAT(B486,#REF!)</f>
        <v>#REF!</v>
      </c>
    </row>
    <row r="487" spans="14:14" x14ac:dyDescent="0.25">
      <c r="N487" t="e">
        <f>_xlfn.CONCAT(B487,#REF!)</f>
        <v>#REF!</v>
      </c>
    </row>
    <row r="488" spans="14:14" x14ac:dyDescent="0.25">
      <c r="N488" t="e">
        <f>_xlfn.CONCAT(B488,#REF!)</f>
        <v>#REF!</v>
      </c>
    </row>
    <row r="489" spans="14:14" x14ac:dyDescent="0.25">
      <c r="N489" t="e">
        <f>_xlfn.CONCAT(B489,#REF!)</f>
        <v>#REF!</v>
      </c>
    </row>
    <row r="490" spans="14:14" x14ac:dyDescent="0.25">
      <c r="N490" t="e">
        <f>_xlfn.CONCAT(B490,#REF!)</f>
        <v>#REF!</v>
      </c>
    </row>
    <row r="491" spans="14:14" x14ac:dyDescent="0.25">
      <c r="N491" t="e">
        <f>_xlfn.CONCAT(B491,#REF!)</f>
        <v>#REF!</v>
      </c>
    </row>
    <row r="492" spans="14:14" x14ac:dyDescent="0.25">
      <c r="N492" t="e">
        <f>_xlfn.CONCAT(B492,#REF!)</f>
        <v>#REF!</v>
      </c>
    </row>
    <row r="493" spans="14:14" x14ac:dyDescent="0.25">
      <c r="N493" t="e">
        <f>_xlfn.CONCAT(B493,#REF!)</f>
        <v>#REF!</v>
      </c>
    </row>
    <row r="494" spans="14:14" x14ac:dyDescent="0.25">
      <c r="N494" t="e">
        <f>_xlfn.CONCAT(B494,#REF!)</f>
        <v>#REF!</v>
      </c>
    </row>
    <row r="495" spans="14:14" x14ac:dyDescent="0.25">
      <c r="N495" t="e">
        <f>_xlfn.CONCAT(B495,#REF!)</f>
        <v>#REF!</v>
      </c>
    </row>
    <row r="496" spans="14:14" x14ac:dyDescent="0.25">
      <c r="N496" t="e">
        <f>_xlfn.CONCAT(B496,#REF!)</f>
        <v>#REF!</v>
      </c>
    </row>
    <row r="497" spans="14:14" x14ac:dyDescent="0.25">
      <c r="N497" t="e">
        <f>_xlfn.CONCAT(B497,#REF!)</f>
        <v>#REF!</v>
      </c>
    </row>
    <row r="498" spans="14:14" x14ac:dyDescent="0.25">
      <c r="N498" t="e">
        <f>_xlfn.CONCAT(B498,#REF!)</f>
        <v>#REF!</v>
      </c>
    </row>
    <row r="499" spans="14:14" x14ac:dyDescent="0.25">
      <c r="N499" t="e">
        <f>_xlfn.CONCAT(B499,#REF!)</f>
        <v>#REF!</v>
      </c>
    </row>
    <row r="500" spans="14:14" x14ac:dyDescent="0.25">
      <c r="N500" t="e">
        <f>_xlfn.CONCAT(B500,#REF!)</f>
        <v>#REF!</v>
      </c>
    </row>
    <row r="501" spans="14:14" x14ac:dyDescent="0.25">
      <c r="N501" t="e">
        <f>_xlfn.CONCAT(B501,#REF!)</f>
        <v>#REF!</v>
      </c>
    </row>
    <row r="502" spans="14:14" x14ac:dyDescent="0.25">
      <c r="N502" t="e">
        <f>_xlfn.CONCAT(B502,#REF!)</f>
        <v>#REF!</v>
      </c>
    </row>
    <row r="503" spans="14:14" x14ac:dyDescent="0.25">
      <c r="N503" t="e">
        <f>_xlfn.CONCAT(B503,#REF!)</f>
        <v>#REF!</v>
      </c>
    </row>
    <row r="504" spans="14:14" x14ac:dyDescent="0.25">
      <c r="N504" t="e">
        <f>_xlfn.CONCAT(B504,#REF!)</f>
        <v>#REF!</v>
      </c>
    </row>
    <row r="505" spans="14:14" x14ac:dyDescent="0.25">
      <c r="N505" t="e">
        <f>_xlfn.CONCAT(B505,#REF!)</f>
        <v>#REF!</v>
      </c>
    </row>
    <row r="506" spans="14:14" x14ac:dyDescent="0.25">
      <c r="N506" t="e">
        <f>_xlfn.CONCAT(B506,#REF!)</f>
        <v>#REF!</v>
      </c>
    </row>
    <row r="507" spans="14:14" x14ac:dyDescent="0.25">
      <c r="N507" t="e">
        <f>_xlfn.CONCAT(B507,#REF!)</f>
        <v>#REF!</v>
      </c>
    </row>
    <row r="508" spans="14:14" x14ac:dyDescent="0.25">
      <c r="N508" t="e">
        <f>_xlfn.CONCAT(B508,#REF!)</f>
        <v>#REF!</v>
      </c>
    </row>
    <row r="509" spans="14:14" x14ac:dyDescent="0.25">
      <c r="N509" t="e">
        <f>_xlfn.CONCAT(B509,#REF!)</f>
        <v>#REF!</v>
      </c>
    </row>
    <row r="510" spans="14:14" x14ac:dyDescent="0.25">
      <c r="N510" t="e">
        <f>_xlfn.CONCAT(B510,#REF!)</f>
        <v>#REF!</v>
      </c>
    </row>
    <row r="511" spans="14:14" x14ac:dyDescent="0.25">
      <c r="N511" t="e">
        <f>_xlfn.CONCAT(B511,#REF!)</f>
        <v>#REF!</v>
      </c>
    </row>
    <row r="512" spans="14:14" x14ac:dyDescent="0.25">
      <c r="N512" t="e">
        <f>_xlfn.CONCAT(B512,#REF!)</f>
        <v>#REF!</v>
      </c>
    </row>
    <row r="513" spans="14:14" x14ac:dyDescent="0.25">
      <c r="N513" t="e">
        <f>_xlfn.CONCAT(B513,#REF!)</f>
        <v>#REF!</v>
      </c>
    </row>
    <row r="514" spans="14:14" x14ac:dyDescent="0.25">
      <c r="N514" t="e">
        <f>_xlfn.CONCAT(B514,#REF!)</f>
        <v>#REF!</v>
      </c>
    </row>
    <row r="515" spans="14:14" x14ac:dyDescent="0.25">
      <c r="N515" t="e">
        <f>_xlfn.CONCAT(B515,#REF!)</f>
        <v>#REF!</v>
      </c>
    </row>
    <row r="516" spans="14:14" x14ac:dyDescent="0.25">
      <c r="N516" t="e">
        <f>_xlfn.CONCAT(B516,#REF!)</f>
        <v>#REF!</v>
      </c>
    </row>
    <row r="517" spans="14:14" x14ac:dyDescent="0.25">
      <c r="N517" t="e">
        <f>_xlfn.CONCAT(B517,#REF!)</f>
        <v>#REF!</v>
      </c>
    </row>
    <row r="518" spans="14:14" x14ac:dyDescent="0.25">
      <c r="N518" t="e">
        <f>_xlfn.CONCAT(B518,#REF!)</f>
        <v>#REF!</v>
      </c>
    </row>
    <row r="519" spans="14:14" x14ac:dyDescent="0.25">
      <c r="N519" t="e">
        <f>_xlfn.CONCAT(B519,#REF!)</f>
        <v>#REF!</v>
      </c>
    </row>
    <row r="520" spans="14:14" x14ac:dyDescent="0.25">
      <c r="N520" t="e">
        <f>_xlfn.CONCAT(B520,#REF!)</f>
        <v>#REF!</v>
      </c>
    </row>
    <row r="521" spans="14:14" x14ac:dyDescent="0.25">
      <c r="N521" t="e">
        <f>_xlfn.CONCAT(B521,#REF!)</f>
        <v>#REF!</v>
      </c>
    </row>
    <row r="522" spans="14:14" x14ac:dyDescent="0.25">
      <c r="N522" t="e">
        <f>_xlfn.CONCAT(B522,#REF!)</f>
        <v>#REF!</v>
      </c>
    </row>
    <row r="523" spans="14:14" x14ac:dyDescent="0.25">
      <c r="N523" t="e">
        <f>_xlfn.CONCAT(B523,#REF!)</f>
        <v>#REF!</v>
      </c>
    </row>
    <row r="524" spans="14:14" x14ac:dyDescent="0.25">
      <c r="N524" t="e">
        <f>_xlfn.CONCAT(B524,#REF!)</f>
        <v>#REF!</v>
      </c>
    </row>
    <row r="525" spans="14:14" x14ac:dyDescent="0.25">
      <c r="N525" t="e">
        <f>_xlfn.CONCAT(B525,#REF!)</f>
        <v>#REF!</v>
      </c>
    </row>
    <row r="526" spans="14:14" x14ac:dyDescent="0.25">
      <c r="N526" t="e">
        <f>_xlfn.CONCAT(B526,#REF!)</f>
        <v>#REF!</v>
      </c>
    </row>
    <row r="527" spans="14:14" x14ac:dyDescent="0.25">
      <c r="N527" t="e">
        <f>_xlfn.CONCAT(B527,#REF!)</f>
        <v>#REF!</v>
      </c>
    </row>
    <row r="528" spans="14:14" x14ac:dyDescent="0.25">
      <c r="N528" t="e">
        <f>_xlfn.CONCAT(B528,#REF!)</f>
        <v>#REF!</v>
      </c>
    </row>
    <row r="529" spans="14:14" x14ac:dyDescent="0.25">
      <c r="N529" t="e">
        <f>_xlfn.CONCAT(B529,#REF!)</f>
        <v>#REF!</v>
      </c>
    </row>
    <row r="530" spans="14:14" x14ac:dyDescent="0.25">
      <c r="N530" t="e">
        <f>_xlfn.CONCAT(B530,#REF!)</f>
        <v>#REF!</v>
      </c>
    </row>
    <row r="531" spans="14:14" x14ac:dyDescent="0.25">
      <c r="N531" t="e">
        <f>_xlfn.CONCAT(B531,#REF!)</f>
        <v>#REF!</v>
      </c>
    </row>
    <row r="532" spans="14:14" x14ac:dyDescent="0.25">
      <c r="N532" t="e">
        <f>_xlfn.CONCAT(B532,#REF!)</f>
        <v>#REF!</v>
      </c>
    </row>
    <row r="533" spans="14:14" x14ac:dyDescent="0.25">
      <c r="N533" t="e">
        <f>_xlfn.CONCAT(B533,#REF!)</f>
        <v>#REF!</v>
      </c>
    </row>
    <row r="534" spans="14:14" x14ac:dyDescent="0.25">
      <c r="N534" t="e">
        <f>_xlfn.CONCAT(B534,#REF!)</f>
        <v>#REF!</v>
      </c>
    </row>
    <row r="535" spans="14:14" x14ac:dyDescent="0.25">
      <c r="N535" t="e">
        <f>_xlfn.CONCAT(B535,#REF!)</f>
        <v>#REF!</v>
      </c>
    </row>
    <row r="536" spans="14:14" x14ac:dyDescent="0.25">
      <c r="N536" t="e">
        <f>_xlfn.CONCAT(B536,#REF!)</f>
        <v>#REF!</v>
      </c>
    </row>
    <row r="537" spans="14:14" x14ac:dyDescent="0.25">
      <c r="N537" t="e">
        <f>_xlfn.CONCAT(B537,#REF!)</f>
        <v>#REF!</v>
      </c>
    </row>
    <row r="538" spans="14:14" x14ac:dyDescent="0.25">
      <c r="N538" t="e">
        <f>_xlfn.CONCAT(B538,#REF!)</f>
        <v>#REF!</v>
      </c>
    </row>
    <row r="539" spans="14:14" x14ac:dyDescent="0.25">
      <c r="N539" t="e">
        <f>_xlfn.CONCAT(B539,#REF!)</f>
        <v>#REF!</v>
      </c>
    </row>
    <row r="540" spans="14:14" x14ac:dyDescent="0.25">
      <c r="N540" t="e">
        <f>_xlfn.CONCAT(B540,#REF!)</f>
        <v>#REF!</v>
      </c>
    </row>
    <row r="541" spans="14:14" x14ac:dyDescent="0.25">
      <c r="N541" t="e">
        <f>_xlfn.CONCAT(B541,#REF!)</f>
        <v>#REF!</v>
      </c>
    </row>
    <row r="542" spans="14:14" x14ac:dyDescent="0.25">
      <c r="N542" t="e">
        <f>_xlfn.CONCAT(B542,#REF!)</f>
        <v>#REF!</v>
      </c>
    </row>
    <row r="543" spans="14:14" x14ac:dyDescent="0.25">
      <c r="N543" t="e">
        <f>_xlfn.CONCAT(B543,#REF!)</f>
        <v>#REF!</v>
      </c>
    </row>
    <row r="544" spans="14:14" x14ac:dyDescent="0.25">
      <c r="N544" t="e">
        <f>_xlfn.CONCAT(B544,#REF!)</f>
        <v>#REF!</v>
      </c>
    </row>
    <row r="545" spans="14:14" x14ac:dyDescent="0.25">
      <c r="N545" t="e">
        <f>_xlfn.CONCAT(B545,#REF!)</f>
        <v>#REF!</v>
      </c>
    </row>
    <row r="546" spans="14:14" x14ac:dyDescent="0.25">
      <c r="N546" t="e">
        <f>_xlfn.CONCAT(B546,#REF!)</f>
        <v>#REF!</v>
      </c>
    </row>
    <row r="547" spans="14:14" x14ac:dyDescent="0.25">
      <c r="N547" t="e">
        <f>_xlfn.CONCAT(B547,#REF!)</f>
        <v>#REF!</v>
      </c>
    </row>
    <row r="548" spans="14:14" x14ac:dyDescent="0.25">
      <c r="N548" t="e">
        <f>_xlfn.CONCAT(B548,#REF!)</f>
        <v>#REF!</v>
      </c>
    </row>
    <row r="549" spans="14:14" x14ac:dyDescent="0.25">
      <c r="N549" t="e">
        <f>_xlfn.CONCAT(B549,#REF!)</f>
        <v>#REF!</v>
      </c>
    </row>
    <row r="550" spans="14:14" x14ac:dyDescent="0.25">
      <c r="N550" t="e">
        <f>_xlfn.CONCAT(B550,#REF!)</f>
        <v>#REF!</v>
      </c>
    </row>
    <row r="551" spans="14:14" x14ac:dyDescent="0.25">
      <c r="N551" t="e">
        <f>_xlfn.CONCAT(B551,#REF!)</f>
        <v>#REF!</v>
      </c>
    </row>
    <row r="552" spans="14:14" x14ac:dyDescent="0.25">
      <c r="N552" t="e">
        <f>_xlfn.CONCAT(B552,#REF!)</f>
        <v>#REF!</v>
      </c>
    </row>
    <row r="553" spans="14:14" x14ac:dyDescent="0.25">
      <c r="N553" t="e">
        <f>_xlfn.CONCAT(B553,#REF!)</f>
        <v>#REF!</v>
      </c>
    </row>
    <row r="554" spans="14:14" x14ac:dyDescent="0.25">
      <c r="N554" t="e">
        <f>_xlfn.CONCAT(B554,#REF!)</f>
        <v>#REF!</v>
      </c>
    </row>
    <row r="555" spans="14:14" x14ac:dyDescent="0.25">
      <c r="N555" t="e">
        <f>_xlfn.CONCAT(B555,#REF!)</f>
        <v>#REF!</v>
      </c>
    </row>
    <row r="556" spans="14:14" x14ac:dyDescent="0.25">
      <c r="N556" t="e">
        <f>_xlfn.CONCAT(B556,#REF!)</f>
        <v>#REF!</v>
      </c>
    </row>
    <row r="557" spans="14:14" x14ac:dyDescent="0.25">
      <c r="N557" t="e">
        <f>_xlfn.CONCAT(B557,#REF!)</f>
        <v>#REF!</v>
      </c>
    </row>
    <row r="558" spans="14:14" x14ac:dyDescent="0.25">
      <c r="N558" t="e">
        <f>_xlfn.CONCAT(B558,#REF!)</f>
        <v>#REF!</v>
      </c>
    </row>
    <row r="559" spans="14:14" x14ac:dyDescent="0.25">
      <c r="N559" t="e">
        <f>_xlfn.CONCAT(B559,#REF!)</f>
        <v>#REF!</v>
      </c>
    </row>
    <row r="560" spans="14:14" x14ac:dyDescent="0.25">
      <c r="N560" t="e">
        <f>_xlfn.CONCAT(B560,#REF!)</f>
        <v>#REF!</v>
      </c>
    </row>
    <row r="561" spans="14:14" x14ac:dyDescent="0.25">
      <c r="N561" t="e">
        <f>_xlfn.CONCAT(B561,#REF!)</f>
        <v>#REF!</v>
      </c>
    </row>
    <row r="562" spans="14:14" x14ac:dyDescent="0.25">
      <c r="N562" t="e">
        <f>_xlfn.CONCAT(B562,#REF!)</f>
        <v>#REF!</v>
      </c>
    </row>
    <row r="563" spans="14:14" x14ac:dyDescent="0.25">
      <c r="N563" t="e">
        <f>_xlfn.CONCAT(B563,#REF!)</f>
        <v>#REF!</v>
      </c>
    </row>
    <row r="564" spans="14:14" x14ac:dyDescent="0.25">
      <c r="N564" t="e">
        <f>_xlfn.CONCAT(B564,#REF!)</f>
        <v>#REF!</v>
      </c>
    </row>
    <row r="565" spans="14:14" x14ac:dyDescent="0.25">
      <c r="N565" t="e">
        <f>_xlfn.CONCAT(B565,#REF!)</f>
        <v>#REF!</v>
      </c>
    </row>
    <row r="566" spans="14:14" x14ac:dyDescent="0.25">
      <c r="N566" t="e">
        <f>_xlfn.CONCAT(B566,#REF!)</f>
        <v>#REF!</v>
      </c>
    </row>
    <row r="567" spans="14:14" x14ac:dyDescent="0.25">
      <c r="N567" t="e">
        <f>_xlfn.CONCAT(B567,#REF!)</f>
        <v>#REF!</v>
      </c>
    </row>
    <row r="568" spans="14:14" x14ac:dyDescent="0.25">
      <c r="N568" t="e">
        <f>_xlfn.CONCAT(B568,#REF!)</f>
        <v>#REF!</v>
      </c>
    </row>
    <row r="569" spans="14:14" x14ac:dyDescent="0.25">
      <c r="N569" t="e">
        <f>_xlfn.CONCAT(B569,#REF!)</f>
        <v>#REF!</v>
      </c>
    </row>
    <row r="570" spans="14:14" x14ac:dyDescent="0.25">
      <c r="N570" t="e">
        <f>_xlfn.CONCAT(B570,#REF!)</f>
        <v>#REF!</v>
      </c>
    </row>
    <row r="571" spans="14:14" x14ac:dyDescent="0.25">
      <c r="N571" t="e">
        <f>_xlfn.CONCAT(B571,#REF!)</f>
        <v>#REF!</v>
      </c>
    </row>
    <row r="572" spans="14:14" x14ac:dyDescent="0.25">
      <c r="N572" t="e">
        <f>_xlfn.CONCAT(B572,#REF!)</f>
        <v>#REF!</v>
      </c>
    </row>
    <row r="573" spans="14:14" x14ac:dyDescent="0.25">
      <c r="N573" t="e">
        <f>_xlfn.CONCAT(B573,#REF!)</f>
        <v>#REF!</v>
      </c>
    </row>
    <row r="574" spans="14:14" x14ac:dyDescent="0.25">
      <c r="N574" t="e">
        <f>_xlfn.CONCAT(B574,#REF!)</f>
        <v>#REF!</v>
      </c>
    </row>
    <row r="575" spans="14:14" x14ac:dyDescent="0.25">
      <c r="N575" t="e">
        <f>_xlfn.CONCAT(B575,#REF!)</f>
        <v>#REF!</v>
      </c>
    </row>
    <row r="576" spans="14:14" x14ac:dyDescent="0.25">
      <c r="N576" t="e">
        <f>_xlfn.CONCAT(B576,#REF!)</f>
        <v>#REF!</v>
      </c>
    </row>
    <row r="577" spans="14:14" x14ac:dyDescent="0.25">
      <c r="N577" t="e">
        <f>_xlfn.CONCAT(B577,#REF!)</f>
        <v>#REF!</v>
      </c>
    </row>
    <row r="578" spans="14:14" x14ac:dyDescent="0.25">
      <c r="N578" t="e">
        <f>_xlfn.CONCAT(B578,#REF!)</f>
        <v>#REF!</v>
      </c>
    </row>
    <row r="579" spans="14:14" x14ac:dyDescent="0.25">
      <c r="N579" t="e">
        <f>_xlfn.CONCAT(B579,#REF!)</f>
        <v>#REF!</v>
      </c>
    </row>
    <row r="580" spans="14:14" x14ac:dyDescent="0.25">
      <c r="N580" t="e">
        <f>_xlfn.CONCAT(B580,#REF!)</f>
        <v>#REF!</v>
      </c>
    </row>
    <row r="581" spans="14:14" x14ac:dyDescent="0.25">
      <c r="N581" t="e">
        <f>_xlfn.CONCAT(B581,#REF!)</f>
        <v>#REF!</v>
      </c>
    </row>
    <row r="582" spans="14:14" x14ac:dyDescent="0.25">
      <c r="N582" t="e">
        <f>_xlfn.CONCAT(B582,#REF!)</f>
        <v>#REF!</v>
      </c>
    </row>
    <row r="583" spans="14:14" x14ac:dyDescent="0.25">
      <c r="N583" t="e">
        <f>_xlfn.CONCAT(B583,#REF!)</f>
        <v>#REF!</v>
      </c>
    </row>
    <row r="584" spans="14:14" x14ac:dyDescent="0.25">
      <c r="N584" t="e">
        <f>_xlfn.CONCAT(B584,#REF!)</f>
        <v>#REF!</v>
      </c>
    </row>
    <row r="585" spans="14:14" x14ac:dyDescent="0.25">
      <c r="N585" t="e">
        <f>_xlfn.CONCAT(B585,#REF!)</f>
        <v>#REF!</v>
      </c>
    </row>
    <row r="586" spans="14:14" x14ac:dyDescent="0.25">
      <c r="N586" t="e">
        <f>_xlfn.CONCAT(B586,#REF!)</f>
        <v>#REF!</v>
      </c>
    </row>
    <row r="587" spans="14:14" x14ac:dyDescent="0.25">
      <c r="N587" t="e">
        <f>_xlfn.CONCAT(B587,#REF!)</f>
        <v>#REF!</v>
      </c>
    </row>
    <row r="588" spans="14:14" x14ac:dyDescent="0.25">
      <c r="N588" t="e">
        <f>_xlfn.CONCAT(B588,#REF!)</f>
        <v>#REF!</v>
      </c>
    </row>
    <row r="589" spans="14:14" x14ac:dyDescent="0.25">
      <c r="N589" t="e">
        <f>_xlfn.CONCAT(B589,#REF!)</f>
        <v>#REF!</v>
      </c>
    </row>
    <row r="590" spans="14:14" x14ac:dyDescent="0.25">
      <c r="N590" t="e">
        <f>_xlfn.CONCAT(B590,#REF!)</f>
        <v>#REF!</v>
      </c>
    </row>
    <row r="591" spans="14:14" x14ac:dyDescent="0.25">
      <c r="N591" t="e">
        <f>_xlfn.CONCAT(B591,#REF!)</f>
        <v>#REF!</v>
      </c>
    </row>
    <row r="592" spans="14:14" x14ac:dyDescent="0.25">
      <c r="N592" t="e">
        <f>_xlfn.CONCAT(B592,#REF!)</f>
        <v>#REF!</v>
      </c>
    </row>
    <row r="593" spans="14:14" x14ac:dyDescent="0.25">
      <c r="N593" t="e">
        <f>_xlfn.CONCAT(B593,#REF!)</f>
        <v>#REF!</v>
      </c>
    </row>
    <row r="594" spans="14:14" x14ac:dyDescent="0.25">
      <c r="N594" t="e">
        <f>_xlfn.CONCAT(B594,#REF!)</f>
        <v>#REF!</v>
      </c>
    </row>
    <row r="595" spans="14:14" x14ac:dyDescent="0.25">
      <c r="N595" t="e">
        <f>_xlfn.CONCAT(B595,#REF!)</f>
        <v>#REF!</v>
      </c>
    </row>
    <row r="596" spans="14:14" x14ac:dyDescent="0.25">
      <c r="N596" t="e">
        <f>_xlfn.CONCAT(B596,#REF!)</f>
        <v>#REF!</v>
      </c>
    </row>
    <row r="597" spans="14:14" x14ac:dyDescent="0.25">
      <c r="N597" t="e">
        <f>_xlfn.CONCAT(B597,#REF!)</f>
        <v>#REF!</v>
      </c>
    </row>
    <row r="598" spans="14:14" x14ac:dyDescent="0.25">
      <c r="N598" t="e">
        <f>_xlfn.CONCAT(B598,#REF!)</f>
        <v>#REF!</v>
      </c>
    </row>
    <row r="599" spans="14:14" x14ac:dyDescent="0.25">
      <c r="N599" t="e">
        <f>_xlfn.CONCAT(B599,#REF!)</f>
        <v>#REF!</v>
      </c>
    </row>
    <row r="600" spans="14:14" x14ac:dyDescent="0.25">
      <c r="N600" t="e">
        <f>_xlfn.CONCAT(B600,#REF!)</f>
        <v>#REF!</v>
      </c>
    </row>
    <row r="601" spans="14:14" x14ac:dyDescent="0.25">
      <c r="N601" t="e">
        <f>_xlfn.CONCAT(B601,#REF!)</f>
        <v>#REF!</v>
      </c>
    </row>
    <row r="602" spans="14:14" x14ac:dyDescent="0.25">
      <c r="N602" t="e">
        <f>_xlfn.CONCAT(B602,#REF!)</f>
        <v>#REF!</v>
      </c>
    </row>
    <row r="603" spans="14:14" x14ac:dyDescent="0.25">
      <c r="N603" t="e">
        <f>_xlfn.CONCAT(B603,#REF!)</f>
        <v>#REF!</v>
      </c>
    </row>
    <row r="604" spans="14:14" x14ac:dyDescent="0.25">
      <c r="N604" t="e">
        <f>_xlfn.CONCAT(B604,#REF!)</f>
        <v>#REF!</v>
      </c>
    </row>
    <row r="605" spans="14:14" x14ac:dyDescent="0.25">
      <c r="N605" t="e">
        <f>_xlfn.CONCAT(B605,#REF!)</f>
        <v>#REF!</v>
      </c>
    </row>
    <row r="606" spans="14:14" x14ac:dyDescent="0.25">
      <c r="N606" t="e">
        <f>_xlfn.CONCAT(B606,#REF!)</f>
        <v>#REF!</v>
      </c>
    </row>
    <row r="607" spans="14:14" x14ac:dyDescent="0.25">
      <c r="N607" t="e">
        <f>_xlfn.CONCAT(B607,#REF!)</f>
        <v>#REF!</v>
      </c>
    </row>
    <row r="608" spans="14:14" x14ac:dyDescent="0.25">
      <c r="N608" t="e">
        <f>_xlfn.CONCAT(B608,#REF!)</f>
        <v>#REF!</v>
      </c>
    </row>
    <row r="609" spans="14:14" x14ac:dyDescent="0.25">
      <c r="N609" t="e">
        <f>_xlfn.CONCAT(B609,#REF!)</f>
        <v>#REF!</v>
      </c>
    </row>
    <row r="610" spans="14:14" x14ac:dyDescent="0.25">
      <c r="N610" t="e">
        <f>_xlfn.CONCAT(B610,#REF!)</f>
        <v>#REF!</v>
      </c>
    </row>
    <row r="611" spans="14:14" x14ac:dyDescent="0.25">
      <c r="N611" t="e">
        <f>_xlfn.CONCAT(B611,#REF!)</f>
        <v>#REF!</v>
      </c>
    </row>
    <row r="612" spans="14:14" x14ac:dyDescent="0.25">
      <c r="N612" t="e">
        <f>_xlfn.CONCAT(B612,#REF!)</f>
        <v>#REF!</v>
      </c>
    </row>
    <row r="613" spans="14:14" x14ac:dyDescent="0.25">
      <c r="N613" t="e">
        <f>_xlfn.CONCAT(B613,#REF!)</f>
        <v>#REF!</v>
      </c>
    </row>
    <row r="614" spans="14:14" x14ac:dyDescent="0.25">
      <c r="N614" t="e">
        <f>_xlfn.CONCAT(B614,#REF!)</f>
        <v>#REF!</v>
      </c>
    </row>
    <row r="615" spans="14:14" x14ac:dyDescent="0.25">
      <c r="N615" t="e">
        <f>_xlfn.CONCAT(B615,#REF!)</f>
        <v>#REF!</v>
      </c>
    </row>
    <row r="616" spans="14:14" x14ac:dyDescent="0.25">
      <c r="N616" t="e">
        <f>_xlfn.CONCAT(B616,#REF!)</f>
        <v>#REF!</v>
      </c>
    </row>
    <row r="617" spans="14:14" x14ac:dyDescent="0.25">
      <c r="N617" t="e">
        <f>_xlfn.CONCAT(B617,#REF!)</f>
        <v>#REF!</v>
      </c>
    </row>
    <row r="618" spans="14:14" x14ac:dyDescent="0.25">
      <c r="N618" t="e">
        <f>_xlfn.CONCAT(B618,#REF!)</f>
        <v>#REF!</v>
      </c>
    </row>
    <row r="619" spans="14:14" x14ac:dyDescent="0.25">
      <c r="N619" t="e">
        <f>_xlfn.CONCAT(B619,#REF!)</f>
        <v>#REF!</v>
      </c>
    </row>
    <row r="620" spans="14:14" x14ac:dyDescent="0.25">
      <c r="N620" t="e">
        <f>_xlfn.CONCAT(B620,#REF!)</f>
        <v>#REF!</v>
      </c>
    </row>
    <row r="621" spans="14:14" x14ac:dyDescent="0.25">
      <c r="N621" t="e">
        <f>_xlfn.CONCAT(B621,#REF!)</f>
        <v>#REF!</v>
      </c>
    </row>
    <row r="622" spans="14:14" x14ac:dyDescent="0.25">
      <c r="N622" t="e">
        <f>_xlfn.CONCAT(B622,#REF!)</f>
        <v>#REF!</v>
      </c>
    </row>
    <row r="623" spans="14:14" x14ac:dyDescent="0.25">
      <c r="N623" t="e">
        <f>_xlfn.CONCAT(B623,#REF!)</f>
        <v>#REF!</v>
      </c>
    </row>
    <row r="624" spans="14:14" x14ac:dyDescent="0.25">
      <c r="N624" t="e">
        <f>_xlfn.CONCAT(B624,#REF!)</f>
        <v>#REF!</v>
      </c>
    </row>
    <row r="625" spans="14:14" x14ac:dyDescent="0.25">
      <c r="N625" t="e">
        <f>_xlfn.CONCAT(B625,#REF!)</f>
        <v>#REF!</v>
      </c>
    </row>
    <row r="626" spans="14:14" x14ac:dyDescent="0.25">
      <c r="N626" t="e">
        <f>_xlfn.CONCAT(B626,#REF!)</f>
        <v>#REF!</v>
      </c>
    </row>
    <row r="627" spans="14:14" x14ac:dyDescent="0.25">
      <c r="N627" t="e">
        <f>_xlfn.CONCAT(B627,#REF!)</f>
        <v>#REF!</v>
      </c>
    </row>
    <row r="628" spans="14:14" x14ac:dyDescent="0.25">
      <c r="N628" t="e">
        <f>_xlfn.CONCAT(B628,#REF!)</f>
        <v>#REF!</v>
      </c>
    </row>
    <row r="629" spans="14:14" x14ac:dyDescent="0.25">
      <c r="N629" t="e">
        <f>_xlfn.CONCAT(B629,#REF!)</f>
        <v>#REF!</v>
      </c>
    </row>
    <row r="630" spans="14:14" x14ac:dyDescent="0.25">
      <c r="N630" t="e">
        <f>_xlfn.CONCAT(B630,#REF!)</f>
        <v>#REF!</v>
      </c>
    </row>
    <row r="631" spans="14:14" x14ac:dyDescent="0.25">
      <c r="N631" t="e">
        <f>_xlfn.CONCAT(B631,#REF!)</f>
        <v>#REF!</v>
      </c>
    </row>
    <row r="632" spans="14:14" x14ac:dyDescent="0.25">
      <c r="N632" t="e">
        <f>_xlfn.CONCAT(B632,#REF!)</f>
        <v>#REF!</v>
      </c>
    </row>
    <row r="633" spans="14:14" x14ac:dyDescent="0.25">
      <c r="N633" t="e">
        <f>_xlfn.CONCAT(B633,#REF!)</f>
        <v>#REF!</v>
      </c>
    </row>
    <row r="634" spans="14:14" x14ac:dyDescent="0.25">
      <c r="N634" t="e">
        <f>_xlfn.CONCAT(B634,#REF!)</f>
        <v>#REF!</v>
      </c>
    </row>
    <row r="635" spans="14:14" x14ac:dyDescent="0.25">
      <c r="N635" t="e">
        <f>_xlfn.CONCAT(B635,#REF!)</f>
        <v>#REF!</v>
      </c>
    </row>
    <row r="636" spans="14:14" x14ac:dyDescent="0.25">
      <c r="N636" t="e">
        <f>_xlfn.CONCAT(B636,#REF!)</f>
        <v>#REF!</v>
      </c>
    </row>
    <row r="637" spans="14:14" x14ac:dyDescent="0.25">
      <c r="N637" t="e">
        <f>_xlfn.CONCAT(B637,#REF!)</f>
        <v>#REF!</v>
      </c>
    </row>
    <row r="638" spans="14:14" x14ac:dyDescent="0.25">
      <c r="N638" t="e">
        <f>_xlfn.CONCAT(B638,#REF!)</f>
        <v>#REF!</v>
      </c>
    </row>
    <row r="639" spans="14:14" x14ac:dyDescent="0.25">
      <c r="N639" t="e">
        <f>_xlfn.CONCAT(B639,#REF!)</f>
        <v>#REF!</v>
      </c>
    </row>
    <row r="640" spans="14:14" x14ac:dyDescent="0.25">
      <c r="N640" t="e">
        <f>_xlfn.CONCAT(B640,#REF!)</f>
        <v>#REF!</v>
      </c>
    </row>
    <row r="641" spans="14:14" x14ac:dyDescent="0.25">
      <c r="N641" t="e">
        <f>_xlfn.CONCAT(B641,#REF!)</f>
        <v>#REF!</v>
      </c>
    </row>
    <row r="642" spans="14:14" x14ac:dyDescent="0.25">
      <c r="N642" t="e">
        <f>_xlfn.CONCAT(B642,#REF!)</f>
        <v>#REF!</v>
      </c>
    </row>
    <row r="643" spans="14:14" x14ac:dyDescent="0.25">
      <c r="N643" t="e">
        <f>_xlfn.CONCAT(B643,#REF!)</f>
        <v>#REF!</v>
      </c>
    </row>
    <row r="644" spans="14:14" x14ac:dyDescent="0.25">
      <c r="N644" t="e">
        <f>_xlfn.CONCAT(B644,#REF!)</f>
        <v>#REF!</v>
      </c>
    </row>
    <row r="645" spans="14:14" x14ac:dyDescent="0.25">
      <c r="N645" t="e">
        <f>_xlfn.CONCAT(B645,#REF!)</f>
        <v>#REF!</v>
      </c>
    </row>
    <row r="646" spans="14:14" x14ac:dyDescent="0.25">
      <c r="N646" t="e">
        <f>_xlfn.CONCAT(B646,#REF!)</f>
        <v>#REF!</v>
      </c>
    </row>
    <row r="647" spans="14:14" x14ac:dyDescent="0.25">
      <c r="N647" t="e">
        <f>_xlfn.CONCAT(B647,#REF!)</f>
        <v>#REF!</v>
      </c>
    </row>
    <row r="648" spans="14:14" x14ac:dyDescent="0.25">
      <c r="N648" t="e">
        <f>_xlfn.CONCAT(B648,#REF!)</f>
        <v>#REF!</v>
      </c>
    </row>
    <row r="649" spans="14:14" x14ac:dyDescent="0.25">
      <c r="N649" t="e">
        <f>_xlfn.CONCAT(B649,#REF!)</f>
        <v>#REF!</v>
      </c>
    </row>
    <row r="650" spans="14:14" x14ac:dyDescent="0.25">
      <c r="N650" t="e">
        <f>_xlfn.CONCAT(B650,#REF!)</f>
        <v>#REF!</v>
      </c>
    </row>
    <row r="651" spans="14:14" x14ac:dyDescent="0.25">
      <c r="N651" t="e">
        <f>_xlfn.CONCAT(B651,#REF!)</f>
        <v>#REF!</v>
      </c>
    </row>
    <row r="652" spans="14:14" x14ac:dyDescent="0.25">
      <c r="N652" t="e">
        <f>_xlfn.CONCAT(B652,#REF!)</f>
        <v>#REF!</v>
      </c>
    </row>
    <row r="653" spans="14:14" x14ac:dyDescent="0.25">
      <c r="N653" t="e">
        <f>_xlfn.CONCAT(B653,#REF!)</f>
        <v>#REF!</v>
      </c>
    </row>
    <row r="654" spans="14:14" x14ac:dyDescent="0.25">
      <c r="N654" t="e">
        <f>_xlfn.CONCAT(B654,#REF!)</f>
        <v>#REF!</v>
      </c>
    </row>
    <row r="655" spans="14:14" x14ac:dyDescent="0.25">
      <c r="N655" t="e">
        <f>_xlfn.CONCAT(B655,#REF!)</f>
        <v>#REF!</v>
      </c>
    </row>
    <row r="656" spans="14:14" x14ac:dyDescent="0.25">
      <c r="N656" t="e">
        <f>_xlfn.CONCAT(B656,#REF!)</f>
        <v>#REF!</v>
      </c>
    </row>
    <row r="657" spans="14:14" x14ac:dyDescent="0.25">
      <c r="N657" t="e">
        <f>_xlfn.CONCAT(B657,#REF!)</f>
        <v>#REF!</v>
      </c>
    </row>
    <row r="658" spans="14:14" x14ac:dyDescent="0.25">
      <c r="N658" t="e">
        <f>_xlfn.CONCAT(B658,#REF!)</f>
        <v>#REF!</v>
      </c>
    </row>
    <row r="659" spans="14:14" x14ac:dyDescent="0.25">
      <c r="N659" t="e">
        <f>_xlfn.CONCAT(B659,#REF!)</f>
        <v>#REF!</v>
      </c>
    </row>
    <row r="660" spans="14:14" x14ac:dyDescent="0.25">
      <c r="N660" t="e">
        <f>_xlfn.CONCAT(B660,#REF!)</f>
        <v>#REF!</v>
      </c>
    </row>
    <row r="661" spans="14:14" x14ac:dyDescent="0.25">
      <c r="N661" t="e">
        <f>_xlfn.CONCAT(B661,#REF!)</f>
        <v>#REF!</v>
      </c>
    </row>
    <row r="662" spans="14:14" x14ac:dyDescent="0.25">
      <c r="N662" t="e">
        <f>_xlfn.CONCAT(B662,#REF!)</f>
        <v>#REF!</v>
      </c>
    </row>
    <row r="663" spans="14:14" x14ac:dyDescent="0.25">
      <c r="N663" t="e">
        <f>_xlfn.CONCAT(B663,#REF!)</f>
        <v>#REF!</v>
      </c>
    </row>
    <row r="664" spans="14:14" x14ac:dyDescent="0.25">
      <c r="N664" t="e">
        <f>_xlfn.CONCAT(B664,#REF!)</f>
        <v>#REF!</v>
      </c>
    </row>
    <row r="665" spans="14:14" x14ac:dyDescent="0.25">
      <c r="N665" t="e">
        <f>_xlfn.CONCAT(B665,#REF!)</f>
        <v>#REF!</v>
      </c>
    </row>
    <row r="666" spans="14:14" x14ac:dyDescent="0.25">
      <c r="N666" t="e">
        <f>_xlfn.CONCAT(B666,#REF!)</f>
        <v>#REF!</v>
      </c>
    </row>
    <row r="667" spans="14:14" x14ac:dyDescent="0.25">
      <c r="N667" t="e">
        <f>_xlfn.CONCAT(B667,#REF!)</f>
        <v>#REF!</v>
      </c>
    </row>
    <row r="668" spans="14:14" x14ac:dyDescent="0.25">
      <c r="N668" t="e">
        <f>_xlfn.CONCAT(B668,#REF!)</f>
        <v>#REF!</v>
      </c>
    </row>
    <row r="669" spans="14:14" x14ac:dyDescent="0.25">
      <c r="N669" t="e">
        <f>_xlfn.CONCAT(B669,#REF!)</f>
        <v>#REF!</v>
      </c>
    </row>
    <row r="670" spans="14:14" x14ac:dyDescent="0.25">
      <c r="N670" t="e">
        <f>_xlfn.CONCAT(B670,#REF!)</f>
        <v>#REF!</v>
      </c>
    </row>
    <row r="671" spans="14:14" x14ac:dyDescent="0.25">
      <c r="N671" t="e">
        <f>_xlfn.CONCAT(B671,#REF!)</f>
        <v>#REF!</v>
      </c>
    </row>
    <row r="672" spans="14:14" x14ac:dyDescent="0.25">
      <c r="N672" t="e">
        <f>_xlfn.CONCAT(B672,#REF!)</f>
        <v>#REF!</v>
      </c>
    </row>
    <row r="673" spans="14:14" x14ac:dyDescent="0.25">
      <c r="N673" t="e">
        <f>_xlfn.CONCAT(B673,#REF!)</f>
        <v>#REF!</v>
      </c>
    </row>
    <row r="674" spans="14:14" x14ac:dyDescent="0.25">
      <c r="N674" t="e">
        <f>_xlfn.CONCAT(B674,#REF!)</f>
        <v>#REF!</v>
      </c>
    </row>
    <row r="675" spans="14:14" x14ac:dyDescent="0.25">
      <c r="N675" t="e">
        <f>_xlfn.CONCAT(B675,#REF!)</f>
        <v>#REF!</v>
      </c>
    </row>
    <row r="676" spans="14:14" x14ac:dyDescent="0.25">
      <c r="N676" t="e">
        <f>_xlfn.CONCAT(B676,#REF!)</f>
        <v>#REF!</v>
      </c>
    </row>
    <row r="677" spans="14:14" x14ac:dyDescent="0.25">
      <c r="N677" t="e">
        <f>_xlfn.CONCAT(B677,#REF!)</f>
        <v>#REF!</v>
      </c>
    </row>
    <row r="678" spans="14:14" x14ac:dyDescent="0.25">
      <c r="N678" t="e">
        <f>_xlfn.CONCAT(B678,#REF!)</f>
        <v>#REF!</v>
      </c>
    </row>
    <row r="679" spans="14:14" x14ac:dyDescent="0.25">
      <c r="N679" t="e">
        <f>_xlfn.CONCAT(B679,#REF!)</f>
        <v>#REF!</v>
      </c>
    </row>
    <row r="680" spans="14:14" x14ac:dyDescent="0.25">
      <c r="N680" t="e">
        <f>_xlfn.CONCAT(B680,#REF!)</f>
        <v>#REF!</v>
      </c>
    </row>
    <row r="681" spans="14:14" x14ac:dyDescent="0.25">
      <c r="N681" t="e">
        <f>_xlfn.CONCAT(B681,#REF!)</f>
        <v>#REF!</v>
      </c>
    </row>
    <row r="682" spans="14:14" x14ac:dyDescent="0.25">
      <c r="N682" t="e">
        <f>_xlfn.CONCAT(B682,#REF!)</f>
        <v>#REF!</v>
      </c>
    </row>
    <row r="683" spans="14:14" x14ac:dyDescent="0.25">
      <c r="N683" t="e">
        <f>_xlfn.CONCAT(B683,#REF!)</f>
        <v>#REF!</v>
      </c>
    </row>
    <row r="684" spans="14:14" x14ac:dyDescent="0.25">
      <c r="N684" t="e">
        <f>_xlfn.CONCAT(B684,#REF!)</f>
        <v>#REF!</v>
      </c>
    </row>
    <row r="685" spans="14:14" x14ac:dyDescent="0.25">
      <c r="N685" t="e">
        <f>_xlfn.CONCAT(B685,#REF!)</f>
        <v>#REF!</v>
      </c>
    </row>
    <row r="686" spans="14:14" x14ac:dyDescent="0.25">
      <c r="N686" t="e">
        <f>_xlfn.CONCAT(B686,#REF!)</f>
        <v>#REF!</v>
      </c>
    </row>
    <row r="687" spans="14:14" x14ac:dyDescent="0.25">
      <c r="N687" t="e">
        <f>_xlfn.CONCAT(B687,#REF!)</f>
        <v>#REF!</v>
      </c>
    </row>
    <row r="688" spans="14:14" x14ac:dyDescent="0.25">
      <c r="N688" t="e">
        <f>_xlfn.CONCAT(B688,#REF!)</f>
        <v>#REF!</v>
      </c>
    </row>
    <row r="689" spans="14:14" x14ac:dyDescent="0.25">
      <c r="N689" t="e">
        <f>_xlfn.CONCAT(B689,#REF!)</f>
        <v>#REF!</v>
      </c>
    </row>
    <row r="690" spans="14:14" x14ac:dyDescent="0.25">
      <c r="N690" t="e">
        <f>_xlfn.CONCAT(B690,#REF!)</f>
        <v>#REF!</v>
      </c>
    </row>
    <row r="691" spans="14:14" x14ac:dyDescent="0.25">
      <c r="N691" t="e">
        <f>_xlfn.CONCAT(B691,#REF!)</f>
        <v>#REF!</v>
      </c>
    </row>
    <row r="692" spans="14:14" x14ac:dyDescent="0.25">
      <c r="N692" t="e">
        <f>_xlfn.CONCAT(B692,#REF!)</f>
        <v>#REF!</v>
      </c>
    </row>
    <row r="693" spans="14:14" x14ac:dyDescent="0.25">
      <c r="N693" t="e">
        <f>_xlfn.CONCAT(B693,#REF!)</f>
        <v>#REF!</v>
      </c>
    </row>
    <row r="694" spans="14:14" x14ac:dyDescent="0.25">
      <c r="N694" t="e">
        <f>_xlfn.CONCAT(B694,#REF!)</f>
        <v>#REF!</v>
      </c>
    </row>
    <row r="695" spans="14:14" x14ac:dyDescent="0.25">
      <c r="N695" t="e">
        <f>_xlfn.CONCAT(B695,#REF!)</f>
        <v>#REF!</v>
      </c>
    </row>
    <row r="696" spans="14:14" x14ac:dyDescent="0.25">
      <c r="N696" t="e">
        <f>_xlfn.CONCAT(B696,#REF!)</f>
        <v>#REF!</v>
      </c>
    </row>
    <row r="697" spans="14:14" x14ac:dyDescent="0.25">
      <c r="N697" t="e">
        <f>_xlfn.CONCAT(B697,#REF!)</f>
        <v>#REF!</v>
      </c>
    </row>
    <row r="698" spans="14:14" x14ac:dyDescent="0.25">
      <c r="N698" t="e">
        <f>_xlfn.CONCAT(B698,#REF!)</f>
        <v>#REF!</v>
      </c>
    </row>
    <row r="699" spans="14:14" x14ac:dyDescent="0.25">
      <c r="N699" t="e">
        <f>_xlfn.CONCAT(B699,#REF!)</f>
        <v>#REF!</v>
      </c>
    </row>
    <row r="700" spans="14:14" x14ac:dyDescent="0.25">
      <c r="N700" t="e">
        <f>_xlfn.CONCAT(B700,#REF!)</f>
        <v>#REF!</v>
      </c>
    </row>
    <row r="701" spans="14:14" x14ac:dyDescent="0.25">
      <c r="N701" t="e">
        <f>_xlfn.CONCAT(B701,#REF!)</f>
        <v>#REF!</v>
      </c>
    </row>
    <row r="702" spans="14:14" x14ac:dyDescent="0.25">
      <c r="N702" t="e">
        <f>_xlfn.CONCAT(B702,#REF!)</f>
        <v>#REF!</v>
      </c>
    </row>
    <row r="703" spans="14:14" x14ac:dyDescent="0.25">
      <c r="N703" t="e">
        <f>_xlfn.CONCAT(B703,#REF!)</f>
        <v>#REF!</v>
      </c>
    </row>
    <row r="704" spans="14:14" x14ac:dyDescent="0.25">
      <c r="N704" t="e">
        <f>_xlfn.CONCAT(B704,#REF!)</f>
        <v>#REF!</v>
      </c>
    </row>
    <row r="705" spans="14:14" x14ac:dyDescent="0.25">
      <c r="N705" t="e">
        <f>_xlfn.CONCAT(B705,#REF!)</f>
        <v>#REF!</v>
      </c>
    </row>
    <row r="706" spans="14:14" x14ac:dyDescent="0.25">
      <c r="N706" t="e">
        <f>_xlfn.CONCAT(B706,#REF!)</f>
        <v>#REF!</v>
      </c>
    </row>
    <row r="707" spans="14:14" x14ac:dyDescent="0.25">
      <c r="N707" t="e">
        <f>_xlfn.CONCAT(B707,#REF!)</f>
        <v>#REF!</v>
      </c>
    </row>
    <row r="708" spans="14:14" x14ac:dyDescent="0.25">
      <c r="N708" t="e">
        <f>_xlfn.CONCAT(B708,#REF!)</f>
        <v>#REF!</v>
      </c>
    </row>
    <row r="709" spans="14:14" x14ac:dyDescent="0.25">
      <c r="N709" t="e">
        <f>_xlfn.CONCAT(B709,#REF!)</f>
        <v>#REF!</v>
      </c>
    </row>
    <row r="710" spans="14:14" x14ac:dyDescent="0.25">
      <c r="N710" t="e">
        <f>_xlfn.CONCAT(B710,#REF!)</f>
        <v>#REF!</v>
      </c>
    </row>
    <row r="711" spans="14:14" x14ac:dyDescent="0.25">
      <c r="N711" t="e">
        <f>_xlfn.CONCAT(B711,#REF!)</f>
        <v>#REF!</v>
      </c>
    </row>
    <row r="712" spans="14:14" x14ac:dyDescent="0.25">
      <c r="N712" t="e">
        <f>_xlfn.CONCAT(B712,#REF!)</f>
        <v>#REF!</v>
      </c>
    </row>
    <row r="713" spans="14:14" x14ac:dyDescent="0.25">
      <c r="N713" t="e">
        <f>_xlfn.CONCAT(B713,#REF!)</f>
        <v>#REF!</v>
      </c>
    </row>
    <row r="714" spans="14:14" x14ac:dyDescent="0.25">
      <c r="N714" t="e">
        <f>_xlfn.CONCAT(B714,#REF!)</f>
        <v>#REF!</v>
      </c>
    </row>
    <row r="715" spans="14:14" x14ac:dyDescent="0.25">
      <c r="N715" t="e">
        <f>_xlfn.CONCAT(B715,#REF!)</f>
        <v>#REF!</v>
      </c>
    </row>
    <row r="716" spans="14:14" x14ac:dyDescent="0.25">
      <c r="N716" t="e">
        <f>_xlfn.CONCAT(B716,#REF!)</f>
        <v>#REF!</v>
      </c>
    </row>
    <row r="717" spans="14:14" x14ac:dyDescent="0.25">
      <c r="N717" t="e">
        <f>_xlfn.CONCAT(B717,#REF!)</f>
        <v>#REF!</v>
      </c>
    </row>
    <row r="718" spans="14:14" x14ac:dyDescent="0.25">
      <c r="N718" t="e">
        <f>_xlfn.CONCAT(B718,#REF!)</f>
        <v>#REF!</v>
      </c>
    </row>
    <row r="719" spans="14:14" x14ac:dyDescent="0.25">
      <c r="N719" t="e">
        <f>_xlfn.CONCAT(B719,#REF!)</f>
        <v>#REF!</v>
      </c>
    </row>
    <row r="720" spans="14:14" x14ac:dyDescent="0.25">
      <c r="N720" t="e">
        <f>_xlfn.CONCAT(B720,#REF!)</f>
        <v>#REF!</v>
      </c>
    </row>
    <row r="721" spans="14:14" x14ac:dyDescent="0.25">
      <c r="N721" t="e">
        <f>_xlfn.CONCAT(B721,#REF!)</f>
        <v>#REF!</v>
      </c>
    </row>
    <row r="722" spans="14:14" x14ac:dyDescent="0.25">
      <c r="N722" t="e">
        <f>_xlfn.CONCAT(B722,#REF!)</f>
        <v>#REF!</v>
      </c>
    </row>
    <row r="723" spans="14:14" x14ac:dyDescent="0.25">
      <c r="N723" t="e">
        <f>_xlfn.CONCAT(B723,#REF!)</f>
        <v>#REF!</v>
      </c>
    </row>
    <row r="724" spans="14:14" x14ac:dyDescent="0.25">
      <c r="N724" t="e">
        <f>_xlfn.CONCAT(B724,#REF!)</f>
        <v>#REF!</v>
      </c>
    </row>
    <row r="725" spans="14:14" x14ac:dyDescent="0.25">
      <c r="N725" t="e">
        <f>_xlfn.CONCAT(B725,#REF!)</f>
        <v>#REF!</v>
      </c>
    </row>
    <row r="726" spans="14:14" x14ac:dyDescent="0.25">
      <c r="N726" t="e">
        <f>_xlfn.CONCAT(B726,#REF!)</f>
        <v>#REF!</v>
      </c>
    </row>
    <row r="727" spans="14:14" x14ac:dyDescent="0.25">
      <c r="N727" t="e">
        <f>_xlfn.CONCAT(B727,#REF!)</f>
        <v>#REF!</v>
      </c>
    </row>
    <row r="728" spans="14:14" x14ac:dyDescent="0.25">
      <c r="N728" t="e">
        <f>_xlfn.CONCAT(B728,#REF!)</f>
        <v>#REF!</v>
      </c>
    </row>
    <row r="729" spans="14:14" x14ac:dyDescent="0.25">
      <c r="N729" t="e">
        <f>_xlfn.CONCAT(B729,#REF!)</f>
        <v>#REF!</v>
      </c>
    </row>
    <row r="730" spans="14:14" x14ac:dyDescent="0.25">
      <c r="N730" t="e">
        <f>_xlfn.CONCAT(B730,#REF!)</f>
        <v>#REF!</v>
      </c>
    </row>
    <row r="731" spans="14:14" x14ac:dyDescent="0.25">
      <c r="N731" t="e">
        <f>_xlfn.CONCAT(B731,#REF!)</f>
        <v>#REF!</v>
      </c>
    </row>
    <row r="732" spans="14:14" x14ac:dyDescent="0.25">
      <c r="N732" t="e">
        <f>_xlfn.CONCAT(B732,#REF!)</f>
        <v>#REF!</v>
      </c>
    </row>
    <row r="733" spans="14:14" x14ac:dyDescent="0.25">
      <c r="N733" t="e">
        <f>_xlfn.CONCAT(B733,#REF!)</f>
        <v>#REF!</v>
      </c>
    </row>
    <row r="734" spans="14:14" x14ac:dyDescent="0.25">
      <c r="N734" t="e">
        <f>_xlfn.CONCAT(B734,#REF!)</f>
        <v>#REF!</v>
      </c>
    </row>
    <row r="735" spans="14:14" x14ac:dyDescent="0.25">
      <c r="N735" t="e">
        <f>_xlfn.CONCAT(B735,#REF!)</f>
        <v>#REF!</v>
      </c>
    </row>
    <row r="736" spans="14:14" x14ac:dyDescent="0.25">
      <c r="N736" t="e">
        <f>_xlfn.CONCAT(B736,#REF!)</f>
        <v>#REF!</v>
      </c>
    </row>
    <row r="737" spans="14:14" x14ac:dyDescent="0.25">
      <c r="N737" t="e">
        <f>_xlfn.CONCAT(B737,#REF!)</f>
        <v>#REF!</v>
      </c>
    </row>
    <row r="738" spans="14:14" x14ac:dyDescent="0.25">
      <c r="N738" t="e">
        <f>_xlfn.CONCAT(B738,#REF!)</f>
        <v>#REF!</v>
      </c>
    </row>
    <row r="739" spans="14:14" x14ac:dyDescent="0.25">
      <c r="N739" t="e">
        <f>_xlfn.CONCAT(B739,#REF!)</f>
        <v>#REF!</v>
      </c>
    </row>
    <row r="740" spans="14:14" x14ac:dyDescent="0.25">
      <c r="N740" t="e">
        <f>_xlfn.CONCAT(B740,#REF!)</f>
        <v>#REF!</v>
      </c>
    </row>
    <row r="741" spans="14:14" x14ac:dyDescent="0.25">
      <c r="N741" t="e">
        <f>_xlfn.CONCAT(B741,#REF!)</f>
        <v>#REF!</v>
      </c>
    </row>
    <row r="742" spans="14:14" x14ac:dyDescent="0.25">
      <c r="N742" t="e">
        <f>_xlfn.CONCAT(B742,#REF!)</f>
        <v>#REF!</v>
      </c>
    </row>
    <row r="743" spans="14:14" x14ac:dyDescent="0.25">
      <c r="N743" t="e">
        <f>_xlfn.CONCAT(B743,#REF!)</f>
        <v>#REF!</v>
      </c>
    </row>
    <row r="744" spans="14:14" x14ac:dyDescent="0.25">
      <c r="N744" t="e">
        <f>_xlfn.CONCAT(B744,#REF!)</f>
        <v>#REF!</v>
      </c>
    </row>
    <row r="745" spans="14:14" x14ac:dyDescent="0.25">
      <c r="N745" t="e">
        <f>_xlfn.CONCAT(B745,#REF!)</f>
        <v>#REF!</v>
      </c>
    </row>
    <row r="746" spans="14:14" x14ac:dyDescent="0.25">
      <c r="N746" t="e">
        <f>_xlfn.CONCAT(B746,#REF!)</f>
        <v>#REF!</v>
      </c>
    </row>
    <row r="747" spans="14:14" x14ac:dyDescent="0.25">
      <c r="N747" t="e">
        <f>_xlfn.CONCAT(B747,#REF!)</f>
        <v>#REF!</v>
      </c>
    </row>
    <row r="748" spans="14:14" x14ac:dyDescent="0.25">
      <c r="N748" t="e">
        <f>_xlfn.CONCAT(B748,#REF!)</f>
        <v>#REF!</v>
      </c>
    </row>
    <row r="749" spans="14:14" x14ac:dyDescent="0.25">
      <c r="N749" t="e">
        <f>_xlfn.CONCAT(B749,#REF!)</f>
        <v>#REF!</v>
      </c>
    </row>
    <row r="750" spans="14:14" x14ac:dyDescent="0.25">
      <c r="N750" t="e">
        <f>_xlfn.CONCAT(B750,#REF!)</f>
        <v>#REF!</v>
      </c>
    </row>
    <row r="751" spans="14:14" x14ac:dyDescent="0.25">
      <c r="N751" t="e">
        <f>_xlfn.CONCAT(B751,#REF!)</f>
        <v>#REF!</v>
      </c>
    </row>
    <row r="752" spans="14:14" x14ac:dyDescent="0.25">
      <c r="N752" t="e">
        <f>_xlfn.CONCAT(B752,#REF!)</f>
        <v>#REF!</v>
      </c>
    </row>
    <row r="753" spans="14:14" x14ac:dyDescent="0.25">
      <c r="N753" t="e">
        <f>_xlfn.CONCAT(B753,#REF!)</f>
        <v>#REF!</v>
      </c>
    </row>
    <row r="754" spans="14:14" x14ac:dyDescent="0.25">
      <c r="N754" t="e">
        <f>_xlfn.CONCAT(B754,#REF!)</f>
        <v>#REF!</v>
      </c>
    </row>
    <row r="755" spans="14:14" x14ac:dyDescent="0.25">
      <c r="N755" t="e">
        <f>_xlfn.CONCAT(B755,#REF!)</f>
        <v>#REF!</v>
      </c>
    </row>
    <row r="756" spans="14:14" x14ac:dyDescent="0.25">
      <c r="N756" t="e">
        <f>_xlfn.CONCAT(B756,#REF!)</f>
        <v>#REF!</v>
      </c>
    </row>
    <row r="757" spans="14:14" x14ac:dyDescent="0.25">
      <c r="N757" t="e">
        <f>_xlfn.CONCAT(B757,#REF!)</f>
        <v>#REF!</v>
      </c>
    </row>
    <row r="758" spans="14:14" x14ac:dyDescent="0.25">
      <c r="N758" t="e">
        <f>_xlfn.CONCAT(B758,#REF!)</f>
        <v>#REF!</v>
      </c>
    </row>
    <row r="759" spans="14:14" x14ac:dyDescent="0.25">
      <c r="N759" t="e">
        <f>_xlfn.CONCAT(B759,#REF!)</f>
        <v>#REF!</v>
      </c>
    </row>
    <row r="760" spans="14:14" x14ac:dyDescent="0.25">
      <c r="N760" t="e">
        <f>_xlfn.CONCAT(B760,#REF!)</f>
        <v>#REF!</v>
      </c>
    </row>
    <row r="761" spans="14:14" x14ac:dyDescent="0.25">
      <c r="N761" t="e">
        <f>_xlfn.CONCAT(B761,#REF!)</f>
        <v>#REF!</v>
      </c>
    </row>
    <row r="762" spans="14:14" x14ac:dyDescent="0.25">
      <c r="N762" t="e">
        <f>_xlfn.CONCAT(B762,#REF!)</f>
        <v>#REF!</v>
      </c>
    </row>
    <row r="763" spans="14:14" x14ac:dyDescent="0.25">
      <c r="N763" t="e">
        <f>_xlfn.CONCAT(B763,#REF!)</f>
        <v>#REF!</v>
      </c>
    </row>
    <row r="764" spans="14:14" x14ac:dyDescent="0.25">
      <c r="N764" t="e">
        <f>_xlfn.CONCAT(B764,#REF!)</f>
        <v>#REF!</v>
      </c>
    </row>
    <row r="765" spans="14:14" x14ac:dyDescent="0.25">
      <c r="N765" t="e">
        <f>_xlfn.CONCAT(B765,#REF!)</f>
        <v>#REF!</v>
      </c>
    </row>
    <row r="766" spans="14:14" x14ac:dyDescent="0.25">
      <c r="N766" t="e">
        <f>_xlfn.CONCAT(B766,#REF!)</f>
        <v>#REF!</v>
      </c>
    </row>
    <row r="767" spans="14:14" x14ac:dyDescent="0.25">
      <c r="N767" t="e">
        <f>_xlfn.CONCAT(B767,#REF!)</f>
        <v>#REF!</v>
      </c>
    </row>
    <row r="768" spans="14:14" x14ac:dyDescent="0.25">
      <c r="N768" t="e">
        <f>_xlfn.CONCAT(B768,#REF!)</f>
        <v>#REF!</v>
      </c>
    </row>
    <row r="769" spans="14:14" x14ac:dyDescent="0.25">
      <c r="N769" t="e">
        <f>_xlfn.CONCAT(B769,#REF!)</f>
        <v>#REF!</v>
      </c>
    </row>
    <row r="770" spans="14:14" x14ac:dyDescent="0.25">
      <c r="N770" t="e">
        <f>_xlfn.CONCAT(B770,#REF!)</f>
        <v>#REF!</v>
      </c>
    </row>
    <row r="771" spans="14:14" x14ac:dyDescent="0.25">
      <c r="N771" t="e">
        <f>_xlfn.CONCAT(B771,#REF!)</f>
        <v>#REF!</v>
      </c>
    </row>
    <row r="772" spans="14:14" x14ac:dyDescent="0.25">
      <c r="N772" t="e">
        <f>_xlfn.CONCAT(B772,#REF!)</f>
        <v>#REF!</v>
      </c>
    </row>
    <row r="773" spans="14:14" x14ac:dyDescent="0.25">
      <c r="N773" t="e">
        <f>_xlfn.CONCAT(B773,#REF!)</f>
        <v>#REF!</v>
      </c>
    </row>
    <row r="774" spans="14:14" x14ac:dyDescent="0.25">
      <c r="N774" t="e">
        <f>_xlfn.CONCAT(B774,#REF!)</f>
        <v>#REF!</v>
      </c>
    </row>
    <row r="775" spans="14:14" x14ac:dyDescent="0.25">
      <c r="N775" t="e">
        <f>_xlfn.CONCAT(B775,#REF!)</f>
        <v>#REF!</v>
      </c>
    </row>
    <row r="776" spans="14:14" x14ac:dyDescent="0.25">
      <c r="N776" t="e">
        <f>_xlfn.CONCAT(B776,#REF!)</f>
        <v>#REF!</v>
      </c>
    </row>
    <row r="777" spans="14:14" x14ac:dyDescent="0.25">
      <c r="N777" t="e">
        <f>_xlfn.CONCAT(B777,#REF!)</f>
        <v>#REF!</v>
      </c>
    </row>
    <row r="778" spans="14:14" x14ac:dyDescent="0.25">
      <c r="N778" t="e">
        <f>_xlfn.CONCAT(B778,#REF!)</f>
        <v>#REF!</v>
      </c>
    </row>
    <row r="779" spans="14:14" x14ac:dyDescent="0.25">
      <c r="N779" t="e">
        <f>_xlfn.CONCAT(B779,#REF!)</f>
        <v>#REF!</v>
      </c>
    </row>
    <row r="780" spans="14:14" x14ac:dyDescent="0.25">
      <c r="N780" t="e">
        <f>_xlfn.CONCAT(B780,#REF!)</f>
        <v>#REF!</v>
      </c>
    </row>
    <row r="781" spans="14:14" x14ac:dyDescent="0.25">
      <c r="N781" t="e">
        <f>_xlfn.CONCAT(B781,#REF!)</f>
        <v>#REF!</v>
      </c>
    </row>
    <row r="782" spans="14:14" x14ac:dyDescent="0.25">
      <c r="N782" t="e">
        <f>_xlfn.CONCAT(B782,#REF!)</f>
        <v>#REF!</v>
      </c>
    </row>
    <row r="783" spans="14:14" x14ac:dyDescent="0.25">
      <c r="N783" t="e">
        <f>_xlfn.CONCAT(B783,#REF!)</f>
        <v>#REF!</v>
      </c>
    </row>
    <row r="784" spans="14:14" x14ac:dyDescent="0.25">
      <c r="N784" t="e">
        <f>_xlfn.CONCAT(B784,#REF!)</f>
        <v>#REF!</v>
      </c>
    </row>
    <row r="785" spans="14:14" x14ac:dyDescent="0.25">
      <c r="N785" t="e">
        <f>_xlfn.CONCAT(B785,#REF!)</f>
        <v>#REF!</v>
      </c>
    </row>
    <row r="786" spans="14:14" x14ac:dyDescent="0.25">
      <c r="N786" t="e">
        <f>_xlfn.CONCAT(B786,#REF!)</f>
        <v>#REF!</v>
      </c>
    </row>
    <row r="787" spans="14:14" x14ac:dyDescent="0.25">
      <c r="N787" t="e">
        <f>_xlfn.CONCAT(B787,#REF!)</f>
        <v>#REF!</v>
      </c>
    </row>
    <row r="788" spans="14:14" x14ac:dyDescent="0.25">
      <c r="N788" t="e">
        <f>_xlfn.CONCAT(B788,#REF!)</f>
        <v>#REF!</v>
      </c>
    </row>
    <row r="789" spans="14:14" x14ac:dyDescent="0.25">
      <c r="N789" t="e">
        <f>_xlfn.CONCAT(B789,#REF!)</f>
        <v>#REF!</v>
      </c>
    </row>
    <row r="790" spans="14:14" x14ac:dyDescent="0.25">
      <c r="N790" t="e">
        <f>_xlfn.CONCAT(B790,#REF!)</f>
        <v>#REF!</v>
      </c>
    </row>
    <row r="791" spans="14:14" x14ac:dyDescent="0.25">
      <c r="N791" t="e">
        <f>_xlfn.CONCAT(B791,#REF!)</f>
        <v>#REF!</v>
      </c>
    </row>
    <row r="792" spans="14:14" x14ac:dyDescent="0.25">
      <c r="N792" t="e">
        <f>_xlfn.CONCAT(B792,#REF!)</f>
        <v>#REF!</v>
      </c>
    </row>
    <row r="793" spans="14:14" x14ac:dyDescent="0.25">
      <c r="N793" t="e">
        <f>_xlfn.CONCAT(B793,#REF!)</f>
        <v>#REF!</v>
      </c>
    </row>
    <row r="794" spans="14:14" x14ac:dyDescent="0.25">
      <c r="N794" t="e">
        <f>_xlfn.CONCAT(B794,#REF!)</f>
        <v>#REF!</v>
      </c>
    </row>
    <row r="795" spans="14:14" x14ac:dyDescent="0.25">
      <c r="N795" t="e">
        <f>_xlfn.CONCAT(B795,#REF!)</f>
        <v>#REF!</v>
      </c>
    </row>
    <row r="796" spans="14:14" x14ac:dyDescent="0.25">
      <c r="N796" t="e">
        <f>_xlfn.CONCAT(B796,#REF!)</f>
        <v>#REF!</v>
      </c>
    </row>
    <row r="797" spans="14:14" x14ac:dyDescent="0.25">
      <c r="N797" t="e">
        <f>_xlfn.CONCAT(B797,#REF!)</f>
        <v>#REF!</v>
      </c>
    </row>
    <row r="798" spans="14:14" x14ac:dyDescent="0.25">
      <c r="N798" t="e">
        <f>_xlfn.CONCAT(B798,#REF!)</f>
        <v>#REF!</v>
      </c>
    </row>
    <row r="799" spans="14:14" x14ac:dyDescent="0.25">
      <c r="N799" t="e">
        <f>_xlfn.CONCAT(B799,#REF!)</f>
        <v>#REF!</v>
      </c>
    </row>
    <row r="800" spans="14:14" x14ac:dyDescent="0.25">
      <c r="N800" t="e">
        <f>_xlfn.CONCAT(B800,#REF!)</f>
        <v>#REF!</v>
      </c>
    </row>
    <row r="801" spans="14:14" x14ac:dyDescent="0.25">
      <c r="N801" t="e">
        <f>_xlfn.CONCAT(B801,#REF!)</f>
        <v>#REF!</v>
      </c>
    </row>
    <row r="802" spans="14:14" x14ac:dyDescent="0.25">
      <c r="N802" t="e">
        <f>_xlfn.CONCAT(B802,#REF!)</f>
        <v>#REF!</v>
      </c>
    </row>
    <row r="803" spans="14:14" x14ac:dyDescent="0.25">
      <c r="N803" t="e">
        <f>_xlfn.CONCAT(B803,#REF!)</f>
        <v>#REF!</v>
      </c>
    </row>
    <row r="804" spans="14:14" x14ac:dyDescent="0.25">
      <c r="N804" t="e">
        <f>_xlfn.CONCAT(B804,#REF!)</f>
        <v>#REF!</v>
      </c>
    </row>
    <row r="805" spans="14:14" x14ac:dyDescent="0.25">
      <c r="N805" t="e">
        <f>_xlfn.CONCAT(B805,#REF!)</f>
        <v>#REF!</v>
      </c>
    </row>
    <row r="806" spans="14:14" x14ac:dyDescent="0.25">
      <c r="N806" t="e">
        <f>_xlfn.CONCAT(B806,#REF!)</f>
        <v>#REF!</v>
      </c>
    </row>
    <row r="807" spans="14:14" x14ac:dyDescent="0.25">
      <c r="N807" t="e">
        <f>_xlfn.CONCAT(B807,#REF!)</f>
        <v>#REF!</v>
      </c>
    </row>
    <row r="808" spans="14:14" x14ac:dyDescent="0.25">
      <c r="N808" t="e">
        <f>_xlfn.CONCAT(B808,#REF!)</f>
        <v>#REF!</v>
      </c>
    </row>
    <row r="809" spans="14:14" x14ac:dyDescent="0.25">
      <c r="N809" t="e">
        <f>_xlfn.CONCAT(B809,#REF!)</f>
        <v>#REF!</v>
      </c>
    </row>
    <row r="810" spans="14:14" x14ac:dyDescent="0.25">
      <c r="N810" t="e">
        <f>_xlfn.CONCAT(B810,#REF!)</f>
        <v>#REF!</v>
      </c>
    </row>
    <row r="811" spans="14:14" x14ac:dyDescent="0.25">
      <c r="N811" t="e">
        <f>_xlfn.CONCAT(B811,#REF!)</f>
        <v>#REF!</v>
      </c>
    </row>
    <row r="812" spans="14:14" x14ac:dyDescent="0.25">
      <c r="N812" t="e">
        <f>_xlfn.CONCAT(B812,#REF!)</f>
        <v>#REF!</v>
      </c>
    </row>
    <row r="813" spans="14:14" x14ac:dyDescent="0.25">
      <c r="N813" t="e">
        <f>_xlfn.CONCAT(B813,#REF!)</f>
        <v>#REF!</v>
      </c>
    </row>
    <row r="814" spans="14:14" x14ac:dyDescent="0.25">
      <c r="N814" t="e">
        <f>_xlfn.CONCAT(B814,#REF!)</f>
        <v>#REF!</v>
      </c>
    </row>
    <row r="815" spans="14:14" x14ac:dyDescent="0.25">
      <c r="N815" t="e">
        <f>_xlfn.CONCAT(B815,#REF!)</f>
        <v>#REF!</v>
      </c>
    </row>
    <row r="816" spans="14:14" x14ac:dyDescent="0.25">
      <c r="N816" t="e">
        <f>_xlfn.CONCAT(B816,#REF!)</f>
        <v>#REF!</v>
      </c>
    </row>
    <row r="817" spans="14:14" x14ac:dyDescent="0.25">
      <c r="N817" t="e">
        <f>_xlfn.CONCAT(B817,#REF!)</f>
        <v>#REF!</v>
      </c>
    </row>
    <row r="818" spans="14:14" x14ac:dyDescent="0.25">
      <c r="N818" t="e">
        <f>_xlfn.CONCAT(B818,#REF!)</f>
        <v>#REF!</v>
      </c>
    </row>
    <row r="819" spans="14:14" x14ac:dyDescent="0.25">
      <c r="N819" t="e">
        <f>_xlfn.CONCAT(B819,#REF!)</f>
        <v>#REF!</v>
      </c>
    </row>
    <row r="820" spans="14:14" x14ac:dyDescent="0.25">
      <c r="N820" t="e">
        <f>_xlfn.CONCAT(B820,#REF!)</f>
        <v>#REF!</v>
      </c>
    </row>
    <row r="821" spans="14:14" x14ac:dyDescent="0.25">
      <c r="N821" t="e">
        <f>_xlfn.CONCAT(B821,#REF!)</f>
        <v>#REF!</v>
      </c>
    </row>
    <row r="822" spans="14:14" x14ac:dyDescent="0.25">
      <c r="N822" t="e">
        <f>_xlfn.CONCAT(B822,#REF!)</f>
        <v>#REF!</v>
      </c>
    </row>
    <row r="823" spans="14:14" x14ac:dyDescent="0.25">
      <c r="N823" t="e">
        <f>_xlfn.CONCAT(B823,#REF!)</f>
        <v>#REF!</v>
      </c>
    </row>
    <row r="824" spans="14:14" x14ac:dyDescent="0.25">
      <c r="N824" t="e">
        <f>_xlfn.CONCAT(B824,#REF!)</f>
        <v>#REF!</v>
      </c>
    </row>
    <row r="825" spans="14:14" x14ac:dyDescent="0.25">
      <c r="N825" t="e">
        <f>_xlfn.CONCAT(B825,#REF!)</f>
        <v>#REF!</v>
      </c>
    </row>
    <row r="826" spans="14:14" x14ac:dyDescent="0.25">
      <c r="N826" t="e">
        <f>_xlfn.CONCAT(B826,#REF!)</f>
        <v>#REF!</v>
      </c>
    </row>
    <row r="827" spans="14:14" x14ac:dyDescent="0.25">
      <c r="N827" t="e">
        <f>_xlfn.CONCAT(B827,#REF!)</f>
        <v>#REF!</v>
      </c>
    </row>
    <row r="828" spans="14:14" x14ac:dyDescent="0.25">
      <c r="N828" t="e">
        <f>_xlfn.CONCAT(B828,#REF!)</f>
        <v>#REF!</v>
      </c>
    </row>
    <row r="829" spans="14:14" x14ac:dyDescent="0.25">
      <c r="N829" t="e">
        <f>_xlfn.CONCAT(B829,#REF!)</f>
        <v>#REF!</v>
      </c>
    </row>
    <row r="830" spans="14:14" x14ac:dyDescent="0.25">
      <c r="N830" t="e">
        <f>_xlfn.CONCAT(B830,#REF!)</f>
        <v>#REF!</v>
      </c>
    </row>
    <row r="831" spans="14:14" x14ac:dyDescent="0.25">
      <c r="N831" t="e">
        <f>_xlfn.CONCAT(B831,#REF!)</f>
        <v>#REF!</v>
      </c>
    </row>
    <row r="832" spans="14:14" x14ac:dyDescent="0.25">
      <c r="N832" t="e">
        <f>_xlfn.CONCAT(B832,#REF!)</f>
        <v>#REF!</v>
      </c>
    </row>
    <row r="833" spans="14:14" x14ac:dyDescent="0.25">
      <c r="N833" t="e">
        <f>_xlfn.CONCAT(B833,#REF!)</f>
        <v>#REF!</v>
      </c>
    </row>
    <row r="834" spans="14:14" x14ac:dyDescent="0.25">
      <c r="N834" t="e">
        <f>_xlfn.CONCAT(B834,#REF!)</f>
        <v>#REF!</v>
      </c>
    </row>
    <row r="835" spans="14:14" x14ac:dyDescent="0.25">
      <c r="N835" t="e">
        <f>_xlfn.CONCAT(B835,#REF!)</f>
        <v>#REF!</v>
      </c>
    </row>
    <row r="836" spans="14:14" x14ac:dyDescent="0.25">
      <c r="N836" t="e">
        <f>_xlfn.CONCAT(B836,#REF!)</f>
        <v>#REF!</v>
      </c>
    </row>
    <row r="837" spans="14:14" x14ac:dyDescent="0.25">
      <c r="N837" t="e">
        <f>_xlfn.CONCAT(B837,#REF!)</f>
        <v>#REF!</v>
      </c>
    </row>
    <row r="838" spans="14:14" x14ac:dyDescent="0.25">
      <c r="N838" t="e">
        <f>_xlfn.CONCAT(B838,#REF!)</f>
        <v>#REF!</v>
      </c>
    </row>
    <row r="839" spans="14:14" x14ac:dyDescent="0.25">
      <c r="N839" t="e">
        <f>_xlfn.CONCAT(B839,#REF!)</f>
        <v>#REF!</v>
      </c>
    </row>
    <row r="840" spans="14:14" x14ac:dyDescent="0.25">
      <c r="N840" t="e">
        <f>_xlfn.CONCAT(B840,#REF!)</f>
        <v>#REF!</v>
      </c>
    </row>
    <row r="841" spans="14:14" x14ac:dyDescent="0.25">
      <c r="N841" t="e">
        <f>_xlfn.CONCAT(B841,#REF!)</f>
        <v>#REF!</v>
      </c>
    </row>
    <row r="842" spans="14:14" x14ac:dyDescent="0.25">
      <c r="N842" t="e">
        <f>_xlfn.CONCAT(B842,#REF!)</f>
        <v>#REF!</v>
      </c>
    </row>
    <row r="843" spans="14:14" x14ac:dyDescent="0.25">
      <c r="N843" t="e">
        <f>_xlfn.CONCAT(B843,#REF!)</f>
        <v>#REF!</v>
      </c>
    </row>
    <row r="844" spans="14:14" x14ac:dyDescent="0.25">
      <c r="N844" t="e">
        <f>_xlfn.CONCAT(B844,#REF!)</f>
        <v>#REF!</v>
      </c>
    </row>
    <row r="845" spans="14:14" x14ac:dyDescent="0.25">
      <c r="N845" t="e">
        <f>_xlfn.CONCAT(B845,#REF!)</f>
        <v>#REF!</v>
      </c>
    </row>
    <row r="846" spans="14:14" x14ac:dyDescent="0.25">
      <c r="N846" t="e">
        <f>_xlfn.CONCAT(B846,#REF!)</f>
        <v>#REF!</v>
      </c>
    </row>
    <row r="847" spans="14:14" x14ac:dyDescent="0.25">
      <c r="N847" t="e">
        <f>_xlfn.CONCAT(B847,#REF!)</f>
        <v>#REF!</v>
      </c>
    </row>
    <row r="848" spans="14:14" x14ac:dyDescent="0.25">
      <c r="N848" t="e">
        <f>_xlfn.CONCAT(B848,#REF!)</f>
        <v>#REF!</v>
      </c>
    </row>
    <row r="849" spans="14:14" x14ac:dyDescent="0.25">
      <c r="N849" t="e">
        <f>_xlfn.CONCAT(B849,#REF!)</f>
        <v>#REF!</v>
      </c>
    </row>
    <row r="850" spans="14:14" x14ac:dyDescent="0.25">
      <c r="N850" t="e">
        <f>_xlfn.CONCAT(B850,#REF!)</f>
        <v>#REF!</v>
      </c>
    </row>
    <row r="851" spans="14:14" x14ac:dyDescent="0.25">
      <c r="N851" t="e">
        <f>_xlfn.CONCAT(B851,#REF!)</f>
        <v>#REF!</v>
      </c>
    </row>
    <row r="852" spans="14:14" x14ac:dyDescent="0.25">
      <c r="N852" t="e">
        <f>_xlfn.CONCAT(B852,#REF!)</f>
        <v>#REF!</v>
      </c>
    </row>
    <row r="853" spans="14:14" x14ac:dyDescent="0.25">
      <c r="N853" t="e">
        <f>_xlfn.CONCAT(B853,#REF!)</f>
        <v>#REF!</v>
      </c>
    </row>
    <row r="854" spans="14:14" x14ac:dyDescent="0.25">
      <c r="N854" t="e">
        <f>_xlfn.CONCAT(B854,#REF!)</f>
        <v>#REF!</v>
      </c>
    </row>
    <row r="855" spans="14:14" x14ac:dyDescent="0.25">
      <c r="N855" t="e">
        <f>_xlfn.CONCAT(B855,#REF!)</f>
        <v>#REF!</v>
      </c>
    </row>
    <row r="856" spans="14:14" x14ac:dyDescent="0.25">
      <c r="N856" t="e">
        <f>_xlfn.CONCAT(B856,#REF!)</f>
        <v>#REF!</v>
      </c>
    </row>
    <row r="857" spans="14:14" x14ac:dyDescent="0.25">
      <c r="N857" t="e">
        <f>_xlfn.CONCAT(B857,#REF!)</f>
        <v>#REF!</v>
      </c>
    </row>
    <row r="858" spans="14:14" x14ac:dyDescent="0.25">
      <c r="N858" t="e">
        <f>_xlfn.CONCAT(B858,#REF!)</f>
        <v>#REF!</v>
      </c>
    </row>
    <row r="859" spans="14:14" x14ac:dyDescent="0.25">
      <c r="N859" t="e">
        <f>_xlfn.CONCAT(B859,#REF!)</f>
        <v>#REF!</v>
      </c>
    </row>
    <row r="860" spans="14:14" x14ac:dyDescent="0.25">
      <c r="N860" t="e">
        <f>_xlfn.CONCAT(B860,#REF!)</f>
        <v>#REF!</v>
      </c>
    </row>
    <row r="861" spans="14:14" x14ac:dyDescent="0.25">
      <c r="N861" t="e">
        <f>_xlfn.CONCAT(B861,#REF!)</f>
        <v>#REF!</v>
      </c>
    </row>
    <row r="862" spans="14:14" x14ac:dyDescent="0.25">
      <c r="N862" t="e">
        <f>_xlfn.CONCAT(B862,#REF!)</f>
        <v>#REF!</v>
      </c>
    </row>
    <row r="863" spans="14:14" x14ac:dyDescent="0.25">
      <c r="N863" t="e">
        <f>_xlfn.CONCAT(B863,#REF!)</f>
        <v>#REF!</v>
      </c>
    </row>
    <row r="864" spans="14:14" x14ac:dyDescent="0.25">
      <c r="N864" t="e">
        <f>_xlfn.CONCAT(B864,#REF!)</f>
        <v>#REF!</v>
      </c>
    </row>
    <row r="865" spans="14:14" x14ac:dyDescent="0.25">
      <c r="N865" t="e">
        <f>_xlfn.CONCAT(B865,#REF!)</f>
        <v>#REF!</v>
      </c>
    </row>
    <row r="866" spans="14:14" x14ac:dyDescent="0.25">
      <c r="N866" t="e">
        <f>_xlfn.CONCAT(B866,#REF!)</f>
        <v>#REF!</v>
      </c>
    </row>
    <row r="867" spans="14:14" x14ac:dyDescent="0.25">
      <c r="N867" t="e">
        <f>_xlfn.CONCAT(B867,#REF!)</f>
        <v>#REF!</v>
      </c>
    </row>
    <row r="868" spans="14:14" x14ac:dyDescent="0.25">
      <c r="N868" t="e">
        <f>_xlfn.CONCAT(B868,#REF!)</f>
        <v>#REF!</v>
      </c>
    </row>
    <row r="869" spans="14:14" x14ac:dyDescent="0.25">
      <c r="N869" t="e">
        <f>_xlfn.CONCAT(B869,#REF!)</f>
        <v>#REF!</v>
      </c>
    </row>
    <row r="870" spans="14:14" x14ac:dyDescent="0.25">
      <c r="N870" t="e">
        <f>_xlfn.CONCAT(B870,#REF!)</f>
        <v>#REF!</v>
      </c>
    </row>
    <row r="871" spans="14:14" x14ac:dyDescent="0.25">
      <c r="N871" t="e">
        <f>_xlfn.CONCAT(B871,#REF!)</f>
        <v>#REF!</v>
      </c>
    </row>
    <row r="872" spans="14:14" x14ac:dyDescent="0.25">
      <c r="N872" t="e">
        <f>_xlfn.CONCAT(B872,#REF!)</f>
        <v>#REF!</v>
      </c>
    </row>
    <row r="873" spans="14:14" x14ac:dyDescent="0.25">
      <c r="N873" t="e">
        <f>_xlfn.CONCAT(B873,#REF!)</f>
        <v>#REF!</v>
      </c>
    </row>
    <row r="874" spans="14:14" x14ac:dyDescent="0.25">
      <c r="N874" t="e">
        <f>_xlfn.CONCAT(B874,#REF!)</f>
        <v>#REF!</v>
      </c>
    </row>
    <row r="875" spans="14:14" x14ac:dyDescent="0.25">
      <c r="N875" t="e">
        <f>_xlfn.CONCAT(B875,#REF!)</f>
        <v>#REF!</v>
      </c>
    </row>
    <row r="876" spans="14:14" x14ac:dyDescent="0.25">
      <c r="N876" t="e">
        <f>_xlfn.CONCAT(B876,#REF!)</f>
        <v>#REF!</v>
      </c>
    </row>
    <row r="877" spans="14:14" x14ac:dyDescent="0.25">
      <c r="N877" t="e">
        <f>_xlfn.CONCAT(B877,#REF!)</f>
        <v>#REF!</v>
      </c>
    </row>
    <row r="878" spans="14:14" x14ac:dyDescent="0.25">
      <c r="N878" t="e">
        <f>_xlfn.CONCAT(B878,#REF!)</f>
        <v>#REF!</v>
      </c>
    </row>
    <row r="879" spans="14:14" x14ac:dyDescent="0.25">
      <c r="N879" t="e">
        <f>_xlfn.CONCAT(B879,#REF!)</f>
        <v>#REF!</v>
      </c>
    </row>
    <row r="880" spans="14:14" x14ac:dyDescent="0.25">
      <c r="N880" t="e">
        <f>_xlfn.CONCAT(B880,#REF!)</f>
        <v>#REF!</v>
      </c>
    </row>
    <row r="881" spans="14:14" x14ac:dyDescent="0.25">
      <c r="N881" t="e">
        <f>_xlfn.CONCAT(B881,#REF!)</f>
        <v>#REF!</v>
      </c>
    </row>
    <row r="882" spans="14:14" x14ac:dyDescent="0.25">
      <c r="N882" t="e">
        <f>_xlfn.CONCAT(B882,#REF!)</f>
        <v>#REF!</v>
      </c>
    </row>
    <row r="883" spans="14:14" x14ac:dyDescent="0.25">
      <c r="N883" t="e">
        <f>_xlfn.CONCAT(B883,#REF!)</f>
        <v>#REF!</v>
      </c>
    </row>
    <row r="884" spans="14:14" x14ac:dyDescent="0.25">
      <c r="N884" t="e">
        <f>_xlfn.CONCAT(B884,#REF!)</f>
        <v>#REF!</v>
      </c>
    </row>
    <row r="885" spans="14:14" x14ac:dyDescent="0.25">
      <c r="N885" t="e">
        <f>_xlfn.CONCAT(B885,#REF!)</f>
        <v>#REF!</v>
      </c>
    </row>
    <row r="886" spans="14:14" x14ac:dyDescent="0.25">
      <c r="N886" t="e">
        <f>_xlfn.CONCAT(B886,#REF!)</f>
        <v>#REF!</v>
      </c>
    </row>
    <row r="887" spans="14:14" x14ac:dyDescent="0.25">
      <c r="N887" t="e">
        <f>_xlfn.CONCAT(B887,#REF!)</f>
        <v>#REF!</v>
      </c>
    </row>
    <row r="888" spans="14:14" x14ac:dyDescent="0.25">
      <c r="N888" t="e">
        <f>_xlfn.CONCAT(B888,#REF!)</f>
        <v>#REF!</v>
      </c>
    </row>
    <row r="889" spans="14:14" x14ac:dyDescent="0.25">
      <c r="N889" t="e">
        <f>_xlfn.CONCAT(B889,#REF!)</f>
        <v>#REF!</v>
      </c>
    </row>
    <row r="890" spans="14:14" x14ac:dyDescent="0.25">
      <c r="N890" t="e">
        <f>_xlfn.CONCAT(B890,#REF!)</f>
        <v>#REF!</v>
      </c>
    </row>
    <row r="891" spans="14:14" x14ac:dyDescent="0.25">
      <c r="N891" t="e">
        <f>_xlfn.CONCAT(B891,#REF!)</f>
        <v>#REF!</v>
      </c>
    </row>
    <row r="892" spans="14:14" x14ac:dyDescent="0.25">
      <c r="N892" t="e">
        <f>_xlfn.CONCAT(B892,#REF!)</f>
        <v>#REF!</v>
      </c>
    </row>
    <row r="893" spans="14:14" x14ac:dyDescent="0.25">
      <c r="N893" t="e">
        <f>_xlfn.CONCAT(B893,#REF!)</f>
        <v>#REF!</v>
      </c>
    </row>
    <row r="894" spans="14:14" x14ac:dyDescent="0.25">
      <c r="N894" t="e">
        <f>_xlfn.CONCAT(B894,#REF!)</f>
        <v>#REF!</v>
      </c>
    </row>
    <row r="895" spans="14:14" x14ac:dyDescent="0.25">
      <c r="N895" t="e">
        <f>_xlfn.CONCAT(B895,#REF!)</f>
        <v>#REF!</v>
      </c>
    </row>
    <row r="896" spans="14:14" x14ac:dyDescent="0.25">
      <c r="N896" t="e">
        <f>_xlfn.CONCAT(B896,#REF!)</f>
        <v>#REF!</v>
      </c>
    </row>
    <row r="897" spans="14:14" x14ac:dyDescent="0.25">
      <c r="N897" t="e">
        <f>_xlfn.CONCAT(B897,#REF!)</f>
        <v>#REF!</v>
      </c>
    </row>
    <row r="898" spans="14:14" x14ac:dyDescent="0.25">
      <c r="N898" t="e">
        <f>_xlfn.CONCAT(B898,#REF!)</f>
        <v>#REF!</v>
      </c>
    </row>
    <row r="899" spans="14:14" x14ac:dyDescent="0.25">
      <c r="N899" t="e">
        <f>_xlfn.CONCAT(B899,#REF!)</f>
        <v>#REF!</v>
      </c>
    </row>
    <row r="900" spans="14:14" x14ac:dyDescent="0.25">
      <c r="N900" t="e">
        <f>_xlfn.CONCAT(B900,#REF!)</f>
        <v>#REF!</v>
      </c>
    </row>
    <row r="901" spans="14:14" x14ac:dyDescent="0.25">
      <c r="N901" t="e">
        <f>_xlfn.CONCAT(B901,#REF!)</f>
        <v>#REF!</v>
      </c>
    </row>
    <row r="902" spans="14:14" x14ac:dyDescent="0.25">
      <c r="N902" t="e">
        <f>_xlfn.CONCAT(B902,#REF!)</f>
        <v>#REF!</v>
      </c>
    </row>
    <row r="903" spans="14:14" x14ac:dyDescent="0.25">
      <c r="N903" t="e">
        <f>_xlfn.CONCAT(B903,#REF!)</f>
        <v>#REF!</v>
      </c>
    </row>
    <row r="904" spans="14:14" x14ac:dyDescent="0.25">
      <c r="N904" t="e">
        <f>_xlfn.CONCAT(B904,#REF!)</f>
        <v>#REF!</v>
      </c>
    </row>
    <row r="905" spans="14:14" x14ac:dyDescent="0.25">
      <c r="N905" t="e">
        <f>_xlfn.CONCAT(B905,#REF!)</f>
        <v>#REF!</v>
      </c>
    </row>
    <row r="906" spans="14:14" x14ac:dyDescent="0.25">
      <c r="N906" t="e">
        <f>_xlfn.CONCAT(B906,#REF!)</f>
        <v>#REF!</v>
      </c>
    </row>
    <row r="907" spans="14:14" x14ac:dyDescent="0.25">
      <c r="N907" t="e">
        <f>_xlfn.CONCAT(B907,#REF!)</f>
        <v>#REF!</v>
      </c>
    </row>
    <row r="908" spans="14:14" x14ac:dyDescent="0.25">
      <c r="N908" t="e">
        <f>_xlfn.CONCAT(B908,#REF!)</f>
        <v>#REF!</v>
      </c>
    </row>
    <row r="909" spans="14:14" x14ac:dyDescent="0.25">
      <c r="N909" t="e">
        <f>_xlfn.CONCAT(B909,#REF!)</f>
        <v>#REF!</v>
      </c>
    </row>
    <row r="910" spans="14:14" x14ac:dyDescent="0.25">
      <c r="N910" t="e">
        <f>_xlfn.CONCAT(B910,#REF!)</f>
        <v>#REF!</v>
      </c>
    </row>
    <row r="911" spans="14:14" x14ac:dyDescent="0.25">
      <c r="N911" t="e">
        <f>_xlfn.CONCAT(B911,#REF!)</f>
        <v>#REF!</v>
      </c>
    </row>
    <row r="912" spans="14:14" x14ac:dyDescent="0.25">
      <c r="N912" t="e">
        <f>_xlfn.CONCAT(B912,#REF!)</f>
        <v>#REF!</v>
      </c>
    </row>
    <row r="913" spans="14:14" x14ac:dyDescent="0.25">
      <c r="N913" t="e">
        <f>_xlfn.CONCAT(B913,#REF!)</f>
        <v>#REF!</v>
      </c>
    </row>
    <row r="914" spans="14:14" x14ac:dyDescent="0.25">
      <c r="N914" t="e">
        <f>_xlfn.CONCAT(B914,#REF!)</f>
        <v>#REF!</v>
      </c>
    </row>
    <row r="915" spans="14:14" x14ac:dyDescent="0.25">
      <c r="N915" t="e">
        <f>_xlfn.CONCAT(B915,#REF!)</f>
        <v>#REF!</v>
      </c>
    </row>
    <row r="916" spans="14:14" x14ac:dyDescent="0.25">
      <c r="N916" t="e">
        <f>_xlfn.CONCAT(B916,#REF!)</f>
        <v>#REF!</v>
      </c>
    </row>
    <row r="917" spans="14:14" x14ac:dyDescent="0.25">
      <c r="N917" t="e">
        <f>_xlfn.CONCAT(B917,#REF!)</f>
        <v>#REF!</v>
      </c>
    </row>
    <row r="918" spans="14:14" x14ac:dyDescent="0.25">
      <c r="N918" t="e">
        <f>_xlfn.CONCAT(B918,#REF!)</f>
        <v>#REF!</v>
      </c>
    </row>
    <row r="919" spans="14:14" x14ac:dyDescent="0.25">
      <c r="N919" t="e">
        <f>_xlfn.CONCAT(B919,#REF!)</f>
        <v>#REF!</v>
      </c>
    </row>
    <row r="920" spans="14:14" x14ac:dyDescent="0.25">
      <c r="N920" t="e">
        <f>_xlfn.CONCAT(B920,#REF!)</f>
        <v>#REF!</v>
      </c>
    </row>
    <row r="921" spans="14:14" x14ac:dyDescent="0.25">
      <c r="N921" t="e">
        <f>_xlfn.CONCAT(B921,#REF!)</f>
        <v>#REF!</v>
      </c>
    </row>
    <row r="922" spans="14:14" x14ac:dyDescent="0.25">
      <c r="N922" t="e">
        <f>_xlfn.CONCAT(B922,#REF!)</f>
        <v>#REF!</v>
      </c>
    </row>
    <row r="923" spans="14:14" x14ac:dyDescent="0.25">
      <c r="N923" t="e">
        <f>_xlfn.CONCAT(B923,#REF!)</f>
        <v>#REF!</v>
      </c>
    </row>
    <row r="924" spans="14:14" x14ac:dyDescent="0.25">
      <c r="N924" t="e">
        <f>_xlfn.CONCAT(B924,#REF!)</f>
        <v>#REF!</v>
      </c>
    </row>
    <row r="925" spans="14:14" x14ac:dyDescent="0.25">
      <c r="N925" t="e">
        <f>_xlfn.CONCAT(B925,#REF!)</f>
        <v>#REF!</v>
      </c>
    </row>
    <row r="926" spans="14:14" x14ac:dyDescent="0.25">
      <c r="N926" t="e">
        <f>_xlfn.CONCAT(B926,#REF!)</f>
        <v>#REF!</v>
      </c>
    </row>
    <row r="927" spans="14:14" x14ac:dyDescent="0.25">
      <c r="N927" t="e">
        <f>_xlfn.CONCAT(B927,#REF!)</f>
        <v>#REF!</v>
      </c>
    </row>
    <row r="928" spans="14:14" x14ac:dyDescent="0.25">
      <c r="N928" t="e">
        <f>_xlfn.CONCAT(B928,#REF!)</f>
        <v>#REF!</v>
      </c>
    </row>
    <row r="929" spans="14:14" x14ac:dyDescent="0.25">
      <c r="N929" t="e">
        <f>_xlfn.CONCAT(B929,#REF!)</f>
        <v>#REF!</v>
      </c>
    </row>
    <row r="930" spans="14:14" x14ac:dyDescent="0.25">
      <c r="N930" t="e">
        <f>_xlfn.CONCAT(B930,#REF!)</f>
        <v>#REF!</v>
      </c>
    </row>
    <row r="931" spans="14:14" x14ac:dyDescent="0.25">
      <c r="N931" t="e">
        <f>_xlfn.CONCAT(B931,#REF!)</f>
        <v>#REF!</v>
      </c>
    </row>
    <row r="932" spans="14:14" x14ac:dyDescent="0.25">
      <c r="N932" t="e">
        <f>_xlfn.CONCAT(B932,#REF!)</f>
        <v>#REF!</v>
      </c>
    </row>
    <row r="933" spans="14:14" x14ac:dyDescent="0.25">
      <c r="N933" t="e">
        <f>_xlfn.CONCAT(B933,#REF!)</f>
        <v>#REF!</v>
      </c>
    </row>
    <row r="934" spans="14:14" x14ac:dyDescent="0.25">
      <c r="N934" t="e">
        <f>_xlfn.CONCAT(B934,#REF!)</f>
        <v>#REF!</v>
      </c>
    </row>
    <row r="935" spans="14:14" x14ac:dyDescent="0.25">
      <c r="N935" t="e">
        <f>_xlfn.CONCAT(B935,#REF!)</f>
        <v>#REF!</v>
      </c>
    </row>
    <row r="936" spans="14:14" x14ac:dyDescent="0.25">
      <c r="N936" t="e">
        <f>_xlfn.CONCAT(B936,#REF!)</f>
        <v>#REF!</v>
      </c>
    </row>
    <row r="937" spans="14:14" x14ac:dyDescent="0.25">
      <c r="N937" t="e">
        <f>_xlfn.CONCAT(B937,#REF!)</f>
        <v>#REF!</v>
      </c>
    </row>
    <row r="938" spans="14:14" x14ac:dyDescent="0.25">
      <c r="N938" t="e">
        <f>_xlfn.CONCAT(B938,#REF!)</f>
        <v>#REF!</v>
      </c>
    </row>
    <row r="939" spans="14:14" x14ac:dyDescent="0.25">
      <c r="N939" t="e">
        <f>_xlfn.CONCAT(B939,#REF!)</f>
        <v>#REF!</v>
      </c>
    </row>
    <row r="940" spans="14:14" x14ac:dyDescent="0.25">
      <c r="N940" t="e">
        <f>_xlfn.CONCAT(B940,#REF!)</f>
        <v>#REF!</v>
      </c>
    </row>
    <row r="941" spans="14:14" x14ac:dyDescent="0.25">
      <c r="N941" t="e">
        <f>_xlfn.CONCAT(B941,#REF!)</f>
        <v>#REF!</v>
      </c>
    </row>
    <row r="942" spans="14:14" x14ac:dyDescent="0.25">
      <c r="N942" t="e">
        <f>_xlfn.CONCAT(B942,#REF!)</f>
        <v>#REF!</v>
      </c>
    </row>
    <row r="943" spans="14:14" x14ac:dyDescent="0.25">
      <c r="N943" t="e">
        <f>_xlfn.CONCAT(B943,#REF!)</f>
        <v>#REF!</v>
      </c>
    </row>
    <row r="944" spans="14:14" x14ac:dyDescent="0.25">
      <c r="N944" t="e">
        <f>_xlfn.CONCAT(B944,#REF!)</f>
        <v>#REF!</v>
      </c>
    </row>
    <row r="945" spans="14:14" x14ac:dyDescent="0.25">
      <c r="N945" t="e">
        <f>_xlfn.CONCAT(B945,#REF!)</f>
        <v>#REF!</v>
      </c>
    </row>
    <row r="946" spans="14:14" x14ac:dyDescent="0.25">
      <c r="N946" t="e">
        <f>_xlfn.CONCAT(B946,#REF!)</f>
        <v>#REF!</v>
      </c>
    </row>
    <row r="947" spans="14:14" x14ac:dyDescent="0.25">
      <c r="N947" t="e">
        <f>_xlfn.CONCAT(B947,#REF!)</f>
        <v>#REF!</v>
      </c>
    </row>
    <row r="948" spans="14:14" x14ac:dyDescent="0.25">
      <c r="N948" t="e">
        <f>_xlfn.CONCAT(B948,#REF!)</f>
        <v>#REF!</v>
      </c>
    </row>
    <row r="949" spans="14:14" x14ac:dyDescent="0.25">
      <c r="N949" t="e">
        <f>_xlfn.CONCAT(B949,#REF!)</f>
        <v>#REF!</v>
      </c>
    </row>
    <row r="950" spans="14:14" x14ac:dyDescent="0.25">
      <c r="N950" t="e">
        <f>_xlfn.CONCAT(B950,#REF!)</f>
        <v>#REF!</v>
      </c>
    </row>
    <row r="951" spans="14:14" x14ac:dyDescent="0.25">
      <c r="N951" t="e">
        <f>_xlfn.CONCAT(B951,#REF!)</f>
        <v>#REF!</v>
      </c>
    </row>
    <row r="952" spans="14:14" x14ac:dyDescent="0.25">
      <c r="N952" t="e">
        <f>_xlfn.CONCAT(B952,#REF!)</f>
        <v>#REF!</v>
      </c>
    </row>
    <row r="953" spans="14:14" x14ac:dyDescent="0.25">
      <c r="N953" t="e">
        <f>_xlfn.CONCAT(B953,#REF!)</f>
        <v>#REF!</v>
      </c>
    </row>
    <row r="954" spans="14:14" x14ac:dyDescent="0.25">
      <c r="N954" t="e">
        <f>_xlfn.CONCAT(B954,#REF!)</f>
        <v>#REF!</v>
      </c>
    </row>
    <row r="955" spans="14:14" x14ac:dyDescent="0.25">
      <c r="N955" t="e">
        <f>_xlfn.CONCAT(B955,#REF!)</f>
        <v>#REF!</v>
      </c>
    </row>
    <row r="956" spans="14:14" x14ac:dyDescent="0.25">
      <c r="N956" t="e">
        <f>_xlfn.CONCAT(B956,#REF!)</f>
        <v>#REF!</v>
      </c>
    </row>
    <row r="957" spans="14:14" x14ac:dyDescent="0.25">
      <c r="N957" t="e">
        <f>_xlfn.CONCAT(B957,#REF!)</f>
        <v>#REF!</v>
      </c>
    </row>
    <row r="958" spans="14:14" x14ac:dyDescent="0.25">
      <c r="N958" t="e">
        <f>_xlfn.CONCAT(B958,#REF!)</f>
        <v>#REF!</v>
      </c>
    </row>
    <row r="959" spans="14:14" x14ac:dyDescent="0.25">
      <c r="N959" t="e">
        <f>_xlfn.CONCAT(B959,#REF!)</f>
        <v>#REF!</v>
      </c>
    </row>
    <row r="960" spans="14:14" x14ac:dyDescent="0.25">
      <c r="N960" t="e">
        <f>_xlfn.CONCAT(B960,#REF!)</f>
        <v>#REF!</v>
      </c>
    </row>
    <row r="961" spans="14:14" x14ac:dyDescent="0.25">
      <c r="N961" t="e">
        <f>_xlfn.CONCAT(B961,#REF!)</f>
        <v>#REF!</v>
      </c>
    </row>
    <row r="962" spans="14:14" x14ac:dyDescent="0.25">
      <c r="N962" t="e">
        <f>_xlfn.CONCAT(B962,#REF!)</f>
        <v>#REF!</v>
      </c>
    </row>
    <row r="963" spans="14:14" x14ac:dyDescent="0.25">
      <c r="N963" t="e">
        <f>_xlfn.CONCAT(B963,#REF!)</f>
        <v>#REF!</v>
      </c>
    </row>
    <row r="964" spans="14:14" x14ac:dyDescent="0.25">
      <c r="N964" t="e">
        <f>_xlfn.CONCAT(B964,#REF!)</f>
        <v>#REF!</v>
      </c>
    </row>
    <row r="965" spans="14:14" x14ac:dyDescent="0.25">
      <c r="N965" t="e">
        <f>_xlfn.CONCAT(B965,#REF!)</f>
        <v>#REF!</v>
      </c>
    </row>
    <row r="966" spans="14:14" x14ac:dyDescent="0.25">
      <c r="N966" t="e">
        <f>_xlfn.CONCAT(B966,#REF!)</f>
        <v>#REF!</v>
      </c>
    </row>
    <row r="967" spans="14:14" x14ac:dyDescent="0.25">
      <c r="N967" t="e">
        <f>_xlfn.CONCAT(B967,#REF!)</f>
        <v>#REF!</v>
      </c>
    </row>
    <row r="968" spans="14:14" x14ac:dyDescent="0.25">
      <c r="N968" t="e">
        <f>_xlfn.CONCAT(B968,#REF!)</f>
        <v>#REF!</v>
      </c>
    </row>
    <row r="969" spans="14:14" x14ac:dyDescent="0.25">
      <c r="N969" t="e">
        <f>_xlfn.CONCAT(B969,#REF!)</f>
        <v>#REF!</v>
      </c>
    </row>
    <row r="970" spans="14:14" x14ac:dyDescent="0.25">
      <c r="N970" t="e">
        <f>_xlfn.CONCAT(B970,#REF!)</f>
        <v>#REF!</v>
      </c>
    </row>
    <row r="971" spans="14:14" x14ac:dyDescent="0.25">
      <c r="N971" t="e">
        <f>_xlfn.CONCAT(B971,#REF!)</f>
        <v>#REF!</v>
      </c>
    </row>
    <row r="972" spans="14:14" x14ac:dyDescent="0.25">
      <c r="N972" t="e">
        <f>_xlfn.CONCAT(B972,#REF!)</f>
        <v>#REF!</v>
      </c>
    </row>
    <row r="973" spans="14:14" x14ac:dyDescent="0.25">
      <c r="N973" t="e">
        <f>_xlfn.CONCAT(B973,#REF!)</f>
        <v>#REF!</v>
      </c>
    </row>
    <row r="974" spans="14:14" x14ac:dyDescent="0.25">
      <c r="N974" t="e">
        <f>_xlfn.CONCAT(B974,#REF!)</f>
        <v>#REF!</v>
      </c>
    </row>
    <row r="975" spans="14:14" x14ac:dyDescent="0.25">
      <c r="N975" t="e">
        <f>_xlfn.CONCAT(B975,#REF!)</f>
        <v>#REF!</v>
      </c>
    </row>
    <row r="976" spans="14:14" x14ac:dyDescent="0.25">
      <c r="N976" t="e">
        <f>_xlfn.CONCAT(B976,#REF!)</f>
        <v>#REF!</v>
      </c>
    </row>
    <row r="977" spans="14:14" x14ac:dyDescent="0.25">
      <c r="N977" t="e">
        <f>_xlfn.CONCAT(B977,#REF!)</f>
        <v>#REF!</v>
      </c>
    </row>
    <row r="978" spans="14:14" x14ac:dyDescent="0.25">
      <c r="N978" t="e">
        <f>_xlfn.CONCAT(B978,#REF!)</f>
        <v>#REF!</v>
      </c>
    </row>
    <row r="979" spans="14:14" x14ac:dyDescent="0.25">
      <c r="N979" t="e">
        <f>_xlfn.CONCAT(B979,#REF!)</f>
        <v>#REF!</v>
      </c>
    </row>
    <row r="980" spans="14:14" x14ac:dyDescent="0.25">
      <c r="N980" t="e">
        <f>_xlfn.CONCAT(B980,#REF!)</f>
        <v>#REF!</v>
      </c>
    </row>
    <row r="981" spans="14:14" x14ac:dyDescent="0.25">
      <c r="N981" t="e">
        <f>_xlfn.CONCAT(B981,#REF!)</f>
        <v>#REF!</v>
      </c>
    </row>
    <row r="982" spans="14:14" x14ac:dyDescent="0.25">
      <c r="N982" t="e">
        <f>_xlfn.CONCAT(B982,#REF!)</f>
        <v>#REF!</v>
      </c>
    </row>
    <row r="983" spans="14:14" x14ac:dyDescent="0.25">
      <c r="N983" t="e">
        <f>_xlfn.CONCAT(B983,#REF!)</f>
        <v>#REF!</v>
      </c>
    </row>
    <row r="984" spans="14:14" x14ac:dyDescent="0.25">
      <c r="N984" t="e">
        <f>_xlfn.CONCAT(B984,#REF!)</f>
        <v>#REF!</v>
      </c>
    </row>
    <row r="985" spans="14:14" x14ac:dyDescent="0.25">
      <c r="N985" t="e">
        <f>_xlfn.CONCAT(B985,#REF!)</f>
        <v>#REF!</v>
      </c>
    </row>
    <row r="986" spans="14:14" x14ac:dyDescent="0.25">
      <c r="N986" t="e">
        <f>_xlfn.CONCAT(B986,#REF!)</f>
        <v>#REF!</v>
      </c>
    </row>
    <row r="987" spans="14:14" x14ac:dyDescent="0.25">
      <c r="N987" t="e">
        <f>_xlfn.CONCAT(B987,#REF!)</f>
        <v>#REF!</v>
      </c>
    </row>
    <row r="988" spans="14:14" x14ac:dyDescent="0.25">
      <c r="N988" t="e">
        <f>_xlfn.CONCAT(B988,#REF!)</f>
        <v>#REF!</v>
      </c>
    </row>
    <row r="989" spans="14:14" x14ac:dyDescent="0.25">
      <c r="N989" t="e">
        <f>_xlfn.CONCAT(B989,#REF!)</f>
        <v>#REF!</v>
      </c>
    </row>
    <row r="990" spans="14:14" x14ac:dyDescent="0.25">
      <c r="N990" t="e">
        <f>_xlfn.CONCAT(B990,#REF!)</f>
        <v>#REF!</v>
      </c>
    </row>
    <row r="991" spans="14:14" x14ac:dyDescent="0.25">
      <c r="N991" t="e">
        <f>_xlfn.CONCAT(B991,#REF!)</f>
        <v>#REF!</v>
      </c>
    </row>
    <row r="992" spans="14:14" x14ac:dyDescent="0.25">
      <c r="N992" t="e">
        <f>_xlfn.CONCAT(B992,#REF!)</f>
        <v>#REF!</v>
      </c>
    </row>
    <row r="993" spans="14:14" x14ac:dyDescent="0.25">
      <c r="N993" t="e">
        <f>_xlfn.CONCAT(B993,#REF!)</f>
        <v>#REF!</v>
      </c>
    </row>
    <row r="994" spans="14:14" x14ac:dyDescent="0.25">
      <c r="N994" t="e">
        <f>_xlfn.CONCAT(B994,#REF!)</f>
        <v>#REF!</v>
      </c>
    </row>
    <row r="995" spans="14:14" x14ac:dyDescent="0.25">
      <c r="N995" t="e">
        <f>_xlfn.CONCAT(B995,#REF!)</f>
        <v>#REF!</v>
      </c>
    </row>
    <row r="996" spans="14:14" x14ac:dyDescent="0.25">
      <c r="N996" t="e">
        <f>_xlfn.CONCAT(B996,#REF!)</f>
        <v>#REF!</v>
      </c>
    </row>
    <row r="997" spans="14:14" x14ac:dyDescent="0.25">
      <c r="N997" t="e">
        <f>_xlfn.CONCAT(B997,#REF!)</f>
        <v>#REF!</v>
      </c>
    </row>
    <row r="998" spans="14:14" x14ac:dyDescent="0.25">
      <c r="N998" t="e">
        <f>_xlfn.CONCAT(B998,#REF!)</f>
        <v>#REF!</v>
      </c>
    </row>
    <row r="999" spans="14:14" x14ac:dyDescent="0.25">
      <c r="N999" t="e">
        <f>_xlfn.CONCAT(B999,#REF!)</f>
        <v>#REF!</v>
      </c>
    </row>
    <row r="1000" spans="14:14" x14ac:dyDescent="0.25">
      <c r="N1000" t="e">
        <f>_xlfn.CONCAT(B1000,#REF!)</f>
        <v>#REF!</v>
      </c>
    </row>
    <row r="1001" spans="14:14" x14ac:dyDescent="0.25">
      <c r="N1001" t="e">
        <f>_xlfn.CONCAT(B1001,#REF!)</f>
        <v>#REF!</v>
      </c>
    </row>
    <row r="1002" spans="14:14" x14ac:dyDescent="0.25">
      <c r="N1002" t="e">
        <f>_xlfn.CONCAT(B1002,#REF!)</f>
        <v>#REF!</v>
      </c>
    </row>
    <row r="1003" spans="14:14" x14ac:dyDescent="0.25">
      <c r="N1003" t="e">
        <f>_xlfn.CONCAT(B1003,#REF!)</f>
        <v>#REF!</v>
      </c>
    </row>
    <row r="1004" spans="14:14" x14ac:dyDescent="0.25">
      <c r="N1004" t="e">
        <f>_xlfn.CONCAT(B1004,#REF!)</f>
        <v>#REF!</v>
      </c>
    </row>
    <row r="1005" spans="14:14" x14ac:dyDescent="0.25">
      <c r="N1005" t="e">
        <f>_xlfn.CONCAT(B1005,#REF!)</f>
        <v>#REF!</v>
      </c>
    </row>
    <row r="1006" spans="14:14" x14ac:dyDescent="0.25">
      <c r="N1006" t="e">
        <f>_xlfn.CONCAT(B1006,#REF!)</f>
        <v>#REF!</v>
      </c>
    </row>
    <row r="1007" spans="14:14" x14ac:dyDescent="0.25">
      <c r="N1007" t="e">
        <f>_xlfn.CONCAT(B1007,#REF!)</f>
        <v>#REF!</v>
      </c>
    </row>
    <row r="1008" spans="14:14" x14ac:dyDescent="0.25">
      <c r="N1008" t="e">
        <f>_xlfn.CONCAT(B1008,#REF!)</f>
        <v>#REF!</v>
      </c>
    </row>
    <row r="1009" spans="14:14" x14ac:dyDescent="0.25">
      <c r="N1009" t="e">
        <f>_xlfn.CONCAT(B1009,#REF!)</f>
        <v>#REF!</v>
      </c>
    </row>
    <row r="1010" spans="14:14" x14ac:dyDescent="0.25">
      <c r="N1010" t="e">
        <f>_xlfn.CONCAT(B1010,#REF!)</f>
        <v>#REF!</v>
      </c>
    </row>
    <row r="1011" spans="14:14" x14ac:dyDescent="0.25">
      <c r="N1011" t="e">
        <f>_xlfn.CONCAT(B1011,#REF!)</f>
        <v>#REF!</v>
      </c>
    </row>
    <row r="1012" spans="14:14" x14ac:dyDescent="0.25">
      <c r="N1012" t="e">
        <f>_xlfn.CONCAT(B1012,#REF!)</f>
        <v>#REF!</v>
      </c>
    </row>
    <row r="1013" spans="14:14" x14ac:dyDescent="0.25">
      <c r="N1013" t="e">
        <f>_xlfn.CONCAT(B1013,#REF!)</f>
        <v>#REF!</v>
      </c>
    </row>
    <row r="1014" spans="14:14" x14ac:dyDescent="0.25">
      <c r="N1014" t="e">
        <f>_xlfn.CONCAT(B1014,#REF!)</f>
        <v>#REF!</v>
      </c>
    </row>
    <row r="1015" spans="14:14" x14ac:dyDescent="0.25">
      <c r="N1015" t="e">
        <f>_xlfn.CONCAT(B1015,#REF!)</f>
        <v>#REF!</v>
      </c>
    </row>
    <row r="1016" spans="14:14" x14ac:dyDescent="0.25">
      <c r="N1016" t="e">
        <f>_xlfn.CONCAT(B1016,#REF!)</f>
        <v>#REF!</v>
      </c>
    </row>
    <row r="1017" spans="14:14" x14ac:dyDescent="0.25">
      <c r="N1017" t="e">
        <f>_xlfn.CONCAT(B1017,#REF!)</f>
        <v>#REF!</v>
      </c>
    </row>
    <row r="1018" spans="14:14" x14ac:dyDescent="0.25">
      <c r="N1018" t="e">
        <f>_xlfn.CONCAT(B1018,#REF!)</f>
        <v>#REF!</v>
      </c>
    </row>
    <row r="1019" spans="14:14" x14ac:dyDescent="0.25">
      <c r="N1019" t="e">
        <f>_xlfn.CONCAT(B1019,#REF!)</f>
        <v>#REF!</v>
      </c>
    </row>
    <row r="1020" spans="14:14" x14ac:dyDescent="0.25">
      <c r="N1020" t="e">
        <f>_xlfn.CONCAT(B1020,#REF!)</f>
        <v>#REF!</v>
      </c>
    </row>
    <row r="1021" spans="14:14" x14ac:dyDescent="0.25">
      <c r="N1021" t="e">
        <f>_xlfn.CONCAT(B1021,#REF!)</f>
        <v>#REF!</v>
      </c>
    </row>
    <row r="1022" spans="14:14" x14ac:dyDescent="0.25">
      <c r="N1022" t="e">
        <f>_xlfn.CONCAT(B1022,#REF!)</f>
        <v>#REF!</v>
      </c>
    </row>
    <row r="1023" spans="14:14" x14ac:dyDescent="0.25">
      <c r="N1023" t="e">
        <f>_xlfn.CONCAT(B1023,#REF!)</f>
        <v>#REF!</v>
      </c>
    </row>
    <row r="1024" spans="14:14" x14ac:dyDescent="0.25">
      <c r="N1024" t="e">
        <f>_xlfn.CONCAT(B1024,#REF!)</f>
        <v>#REF!</v>
      </c>
    </row>
    <row r="1025" spans="14:14" x14ac:dyDescent="0.25">
      <c r="N1025" t="e">
        <f>_xlfn.CONCAT(B1025,#REF!)</f>
        <v>#REF!</v>
      </c>
    </row>
    <row r="1026" spans="14:14" x14ac:dyDescent="0.25">
      <c r="N1026" t="e">
        <f>_xlfn.CONCAT(B1026,#REF!)</f>
        <v>#REF!</v>
      </c>
    </row>
    <row r="1027" spans="14:14" x14ac:dyDescent="0.25">
      <c r="N1027" t="e">
        <f>_xlfn.CONCAT(B1027,#REF!)</f>
        <v>#REF!</v>
      </c>
    </row>
    <row r="1028" spans="14:14" x14ac:dyDescent="0.25">
      <c r="N1028" t="e">
        <f>_xlfn.CONCAT(B1028,#REF!)</f>
        <v>#REF!</v>
      </c>
    </row>
    <row r="1029" spans="14:14" x14ac:dyDescent="0.25">
      <c r="N1029" t="e">
        <f>_xlfn.CONCAT(B1029,#REF!)</f>
        <v>#REF!</v>
      </c>
    </row>
    <row r="1030" spans="14:14" x14ac:dyDescent="0.25">
      <c r="N1030" t="e">
        <f>_xlfn.CONCAT(B1030,#REF!)</f>
        <v>#REF!</v>
      </c>
    </row>
    <row r="1031" spans="14:14" x14ac:dyDescent="0.25">
      <c r="N1031" t="e">
        <f>_xlfn.CONCAT(B1031,#REF!)</f>
        <v>#REF!</v>
      </c>
    </row>
    <row r="1032" spans="14:14" x14ac:dyDescent="0.25">
      <c r="N1032" t="e">
        <f>_xlfn.CONCAT(B1032,#REF!)</f>
        <v>#REF!</v>
      </c>
    </row>
    <row r="1033" spans="14:14" x14ac:dyDescent="0.25">
      <c r="N1033" t="e">
        <f>_xlfn.CONCAT(B1033,#REF!)</f>
        <v>#REF!</v>
      </c>
    </row>
    <row r="1034" spans="14:14" x14ac:dyDescent="0.25">
      <c r="N1034" t="e">
        <f>_xlfn.CONCAT(B1034,#REF!)</f>
        <v>#REF!</v>
      </c>
    </row>
    <row r="1035" spans="14:14" x14ac:dyDescent="0.25">
      <c r="N1035" t="e">
        <f>_xlfn.CONCAT(B1035,#REF!)</f>
        <v>#REF!</v>
      </c>
    </row>
    <row r="1036" spans="14:14" x14ac:dyDescent="0.25">
      <c r="N1036" t="e">
        <f>_xlfn.CONCAT(B1036,#REF!)</f>
        <v>#REF!</v>
      </c>
    </row>
    <row r="1037" spans="14:14" x14ac:dyDescent="0.25">
      <c r="N1037" t="e">
        <f>_xlfn.CONCAT(B1037,#REF!)</f>
        <v>#REF!</v>
      </c>
    </row>
    <row r="1038" spans="14:14" x14ac:dyDescent="0.25">
      <c r="N1038" t="e">
        <f>_xlfn.CONCAT(B1038,#REF!)</f>
        <v>#REF!</v>
      </c>
    </row>
    <row r="1039" spans="14:14" x14ac:dyDescent="0.25">
      <c r="N1039" t="e">
        <f>_xlfn.CONCAT(B1039,#REF!)</f>
        <v>#REF!</v>
      </c>
    </row>
    <row r="1040" spans="14:14" x14ac:dyDescent="0.25">
      <c r="N1040" t="e">
        <f>_xlfn.CONCAT(B1040,#REF!)</f>
        <v>#REF!</v>
      </c>
    </row>
    <row r="1041" spans="14:14" x14ac:dyDescent="0.25">
      <c r="N1041" t="e">
        <f>_xlfn.CONCAT(B1041,#REF!)</f>
        <v>#REF!</v>
      </c>
    </row>
    <row r="1042" spans="14:14" x14ac:dyDescent="0.25">
      <c r="N1042" t="e">
        <f>_xlfn.CONCAT(B1042,#REF!)</f>
        <v>#REF!</v>
      </c>
    </row>
    <row r="1043" spans="14:14" x14ac:dyDescent="0.25">
      <c r="N1043" t="e">
        <f>_xlfn.CONCAT(B1043,#REF!)</f>
        <v>#REF!</v>
      </c>
    </row>
    <row r="1044" spans="14:14" x14ac:dyDescent="0.25">
      <c r="N1044" t="e">
        <f>_xlfn.CONCAT(B1044,#REF!)</f>
        <v>#REF!</v>
      </c>
    </row>
    <row r="1045" spans="14:14" x14ac:dyDescent="0.25">
      <c r="N1045" t="e">
        <f>_xlfn.CONCAT(B1045,#REF!)</f>
        <v>#REF!</v>
      </c>
    </row>
    <row r="1046" spans="14:14" x14ac:dyDescent="0.25">
      <c r="N1046" t="e">
        <f>_xlfn.CONCAT(B1046,#REF!)</f>
        <v>#REF!</v>
      </c>
    </row>
    <row r="1047" spans="14:14" x14ac:dyDescent="0.25">
      <c r="N1047" t="e">
        <f>_xlfn.CONCAT(B1047,#REF!)</f>
        <v>#REF!</v>
      </c>
    </row>
    <row r="1048" spans="14:14" x14ac:dyDescent="0.25">
      <c r="N1048" t="e">
        <f>_xlfn.CONCAT(B1048,#REF!)</f>
        <v>#REF!</v>
      </c>
    </row>
    <row r="1049" spans="14:14" x14ac:dyDescent="0.25">
      <c r="N1049" t="e">
        <f>_xlfn.CONCAT(B1049,#REF!)</f>
        <v>#REF!</v>
      </c>
    </row>
    <row r="1050" spans="14:14" x14ac:dyDescent="0.25">
      <c r="N1050" t="e">
        <f>_xlfn.CONCAT(B1050,#REF!)</f>
        <v>#REF!</v>
      </c>
    </row>
    <row r="1051" spans="14:14" x14ac:dyDescent="0.25">
      <c r="N1051" t="e">
        <f>_xlfn.CONCAT(B1051,#REF!)</f>
        <v>#REF!</v>
      </c>
    </row>
    <row r="1052" spans="14:14" x14ac:dyDescent="0.25">
      <c r="N1052" t="e">
        <f>_xlfn.CONCAT(B1052,#REF!)</f>
        <v>#REF!</v>
      </c>
    </row>
    <row r="1053" spans="14:14" x14ac:dyDescent="0.25">
      <c r="N1053" t="e">
        <f>_xlfn.CONCAT(B1053,#REF!)</f>
        <v>#REF!</v>
      </c>
    </row>
    <row r="1054" spans="14:14" x14ac:dyDescent="0.25">
      <c r="N1054" t="e">
        <f>_xlfn.CONCAT(B1054,#REF!)</f>
        <v>#REF!</v>
      </c>
    </row>
    <row r="1055" spans="14:14" x14ac:dyDescent="0.25">
      <c r="N1055" t="e">
        <f>_xlfn.CONCAT(B1055,#REF!)</f>
        <v>#REF!</v>
      </c>
    </row>
    <row r="1056" spans="14:14" x14ac:dyDescent="0.25">
      <c r="N1056" t="e">
        <f>_xlfn.CONCAT(B1056,#REF!)</f>
        <v>#REF!</v>
      </c>
    </row>
    <row r="1057" spans="14:14" x14ac:dyDescent="0.25">
      <c r="N1057" t="e">
        <f>_xlfn.CONCAT(B1057,#REF!)</f>
        <v>#REF!</v>
      </c>
    </row>
    <row r="1058" spans="14:14" x14ac:dyDescent="0.25">
      <c r="N1058" t="e">
        <f>_xlfn.CONCAT(B1058,#REF!)</f>
        <v>#REF!</v>
      </c>
    </row>
    <row r="1059" spans="14:14" x14ac:dyDescent="0.25">
      <c r="N1059" t="e">
        <f>_xlfn.CONCAT(B1059,#REF!)</f>
        <v>#REF!</v>
      </c>
    </row>
    <row r="1060" spans="14:14" x14ac:dyDescent="0.25">
      <c r="N1060" t="e">
        <f>_xlfn.CONCAT(B1060,#REF!)</f>
        <v>#REF!</v>
      </c>
    </row>
    <row r="1061" spans="14:14" x14ac:dyDescent="0.25">
      <c r="N1061" t="e">
        <f>_xlfn.CONCAT(B1061,#REF!)</f>
        <v>#REF!</v>
      </c>
    </row>
    <row r="1062" spans="14:14" x14ac:dyDescent="0.25">
      <c r="N1062" t="e">
        <f>_xlfn.CONCAT(B1062,#REF!)</f>
        <v>#REF!</v>
      </c>
    </row>
    <row r="1063" spans="14:14" x14ac:dyDescent="0.25">
      <c r="N1063" t="e">
        <f>_xlfn.CONCAT(B1063,#REF!)</f>
        <v>#REF!</v>
      </c>
    </row>
    <row r="1064" spans="14:14" x14ac:dyDescent="0.25">
      <c r="N1064" t="e">
        <f>_xlfn.CONCAT(B1064,#REF!)</f>
        <v>#REF!</v>
      </c>
    </row>
    <row r="1065" spans="14:14" x14ac:dyDescent="0.25">
      <c r="N1065" t="e">
        <f>_xlfn.CONCAT(B1065,#REF!)</f>
        <v>#REF!</v>
      </c>
    </row>
    <row r="1066" spans="14:14" x14ac:dyDescent="0.25">
      <c r="N1066" t="e">
        <f>_xlfn.CONCAT(B1066,#REF!)</f>
        <v>#REF!</v>
      </c>
    </row>
    <row r="1067" spans="14:14" x14ac:dyDescent="0.25">
      <c r="N1067" t="e">
        <f>_xlfn.CONCAT(B1067,#REF!)</f>
        <v>#REF!</v>
      </c>
    </row>
    <row r="1068" spans="14:14" x14ac:dyDescent="0.25">
      <c r="N1068" t="e">
        <f>_xlfn.CONCAT(B1068,#REF!)</f>
        <v>#REF!</v>
      </c>
    </row>
    <row r="1069" spans="14:14" x14ac:dyDescent="0.25">
      <c r="N1069" t="e">
        <f>_xlfn.CONCAT(B1069,#REF!)</f>
        <v>#REF!</v>
      </c>
    </row>
    <row r="1070" spans="14:14" x14ac:dyDescent="0.25">
      <c r="N1070" t="e">
        <f>_xlfn.CONCAT(B1070,#REF!)</f>
        <v>#REF!</v>
      </c>
    </row>
    <row r="1071" spans="14:14" x14ac:dyDescent="0.25">
      <c r="N1071" t="e">
        <f>_xlfn.CONCAT(B1071,#REF!)</f>
        <v>#REF!</v>
      </c>
    </row>
    <row r="1072" spans="14:14" x14ac:dyDescent="0.25">
      <c r="N1072" t="e">
        <f>_xlfn.CONCAT(B1072,#REF!)</f>
        <v>#REF!</v>
      </c>
    </row>
    <row r="1073" spans="14:14" x14ac:dyDescent="0.25">
      <c r="N1073" t="e">
        <f>_xlfn.CONCAT(B1073,#REF!)</f>
        <v>#REF!</v>
      </c>
    </row>
    <row r="1074" spans="14:14" x14ac:dyDescent="0.25">
      <c r="N1074" t="e">
        <f>_xlfn.CONCAT(B1074,#REF!)</f>
        <v>#REF!</v>
      </c>
    </row>
    <row r="1075" spans="14:14" x14ac:dyDescent="0.25">
      <c r="N1075" t="e">
        <f>_xlfn.CONCAT(B1075,#REF!)</f>
        <v>#REF!</v>
      </c>
    </row>
    <row r="1076" spans="14:14" x14ac:dyDescent="0.25">
      <c r="N1076" t="e">
        <f>_xlfn.CONCAT(B1076,#REF!)</f>
        <v>#REF!</v>
      </c>
    </row>
    <row r="1077" spans="14:14" x14ac:dyDescent="0.25">
      <c r="N1077" t="e">
        <f>_xlfn.CONCAT(B1077,#REF!)</f>
        <v>#REF!</v>
      </c>
    </row>
    <row r="1078" spans="14:14" x14ac:dyDescent="0.25">
      <c r="N1078" t="e">
        <f>_xlfn.CONCAT(B1078,#REF!)</f>
        <v>#REF!</v>
      </c>
    </row>
    <row r="1079" spans="14:14" x14ac:dyDescent="0.25">
      <c r="N1079" t="e">
        <f>_xlfn.CONCAT(B1079,#REF!)</f>
        <v>#REF!</v>
      </c>
    </row>
    <row r="1080" spans="14:14" x14ac:dyDescent="0.25">
      <c r="N1080" t="e">
        <f>_xlfn.CONCAT(B1080,#REF!)</f>
        <v>#REF!</v>
      </c>
    </row>
    <row r="1081" spans="14:14" x14ac:dyDescent="0.25">
      <c r="N1081" t="e">
        <f>_xlfn.CONCAT(B1081,#REF!)</f>
        <v>#REF!</v>
      </c>
    </row>
    <row r="1082" spans="14:14" x14ac:dyDescent="0.25">
      <c r="N1082" t="e">
        <f>_xlfn.CONCAT(B1082,#REF!)</f>
        <v>#REF!</v>
      </c>
    </row>
    <row r="1083" spans="14:14" x14ac:dyDescent="0.25">
      <c r="N1083" t="e">
        <f>_xlfn.CONCAT(B1083,#REF!)</f>
        <v>#REF!</v>
      </c>
    </row>
    <row r="1084" spans="14:14" x14ac:dyDescent="0.25">
      <c r="N1084" t="e">
        <f>_xlfn.CONCAT(B1084,#REF!)</f>
        <v>#REF!</v>
      </c>
    </row>
    <row r="1085" spans="14:14" x14ac:dyDescent="0.25">
      <c r="N1085" t="e">
        <f>_xlfn.CONCAT(B1085,#REF!)</f>
        <v>#REF!</v>
      </c>
    </row>
    <row r="1086" spans="14:14" x14ac:dyDescent="0.25">
      <c r="N1086" t="e">
        <f>_xlfn.CONCAT(B1086,#REF!)</f>
        <v>#REF!</v>
      </c>
    </row>
    <row r="1087" spans="14:14" x14ac:dyDescent="0.25">
      <c r="N1087" t="e">
        <f>_xlfn.CONCAT(B1087,#REF!)</f>
        <v>#REF!</v>
      </c>
    </row>
    <row r="1088" spans="14:14" x14ac:dyDescent="0.25">
      <c r="N1088" t="e">
        <f>_xlfn.CONCAT(B1088,#REF!)</f>
        <v>#REF!</v>
      </c>
    </row>
    <row r="1089" spans="14:14" x14ac:dyDescent="0.25">
      <c r="N1089" t="e">
        <f>_xlfn.CONCAT(B1089,#REF!)</f>
        <v>#REF!</v>
      </c>
    </row>
    <row r="1090" spans="14:14" x14ac:dyDescent="0.25">
      <c r="N1090" t="e">
        <f>_xlfn.CONCAT(B1090,#REF!)</f>
        <v>#REF!</v>
      </c>
    </row>
    <row r="1091" spans="14:14" x14ac:dyDescent="0.25">
      <c r="N1091" t="e">
        <f>_xlfn.CONCAT(B1091,#REF!)</f>
        <v>#REF!</v>
      </c>
    </row>
    <row r="1092" spans="14:14" x14ac:dyDescent="0.25">
      <c r="N1092" t="e">
        <f>_xlfn.CONCAT(B1092,#REF!)</f>
        <v>#REF!</v>
      </c>
    </row>
    <row r="1093" spans="14:14" x14ac:dyDescent="0.25">
      <c r="N1093" t="e">
        <f>_xlfn.CONCAT(B1093,#REF!)</f>
        <v>#REF!</v>
      </c>
    </row>
    <row r="1094" spans="14:14" x14ac:dyDescent="0.25">
      <c r="N1094" t="e">
        <f>_xlfn.CONCAT(B1094,#REF!)</f>
        <v>#REF!</v>
      </c>
    </row>
    <row r="1095" spans="14:14" x14ac:dyDescent="0.25">
      <c r="N1095" t="e">
        <f>_xlfn.CONCAT(B1095,#REF!)</f>
        <v>#REF!</v>
      </c>
    </row>
    <row r="1096" spans="14:14" x14ac:dyDescent="0.25">
      <c r="N1096" t="e">
        <f>_xlfn.CONCAT(B1096,#REF!)</f>
        <v>#REF!</v>
      </c>
    </row>
    <row r="1097" spans="14:14" x14ac:dyDescent="0.25">
      <c r="N1097" t="e">
        <f>_xlfn.CONCAT(B1097,#REF!)</f>
        <v>#REF!</v>
      </c>
    </row>
    <row r="1098" spans="14:14" x14ac:dyDescent="0.25">
      <c r="N1098" t="e">
        <f>_xlfn.CONCAT(B1098,#REF!)</f>
        <v>#REF!</v>
      </c>
    </row>
    <row r="1099" spans="14:14" x14ac:dyDescent="0.25">
      <c r="N1099" t="e">
        <f>_xlfn.CONCAT(B1099,#REF!)</f>
        <v>#REF!</v>
      </c>
    </row>
    <row r="1100" spans="14:14" x14ac:dyDescent="0.25">
      <c r="N1100" t="e">
        <f>_xlfn.CONCAT(B1100,#REF!)</f>
        <v>#REF!</v>
      </c>
    </row>
    <row r="1101" spans="14:14" x14ac:dyDescent="0.25">
      <c r="N1101" t="e">
        <f>_xlfn.CONCAT(B1101,#REF!)</f>
        <v>#REF!</v>
      </c>
    </row>
    <row r="1102" spans="14:14" x14ac:dyDescent="0.25">
      <c r="N1102" t="e">
        <f>_xlfn.CONCAT(B1102,#REF!)</f>
        <v>#REF!</v>
      </c>
    </row>
    <row r="1103" spans="14:14" x14ac:dyDescent="0.25">
      <c r="N1103" t="e">
        <f>_xlfn.CONCAT(B1103,#REF!)</f>
        <v>#REF!</v>
      </c>
    </row>
    <row r="1104" spans="14:14" x14ac:dyDescent="0.25">
      <c r="N1104" t="e">
        <f>_xlfn.CONCAT(B1104,#REF!)</f>
        <v>#REF!</v>
      </c>
    </row>
    <row r="1105" spans="14:14" x14ac:dyDescent="0.25">
      <c r="N1105" t="e">
        <f>_xlfn.CONCAT(B1105,#REF!)</f>
        <v>#REF!</v>
      </c>
    </row>
    <row r="1106" spans="14:14" x14ac:dyDescent="0.25">
      <c r="N1106" t="e">
        <f>_xlfn.CONCAT(B1106,#REF!)</f>
        <v>#REF!</v>
      </c>
    </row>
    <row r="1107" spans="14:14" x14ac:dyDescent="0.25">
      <c r="N1107" t="e">
        <f>_xlfn.CONCAT(B1107,#REF!)</f>
        <v>#REF!</v>
      </c>
    </row>
    <row r="1108" spans="14:14" x14ac:dyDescent="0.25">
      <c r="N1108" t="e">
        <f>_xlfn.CONCAT(B1108,#REF!)</f>
        <v>#REF!</v>
      </c>
    </row>
    <row r="1109" spans="14:14" x14ac:dyDescent="0.25">
      <c r="N1109" t="e">
        <f>_xlfn.CONCAT(B1109,#REF!)</f>
        <v>#REF!</v>
      </c>
    </row>
    <row r="1110" spans="14:14" x14ac:dyDescent="0.25">
      <c r="N1110" t="e">
        <f>_xlfn.CONCAT(B1110,#REF!)</f>
        <v>#REF!</v>
      </c>
    </row>
    <row r="1111" spans="14:14" x14ac:dyDescent="0.25">
      <c r="N1111" t="e">
        <f>_xlfn.CONCAT(B1111,#REF!)</f>
        <v>#REF!</v>
      </c>
    </row>
    <row r="1112" spans="14:14" x14ac:dyDescent="0.25">
      <c r="N1112" t="e">
        <f>_xlfn.CONCAT(B1112,#REF!)</f>
        <v>#REF!</v>
      </c>
    </row>
    <row r="1113" spans="14:14" x14ac:dyDescent="0.25">
      <c r="N1113" t="e">
        <f>_xlfn.CONCAT(B1113,#REF!)</f>
        <v>#REF!</v>
      </c>
    </row>
    <row r="1114" spans="14:14" x14ac:dyDescent="0.25">
      <c r="N1114" t="e">
        <f>_xlfn.CONCAT(B1114,#REF!)</f>
        <v>#REF!</v>
      </c>
    </row>
    <row r="1115" spans="14:14" x14ac:dyDescent="0.25">
      <c r="N1115" t="e">
        <f>_xlfn.CONCAT(B1115,#REF!)</f>
        <v>#REF!</v>
      </c>
    </row>
    <row r="1116" spans="14:14" x14ac:dyDescent="0.25">
      <c r="N1116" t="e">
        <f>_xlfn.CONCAT(B1116,#REF!)</f>
        <v>#REF!</v>
      </c>
    </row>
    <row r="1117" spans="14:14" x14ac:dyDescent="0.25">
      <c r="N1117" t="e">
        <f>_xlfn.CONCAT(B1117,#REF!)</f>
        <v>#REF!</v>
      </c>
    </row>
    <row r="1118" spans="14:14" x14ac:dyDescent="0.25">
      <c r="N1118" t="e">
        <f>_xlfn.CONCAT(B1118,#REF!)</f>
        <v>#REF!</v>
      </c>
    </row>
    <row r="1119" spans="14:14" x14ac:dyDescent="0.25">
      <c r="N1119" t="e">
        <f>_xlfn.CONCAT(B1119,#REF!)</f>
        <v>#REF!</v>
      </c>
    </row>
    <row r="1120" spans="14:14" x14ac:dyDescent="0.25">
      <c r="N1120" t="e">
        <f>_xlfn.CONCAT(B1120,#REF!)</f>
        <v>#REF!</v>
      </c>
    </row>
    <row r="1121" spans="14:14" x14ac:dyDescent="0.25">
      <c r="N1121" t="e">
        <f>_xlfn.CONCAT(B1121,#REF!)</f>
        <v>#REF!</v>
      </c>
    </row>
    <row r="1122" spans="14:14" x14ac:dyDescent="0.25">
      <c r="N1122" t="e">
        <f>_xlfn.CONCAT(B1122,#REF!)</f>
        <v>#REF!</v>
      </c>
    </row>
    <row r="1123" spans="14:14" x14ac:dyDescent="0.25">
      <c r="N1123" t="e">
        <f>_xlfn.CONCAT(B1123,#REF!)</f>
        <v>#REF!</v>
      </c>
    </row>
    <row r="1124" spans="14:14" x14ac:dyDescent="0.25">
      <c r="N1124" t="e">
        <f>_xlfn.CONCAT(B1124,#REF!)</f>
        <v>#REF!</v>
      </c>
    </row>
    <row r="1125" spans="14:14" x14ac:dyDescent="0.25">
      <c r="N1125" t="e">
        <f>_xlfn.CONCAT(B1125,#REF!)</f>
        <v>#REF!</v>
      </c>
    </row>
    <row r="1126" spans="14:14" x14ac:dyDescent="0.25">
      <c r="N1126" t="e">
        <f>_xlfn.CONCAT(B1126,#REF!)</f>
        <v>#REF!</v>
      </c>
    </row>
    <row r="1127" spans="14:14" x14ac:dyDescent="0.25">
      <c r="N1127" t="e">
        <f>_xlfn.CONCAT(B1127,#REF!)</f>
        <v>#REF!</v>
      </c>
    </row>
    <row r="1128" spans="14:14" x14ac:dyDescent="0.25">
      <c r="N1128" t="e">
        <f>_xlfn.CONCAT(B1128,#REF!)</f>
        <v>#REF!</v>
      </c>
    </row>
    <row r="1129" spans="14:14" x14ac:dyDescent="0.25">
      <c r="N1129" t="e">
        <f>_xlfn.CONCAT(B1129,#REF!)</f>
        <v>#REF!</v>
      </c>
    </row>
    <row r="1130" spans="14:14" x14ac:dyDescent="0.25">
      <c r="N1130" t="e">
        <f>_xlfn.CONCAT(B1130,#REF!)</f>
        <v>#REF!</v>
      </c>
    </row>
    <row r="1131" spans="14:14" x14ac:dyDescent="0.25">
      <c r="N1131" t="e">
        <f>_xlfn.CONCAT(B1131,#REF!)</f>
        <v>#REF!</v>
      </c>
    </row>
    <row r="1132" spans="14:14" x14ac:dyDescent="0.25">
      <c r="N1132" t="e">
        <f>_xlfn.CONCAT(B1132,#REF!)</f>
        <v>#REF!</v>
      </c>
    </row>
    <row r="1133" spans="14:14" x14ac:dyDescent="0.25">
      <c r="N1133" t="e">
        <f>_xlfn.CONCAT(B1133,#REF!)</f>
        <v>#REF!</v>
      </c>
    </row>
    <row r="1134" spans="14:14" x14ac:dyDescent="0.25">
      <c r="N1134" t="e">
        <f>_xlfn.CONCAT(B1134,#REF!)</f>
        <v>#REF!</v>
      </c>
    </row>
    <row r="1135" spans="14:14" x14ac:dyDescent="0.25">
      <c r="N1135" t="e">
        <f>_xlfn.CONCAT(B1135,#REF!)</f>
        <v>#REF!</v>
      </c>
    </row>
    <row r="1136" spans="14:14" x14ac:dyDescent="0.25">
      <c r="N1136" t="e">
        <f>_xlfn.CONCAT(B1136,#REF!)</f>
        <v>#REF!</v>
      </c>
    </row>
    <row r="1137" spans="14:14" x14ac:dyDescent="0.25">
      <c r="N1137" t="e">
        <f>_xlfn.CONCAT(B1137,#REF!)</f>
        <v>#REF!</v>
      </c>
    </row>
    <row r="1138" spans="14:14" x14ac:dyDescent="0.25">
      <c r="N1138" t="e">
        <f>_xlfn.CONCAT(B1138,#REF!)</f>
        <v>#REF!</v>
      </c>
    </row>
    <row r="1139" spans="14:14" x14ac:dyDescent="0.25">
      <c r="N1139" t="e">
        <f>_xlfn.CONCAT(B1139,#REF!)</f>
        <v>#REF!</v>
      </c>
    </row>
    <row r="1140" spans="14:14" x14ac:dyDescent="0.25">
      <c r="N1140" t="e">
        <f>_xlfn.CONCAT(B1140,#REF!)</f>
        <v>#REF!</v>
      </c>
    </row>
    <row r="1141" spans="14:14" x14ac:dyDescent="0.25">
      <c r="N1141" t="e">
        <f>_xlfn.CONCAT(B1141,#REF!)</f>
        <v>#REF!</v>
      </c>
    </row>
    <row r="1142" spans="14:14" x14ac:dyDescent="0.25">
      <c r="N1142" t="e">
        <f>_xlfn.CONCAT(B1142,#REF!)</f>
        <v>#REF!</v>
      </c>
    </row>
    <row r="1143" spans="14:14" x14ac:dyDescent="0.25">
      <c r="N1143" t="e">
        <f>_xlfn.CONCAT(B1143,#REF!)</f>
        <v>#REF!</v>
      </c>
    </row>
    <row r="1144" spans="14:14" x14ac:dyDescent="0.25">
      <c r="N1144" t="e">
        <f>_xlfn.CONCAT(B1144,#REF!)</f>
        <v>#REF!</v>
      </c>
    </row>
    <row r="1145" spans="14:14" x14ac:dyDescent="0.25">
      <c r="N1145" t="e">
        <f>_xlfn.CONCAT(B1145,#REF!)</f>
        <v>#REF!</v>
      </c>
    </row>
    <row r="1146" spans="14:14" x14ac:dyDescent="0.25">
      <c r="N1146" t="e">
        <f>_xlfn.CONCAT(B1146,#REF!)</f>
        <v>#REF!</v>
      </c>
    </row>
    <row r="1147" spans="14:14" x14ac:dyDescent="0.25">
      <c r="N1147" t="e">
        <f>_xlfn.CONCAT(B1147,#REF!)</f>
        <v>#REF!</v>
      </c>
    </row>
    <row r="1148" spans="14:14" x14ac:dyDescent="0.25">
      <c r="N1148" t="e">
        <f>_xlfn.CONCAT(B1148,#REF!)</f>
        <v>#REF!</v>
      </c>
    </row>
    <row r="1149" spans="14:14" x14ac:dyDescent="0.25">
      <c r="N1149" t="e">
        <f>_xlfn.CONCAT(B1149,#REF!)</f>
        <v>#REF!</v>
      </c>
    </row>
    <row r="1150" spans="14:14" x14ac:dyDescent="0.25">
      <c r="N1150" t="e">
        <f>_xlfn.CONCAT(B1150,#REF!)</f>
        <v>#REF!</v>
      </c>
    </row>
    <row r="1151" spans="14:14" x14ac:dyDescent="0.25">
      <c r="N1151" t="e">
        <f>_xlfn.CONCAT(B1151,#REF!)</f>
        <v>#REF!</v>
      </c>
    </row>
    <row r="1152" spans="14:14" x14ac:dyDescent="0.25">
      <c r="N1152" t="e">
        <f>_xlfn.CONCAT(B1152,#REF!)</f>
        <v>#REF!</v>
      </c>
    </row>
    <row r="1153" spans="14:14" x14ac:dyDescent="0.25">
      <c r="N1153" t="e">
        <f>_xlfn.CONCAT(B1153,#REF!)</f>
        <v>#REF!</v>
      </c>
    </row>
    <row r="1154" spans="14:14" x14ac:dyDescent="0.25">
      <c r="N1154" t="e">
        <f>_xlfn.CONCAT(B1154,#REF!)</f>
        <v>#REF!</v>
      </c>
    </row>
    <row r="1155" spans="14:14" x14ac:dyDescent="0.25">
      <c r="N1155" t="e">
        <f>_xlfn.CONCAT(B1155,#REF!)</f>
        <v>#REF!</v>
      </c>
    </row>
    <row r="1156" spans="14:14" x14ac:dyDescent="0.25">
      <c r="N1156" t="e">
        <f>_xlfn.CONCAT(B1156,#REF!)</f>
        <v>#REF!</v>
      </c>
    </row>
    <row r="1157" spans="14:14" x14ac:dyDescent="0.25">
      <c r="N1157" t="e">
        <f>_xlfn.CONCAT(B1157,#REF!)</f>
        <v>#REF!</v>
      </c>
    </row>
    <row r="1158" spans="14:14" x14ac:dyDescent="0.25">
      <c r="N1158" t="e">
        <f>_xlfn.CONCAT(B1158,#REF!)</f>
        <v>#REF!</v>
      </c>
    </row>
    <row r="1159" spans="14:14" x14ac:dyDescent="0.25">
      <c r="N1159" t="e">
        <f>_xlfn.CONCAT(B1159,#REF!)</f>
        <v>#REF!</v>
      </c>
    </row>
    <row r="1160" spans="14:14" x14ac:dyDescent="0.25">
      <c r="N1160" t="e">
        <f>_xlfn.CONCAT(B1160,#REF!)</f>
        <v>#REF!</v>
      </c>
    </row>
    <row r="1161" spans="14:14" x14ac:dyDescent="0.25">
      <c r="N1161" t="e">
        <f>_xlfn.CONCAT(B1161,#REF!)</f>
        <v>#REF!</v>
      </c>
    </row>
    <row r="1162" spans="14:14" x14ac:dyDescent="0.25">
      <c r="N1162" t="e">
        <f>_xlfn.CONCAT(B1162,#REF!)</f>
        <v>#REF!</v>
      </c>
    </row>
    <row r="1163" spans="14:14" x14ac:dyDescent="0.25">
      <c r="N1163" t="e">
        <f>_xlfn.CONCAT(B1163,#REF!)</f>
        <v>#REF!</v>
      </c>
    </row>
    <row r="1164" spans="14:14" x14ac:dyDescent="0.25">
      <c r="N1164" t="e">
        <f>_xlfn.CONCAT(B1164,#REF!)</f>
        <v>#REF!</v>
      </c>
    </row>
    <row r="1165" spans="14:14" x14ac:dyDescent="0.25">
      <c r="N1165" t="e">
        <f>_xlfn.CONCAT(B1165,#REF!)</f>
        <v>#REF!</v>
      </c>
    </row>
    <row r="1166" spans="14:14" x14ac:dyDescent="0.25">
      <c r="N1166" t="e">
        <f>_xlfn.CONCAT(B1166,#REF!)</f>
        <v>#REF!</v>
      </c>
    </row>
    <row r="1167" spans="14:14" x14ac:dyDescent="0.25">
      <c r="N1167" t="e">
        <f>_xlfn.CONCAT(B1167,#REF!)</f>
        <v>#REF!</v>
      </c>
    </row>
    <row r="1168" spans="14:14" x14ac:dyDescent="0.25">
      <c r="N1168" t="e">
        <f>_xlfn.CONCAT(B1168,#REF!)</f>
        <v>#REF!</v>
      </c>
    </row>
    <row r="1169" spans="14:14" x14ac:dyDescent="0.25">
      <c r="N1169" t="e">
        <f>_xlfn.CONCAT(B1169,#REF!)</f>
        <v>#REF!</v>
      </c>
    </row>
    <row r="1170" spans="14:14" x14ac:dyDescent="0.25">
      <c r="N1170" t="e">
        <f>_xlfn.CONCAT(B1170,#REF!)</f>
        <v>#REF!</v>
      </c>
    </row>
    <row r="1171" spans="14:14" x14ac:dyDescent="0.25">
      <c r="N1171" t="e">
        <f>_xlfn.CONCAT(B1171,#REF!)</f>
        <v>#REF!</v>
      </c>
    </row>
    <row r="1172" spans="14:14" x14ac:dyDescent="0.25">
      <c r="N1172" t="e">
        <f>_xlfn.CONCAT(B1172,#REF!)</f>
        <v>#REF!</v>
      </c>
    </row>
    <row r="1173" spans="14:14" x14ac:dyDescent="0.25">
      <c r="N1173" t="e">
        <f>_xlfn.CONCAT(B1173,#REF!)</f>
        <v>#REF!</v>
      </c>
    </row>
    <row r="1174" spans="14:14" x14ac:dyDescent="0.25">
      <c r="N1174" t="e">
        <f>_xlfn.CONCAT(B1174,#REF!)</f>
        <v>#REF!</v>
      </c>
    </row>
    <row r="1175" spans="14:14" x14ac:dyDescent="0.25">
      <c r="N1175" t="e">
        <f>_xlfn.CONCAT(B1175,#REF!)</f>
        <v>#REF!</v>
      </c>
    </row>
    <row r="1176" spans="14:14" x14ac:dyDescent="0.25">
      <c r="N1176" t="e">
        <f>_xlfn.CONCAT(B1176,#REF!)</f>
        <v>#REF!</v>
      </c>
    </row>
    <row r="1177" spans="14:14" x14ac:dyDescent="0.25">
      <c r="N1177" t="e">
        <f>_xlfn.CONCAT(B1177,#REF!)</f>
        <v>#REF!</v>
      </c>
    </row>
    <row r="1178" spans="14:14" x14ac:dyDescent="0.25">
      <c r="N1178" t="e">
        <f>_xlfn.CONCAT(B1178,#REF!)</f>
        <v>#REF!</v>
      </c>
    </row>
    <row r="1179" spans="14:14" x14ac:dyDescent="0.25">
      <c r="N1179" t="e">
        <f>_xlfn.CONCAT(B1179,#REF!)</f>
        <v>#REF!</v>
      </c>
    </row>
    <row r="1180" spans="14:14" x14ac:dyDescent="0.25">
      <c r="N1180" t="e">
        <f>_xlfn.CONCAT(B1180,#REF!)</f>
        <v>#REF!</v>
      </c>
    </row>
    <row r="1181" spans="14:14" x14ac:dyDescent="0.25">
      <c r="N1181" t="e">
        <f>_xlfn.CONCAT(B1181,#REF!)</f>
        <v>#REF!</v>
      </c>
    </row>
    <row r="1182" spans="14:14" x14ac:dyDescent="0.25">
      <c r="N1182" t="e">
        <f>_xlfn.CONCAT(B1182,#REF!)</f>
        <v>#REF!</v>
      </c>
    </row>
    <row r="1183" spans="14:14" x14ac:dyDescent="0.25">
      <c r="N1183" t="e">
        <f>_xlfn.CONCAT(B1183,#REF!)</f>
        <v>#REF!</v>
      </c>
    </row>
    <row r="1184" spans="14:14" x14ac:dyDescent="0.25">
      <c r="N1184" t="e">
        <f>_xlfn.CONCAT(B1184,#REF!)</f>
        <v>#REF!</v>
      </c>
    </row>
    <row r="1185" spans="14:14" x14ac:dyDescent="0.25">
      <c r="N1185" t="e">
        <f>_xlfn.CONCAT(B1185,#REF!)</f>
        <v>#REF!</v>
      </c>
    </row>
    <row r="1186" spans="14:14" x14ac:dyDescent="0.25">
      <c r="N1186" t="e">
        <f>_xlfn.CONCAT(B1186,#REF!)</f>
        <v>#REF!</v>
      </c>
    </row>
    <row r="1187" spans="14:14" x14ac:dyDescent="0.25">
      <c r="N1187" t="e">
        <f>_xlfn.CONCAT(B1187,#REF!)</f>
        <v>#REF!</v>
      </c>
    </row>
    <row r="1188" spans="14:14" x14ac:dyDescent="0.25">
      <c r="N1188" t="e">
        <f>_xlfn.CONCAT(B1188,#REF!)</f>
        <v>#REF!</v>
      </c>
    </row>
    <row r="1189" spans="14:14" x14ac:dyDescent="0.25">
      <c r="N1189" t="e">
        <f>_xlfn.CONCAT(B1189,#REF!)</f>
        <v>#REF!</v>
      </c>
    </row>
    <row r="1190" spans="14:14" x14ac:dyDescent="0.25">
      <c r="N1190" t="e">
        <f>_xlfn.CONCAT(B1190,#REF!)</f>
        <v>#REF!</v>
      </c>
    </row>
    <row r="1191" spans="14:14" x14ac:dyDescent="0.25">
      <c r="N1191" t="e">
        <f>_xlfn.CONCAT(B1191,#REF!)</f>
        <v>#REF!</v>
      </c>
    </row>
    <row r="1192" spans="14:14" x14ac:dyDescent="0.25">
      <c r="N1192" t="e">
        <f>_xlfn.CONCAT(B1192,#REF!)</f>
        <v>#REF!</v>
      </c>
    </row>
    <row r="1193" spans="14:14" x14ac:dyDescent="0.25">
      <c r="N1193" t="e">
        <f>_xlfn.CONCAT(B1193,#REF!)</f>
        <v>#REF!</v>
      </c>
    </row>
    <row r="1194" spans="14:14" x14ac:dyDescent="0.25">
      <c r="N1194" t="e">
        <f>_xlfn.CONCAT(B1194,#REF!)</f>
        <v>#REF!</v>
      </c>
    </row>
    <row r="1195" spans="14:14" x14ac:dyDescent="0.25">
      <c r="N1195" t="e">
        <f>_xlfn.CONCAT(B1195,#REF!)</f>
        <v>#REF!</v>
      </c>
    </row>
    <row r="1196" spans="14:14" x14ac:dyDescent="0.25">
      <c r="N1196" t="e">
        <f>_xlfn.CONCAT(B1196,#REF!)</f>
        <v>#REF!</v>
      </c>
    </row>
    <row r="1197" spans="14:14" x14ac:dyDescent="0.25">
      <c r="N1197" t="e">
        <f>_xlfn.CONCAT(B1197,#REF!)</f>
        <v>#REF!</v>
      </c>
    </row>
    <row r="1198" spans="14:14" x14ac:dyDescent="0.25">
      <c r="N1198" t="e">
        <f>_xlfn.CONCAT(B1198,#REF!)</f>
        <v>#REF!</v>
      </c>
    </row>
    <row r="1199" spans="14:14" x14ac:dyDescent="0.25">
      <c r="N1199" t="e">
        <f>_xlfn.CONCAT(B1199,#REF!)</f>
        <v>#REF!</v>
      </c>
    </row>
    <row r="1200" spans="14:14" x14ac:dyDescent="0.25">
      <c r="N1200" t="e">
        <f>_xlfn.CONCAT(B1200,#REF!)</f>
        <v>#REF!</v>
      </c>
    </row>
    <row r="1201" spans="14:14" x14ac:dyDescent="0.25">
      <c r="N1201" t="e">
        <f>_xlfn.CONCAT(B1201,#REF!)</f>
        <v>#REF!</v>
      </c>
    </row>
    <row r="1202" spans="14:14" x14ac:dyDescent="0.25">
      <c r="N1202" t="e">
        <f>_xlfn.CONCAT(B1202,#REF!)</f>
        <v>#REF!</v>
      </c>
    </row>
    <row r="1203" spans="14:14" x14ac:dyDescent="0.25">
      <c r="N1203" t="e">
        <f>_xlfn.CONCAT(B1203,#REF!)</f>
        <v>#REF!</v>
      </c>
    </row>
    <row r="1204" spans="14:14" x14ac:dyDescent="0.25">
      <c r="N1204" t="e">
        <f>_xlfn.CONCAT(B1204,#REF!)</f>
        <v>#REF!</v>
      </c>
    </row>
    <row r="1205" spans="14:14" x14ac:dyDescent="0.25">
      <c r="N1205" t="e">
        <f>_xlfn.CONCAT(B1205,#REF!)</f>
        <v>#REF!</v>
      </c>
    </row>
    <row r="1206" spans="14:14" x14ac:dyDescent="0.25">
      <c r="N1206" t="e">
        <f>_xlfn.CONCAT(B1206,#REF!)</f>
        <v>#REF!</v>
      </c>
    </row>
    <row r="1207" spans="14:14" x14ac:dyDescent="0.25">
      <c r="N1207" t="e">
        <f>_xlfn.CONCAT(B1207,#REF!)</f>
        <v>#REF!</v>
      </c>
    </row>
    <row r="1208" spans="14:14" x14ac:dyDescent="0.25">
      <c r="N1208" t="e">
        <f>_xlfn.CONCAT(B1208,#REF!)</f>
        <v>#REF!</v>
      </c>
    </row>
    <row r="1209" spans="14:14" x14ac:dyDescent="0.25">
      <c r="N1209" t="e">
        <f>_xlfn.CONCAT(B1209,#REF!)</f>
        <v>#REF!</v>
      </c>
    </row>
    <row r="1210" spans="14:14" x14ac:dyDescent="0.25">
      <c r="N1210" t="e">
        <f>_xlfn.CONCAT(B1210,#REF!)</f>
        <v>#REF!</v>
      </c>
    </row>
    <row r="1211" spans="14:14" x14ac:dyDescent="0.25">
      <c r="N1211" t="e">
        <f>_xlfn.CONCAT(B1211,#REF!)</f>
        <v>#REF!</v>
      </c>
    </row>
    <row r="1212" spans="14:14" x14ac:dyDescent="0.25">
      <c r="N1212" t="e">
        <f>_xlfn.CONCAT(B1212,#REF!)</f>
        <v>#REF!</v>
      </c>
    </row>
    <row r="1213" spans="14:14" x14ac:dyDescent="0.25">
      <c r="N1213" t="e">
        <f>_xlfn.CONCAT(B1213,#REF!)</f>
        <v>#REF!</v>
      </c>
    </row>
    <row r="1214" spans="14:14" x14ac:dyDescent="0.25">
      <c r="N1214" t="e">
        <f>_xlfn.CONCAT(B1214,#REF!)</f>
        <v>#REF!</v>
      </c>
    </row>
    <row r="1215" spans="14:14" x14ac:dyDescent="0.25">
      <c r="N1215" t="e">
        <f>_xlfn.CONCAT(B1215,#REF!)</f>
        <v>#REF!</v>
      </c>
    </row>
    <row r="1216" spans="14:14" x14ac:dyDescent="0.25">
      <c r="N1216" t="e">
        <f>_xlfn.CONCAT(B1216,#REF!)</f>
        <v>#REF!</v>
      </c>
    </row>
    <row r="1217" spans="14:14" x14ac:dyDescent="0.25">
      <c r="N1217" t="e">
        <f>_xlfn.CONCAT(B1217,#REF!)</f>
        <v>#REF!</v>
      </c>
    </row>
    <row r="1218" spans="14:14" x14ac:dyDescent="0.25">
      <c r="N1218" t="e">
        <f>_xlfn.CONCAT(B1218,#REF!)</f>
        <v>#REF!</v>
      </c>
    </row>
    <row r="1219" spans="14:14" x14ac:dyDescent="0.25">
      <c r="N1219" t="e">
        <f>_xlfn.CONCAT(B1219,#REF!)</f>
        <v>#REF!</v>
      </c>
    </row>
    <row r="1220" spans="14:14" x14ac:dyDescent="0.25">
      <c r="N1220" t="e">
        <f>_xlfn.CONCAT(B1220,#REF!)</f>
        <v>#REF!</v>
      </c>
    </row>
    <row r="1221" spans="14:14" x14ac:dyDescent="0.25">
      <c r="N1221" t="e">
        <f>_xlfn.CONCAT(B1221,#REF!)</f>
        <v>#REF!</v>
      </c>
    </row>
    <row r="1222" spans="14:14" x14ac:dyDescent="0.25">
      <c r="N1222" t="e">
        <f>_xlfn.CONCAT(B1222,#REF!)</f>
        <v>#REF!</v>
      </c>
    </row>
    <row r="1223" spans="14:14" x14ac:dyDescent="0.25">
      <c r="N1223" t="e">
        <f>_xlfn.CONCAT(B1223,#REF!)</f>
        <v>#REF!</v>
      </c>
    </row>
    <row r="1224" spans="14:14" x14ac:dyDescent="0.25">
      <c r="N1224" t="e">
        <f>_xlfn.CONCAT(B1224,#REF!)</f>
        <v>#REF!</v>
      </c>
    </row>
    <row r="1225" spans="14:14" x14ac:dyDescent="0.25">
      <c r="N1225" t="e">
        <f>_xlfn.CONCAT(B1225,#REF!)</f>
        <v>#REF!</v>
      </c>
    </row>
    <row r="1226" spans="14:14" x14ac:dyDescent="0.25">
      <c r="N1226" t="e">
        <f>_xlfn.CONCAT(B1226,#REF!)</f>
        <v>#REF!</v>
      </c>
    </row>
    <row r="1227" spans="14:14" x14ac:dyDescent="0.25">
      <c r="N1227" t="e">
        <f>_xlfn.CONCAT(B1227,#REF!)</f>
        <v>#REF!</v>
      </c>
    </row>
    <row r="1228" spans="14:14" x14ac:dyDescent="0.25">
      <c r="N1228" t="e">
        <f>_xlfn.CONCAT(B1228,#REF!)</f>
        <v>#REF!</v>
      </c>
    </row>
    <row r="1229" spans="14:14" x14ac:dyDescent="0.25">
      <c r="N1229" t="e">
        <f>_xlfn.CONCAT(B1229,#REF!)</f>
        <v>#REF!</v>
      </c>
    </row>
    <row r="1230" spans="14:14" x14ac:dyDescent="0.25">
      <c r="N1230" t="e">
        <f>_xlfn.CONCAT(B1230,#REF!)</f>
        <v>#REF!</v>
      </c>
    </row>
    <row r="1231" spans="14:14" x14ac:dyDescent="0.25">
      <c r="N1231" t="e">
        <f>_xlfn.CONCAT(B1231,#REF!)</f>
        <v>#REF!</v>
      </c>
    </row>
    <row r="1232" spans="14:14" x14ac:dyDescent="0.25">
      <c r="N1232" t="e">
        <f>_xlfn.CONCAT(B1232,#REF!)</f>
        <v>#REF!</v>
      </c>
    </row>
    <row r="1233" spans="14:14" x14ac:dyDescent="0.25">
      <c r="N1233" t="e">
        <f>_xlfn.CONCAT(B1233,#REF!)</f>
        <v>#REF!</v>
      </c>
    </row>
    <row r="1234" spans="14:14" x14ac:dyDescent="0.25">
      <c r="N1234" t="e">
        <f>_xlfn.CONCAT(B1234,#REF!)</f>
        <v>#REF!</v>
      </c>
    </row>
    <row r="1235" spans="14:14" x14ac:dyDescent="0.25">
      <c r="N1235" t="e">
        <f>_xlfn.CONCAT(B1235,#REF!)</f>
        <v>#REF!</v>
      </c>
    </row>
    <row r="1236" spans="14:14" x14ac:dyDescent="0.25">
      <c r="N1236" t="e">
        <f>_xlfn.CONCAT(B1236,#REF!)</f>
        <v>#REF!</v>
      </c>
    </row>
    <row r="1237" spans="14:14" x14ac:dyDescent="0.25">
      <c r="N1237" t="e">
        <f>_xlfn.CONCAT(B1237,#REF!)</f>
        <v>#REF!</v>
      </c>
    </row>
    <row r="1238" spans="14:14" x14ac:dyDescent="0.25">
      <c r="N1238" t="e">
        <f>_xlfn.CONCAT(B1238,#REF!)</f>
        <v>#REF!</v>
      </c>
    </row>
    <row r="1239" spans="14:14" x14ac:dyDescent="0.25">
      <c r="N1239" t="e">
        <f>_xlfn.CONCAT(B1239,#REF!)</f>
        <v>#REF!</v>
      </c>
    </row>
    <row r="1240" spans="14:14" x14ac:dyDescent="0.25">
      <c r="N1240" t="e">
        <f>_xlfn.CONCAT(B1240,#REF!)</f>
        <v>#REF!</v>
      </c>
    </row>
    <row r="1241" spans="14:14" x14ac:dyDescent="0.25">
      <c r="N1241" t="e">
        <f>_xlfn.CONCAT(B1241,#REF!)</f>
        <v>#REF!</v>
      </c>
    </row>
    <row r="1242" spans="14:14" x14ac:dyDescent="0.25">
      <c r="N1242" t="e">
        <f>_xlfn.CONCAT(B1242,#REF!)</f>
        <v>#REF!</v>
      </c>
    </row>
    <row r="1243" spans="14:14" x14ac:dyDescent="0.25">
      <c r="N1243" t="e">
        <f>_xlfn.CONCAT(B1243,#REF!)</f>
        <v>#REF!</v>
      </c>
    </row>
    <row r="1244" spans="14:14" x14ac:dyDescent="0.25">
      <c r="N1244" t="e">
        <f>_xlfn.CONCAT(B1244,#REF!)</f>
        <v>#REF!</v>
      </c>
    </row>
    <row r="1245" spans="14:14" x14ac:dyDescent="0.25">
      <c r="N1245" t="e">
        <f>_xlfn.CONCAT(B1245,#REF!)</f>
        <v>#REF!</v>
      </c>
    </row>
    <row r="1246" spans="14:14" x14ac:dyDescent="0.25">
      <c r="N1246" t="e">
        <f>_xlfn.CONCAT(B1246,#REF!)</f>
        <v>#REF!</v>
      </c>
    </row>
    <row r="1247" spans="14:14" x14ac:dyDescent="0.25">
      <c r="N1247" t="e">
        <f>_xlfn.CONCAT(B1247,#REF!)</f>
        <v>#REF!</v>
      </c>
    </row>
    <row r="1248" spans="14:14" x14ac:dyDescent="0.25">
      <c r="N1248" t="e">
        <f>_xlfn.CONCAT(B1248,#REF!)</f>
        <v>#REF!</v>
      </c>
    </row>
    <row r="1249" spans="14:14" x14ac:dyDescent="0.25">
      <c r="N1249" t="e">
        <f>_xlfn.CONCAT(B1249,#REF!)</f>
        <v>#REF!</v>
      </c>
    </row>
    <row r="1250" spans="14:14" x14ac:dyDescent="0.25">
      <c r="N1250" t="e">
        <f>_xlfn.CONCAT(B1250,#REF!)</f>
        <v>#REF!</v>
      </c>
    </row>
    <row r="1251" spans="14:14" x14ac:dyDescent="0.25">
      <c r="N1251" t="e">
        <f>_xlfn.CONCAT(B1251,#REF!)</f>
        <v>#REF!</v>
      </c>
    </row>
    <row r="1252" spans="14:14" x14ac:dyDescent="0.25">
      <c r="N1252" t="e">
        <f>_xlfn.CONCAT(B1252,#REF!)</f>
        <v>#REF!</v>
      </c>
    </row>
    <row r="1253" spans="14:14" x14ac:dyDescent="0.25">
      <c r="N1253" t="e">
        <f>_xlfn.CONCAT(B1253,#REF!)</f>
        <v>#REF!</v>
      </c>
    </row>
    <row r="1254" spans="14:14" x14ac:dyDescent="0.25">
      <c r="N1254" t="e">
        <f>_xlfn.CONCAT(B1254,#REF!)</f>
        <v>#REF!</v>
      </c>
    </row>
    <row r="1255" spans="14:14" x14ac:dyDescent="0.25">
      <c r="N1255" t="e">
        <f>_xlfn.CONCAT(B1255,#REF!)</f>
        <v>#REF!</v>
      </c>
    </row>
    <row r="1256" spans="14:14" x14ac:dyDescent="0.25">
      <c r="N1256" t="e">
        <f>_xlfn.CONCAT(B1256,#REF!)</f>
        <v>#REF!</v>
      </c>
    </row>
    <row r="1257" spans="14:14" x14ac:dyDescent="0.25">
      <c r="N1257" t="e">
        <f>_xlfn.CONCAT(B1257,#REF!)</f>
        <v>#REF!</v>
      </c>
    </row>
    <row r="1258" spans="14:14" x14ac:dyDescent="0.25">
      <c r="N1258" t="e">
        <f>_xlfn.CONCAT(B1258,#REF!)</f>
        <v>#REF!</v>
      </c>
    </row>
    <row r="1259" spans="14:14" x14ac:dyDescent="0.25">
      <c r="N1259" t="e">
        <f>_xlfn.CONCAT(B1259,#REF!)</f>
        <v>#REF!</v>
      </c>
    </row>
    <row r="1260" spans="14:14" x14ac:dyDescent="0.25">
      <c r="N1260" t="e">
        <f>_xlfn.CONCAT(B1260,#REF!)</f>
        <v>#REF!</v>
      </c>
    </row>
    <row r="1261" spans="14:14" x14ac:dyDescent="0.25">
      <c r="N1261" t="e">
        <f>_xlfn.CONCAT(B1261,#REF!)</f>
        <v>#REF!</v>
      </c>
    </row>
    <row r="1262" spans="14:14" x14ac:dyDescent="0.25">
      <c r="N1262" t="e">
        <f>_xlfn.CONCAT(B1262,#REF!)</f>
        <v>#REF!</v>
      </c>
    </row>
    <row r="1263" spans="14:14" x14ac:dyDescent="0.25">
      <c r="N1263" t="e">
        <f>_xlfn.CONCAT(B1263,#REF!)</f>
        <v>#REF!</v>
      </c>
    </row>
    <row r="1264" spans="14:14" x14ac:dyDescent="0.25">
      <c r="N1264" t="e">
        <f>_xlfn.CONCAT(B1264,#REF!)</f>
        <v>#REF!</v>
      </c>
    </row>
    <row r="1265" spans="14:14" x14ac:dyDescent="0.25">
      <c r="N1265" t="e">
        <f>_xlfn.CONCAT(B1265,#REF!)</f>
        <v>#REF!</v>
      </c>
    </row>
    <row r="1266" spans="14:14" x14ac:dyDescent="0.25">
      <c r="N1266" t="e">
        <f>_xlfn.CONCAT(B1266,#REF!)</f>
        <v>#REF!</v>
      </c>
    </row>
    <row r="1267" spans="14:14" x14ac:dyDescent="0.25">
      <c r="N1267" t="e">
        <f>_xlfn.CONCAT(B1267,#REF!)</f>
        <v>#REF!</v>
      </c>
    </row>
    <row r="1268" spans="14:14" x14ac:dyDescent="0.25">
      <c r="N1268" t="e">
        <f>_xlfn.CONCAT(B1268,#REF!)</f>
        <v>#REF!</v>
      </c>
    </row>
    <row r="1269" spans="14:14" x14ac:dyDescent="0.25">
      <c r="N1269" t="e">
        <f>_xlfn.CONCAT(B1269,#REF!)</f>
        <v>#REF!</v>
      </c>
    </row>
    <row r="1270" spans="14:14" x14ac:dyDescent="0.25">
      <c r="N1270" t="e">
        <f>_xlfn.CONCAT(B1270,#REF!)</f>
        <v>#REF!</v>
      </c>
    </row>
    <row r="1271" spans="14:14" x14ac:dyDescent="0.25">
      <c r="N1271" t="e">
        <f>_xlfn.CONCAT(B1271,#REF!)</f>
        <v>#REF!</v>
      </c>
    </row>
    <row r="1272" spans="14:14" x14ac:dyDescent="0.25">
      <c r="N1272" t="e">
        <f>_xlfn.CONCAT(B1272,#REF!)</f>
        <v>#REF!</v>
      </c>
    </row>
    <row r="1273" spans="14:14" x14ac:dyDescent="0.25">
      <c r="N1273" t="e">
        <f>_xlfn.CONCAT(B1273,#REF!)</f>
        <v>#REF!</v>
      </c>
    </row>
    <row r="1274" spans="14:14" x14ac:dyDescent="0.25">
      <c r="N1274" t="e">
        <f>_xlfn.CONCAT(B1274,#REF!)</f>
        <v>#REF!</v>
      </c>
    </row>
    <row r="1275" spans="14:14" x14ac:dyDescent="0.25">
      <c r="N1275" t="e">
        <f>_xlfn.CONCAT(B1275,#REF!)</f>
        <v>#REF!</v>
      </c>
    </row>
    <row r="1276" spans="14:14" x14ac:dyDescent="0.25">
      <c r="N1276" t="e">
        <f>_xlfn.CONCAT(B1276,#REF!)</f>
        <v>#REF!</v>
      </c>
    </row>
    <row r="1277" spans="14:14" x14ac:dyDescent="0.25">
      <c r="N1277" t="e">
        <f>_xlfn.CONCAT(B1277,#REF!)</f>
        <v>#REF!</v>
      </c>
    </row>
    <row r="1278" spans="14:14" x14ac:dyDescent="0.25">
      <c r="N1278" t="e">
        <f>_xlfn.CONCAT(B1278,#REF!)</f>
        <v>#REF!</v>
      </c>
    </row>
    <row r="1279" spans="14:14" x14ac:dyDescent="0.25">
      <c r="N1279" t="e">
        <f>_xlfn.CONCAT(B1279,#REF!)</f>
        <v>#REF!</v>
      </c>
    </row>
    <row r="1280" spans="14:14" x14ac:dyDescent="0.25">
      <c r="N1280" t="e">
        <f>_xlfn.CONCAT(B1280,#REF!)</f>
        <v>#REF!</v>
      </c>
    </row>
    <row r="1281" spans="14:14" x14ac:dyDescent="0.25">
      <c r="N1281" t="e">
        <f>_xlfn.CONCAT(B1281,#REF!)</f>
        <v>#REF!</v>
      </c>
    </row>
    <row r="1282" spans="14:14" x14ac:dyDescent="0.25">
      <c r="N1282" t="e">
        <f>_xlfn.CONCAT(B1282,#REF!)</f>
        <v>#REF!</v>
      </c>
    </row>
    <row r="1283" spans="14:14" x14ac:dyDescent="0.25">
      <c r="N1283" t="e">
        <f>_xlfn.CONCAT(B1283,#REF!)</f>
        <v>#REF!</v>
      </c>
    </row>
    <row r="1284" spans="14:14" x14ac:dyDescent="0.25">
      <c r="N1284" t="e">
        <f>_xlfn.CONCAT(B1284,#REF!)</f>
        <v>#REF!</v>
      </c>
    </row>
    <row r="1285" spans="14:14" x14ac:dyDescent="0.25">
      <c r="N1285" t="e">
        <f>_xlfn.CONCAT(B1285,#REF!)</f>
        <v>#REF!</v>
      </c>
    </row>
    <row r="1286" spans="14:14" x14ac:dyDescent="0.25">
      <c r="N1286" t="e">
        <f>_xlfn.CONCAT(B1286,#REF!)</f>
        <v>#REF!</v>
      </c>
    </row>
    <row r="1287" spans="14:14" x14ac:dyDescent="0.25">
      <c r="N1287" t="e">
        <f>_xlfn.CONCAT(B1287,#REF!)</f>
        <v>#REF!</v>
      </c>
    </row>
    <row r="1288" spans="14:14" x14ac:dyDescent="0.25">
      <c r="N1288" t="e">
        <f>_xlfn.CONCAT(B1288,#REF!)</f>
        <v>#REF!</v>
      </c>
    </row>
    <row r="1289" spans="14:14" x14ac:dyDescent="0.25">
      <c r="N1289" t="e">
        <f>_xlfn.CONCAT(B1289,#REF!)</f>
        <v>#REF!</v>
      </c>
    </row>
    <row r="1290" spans="14:14" x14ac:dyDescent="0.25">
      <c r="N1290" t="e">
        <f>_xlfn.CONCAT(B1290,#REF!)</f>
        <v>#REF!</v>
      </c>
    </row>
    <row r="1291" spans="14:14" x14ac:dyDescent="0.25">
      <c r="N1291" t="e">
        <f>_xlfn.CONCAT(B1291,#REF!)</f>
        <v>#REF!</v>
      </c>
    </row>
    <row r="1292" spans="14:14" x14ac:dyDescent="0.25">
      <c r="N1292" t="e">
        <f>_xlfn.CONCAT(B1292,#REF!)</f>
        <v>#REF!</v>
      </c>
    </row>
    <row r="1293" spans="14:14" x14ac:dyDescent="0.25">
      <c r="N1293" t="e">
        <f>_xlfn.CONCAT(B1293,#REF!)</f>
        <v>#REF!</v>
      </c>
    </row>
    <row r="1294" spans="14:14" x14ac:dyDescent="0.25">
      <c r="N1294" t="e">
        <f>_xlfn.CONCAT(B1294,#REF!)</f>
        <v>#REF!</v>
      </c>
    </row>
    <row r="1295" spans="14:14" x14ac:dyDescent="0.25">
      <c r="N1295" t="e">
        <f>_xlfn.CONCAT(B1295,#REF!)</f>
        <v>#REF!</v>
      </c>
    </row>
    <row r="1296" spans="14:14" x14ac:dyDescent="0.25">
      <c r="N1296" t="e">
        <f>_xlfn.CONCAT(B1296,#REF!)</f>
        <v>#REF!</v>
      </c>
    </row>
    <row r="1297" spans="14:14" x14ac:dyDescent="0.25">
      <c r="N1297" t="e">
        <f>_xlfn.CONCAT(B1297,#REF!)</f>
        <v>#REF!</v>
      </c>
    </row>
    <row r="1298" spans="14:14" x14ac:dyDescent="0.25">
      <c r="N1298" t="e">
        <f>_xlfn.CONCAT(B1298,#REF!)</f>
        <v>#REF!</v>
      </c>
    </row>
    <row r="1299" spans="14:14" x14ac:dyDescent="0.25">
      <c r="N1299" t="e">
        <f>_xlfn.CONCAT(B1299,#REF!)</f>
        <v>#REF!</v>
      </c>
    </row>
    <row r="1300" spans="14:14" x14ac:dyDescent="0.25">
      <c r="N1300" t="e">
        <f>_xlfn.CONCAT(B1300,#REF!)</f>
        <v>#REF!</v>
      </c>
    </row>
    <row r="1301" spans="14:14" x14ac:dyDescent="0.25">
      <c r="N1301" t="e">
        <f>_xlfn.CONCAT(B1301,#REF!)</f>
        <v>#REF!</v>
      </c>
    </row>
    <row r="1302" spans="14:14" x14ac:dyDescent="0.25">
      <c r="N1302" t="e">
        <f>_xlfn.CONCAT(B1302,#REF!)</f>
        <v>#REF!</v>
      </c>
    </row>
    <row r="1303" spans="14:14" x14ac:dyDescent="0.25">
      <c r="N1303" t="e">
        <f>_xlfn.CONCAT(B1303,#REF!)</f>
        <v>#REF!</v>
      </c>
    </row>
    <row r="1304" spans="14:14" x14ac:dyDescent="0.25">
      <c r="N1304" t="e">
        <f>_xlfn.CONCAT(B1304,#REF!)</f>
        <v>#REF!</v>
      </c>
    </row>
    <row r="1305" spans="14:14" x14ac:dyDescent="0.25">
      <c r="N1305" t="e">
        <f>_xlfn.CONCAT(B1305,#REF!)</f>
        <v>#REF!</v>
      </c>
    </row>
    <row r="1306" spans="14:14" x14ac:dyDescent="0.25">
      <c r="N1306" t="e">
        <f>_xlfn.CONCAT(B1306,#REF!)</f>
        <v>#REF!</v>
      </c>
    </row>
    <row r="1307" spans="14:14" x14ac:dyDescent="0.25">
      <c r="N1307" t="e">
        <f>_xlfn.CONCAT(B1307,#REF!)</f>
        <v>#REF!</v>
      </c>
    </row>
    <row r="1308" spans="14:14" x14ac:dyDescent="0.25">
      <c r="N1308" t="e">
        <f>_xlfn.CONCAT(B1308,#REF!)</f>
        <v>#REF!</v>
      </c>
    </row>
    <row r="1309" spans="14:14" x14ac:dyDescent="0.25">
      <c r="N1309" t="e">
        <f>_xlfn.CONCAT(B1309,#REF!)</f>
        <v>#REF!</v>
      </c>
    </row>
    <row r="1310" spans="14:14" x14ac:dyDescent="0.25">
      <c r="N1310" t="e">
        <f>_xlfn.CONCAT(B1310,#REF!)</f>
        <v>#REF!</v>
      </c>
    </row>
    <row r="1311" spans="14:14" x14ac:dyDescent="0.25">
      <c r="N1311" t="e">
        <f>_xlfn.CONCAT(B1311,#REF!)</f>
        <v>#REF!</v>
      </c>
    </row>
    <row r="1312" spans="14:14" x14ac:dyDescent="0.25">
      <c r="N1312" t="e">
        <f>_xlfn.CONCAT(B1312,#REF!)</f>
        <v>#REF!</v>
      </c>
    </row>
    <row r="1313" spans="14:14" x14ac:dyDescent="0.25">
      <c r="N1313" t="e">
        <f>_xlfn.CONCAT(B1313,#REF!)</f>
        <v>#REF!</v>
      </c>
    </row>
    <row r="1314" spans="14:14" x14ac:dyDescent="0.25">
      <c r="N1314" t="e">
        <f>_xlfn.CONCAT(B1314,#REF!)</f>
        <v>#REF!</v>
      </c>
    </row>
    <row r="1315" spans="14:14" x14ac:dyDescent="0.25">
      <c r="N1315" t="e">
        <f>_xlfn.CONCAT(B1315,#REF!)</f>
        <v>#REF!</v>
      </c>
    </row>
    <row r="1316" spans="14:14" x14ac:dyDescent="0.25">
      <c r="N1316" t="e">
        <f>_xlfn.CONCAT(B1316,#REF!)</f>
        <v>#REF!</v>
      </c>
    </row>
    <row r="1317" spans="14:14" x14ac:dyDescent="0.25">
      <c r="N1317" t="e">
        <f>_xlfn.CONCAT(B1317,#REF!)</f>
        <v>#REF!</v>
      </c>
    </row>
    <row r="1318" spans="14:14" x14ac:dyDescent="0.25">
      <c r="N1318" t="e">
        <f>_xlfn.CONCAT(B1318,#REF!)</f>
        <v>#REF!</v>
      </c>
    </row>
    <row r="1319" spans="14:14" x14ac:dyDescent="0.25">
      <c r="N1319" t="e">
        <f>_xlfn.CONCAT(B1319,#REF!)</f>
        <v>#REF!</v>
      </c>
    </row>
    <row r="1320" spans="14:14" x14ac:dyDescent="0.25">
      <c r="N1320" t="e">
        <f>_xlfn.CONCAT(B1320,#REF!)</f>
        <v>#REF!</v>
      </c>
    </row>
    <row r="1321" spans="14:14" x14ac:dyDescent="0.25">
      <c r="N1321" t="e">
        <f>_xlfn.CONCAT(B1321,#REF!)</f>
        <v>#REF!</v>
      </c>
    </row>
    <row r="1322" spans="14:14" x14ac:dyDescent="0.25">
      <c r="N1322" t="e">
        <f>_xlfn.CONCAT(B1322,#REF!)</f>
        <v>#REF!</v>
      </c>
    </row>
    <row r="1323" spans="14:14" x14ac:dyDescent="0.25">
      <c r="N1323" t="e">
        <f>_xlfn.CONCAT(B1323,#REF!)</f>
        <v>#REF!</v>
      </c>
    </row>
    <row r="1324" spans="14:14" x14ac:dyDescent="0.25">
      <c r="N1324" t="e">
        <f>_xlfn.CONCAT(B1324,#REF!)</f>
        <v>#REF!</v>
      </c>
    </row>
    <row r="1325" spans="14:14" x14ac:dyDescent="0.25">
      <c r="N1325" t="e">
        <f>_xlfn.CONCAT(B1325,#REF!)</f>
        <v>#REF!</v>
      </c>
    </row>
    <row r="1326" spans="14:14" x14ac:dyDescent="0.25">
      <c r="N1326" t="e">
        <f>_xlfn.CONCAT(B1326,#REF!)</f>
        <v>#REF!</v>
      </c>
    </row>
    <row r="1327" spans="14:14" x14ac:dyDescent="0.25">
      <c r="N1327" t="e">
        <f>_xlfn.CONCAT(B1327,#REF!)</f>
        <v>#REF!</v>
      </c>
    </row>
    <row r="1328" spans="14:14" x14ac:dyDescent="0.25">
      <c r="N1328" t="e">
        <f>_xlfn.CONCAT(B1328,#REF!)</f>
        <v>#REF!</v>
      </c>
    </row>
    <row r="1329" spans="14:14" x14ac:dyDescent="0.25">
      <c r="N1329" t="e">
        <f>_xlfn.CONCAT(B1329,#REF!)</f>
        <v>#REF!</v>
      </c>
    </row>
    <row r="1330" spans="14:14" x14ac:dyDescent="0.25">
      <c r="N1330" t="e">
        <f>_xlfn.CONCAT(B1330,#REF!)</f>
        <v>#REF!</v>
      </c>
    </row>
    <row r="1331" spans="14:14" x14ac:dyDescent="0.25">
      <c r="N1331" t="e">
        <f>_xlfn.CONCAT(B1331,#REF!)</f>
        <v>#REF!</v>
      </c>
    </row>
    <row r="1332" spans="14:14" x14ac:dyDescent="0.25">
      <c r="N1332" t="e">
        <f>_xlfn.CONCAT(B1332,#REF!)</f>
        <v>#REF!</v>
      </c>
    </row>
    <row r="1333" spans="14:14" x14ac:dyDescent="0.25">
      <c r="N1333" t="e">
        <f>_xlfn.CONCAT(B1333,#REF!)</f>
        <v>#REF!</v>
      </c>
    </row>
    <row r="1334" spans="14:14" x14ac:dyDescent="0.25">
      <c r="N1334" t="e">
        <f>_xlfn.CONCAT(B1334,#REF!)</f>
        <v>#REF!</v>
      </c>
    </row>
    <row r="1335" spans="14:14" x14ac:dyDescent="0.25">
      <c r="N1335" t="e">
        <f>_xlfn.CONCAT(B1335,#REF!)</f>
        <v>#REF!</v>
      </c>
    </row>
    <row r="1336" spans="14:14" x14ac:dyDescent="0.25">
      <c r="N1336" t="e">
        <f>_xlfn.CONCAT(B1336,#REF!)</f>
        <v>#REF!</v>
      </c>
    </row>
    <row r="1337" spans="14:14" x14ac:dyDescent="0.25">
      <c r="N1337" t="e">
        <f>_xlfn.CONCAT(B1337,#REF!)</f>
        <v>#REF!</v>
      </c>
    </row>
    <row r="1338" spans="14:14" x14ac:dyDescent="0.25">
      <c r="N1338" t="e">
        <f>_xlfn.CONCAT(B1338,#REF!)</f>
        <v>#REF!</v>
      </c>
    </row>
    <row r="1339" spans="14:14" x14ac:dyDescent="0.25">
      <c r="N1339" t="e">
        <f>_xlfn.CONCAT(B1339,#REF!)</f>
        <v>#REF!</v>
      </c>
    </row>
    <row r="1340" spans="14:14" x14ac:dyDescent="0.25">
      <c r="N1340" t="e">
        <f>_xlfn.CONCAT(B1340,#REF!)</f>
        <v>#REF!</v>
      </c>
    </row>
    <row r="1341" spans="14:14" x14ac:dyDescent="0.25">
      <c r="N1341" t="e">
        <f>_xlfn.CONCAT(B1341,#REF!)</f>
        <v>#REF!</v>
      </c>
    </row>
    <row r="1342" spans="14:14" x14ac:dyDescent="0.25">
      <c r="N1342" t="e">
        <f>_xlfn.CONCAT(B1342,#REF!)</f>
        <v>#REF!</v>
      </c>
    </row>
    <row r="1343" spans="14:14" x14ac:dyDescent="0.25">
      <c r="N1343" t="e">
        <f>_xlfn.CONCAT(B1343,#REF!)</f>
        <v>#REF!</v>
      </c>
    </row>
    <row r="1344" spans="14:14" x14ac:dyDescent="0.25">
      <c r="N1344" t="e">
        <f>_xlfn.CONCAT(B1344,#REF!)</f>
        <v>#REF!</v>
      </c>
    </row>
    <row r="1345" spans="14:14" x14ac:dyDescent="0.25">
      <c r="N1345" t="e">
        <f>_xlfn.CONCAT(B1345,#REF!)</f>
        <v>#REF!</v>
      </c>
    </row>
    <row r="1346" spans="14:14" x14ac:dyDescent="0.25">
      <c r="N1346" t="e">
        <f>_xlfn.CONCAT(B1346,#REF!)</f>
        <v>#REF!</v>
      </c>
    </row>
    <row r="1347" spans="14:14" x14ac:dyDescent="0.25">
      <c r="N1347" t="e">
        <f>_xlfn.CONCAT(B1347,#REF!)</f>
        <v>#REF!</v>
      </c>
    </row>
    <row r="1348" spans="14:14" x14ac:dyDescent="0.25">
      <c r="N1348" t="e">
        <f>_xlfn.CONCAT(B1348,#REF!)</f>
        <v>#REF!</v>
      </c>
    </row>
    <row r="1349" spans="14:14" x14ac:dyDescent="0.25">
      <c r="N1349" t="e">
        <f>_xlfn.CONCAT(B1349,#REF!)</f>
        <v>#REF!</v>
      </c>
    </row>
    <row r="1350" spans="14:14" x14ac:dyDescent="0.25">
      <c r="N1350" t="e">
        <f>_xlfn.CONCAT(B1350,#REF!)</f>
        <v>#REF!</v>
      </c>
    </row>
    <row r="1351" spans="14:14" x14ac:dyDescent="0.25">
      <c r="N1351" t="e">
        <f>_xlfn.CONCAT(B1351,#REF!)</f>
        <v>#REF!</v>
      </c>
    </row>
    <row r="1352" spans="14:14" x14ac:dyDescent="0.25">
      <c r="N1352" t="e">
        <f>_xlfn.CONCAT(B1352,#REF!)</f>
        <v>#REF!</v>
      </c>
    </row>
    <row r="1353" spans="14:14" x14ac:dyDescent="0.25">
      <c r="N1353" t="e">
        <f>_xlfn.CONCAT(B1353,#REF!)</f>
        <v>#REF!</v>
      </c>
    </row>
    <row r="1354" spans="14:14" x14ac:dyDescent="0.25">
      <c r="N1354" t="e">
        <f>_xlfn.CONCAT(B1354,#REF!)</f>
        <v>#REF!</v>
      </c>
    </row>
    <row r="1355" spans="14:14" x14ac:dyDescent="0.25">
      <c r="N1355" t="e">
        <f>_xlfn.CONCAT(B1355,#REF!)</f>
        <v>#REF!</v>
      </c>
    </row>
    <row r="1356" spans="14:14" x14ac:dyDescent="0.25">
      <c r="N1356" t="e">
        <f>_xlfn.CONCAT(B1356,#REF!)</f>
        <v>#REF!</v>
      </c>
    </row>
    <row r="1357" spans="14:14" x14ac:dyDescent="0.25">
      <c r="N1357" t="e">
        <f>_xlfn.CONCAT(B1357,#REF!)</f>
        <v>#REF!</v>
      </c>
    </row>
    <row r="1358" spans="14:14" x14ac:dyDescent="0.25">
      <c r="N1358" t="e">
        <f>_xlfn.CONCAT(B1358,#REF!)</f>
        <v>#REF!</v>
      </c>
    </row>
    <row r="1359" spans="14:14" x14ac:dyDescent="0.25">
      <c r="N1359" t="e">
        <f>_xlfn.CONCAT(B1359,#REF!)</f>
        <v>#REF!</v>
      </c>
    </row>
    <row r="1360" spans="14:14" x14ac:dyDescent="0.25">
      <c r="N1360" t="e">
        <f>_xlfn.CONCAT(B1360,#REF!)</f>
        <v>#REF!</v>
      </c>
    </row>
    <row r="1361" spans="14:14" x14ac:dyDescent="0.25">
      <c r="N1361" t="e">
        <f>_xlfn.CONCAT(B1361,#REF!)</f>
        <v>#REF!</v>
      </c>
    </row>
    <row r="1362" spans="14:14" x14ac:dyDescent="0.25">
      <c r="N1362" t="e">
        <f>_xlfn.CONCAT(B1362,#REF!)</f>
        <v>#REF!</v>
      </c>
    </row>
    <row r="1363" spans="14:14" x14ac:dyDescent="0.25">
      <c r="N1363" t="e">
        <f>_xlfn.CONCAT(B1363,#REF!)</f>
        <v>#REF!</v>
      </c>
    </row>
    <row r="1364" spans="14:14" x14ac:dyDescent="0.25">
      <c r="N1364" t="e">
        <f>_xlfn.CONCAT(B1364,#REF!)</f>
        <v>#REF!</v>
      </c>
    </row>
    <row r="1365" spans="14:14" x14ac:dyDescent="0.25">
      <c r="N1365" t="e">
        <f>_xlfn.CONCAT(B1365,#REF!)</f>
        <v>#REF!</v>
      </c>
    </row>
    <row r="1366" spans="14:14" x14ac:dyDescent="0.25">
      <c r="N1366" t="e">
        <f>_xlfn.CONCAT(B1366,#REF!)</f>
        <v>#REF!</v>
      </c>
    </row>
    <row r="1367" spans="14:14" x14ac:dyDescent="0.25">
      <c r="N1367" t="e">
        <f>_xlfn.CONCAT(B1367,#REF!)</f>
        <v>#REF!</v>
      </c>
    </row>
    <row r="1368" spans="14:14" x14ac:dyDescent="0.25">
      <c r="N1368" t="e">
        <f>_xlfn.CONCAT(B1368,#REF!)</f>
        <v>#REF!</v>
      </c>
    </row>
    <row r="1369" spans="14:14" x14ac:dyDescent="0.25">
      <c r="N1369" t="e">
        <f>_xlfn.CONCAT(B1369,#REF!)</f>
        <v>#REF!</v>
      </c>
    </row>
    <row r="1370" spans="14:14" x14ac:dyDescent="0.25">
      <c r="N1370" t="e">
        <f>_xlfn.CONCAT(B1370,#REF!)</f>
        <v>#REF!</v>
      </c>
    </row>
    <row r="1371" spans="14:14" x14ac:dyDescent="0.25">
      <c r="N1371" t="e">
        <f>_xlfn.CONCAT(B1371,#REF!)</f>
        <v>#REF!</v>
      </c>
    </row>
    <row r="1372" spans="14:14" x14ac:dyDescent="0.25">
      <c r="N1372" t="e">
        <f>_xlfn.CONCAT(B1372,#REF!)</f>
        <v>#REF!</v>
      </c>
    </row>
    <row r="1373" spans="14:14" x14ac:dyDescent="0.25">
      <c r="N1373" t="e">
        <f>_xlfn.CONCAT(B1373,#REF!)</f>
        <v>#REF!</v>
      </c>
    </row>
    <row r="1374" spans="14:14" x14ac:dyDescent="0.25">
      <c r="N1374" t="e">
        <f>_xlfn.CONCAT(B1374,#REF!)</f>
        <v>#REF!</v>
      </c>
    </row>
    <row r="1375" spans="14:14" x14ac:dyDescent="0.25">
      <c r="N1375" t="e">
        <f>_xlfn.CONCAT(B1375,#REF!)</f>
        <v>#REF!</v>
      </c>
    </row>
    <row r="1376" spans="14:14" x14ac:dyDescent="0.25">
      <c r="N1376" t="e">
        <f>_xlfn.CONCAT(B1376,#REF!)</f>
        <v>#REF!</v>
      </c>
    </row>
    <row r="1377" spans="14:14" x14ac:dyDescent="0.25">
      <c r="N1377" t="e">
        <f>_xlfn.CONCAT(B1377,#REF!)</f>
        <v>#REF!</v>
      </c>
    </row>
    <row r="1378" spans="14:14" x14ac:dyDescent="0.25">
      <c r="N1378" t="e">
        <f>_xlfn.CONCAT(B1378,#REF!)</f>
        <v>#REF!</v>
      </c>
    </row>
    <row r="1379" spans="14:14" x14ac:dyDescent="0.25">
      <c r="N1379" t="e">
        <f>_xlfn.CONCAT(B1379,#REF!)</f>
        <v>#REF!</v>
      </c>
    </row>
    <row r="1380" spans="14:14" x14ac:dyDescent="0.25">
      <c r="N1380" t="e">
        <f>_xlfn.CONCAT(B1380,#REF!)</f>
        <v>#REF!</v>
      </c>
    </row>
    <row r="1381" spans="14:14" x14ac:dyDescent="0.25">
      <c r="N1381" t="e">
        <f>_xlfn.CONCAT(B1381,#REF!)</f>
        <v>#REF!</v>
      </c>
    </row>
    <row r="1382" spans="14:14" x14ac:dyDescent="0.25">
      <c r="N1382" t="e">
        <f>_xlfn.CONCAT(B1382,#REF!)</f>
        <v>#REF!</v>
      </c>
    </row>
    <row r="1383" spans="14:14" x14ac:dyDescent="0.25">
      <c r="N1383" t="e">
        <f>_xlfn.CONCAT(B1383,#REF!)</f>
        <v>#REF!</v>
      </c>
    </row>
    <row r="1384" spans="14:14" x14ac:dyDescent="0.25">
      <c r="N1384" t="e">
        <f>_xlfn.CONCAT(B1384,#REF!)</f>
        <v>#REF!</v>
      </c>
    </row>
    <row r="1385" spans="14:14" x14ac:dyDescent="0.25">
      <c r="N1385" t="e">
        <f>_xlfn.CONCAT(B1385,#REF!)</f>
        <v>#REF!</v>
      </c>
    </row>
    <row r="1386" spans="14:14" x14ac:dyDescent="0.25">
      <c r="N1386" t="e">
        <f>_xlfn.CONCAT(B1386,#REF!)</f>
        <v>#REF!</v>
      </c>
    </row>
    <row r="1387" spans="14:14" x14ac:dyDescent="0.25">
      <c r="N1387" t="e">
        <f>_xlfn.CONCAT(B1387,#REF!)</f>
        <v>#REF!</v>
      </c>
    </row>
    <row r="1388" spans="14:14" x14ac:dyDescent="0.25">
      <c r="N1388" t="e">
        <f>_xlfn.CONCAT(B1388,#REF!)</f>
        <v>#REF!</v>
      </c>
    </row>
    <row r="1389" spans="14:14" x14ac:dyDescent="0.25">
      <c r="N1389" t="e">
        <f>_xlfn.CONCAT(B1389,#REF!)</f>
        <v>#REF!</v>
      </c>
    </row>
    <row r="1390" spans="14:14" x14ac:dyDescent="0.25">
      <c r="N1390" t="e">
        <f>_xlfn.CONCAT(B1390,#REF!)</f>
        <v>#REF!</v>
      </c>
    </row>
    <row r="1391" spans="14:14" x14ac:dyDescent="0.25">
      <c r="N1391" t="e">
        <f>_xlfn.CONCAT(B1391,#REF!)</f>
        <v>#REF!</v>
      </c>
    </row>
    <row r="1392" spans="14:14" x14ac:dyDescent="0.25">
      <c r="N1392" t="e">
        <f>_xlfn.CONCAT(B1392,#REF!)</f>
        <v>#REF!</v>
      </c>
    </row>
    <row r="1393" spans="14:14" x14ac:dyDescent="0.25">
      <c r="N1393" t="e">
        <f>_xlfn.CONCAT(B1393,#REF!)</f>
        <v>#REF!</v>
      </c>
    </row>
    <row r="1394" spans="14:14" x14ac:dyDescent="0.25">
      <c r="N1394" t="e">
        <f>_xlfn.CONCAT(B1394,#REF!)</f>
        <v>#REF!</v>
      </c>
    </row>
    <row r="1395" spans="14:14" x14ac:dyDescent="0.25">
      <c r="N1395" t="e">
        <f>_xlfn.CONCAT(B1395,#REF!)</f>
        <v>#REF!</v>
      </c>
    </row>
    <row r="1396" spans="14:14" x14ac:dyDescent="0.25">
      <c r="N1396" t="e">
        <f>_xlfn.CONCAT(B1396,#REF!)</f>
        <v>#REF!</v>
      </c>
    </row>
    <row r="1397" spans="14:14" x14ac:dyDescent="0.25">
      <c r="N1397" t="e">
        <f>_xlfn.CONCAT(B1397,#REF!)</f>
        <v>#REF!</v>
      </c>
    </row>
    <row r="1398" spans="14:14" x14ac:dyDescent="0.25">
      <c r="N1398" t="e">
        <f>_xlfn.CONCAT(B1398,#REF!)</f>
        <v>#REF!</v>
      </c>
    </row>
    <row r="1399" spans="14:14" x14ac:dyDescent="0.25">
      <c r="N1399" t="e">
        <f>_xlfn.CONCAT(B1399,#REF!)</f>
        <v>#REF!</v>
      </c>
    </row>
    <row r="1400" spans="14:14" x14ac:dyDescent="0.25">
      <c r="N1400" t="e">
        <f>_xlfn.CONCAT(B1400,#REF!)</f>
        <v>#REF!</v>
      </c>
    </row>
    <row r="1401" spans="14:14" x14ac:dyDescent="0.25">
      <c r="N1401" t="e">
        <f>_xlfn.CONCAT(B1401,#REF!)</f>
        <v>#REF!</v>
      </c>
    </row>
    <row r="1402" spans="14:14" x14ac:dyDescent="0.25">
      <c r="N1402" t="e">
        <f>_xlfn.CONCAT(B1402,#REF!)</f>
        <v>#REF!</v>
      </c>
    </row>
    <row r="1403" spans="14:14" x14ac:dyDescent="0.25">
      <c r="N1403" t="e">
        <f>_xlfn.CONCAT(B1403,#REF!)</f>
        <v>#REF!</v>
      </c>
    </row>
    <row r="1404" spans="14:14" x14ac:dyDescent="0.25">
      <c r="N1404" t="e">
        <f>_xlfn.CONCAT(B1404,#REF!)</f>
        <v>#REF!</v>
      </c>
    </row>
    <row r="1405" spans="14:14" x14ac:dyDescent="0.25">
      <c r="N1405" t="e">
        <f>_xlfn.CONCAT(B1405,#REF!)</f>
        <v>#REF!</v>
      </c>
    </row>
    <row r="1406" spans="14:14" x14ac:dyDescent="0.25">
      <c r="N1406" t="e">
        <f>_xlfn.CONCAT(B1406,#REF!)</f>
        <v>#REF!</v>
      </c>
    </row>
    <row r="1407" spans="14:14" x14ac:dyDescent="0.25">
      <c r="N1407" t="e">
        <f>_xlfn.CONCAT(B1407,#REF!)</f>
        <v>#REF!</v>
      </c>
    </row>
    <row r="1408" spans="14:14" x14ac:dyDescent="0.25">
      <c r="N1408" t="e">
        <f>_xlfn.CONCAT(B1408,#REF!)</f>
        <v>#REF!</v>
      </c>
    </row>
    <row r="1409" spans="14:14" x14ac:dyDescent="0.25">
      <c r="N1409" t="e">
        <f>_xlfn.CONCAT(B1409,#REF!)</f>
        <v>#REF!</v>
      </c>
    </row>
    <row r="1410" spans="14:14" x14ac:dyDescent="0.25">
      <c r="N1410" t="e">
        <f>_xlfn.CONCAT(B1410,#REF!)</f>
        <v>#REF!</v>
      </c>
    </row>
    <row r="1411" spans="14:14" x14ac:dyDescent="0.25">
      <c r="N1411" t="e">
        <f>_xlfn.CONCAT(B1411,#REF!)</f>
        <v>#REF!</v>
      </c>
    </row>
    <row r="1412" spans="14:14" x14ac:dyDescent="0.25">
      <c r="N1412" t="e">
        <f>_xlfn.CONCAT(B1412,#REF!)</f>
        <v>#REF!</v>
      </c>
    </row>
    <row r="1413" spans="14:14" x14ac:dyDescent="0.25">
      <c r="N1413" t="e">
        <f>_xlfn.CONCAT(B1413,#REF!)</f>
        <v>#REF!</v>
      </c>
    </row>
    <row r="1414" spans="14:14" x14ac:dyDescent="0.25">
      <c r="N1414" t="e">
        <f>_xlfn.CONCAT(B1414,#REF!)</f>
        <v>#REF!</v>
      </c>
    </row>
    <row r="1415" spans="14:14" x14ac:dyDescent="0.25">
      <c r="N1415" t="e">
        <f>_xlfn.CONCAT(B1415,#REF!)</f>
        <v>#REF!</v>
      </c>
    </row>
    <row r="1416" spans="14:14" x14ac:dyDescent="0.25">
      <c r="N1416" t="e">
        <f>_xlfn.CONCAT(B1416,#REF!)</f>
        <v>#REF!</v>
      </c>
    </row>
    <row r="1417" spans="14:14" x14ac:dyDescent="0.25">
      <c r="N1417" t="e">
        <f>_xlfn.CONCAT(B1417,#REF!)</f>
        <v>#REF!</v>
      </c>
    </row>
    <row r="1418" spans="14:14" x14ac:dyDescent="0.25">
      <c r="N1418" t="e">
        <f>_xlfn.CONCAT(B1418,#REF!)</f>
        <v>#REF!</v>
      </c>
    </row>
    <row r="1419" spans="14:14" x14ac:dyDescent="0.25">
      <c r="N1419" t="e">
        <f>_xlfn.CONCAT(B1419,#REF!)</f>
        <v>#REF!</v>
      </c>
    </row>
    <row r="1420" spans="14:14" x14ac:dyDescent="0.25">
      <c r="N1420" t="e">
        <f>_xlfn.CONCAT(B1420,#REF!)</f>
        <v>#REF!</v>
      </c>
    </row>
    <row r="1421" spans="14:14" x14ac:dyDescent="0.25">
      <c r="N1421" t="e">
        <f>_xlfn.CONCAT(B1421,#REF!)</f>
        <v>#REF!</v>
      </c>
    </row>
    <row r="1422" spans="14:14" x14ac:dyDescent="0.25">
      <c r="N1422" t="e">
        <f>_xlfn.CONCAT(B1422,#REF!)</f>
        <v>#REF!</v>
      </c>
    </row>
    <row r="1423" spans="14:14" x14ac:dyDescent="0.25">
      <c r="N1423" t="e">
        <f>_xlfn.CONCAT(B1423,#REF!)</f>
        <v>#REF!</v>
      </c>
    </row>
    <row r="1424" spans="14:14" x14ac:dyDescent="0.25">
      <c r="N1424" t="e">
        <f>_xlfn.CONCAT(B1424,#REF!)</f>
        <v>#REF!</v>
      </c>
    </row>
    <row r="1425" spans="14:14" x14ac:dyDescent="0.25">
      <c r="N1425" t="e">
        <f>_xlfn.CONCAT(B1425,#REF!)</f>
        <v>#REF!</v>
      </c>
    </row>
    <row r="1426" spans="14:14" x14ac:dyDescent="0.25">
      <c r="N1426" t="e">
        <f>_xlfn.CONCAT(B1426,#REF!)</f>
        <v>#REF!</v>
      </c>
    </row>
    <row r="1427" spans="14:14" x14ac:dyDescent="0.25">
      <c r="N1427" t="e">
        <f>_xlfn.CONCAT(B1427,#REF!)</f>
        <v>#REF!</v>
      </c>
    </row>
    <row r="1428" spans="14:14" x14ac:dyDescent="0.25">
      <c r="N1428" t="e">
        <f>_xlfn.CONCAT(B1428,#REF!)</f>
        <v>#REF!</v>
      </c>
    </row>
    <row r="1429" spans="14:14" x14ac:dyDescent="0.25">
      <c r="N1429" t="e">
        <f>_xlfn.CONCAT(B1429,#REF!)</f>
        <v>#REF!</v>
      </c>
    </row>
    <row r="1430" spans="14:14" x14ac:dyDescent="0.25">
      <c r="N1430" t="e">
        <f>_xlfn.CONCAT(B1430,#REF!)</f>
        <v>#REF!</v>
      </c>
    </row>
    <row r="1431" spans="14:14" x14ac:dyDescent="0.25">
      <c r="N1431" t="e">
        <f>_xlfn.CONCAT(B1431,#REF!)</f>
        <v>#REF!</v>
      </c>
    </row>
    <row r="1432" spans="14:14" x14ac:dyDescent="0.25">
      <c r="N1432" t="e">
        <f>_xlfn.CONCAT(B1432,#REF!)</f>
        <v>#REF!</v>
      </c>
    </row>
    <row r="1433" spans="14:14" x14ac:dyDescent="0.25">
      <c r="N1433" t="e">
        <f>_xlfn.CONCAT(B1433,#REF!)</f>
        <v>#REF!</v>
      </c>
    </row>
    <row r="1434" spans="14:14" x14ac:dyDescent="0.25">
      <c r="N1434" t="e">
        <f>_xlfn.CONCAT(B1434,#REF!)</f>
        <v>#REF!</v>
      </c>
    </row>
    <row r="1435" spans="14:14" x14ac:dyDescent="0.25">
      <c r="N1435" t="e">
        <f>_xlfn.CONCAT(B1435,#REF!)</f>
        <v>#REF!</v>
      </c>
    </row>
    <row r="1436" spans="14:14" x14ac:dyDescent="0.25">
      <c r="N1436" t="e">
        <f>_xlfn.CONCAT(B1436,#REF!)</f>
        <v>#REF!</v>
      </c>
    </row>
    <row r="1437" spans="14:14" x14ac:dyDescent="0.25">
      <c r="N1437" t="e">
        <f>_xlfn.CONCAT(B1437,#REF!)</f>
        <v>#REF!</v>
      </c>
    </row>
    <row r="1438" spans="14:14" x14ac:dyDescent="0.25">
      <c r="N1438" t="e">
        <f>_xlfn.CONCAT(B1438,#REF!)</f>
        <v>#REF!</v>
      </c>
    </row>
    <row r="1439" spans="14:14" x14ac:dyDescent="0.25">
      <c r="N1439" t="e">
        <f>_xlfn.CONCAT(B1439,#REF!)</f>
        <v>#REF!</v>
      </c>
    </row>
    <row r="1440" spans="14:14" x14ac:dyDescent="0.25">
      <c r="N1440" t="e">
        <f>_xlfn.CONCAT(B1440,#REF!)</f>
        <v>#REF!</v>
      </c>
    </row>
    <row r="1441" spans="14:14" x14ac:dyDescent="0.25">
      <c r="N1441" t="e">
        <f>_xlfn.CONCAT(B1441,#REF!)</f>
        <v>#REF!</v>
      </c>
    </row>
    <row r="1442" spans="14:14" x14ac:dyDescent="0.25">
      <c r="N1442" t="e">
        <f>_xlfn.CONCAT(B1442,#REF!)</f>
        <v>#REF!</v>
      </c>
    </row>
    <row r="1443" spans="14:14" x14ac:dyDescent="0.25">
      <c r="N1443" t="e">
        <f>_xlfn.CONCAT(B1443,#REF!)</f>
        <v>#REF!</v>
      </c>
    </row>
    <row r="1444" spans="14:14" x14ac:dyDescent="0.25">
      <c r="N1444" t="e">
        <f>_xlfn.CONCAT(B1444,#REF!)</f>
        <v>#REF!</v>
      </c>
    </row>
    <row r="1445" spans="14:14" x14ac:dyDescent="0.25">
      <c r="N1445" t="e">
        <f>_xlfn.CONCAT(B1445,#REF!)</f>
        <v>#REF!</v>
      </c>
    </row>
    <row r="1446" spans="14:14" x14ac:dyDescent="0.25">
      <c r="N1446" t="e">
        <f>_xlfn.CONCAT(B1446,#REF!)</f>
        <v>#REF!</v>
      </c>
    </row>
    <row r="1447" spans="14:14" x14ac:dyDescent="0.25">
      <c r="N1447" t="e">
        <f>_xlfn.CONCAT(B1447,#REF!)</f>
        <v>#REF!</v>
      </c>
    </row>
    <row r="1448" spans="14:14" x14ac:dyDescent="0.25">
      <c r="N1448" t="e">
        <f>_xlfn.CONCAT(B1448,#REF!)</f>
        <v>#REF!</v>
      </c>
    </row>
    <row r="1449" spans="14:14" x14ac:dyDescent="0.25">
      <c r="N1449" t="e">
        <f>_xlfn.CONCAT(B1449,#REF!)</f>
        <v>#REF!</v>
      </c>
    </row>
    <row r="1450" spans="14:14" x14ac:dyDescent="0.25">
      <c r="N1450" t="e">
        <f>_xlfn.CONCAT(B1450,#REF!)</f>
        <v>#REF!</v>
      </c>
    </row>
    <row r="1451" spans="14:14" x14ac:dyDescent="0.25">
      <c r="N1451" t="e">
        <f>_xlfn.CONCAT(B1451,#REF!)</f>
        <v>#REF!</v>
      </c>
    </row>
    <row r="1452" spans="14:14" x14ac:dyDescent="0.25">
      <c r="N1452" t="e">
        <f>_xlfn.CONCAT(B1452,#REF!)</f>
        <v>#REF!</v>
      </c>
    </row>
    <row r="1453" spans="14:14" x14ac:dyDescent="0.25">
      <c r="N1453" t="e">
        <f>_xlfn.CONCAT(B1453,#REF!)</f>
        <v>#REF!</v>
      </c>
    </row>
    <row r="1454" spans="14:14" x14ac:dyDescent="0.25">
      <c r="N1454" t="e">
        <f>_xlfn.CONCAT(B1454,#REF!)</f>
        <v>#REF!</v>
      </c>
    </row>
    <row r="1455" spans="14:14" x14ac:dyDescent="0.25">
      <c r="N1455" t="e">
        <f>_xlfn.CONCAT(B1455,#REF!)</f>
        <v>#REF!</v>
      </c>
    </row>
    <row r="1456" spans="14:14" x14ac:dyDescent="0.25">
      <c r="N1456" t="e">
        <f>_xlfn.CONCAT(B1456,#REF!)</f>
        <v>#REF!</v>
      </c>
    </row>
    <row r="1457" spans="14:14" x14ac:dyDescent="0.25">
      <c r="N1457" t="e">
        <f>_xlfn.CONCAT(B1457,#REF!)</f>
        <v>#REF!</v>
      </c>
    </row>
    <row r="1458" spans="14:14" x14ac:dyDescent="0.25">
      <c r="N1458" t="e">
        <f>_xlfn.CONCAT(B1458,#REF!)</f>
        <v>#REF!</v>
      </c>
    </row>
    <row r="1459" spans="14:14" x14ac:dyDescent="0.25">
      <c r="N1459" t="e">
        <f>_xlfn.CONCAT(B1459,#REF!)</f>
        <v>#REF!</v>
      </c>
    </row>
    <row r="1460" spans="14:14" x14ac:dyDescent="0.25">
      <c r="N1460" t="e">
        <f>_xlfn.CONCAT(B1460,#REF!)</f>
        <v>#REF!</v>
      </c>
    </row>
    <row r="1461" spans="14:14" x14ac:dyDescent="0.25">
      <c r="N1461" t="e">
        <f>_xlfn.CONCAT(B1461,#REF!)</f>
        <v>#REF!</v>
      </c>
    </row>
    <row r="1462" spans="14:14" x14ac:dyDescent="0.25">
      <c r="N1462" t="e">
        <f>_xlfn.CONCAT(B1462,#REF!)</f>
        <v>#REF!</v>
      </c>
    </row>
    <row r="1463" spans="14:14" x14ac:dyDescent="0.25">
      <c r="N1463" t="e">
        <f>_xlfn.CONCAT(B1463,#REF!)</f>
        <v>#REF!</v>
      </c>
    </row>
    <row r="1464" spans="14:14" x14ac:dyDescent="0.25">
      <c r="N1464" t="e">
        <f>_xlfn.CONCAT(B1464,#REF!)</f>
        <v>#REF!</v>
      </c>
    </row>
    <row r="1465" spans="14:14" x14ac:dyDescent="0.25">
      <c r="N1465" t="e">
        <f>_xlfn.CONCAT(B1465,#REF!)</f>
        <v>#REF!</v>
      </c>
    </row>
    <row r="1466" spans="14:14" x14ac:dyDescent="0.25">
      <c r="N1466" t="e">
        <f>_xlfn.CONCAT(B1466,#REF!)</f>
        <v>#REF!</v>
      </c>
    </row>
    <row r="1467" spans="14:14" x14ac:dyDescent="0.25">
      <c r="N1467" t="e">
        <f>_xlfn.CONCAT(B1467,#REF!)</f>
        <v>#REF!</v>
      </c>
    </row>
    <row r="1468" spans="14:14" x14ac:dyDescent="0.25">
      <c r="N1468" t="e">
        <f>_xlfn.CONCAT(B1468,#REF!)</f>
        <v>#REF!</v>
      </c>
    </row>
    <row r="1469" spans="14:14" x14ac:dyDescent="0.25">
      <c r="N1469" t="e">
        <f>_xlfn.CONCAT(B1469,#REF!)</f>
        <v>#REF!</v>
      </c>
    </row>
    <row r="1470" spans="14:14" x14ac:dyDescent="0.25">
      <c r="N1470" t="e">
        <f>_xlfn.CONCAT(B1470,#REF!)</f>
        <v>#REF!</v>
      </c>
    </row>
    <row r="1471" spans="14:14" x14ac:dyDescent="0.25">
      <c r="N1471" t="e">
        <f>_xlfn.CONCAT(B1471,#REF!)</f>
        <v>#REF!</v>
      </c>
    </row>
    <row r="1472" spans="14:14" x14ac:dyDescent="0.25">
      <c r="N1472" t="e">
        <f>_xlfn.CONCAT(B1472,#REF!)</f>
        <v>#REF!</v>
      </c>
    </row>
    <row r="1473" spans="14:14" x14ac:dyDescent="0.25">
      <c r="N1473" t="e">
        <f>_xlfn.CONCAT(B1473,#REF!)</f>
        <v>#REF!</v>
      </c>
    </row>
    <row r="1474" spans="14:14" x14ac:dyDescent="0.25">
      <c r="N1474" t="e">
        <f>_xlfn.CONCAT(B1474,#REF!)</f>
        <v>#REF!</v>
      </c>
    </row>
    <row r="1475" spans="14:14" x14ac:dyDescent="0.25">
      <c r="N1475" t="e">
        <f>_xlfn.CONCAT(B1475,#REF!)</f>
        <v>#REF!</v>
      </c>
    </row>
    <row r="1476" spans="14:14" x14ac:dyDescent="0.25">
      <c r="N1476" t="e">
        <f>_xlfn.CONCAT(B1476,#REF!)</f>
        <v>#REF!</v>
      </c>
    </row>
    <row r="1477" spans="14:14" x14ac:dyDescent="0.25">
      <c r="N1477" t="e">
        <f>_xlfn.CONCAT(B1477,#REF!)</f>
        <v>#REF!</v>
      </c>
    </row>
    <row r="1478" spans="14:14" x14ac:dyDescent="0.25">
      <c r="N1478" t="e">
        <f>_xlfn.CONCAT(B1478,#REF!)</f>
        <v>#REF!</v>
      </c>
    </row>
    <row r="1479" spans="14:14" x14ac:dyDescent="0.25">
      <c r="N1479" t="e">
        <f>_xlfn.CONCAT(B1479,#REF!)</f>
        <v>#REF!</v>
      </c>
    </row>
    <row r="1480" spans="14:14" x14ac:dyDescent="0.25">
      <c r="N1480" t="e">
        <f>_xlfn.CONCAT(B1480,#REF!)</f>
        <v>#REF!</v>
      </c>
    </row>
    <row r="1481" spans="14:14" x14ac:dyDescent="0.25">
      <c r="N1481" t="e">
        <f>_xlfn.CONCAT(B1481,#REF!)</f>
        <v>#REF!</v>
      </c>
    </row>
    <row r="1482" spans="14:14" x14ac:dyDescent="0.25">
      <c r="N1482" t="e">
        <f>_xlfn.CONCAT(B1482,#REF!)</f>
        <v>#REF!</v>
      </c>
    </row>
    <row r="1483" spans="14:14" x14ac:dyDescent="0.25">
      <c r="N1483" t="e">
        <f>_xlfn.CONCAT(B1483,#REF!)</f>
        <v>#REF!</v>
      </c>
    </row>
    <row r="1484" spans="14:14" x14ac:dyDescent="0.25">
      <c r="N1484" t="e">
        <f>_xlfn.CONCAT(B1484,#REF!)</f>
        <v>#REF!</v>
      </c>
    </row>
    <row r="1485" spans="14:14" x14ac:dyDescent="0.25">
      <c r="N1485" t="e">
        <f>_xlfn.CONCAT(B1485,#REF!)</f>
        <v>#REF!</v>
      </c>
    </row>
    <row r="1486" spans="14:14" x14ac:dyDescent="0.25">
      <c r="N1486" t="e">
        <f>_xlfn.CONCAT(B1486,#REF!)</f>
        <v>#REF!</v>
      </c>
    </row>
    <row r="1487" spans="14:14" x14ac:dyDescent="0.25">
      <c r="N1487" t="e">
        <f>_xlfn.CONCAT(B1487,#REF!)</f>
        <v>#REF!</v>
      </c>
    </row>
    <row r="1488" spans="14:14" x14ac:dyDescent="0.25">
      <c r="N1488" t="e">
        <f>_xlfn.CONCAT(B1488,#REF!)</f>
        <v>#REF!</v>
      </c>
    </row>
    <row r="1489" spans="14:14" x14ac:dyDescent="0.25">
      <c r="N1489" t="e">
        <f>_xlfn.CONCAT(B1489,#REF!)</f>
        <v>#REF!</v>
      </c>
    </row>
    <row r="1490" spans="14:14" x14ac:dyDescent="0.25">
      <c r="N1490" t="e">
        <f>_xlfn.CONCAT(B1490,#REF!)</f>
        <v>#REF!</v>
      </c>
    </row>
    <row r="1491" spans="14:14" x14ac:dyDescent="0.25">
      <c r="N1491" t="e">
        <f>_xlfn.CONCAT(B1491,#REF!)</f>
        <v>#REF!</v>
      </c>
    </row>
    <row r="1492" spans="14:14" x14ac:dyDescent="0.25">
      <c r="N1492" t="e">
        <f>_xlfn.CONCAT(B1492,#REF!)</f>
        <v>#REF!</v>
      </c>
    </row>
    <row r="1493" spans="14:14" x14ac:dyDescent="0.25">
      <c r="N1493" t="e">
        <f>_xlfn.CONCAT(B1493,#REF!)</f>
        <v>#REF!</v>
      </c>
    </row>
    <row r="1494" spans="14:14" x14ac:dyDescent="0.25">
      <c r="N1494" t="e">
        <f>_xlfn.CONCAT(B1494,#REF!)</f>
        <v>#REF!</v>
      </c>
    </row>
    <row r="1495" spans="14:14" x14ac:dyDescent="0.25">
      <c r="N1495" t="e">
        <f>_xlfn.CONCAT(B1495,#REF!)</f>
        <v>#REF!</v>
      </c>
    </row>
    <row r="1496" spans="14:14" x14ac:dyDescent="0.25">
      <c r="N1496" t="e">
        <f>_xlfn.CONCAT(B1496,#REF!)</f>
        <v>#REF!</v>
      </c>
    </row>
    <row r="1497" spans="14:14" x14ac:dyDescent="0.25">
      <c r="N1497" t="e">
        <f>_xlfn.CONCAT(B1497,#REF!)</f>
        <v>#REF!</v>
      </c>
    </row>
    <row r="1498" spans="14:14" x14ac:dyDescent="0.25">
      <c r="N1498" t="e">
        <f>_xlfn.CONCAT(B1498,#REF!)</f>
        <v>#REF!</v>
      </c>
    </row>
    <row r="1499" spans="14:14" x14ac:dyDescent="0.25">
      <c r="N1499" t="e">
        <f>_xlfn.CONCAT(B1499,#REF!)</f>
        <v>#REF!</v>
      </c>
    </row>
    <row r="1500" spans="14:14" x14ac:dyDescent="0.25">
      <c r="N1500" t="e">
        <f>_xlfn.CONCAT(B1500,#REF!)</f>
        <v>#REF!</v>
      </c>
    </row>
    <row r="1501" spans="14:14" x14ac:dyDescent="0.25">
      <c r="N1501" t="e">
        <f>_xlfn.CONCAT(B1501,#REF!)</f>
        <v>#REF!</v>
      </c>
    </row>
    <row r="1502" spans="14:14" x14ac:dyDescent="0.25">
      <c r="N1502" t="e">
        <f>_xlfn.CONCAT(B1502,#REF!)</f>
        <v>#REF!</v>
      </c>
    </row>
    <row r="1503" spans="14:14" x14ac:dyDescent="0.25">
      <c r="N1503" t="e">
        <f>_xlfn.CONCAT(B1503,#REF!)</f>
        <v>#REF!</v>
      </c>
    </row>
    <row r="1504" spans="14:14" x14ac:dyDescent="0.25">
      <c r="N1504" t="e">
        <f>_xlfn.CONCAT(B1504,#REF!)</f>
        <v>#REF!</v>
      </c>
    </row>
    <row r="1505" spans="14:14" x14ac:dyDescent="0.25">
      <c r="N1505" t="e">
        <f>_xlfn.CONCAT(B1505,#REF!)</f>
        <v>#REF!</v>
      </c>
    </row>
    <row r="1506" spans="14:14" x14ac:dyDescent="0.25">
      <c r="N1506" t="e">
        <f>_xlfn.CONCAT(B1506,#REF!)</f>
        <v>#REF!</v>
      </c>
    </row>
    <row r="1507" spans="14:14" x14ac:dyDescent="0.25">
      <c r="N1507" t="e">
        <f>_xlfn.CONCAT(B1507,#REF!)</f>
        <v>#REF!</v>
      </c>
    </row>
    <row r="1508" spans="14:14" x14ac:dyDescent="0.25">
      <c r="N1508" t="e">
        <f>_xlfn.CONCAT(B1508,#REF!)</f>
        <v>#REF!</v>
      </c>
    </row>
    <row r="1509" spans="14:14" x14ac:dyDescent="0.25">
      <c r="N1509" t="e">
        <f>_xlfn.CONCAT(B1509,#REF!)</f>
        <v>#REF!</v>
      </c>
    </row>
    <row r="1510" spans="14:14" x14ac:dyDescent="0.25">
      <c r="N1510" t="e">
        <f>_xlfn.CONCAT(B1510,#REF!)</f>
        <v>#REF!</v>
      </c>
    </row>
    <row r="1511" spans="14:14" x14ac:dyDescent="0.25">
      <c r="N1511" t="e">
        <f>_xlfn.CONCAT(B1511,#REF!)</f>
        <v>#REF!</v>
      </c>
    </row>
    <row r="1512" spans="14:14" x14ac:dyDescent="0.25">
      <c r="N1512" t="e">
        <f>_xlfn.CONCAT(B1512,#REF!)</f>
        <v>#REF!</v>
      </c>
    </row>
    <row r="1513" spans="14:14" x14ac:dyDescent="0.25">
      <c r="N1513" t="e">
        <f>_xlfn.CONCAT(B1513,#REF!)</f>
        <v>#REF!</v>
      </c>
    </row>
    <row r="1514" spans="14:14" x14ac:dyDescent="0.25">
      <c r="N1514" t="e">
        <f>_xlfn.CONCAT(B1514,#REF!)</f>
        <v>#REF!</v>
      </c>
    </row>
    <row r="1515" spans="14:14" x14ac:dyDescent="0.25">
      <c r="N1515" t="e">
        <f>_xlfn.CONCAT(B1515,#REF!)</f>
        <v>#REF!</v>
      </c>
    </row>
    <row r="1516" spans="14:14" x14ac:dyDescent="0.25">
      <c r="N1516" t="e">
        <f>_xlfn.CONCAT(B1516,#REF!)</f>
        <v>#REF!</v>
      </c>
    </row>
    <row r="1517" spans="14:14" x14ac:dyDescent="0.25">
      <c r="N1517" t="e">
        <f>_xlfn.CONCAT(B1517,#REF!)</f>
        <v>#REF!</v>
      </c>
    </row>
    <row r="1518" spans="14:14" x14ac:dyDescent="0.25">
      <c r="N1518" t="e">
        <f>_xlfn.CONCAT(B1518,#REF!)</f>
        <v>#REF!</v>
      </c>
    </row>
    <row r="1519" spans="14:14" x14ac:dyDescent="0.25">
      <c r="N1519" t="e">
        <f>_xlfn.CONCAT(B1519,#REF!)</f>
        <v>#REF!</v>
      </c>
    </row>
    <row r="1520" spans="14:14" x14ac:dyDescent="0.25">
      <c r="N1520" t="e">
        <f>_xlfn.CONCAT(B1520,#REF!)</f>
        <v>#REF!</v>
      </c>
    </row>
    <row r="1521" spans="14:14" x14ac:dyDescent="0.25">
      <c r="N1521" t="e">
        <f>_xlfn.CONCAT(B1521,#REF!)</f>
        <v>#REF!</v>
      </c>
    </row>
    <row r="1522" spans="14:14" x14ac:dyDescent="0.25">
      <c r="N1522" t="e">
        <f>_xlfn.CONCAT(B1522,#REF!)</f>
        <v>#REF!</v>
      </c>
    </row>
    <row r="1523" spans="14:14" x14ac:dyDescent="0.25">
      <c r="N1523" t="e">
        <f>_xlfn.CONCAT(B1523,#REF!)</f>
        <v>#REF!</v>
      </c>
    </row>
    <row r="1524" spans="14:14" x14ac:dyDescent="0.25">
      <c r="N1524" t="e">
        <f>_xlfn.CONCAT(B1524,#REF!)</f>
        <v>#REF!</v>
      </c>
    </row>
    <row r="1525" spans="14:14" x14ac:dyDescent="0.25">
      <c r="N1525" t="e">
        <f>_xlfn.CONCAT(B1525,#REF!)</f>
        <v>#REF!</v>
      </c>
    </row>
    <row r="1526" spans="14:14" x14ac:dyDescent="0.25">
      <c r="N1526" t="e">
        <f>_xlfn.CONCAT(B1526,#REF!)</f>
        <v>#REF!</v>
      </c>
    </row>
    <row r="1527" spans="14:14" x14ac:dyDescent="0.25">
      <c r="N1527" t="e">
        <f>_xlfn.CONCAT(B1527,#REF!)</f>
        <v>#REF!</v>
      </c>
    </row>
    <row r="1528" spans="14:14" x14ac:dyDescent="0.25">
      <c r="N1528" t="e">
        <f>_xlfn.CONCAT(B1528,#REF!)</f>
        <v>#REF!</v>
      </c>
    </row>
    <row r="1529" spans="14:14" x14ac:dyDescent="0.25">
      <c r="N1529" t="e">
        <f>_xlfn.CONCAT(B1529,#REF!)</f>
        <v>#REF!</v>
      </c>
    </row>
    <row r="1530" spans="14:14" x14ac:dyDescent="0.25">
      <c r="N1530" t="e">
        <f>_xlfn.CONCAT(B1530,#REF!)</f>
        <v>#REF!</v>
      </c>
    </row>
    <row r="1531" spans="14:14" x14ac:dyDescent="0.25">
      <c r="N1531" t="e">
        <f>_xlfn.CONCAT(B1531,#REF!)</f>
        <v>#REF!</v>
      </c>
    </row>
    <row r="1532" spans="14:14" x14ac:dyDescent="0.25">
      <c r="N1532" t="e">
        <f>_xlfn.CONCAT(B1532,#REF!)</f>
        <v>#REF!</v>
      </c>
    </row>
    <row r="1533" spans="14:14" x14ac:dyDescent="0.25">
      <c r="N1533" t="e">
        <f>_xlfn.CONCAT(B1533,#REF!)</f>
        <v>#REF!</v>
      </c>
    </row>
    <row r="1534" spans="14:14" x14ac:dyDescent="0.25">
      <c r="N1534" t="e">
        <f>_xlfn.CONCAT(B1534,#REF!)</f>
        <v>#REF!</v>
      </c>
    </row>
    <row r="1535" spans="14:14" x14ac:dyDescent="0.25">
      <c r="N1535" t="e">
        <f>_xlfn.CONCAT(B1535,#REF!)</f>
        <v>#REF!</v>
      </c>
    </row>
    <row r="1536" spans="14:14" x14ac:dyDescent="0.25">
      <c r="N1536" t="e">
        <f>_xlfn.CONCAT(B1536,#REF!)</f>
        <v>#REF!</v>
      </c>
    </row>
    <row r="1537" spans="14:14" x14ac:dyDescent="0.25">
      <c r="N1537" t="e">
        <f>_xlfn.CONCAT(B1537,#REF!)</f>
        <v>#REF!</v>
      </c>
    </row>
    <row r="1538" spans="14:14" x14ac:dyDescent="0.25">
      <c r="N1538" t="e">
        <f>_xlfn.CONCAT(B1538,#REF!)</f>
        <v>#REF!</v>
      </c>
    </row>
    <row r="1539" spans="14:14" x14ac:dyDescent="0.25">
      <c r="N1539" t="e">
        <f>_xlfn.CONCAT(B1539,#REF!)</f>
        <v>#REF!</v>
      </c>
    </row>
    <row r="1540" spans="14:14" x14ac:dyDescent="0.25">
      <c r="N1540" t="e">
        <f>_xlfn.CONCAT(B1540,#REF!)</f>
        <v>#REF!</v>
      </c>
    </row>
    <row r="1541" spans="14:14" x14ac:dyDescent="0.25">
      <c r="N1541" t="e">
        <f>_xlfn.CONCAT(B1541,#REF!)</f>
        <v>#REF!</v>
      </c>
    </row>
    <row r="1542" spans="14:14" x14ac:dyDescent="0.25">
      <c r="N1542" t="e">
        <f>_xlfn.CONCAT(B1542,#REF!)</f>
        <v>#REF!</v>
      </c>
    </row>
    <row r="1543" spans="14:14" x14ac:dyDescent="0.25">
      <c r="N1543" t="e">
        <f>_xlfn.CONCAT(B1543,#REF!)</f>
        <v>#REF!</v>
      </c>
    </row>
    <row r="1544" spans="14:14" x14ac:dyDescent="0.25">
      <c r="N1544" t="e">
        <f>_xlfn.CONCAT(B1544,#REF!)</f>
        <v>#REF!</v>
      </c>
    </row>
    <row r="1545" spans="14:14" x14ac:dyDescent="0.25">
      <c r="N1545" t="e">
        <f>_xlfn.CONCAT(B1545,#REF!)</f>
        <v>#REF!</v>
      </c>
    </row>
    <row r="1546" spans="14:14" x14ac:dyDescent="0.25">
      <c r="N1546" t="e">
        <f>_xlfn.CONCAT(B1546,#REF!)</f>
        <v>#REF!</v>
      </c>
    </row>
    <row r="1547" spans="14:14" x14ac:dyDescent="0.25">
      <c r="N1547" t="e">
        <f>_xlfn.CONCAT(B1547,#REF!)</f>
        <v>#REF!</v>
      </c>
    </row>
    <row r="1548" spans="14:14" x14ac:dyDescent="0.25">
      <c r="N1548" t="e">
        <f>_xlfn.CONCAT(B1548,#REF!)</f>
        <v>#REF!</v>
      </c>
    </row>
    <row r="1549" spans="14:14" x14ac:dyDescent="0.25">
      <c r="N1549" t="e">
        <f>_xlfn.CONCAT(B1549,#REF!)</f>
        <v>#REF!</v>
      </c>
    </row>
    <row r="1550" spans="14:14" x14ac:dyDescent="0.25">
      <c r="N1550" t="e">
        <f>_xlfn.CONCAT(B1550,#REF!)</f>
        <v>#REF!</v>
      </c>
    </row>
    <row r="1551" spans="14:14" x14ac:dyDescent="0.25">
      <c r="N1551" t="e">
        <f>_xlfn.CONCAT(B1551,#REF!)</f>
        <v>#REF!</v>
      </c>
    </row>
    <row r="1552" spans="14:14" x14ac:dyDescent="0.25">
      <c r="N1552" t="e">
        <f>_xlfn.CONCAT(B1552,#REF!)</f>
        <v>#REF!</v>
      </c>
    </row>
    <row r="1553" spans="14:14" x14ac:dyDescent="0.25">
      <c r="N1553" t="e">
        <f>_xlfn.CONCAT(B1553,#REF!)</f>
        <v>#REF!</v>
      </c>
    </row>
    <row r="1554" spans="14:14" x14ac:dyDescent="0.25">
      <c r="N1554" t="e">
        <f>_xlfn.CONCAT(B1554,#REF!)</f>
        <v>#REF!</v>
      </c>
    </row>
    <row r="1555" spans="14:14" x14ac:dyDescent="0.25">
      <c r="N1555" t="e">
        <f>_xlfn.CONCAT(B1555,#REF!)</f>
        <v>#REF!</v>
      </c>
    </row>
    <row r="1556" spans="14:14" x14ac:dyDescent="0.25">
      <c r="N1556" t="e">
        <f>_xlfn.CONCAT(B1556,#REF!)</f>
        <v>#REF!</v>
      </c>
    </row>
    <row r="1557" spans="14:14" x14ac:dyDescent="0.25">
      <c r="N1557" t="e">
        <f>_xlfn.CONCAT(B1557,#REF!)</f>
        <v>#REF!</v>
      </c>
    </row>
    <row r="1558" spans="14:14" x14ac:dyDescent="0.25">
      <c r="N1558" t="e">
        <f>_xlfn.CONCAT(B1558,#REF!)</f>
        <v>#REF!</v>
      </c>
    </row>
    <row r="1559" spans="14:14" x14ac:dyDescent="0.25">
      <c r="N1559" t="e">
        <f>_xlfn.CONCAT(B1559,#REF!)</f>
        <v>#REF!</v>
      </c>
    </row>
    <row r="1560" spans="14:14" x14ac:dyDescent="0.25">
      <c r="N1560" t="e">
        <f>_xlfn.CONCAT(B1560,#REF!)</f>
        <v>#REF!</v>
      </c>
    </row>
    <row r="1561" spans="14:14" x14ac:dyDescent="0.25">
      <c r="N1561" t="e">
        <f>_xlfn.CONCAT(B1561,#REF!)</f>
        <v>#REF!</v>
      </c>
    </row>
    <row r="1562" spans="14:14" x14ac:dyDescent="0.25">
      <c r="N1562" t="e">
        <f>_xlfn.CONCAT(B1562,#REF!)</f>
        <v>#REF!</v>
      </c>
    </row>
    <row r="1563" spans="14:14" x14ac:dyDescent="0.25">
      <c r="N1563" t="e">
        <f>_xlfn.CONCAT(B1563,#REF!)</f>
        <v>#REF!</v>
      </c>
    </row>
    <row r="1564" spans="14:14" x14ac:dyDescent="0.25">
      <c r="N1564" t="e">
        <f>_xlfn.CONCAT(B1564,#REF!)</f>
        <v>#REF!</v>
      </c>
    </row>
    <row r="1565" spans="14:14" x14ac:dyDescent="0.25">
      <c r="N1565" t="e">
        <f>_xlfn.CONCAT(B1565,#REF!)</f>
        <v>#REF!</v>
      </c>
    </row>
    <row r="1566" spans="14:14" x14ac:dyDescent="0.25">
      <c r="N1566" t="e">
        <f>_xlfn.CONCAT(B1566,#REF!)</f>
        <v>#REF!</v>
      </c>
    </row>
    <row r="1567" spans="14:14" x14ac:dyDescent="0.25">
      <c r="N1567" t="e">
        <f>_xlfn.CONCAT(B1567,#REF!)</f>
        <v>#REF!</v>
      </c>
    </row>
    <row r="1568" spans="14:14" x14ac:dyDescent="0.25">
      <c r="N1568" t="e">
        <f>_xlfn.CONCAT(B1568,#REF!)</f>
        <v>#REF!</v>
      </c>
    </row>
    <row r="1569" spans="14:14" x14ac:dyDescent="0.25">
      <c r="N1569" t="e">
        <f>_xlfn.CONCAT(B1569,#REF!)</f>
        <v>#REF!</v>
      </c>
    </row>
    <row r="1570" spans="14:14" x14ac:dyDescent="0.25">
      <c r="N1570" t="e">
        <f>_xlfn.CONCAT(B1570,#REF!)</f>
        <v>#REF!</v>
      </c>
    </row>
    <row r="1571" spans="14:14" x14ac:dyDescent="0.25">
      <c r="N1571" t="e">
        <f>_xlfn.CONCAT(B1571,#REF!)</f>
        <v>#REF!</v>
      </c>
    </row>
    <row r="1572" spans="14:14" x14ac:dyDescent="0.25">
      <c r="N1572" t="e">
        <f>_xlfn.CONCAT(B1572,#REF!)</f>
        <v>#REF!</v>
      </c>
    </row>
    <row r="1573" spans="14:14" x14ac:dyDescent="0.25">
      <c r="N1573" t="e">
        <f>_xlfn.CONCAT(B1573,#REF!)</f>
        <v>#REF!</v>
      </c>
    </row>
    <row r="1574" spans="14:14" x14ac:dyDescent="0.25">
      <c r="N1574" t="e">
        <f>_xlfn.CONCAT(B1574,#REF!)</f>
        <v>#REF!</v>
      </c>
    </row>
    <row r="1575" spans="14:14" x14ac:dyDescent="0.25">
      <c r="N1575" t="e">
        <f>_xlfn.CONCAT(B1575,#REF!)</f>
        <v>#REF!</v>
      </c>
    </row>
    <row r="1576" spans="14:14" x14ac:dyDescent="0.25">
      <c r="N1576" t="e">
        <f>_xlfn.CONCAT(B1576,#REF!)</f>
        <v>#REF!</v>
      </c>
    </row>
    <row r="1577" spans="14:14" x14ac:dyDescent="0.25">
      <c r="N1577" t="e">
        <f>_xlfn.CONCAT(B1577,#REF!)</f>
        <v>#REF!</v>
      </c>
    </row>
    <row r="1578" spans="14:14" x14ac:dyDescent="0.25">
      <c r="N1578" t="e">
        <f>_xlfn.CONCAT(B1578,#REF!)</f>
        <v>#REF!</v>
      </c>
    </row>
    <row r="1579" spans="14:14" x14ac:dyDescent="0.25">
      <c r="N1579" t="e">
        <f>_xlfn.CONCAT(B1579,#REF!)</f>
        <v>#REF!</v>
      </c>
    </row>
    <row r="1580" spans="14:14" x14ac:dyDescent="0.25">
      <c r="N1580" t="e">
        <f>_xlfn.CONCAT(B1580,#REF!)</f>
        <v>#REF!</v>
      </c>
    </row>
    <row r="1581" spans="14:14" x14ac:dyDescent="0.25">
      <c r="N1581" t="e">
        <f>_xlfn.CONCAT(B1581,#REF!)</f>
        <v>#REF!</v>
      </c>
    </row>
    <row r="1582" spans="14:14" x14ac:dyDescent="0.25">
      <c r="N1582" t="e">
        <f>_xlfn.CONCAT(B1582,#REF!)</f>
        <v>#REF!</v>
      </c>
    </row>
    <row r="1583" spans="14:14" x14ac:dyDescent="0.25">
      <c r="N1583" t="e">
        <f>_xlfn.CONCAT(B1583,#REF!)</f>
        <v>#REF!</v>
      </c>
    </row>
    <row r="1584" spans="14:14" x14ac:dyDescent="0.25">
      <c r="N1584" t="e">
        <f>_xlfn.CONCAT(B1584,#REF!)</f>
        <v>#REF!</v>
      </c>
    </row>
    <row r="1585" spans="14:14" x14ac:dyDescent="0.25">
      <c r="N1585" t="e">
        <f>_xlfn.CONCAT(B1585,#REF!)</f>
        <v>#REF!</v>
      </c>
    </row>
    <row r="1586" spans="14:14" x14ac:dyDescent="0.25">
      <c r="N1586" t="e">
        <f>_xlfn.CONCAT(B1586,#REF!)</f>
        <v>#REF!</v>
      </c>
    </row>
    <row r="1587" spans="14:14" x14ac:dyDescent="0.25">
      <c r="N1587" t="e">
        <f>_xlfn.CONCAT(B1587,#REF!)</f>
        <v>#REF!</v>
      </c>
    </row>
    <row r="1588" spans="14:14" x14ac:dyDescent="0.25">
      <c r="N1588" t="e">
        <f>_xlfn.CONCAT(B1588,#REF!)</f>
        <v>#REF!</v>
      </c>
    </row>
    <row r="1589" spans="14:14" x14ac:dyDescent="0.25">
      <c r="N1589" t="e">
        <f>_xlfn.CONCAT(B1589,#REF!)</f>
        <v>#REF!</v>
      </c>
    </row>
    <row r="1590" spans="14:14" x14ac:dyDescent="0.25">
      <c r="N1590" t="e">
        <f>_xlfn.CONCAT(B1590,#REF!)</f>
        <v>#REF!</v>
      </c>
    </row>
    <row r="1591" spans="14:14" x14ac:dyDescent="0.25">
      <c r="N1591" t="e">
        <f>_xlfn.CONCAT(B1591,#REF!)</f>
        <v>#REF!</v>
      </c>
    </row>
    <row r="1592" spans="14:14" x14ac:dyDescent="0.25">
      <c r="N1592" t="e">
        <f>_xlfn.CONCAT(B1592,#REF!)</f>
        <v>#REF!</v>
      </c>
    </row>
    <row r="1593" spans="14:14" x14ac:dyDescent="0.25">
      <c r="N1593" t="e">
        <f>_xlfn.CONCAT(B1593,#REF!)</f>
        <v>#REF!</v>
      </c>
    </row>
    <row r="1594" spans="14:14" x14ac:dyDescent="0.25">
      <c r="N1594" t="e">
        <f>_xlfn.CONCAT(B1594,#REF!)</f>
        <v>#REF!</v>
      </c>
    </row>
    <row r="1595" spans="14:14" x14ac:dyDescent="0.25">
      <c r="N1595" t="e">
        <f>_xlfn.CONCAT(B1595,#REF!)</f>
        <v>#REF!</v>
      </c>
    </row>
    <row r="1596" spans="14:14" x14ac:dyDescent="0.25">
      <c r="N1596" t="e">
        <f>_xlfn.CONCAT(B1596,#REF!)</f>
        <v>#REF!</v>
      </c>
    </row>
    <row r="1597" spans="14:14" x14ac:dyDescent="0.25">
      <c r="N1597" t="e">
        <f>_xlfn.CONCAT(B1597,#REF!)</f>
        <v>#REF!</v>
      </c>
    </row>
    <row r="1598" spans="14:14" x14ac:dyDescent="0.25">
      <c r="N1598" t="e">
        <f>_xlfn.CONCAT(B1598,#REF!)</f>
        <v>#REF!</v>
      </c>
    </row>
    <row r="1599" spans="14:14" x14ac:dyDescent="0.25">
      <c r="N1599" t="e">
        <f>_xlfn.CONCAT(B1599,#REF!)</f>
        <v>#REF!</v>
      </c>
    </row>
    <row r="1600" spans="14:14" x14ac:dyDescent="0.25">
      <c r="N1600" t="e">
        <f>_xlfn.CONCAT(B1600,#REF!)</f>
        <v>#REF!</v>
      </c>
    </row>
    <row r="1601" spans="14:14" x14ac:dyDescent="0.25">
      <c r="N1601" t="e">
        <f>_xlfn.CONCAT(B1601,#REF!)</f>
        <v>#REF!</v>
      </c>
    </row>
    <row r="1602" spans="14:14" x14ac:dyDescent="0.25">
      <c r="N1602" t="e">
        <f>_xlfn.CONCAT(B1602,#REF!)</f>
        <v>#REF!</v>
      </c>
    </row>
    <row r="1603" spans="14:14" x14ac:dyDescent="0.25">
      <c r="N1603" t="e">
        <f>_xlfn.CONCAT(B1603,#REF!)</f>
        <v>#REF!</v>
      </c>
    </row>
    <row r="1604" spans="14:14" x14ac:dyDescent="0.25">
      <c r="N1604" t="e">
        <f>_xlfn.CONCAT(B1604,#REF!)</f>
        <v>#REF!</v>
      </c>
    </row>
    <row r="1605" spans="14:14" x14ac:dyDescent="0.25">
      <c r="N1605" t="e">
        <f>_xlfn.CONCAT(B1605,#REF!)</f>
        <v>#REF!</v>
      </c>
    </row>
    <row r="1606" spans="14:14" x14ac:dyDescent="0.25">
      <c r="N1606" t="e">
        <f>_xlfn.CONCAT(B1606,#REF!)</f>
        <v>#REF!</v>
      </c>
    </row>
    <row r="1607" spans="14:14" x14ac:dyDescent="0.25">
      <c r="N1607" t="e">
        <f>_xlfn.CONCAT(B1607,#REF!)</f>
        <v>#REF!</v>
      </c>
    </row>
    <row r="1608" spans="14:14" x14ac:dyDescent="0.25">
      <c r="N1608" t="e">
        <f>_xlfn.CONCAT(B1608,#REF!)</f>
        <v>#REF!</v>
      </c>
    </row>
    <row r="1609" spans="14:14" x14ac:dyDescent="0.25">
      <c r="N1609" t="e">
        <f>_xlfn.CONCAT(B1609,#REF!)</f>
        <v>#REF!</v>
      </c>
    </row>
    <row r="1610" spans="14:14" x14ac:dyDescent="0.25">
      <c r="N1610" t="e">
        <f>_xlfn.CONCAT(B1610,#REF!)</f>
        <v>#REF!</v>
      </c>
    </row>
    <row r="1611" spans="14:14" x14ac:dyDescent="0.25">
      <c r="N1611" t="e">
        <f>_xlfn.CONCAT(B1611,#REF!)</f>
        <v>#REF!</v>
      </c>
    </row>
    <row r="1612" spans="14:14" x14ac:dyDescent="0.25">
      <c r="N1612" t="e">
        <f>_xlfn.CONCAT(B1612,#REF!)</f>
        <v>#REF!</v>
      </c>
    </row>
    <row r="1613" spans="14:14" x14ac:dyDescent="0.25">
      <c r="N1613" t="e">
        <f>_xlfn.CONCAT(B1613,#REF!)</f>
        <v>#REF!</v>
      </c>
    </row>
    <row r="1614" spans="14:14" x14ac:dyDescent="0.25">
      <c r="N1614" t="e">
        <f>_xlfn.CONCAT(B1614,#REF!)</f>
        <v>#REF!</v>
      </c>
    </row>
    <row r="1615" spans="14:14" x14ac:dyDescent="0.25">
      <c r="N1615" t="e">
        <f>_xlfn.CONCAT(B1615,#REF!)</f>
        <v>#REF!</v>
      </c>
    </row>
    <row r="1616" spans="14:14" x14ac:dyDescent="0.25">
      <c r="N1616" t="e">
        <f>_xlfn.CONCAT(B1616,#REF!)</f>
        <v>#REF!</v>
      </c>
    </row>
    <row r="1617" spans="14:14" x14ac:dyDescent="0.25">
      <c r="N1617" t="e">
        <f>_xlfn.CONCAT(B1617,#REF!)</f>
        <v>#REF!</v>
      </c>
    </row>
    <row r="1618" spans="14:14" x14ac:dyDescent="0.25">
      <c r="N1618" t="e">
        <f>_xlfn.CONCAT(B1618,#REF!)</f>
        <v>#REF!</v>
      </c>
    </row>
    <row r="1619" spans="14:14" x14ac:dyDescent="0.25">
      <c r="N1619" t="e">
        <f>_xlfn.CONCAT(B1619,#REF!)</f>
        <v>#REF!</v>
      </c>
    </row>
    <row r="1620" spans="14:14" x14ac:dyDescent="0.25">
      <c r="N1620" t="e">
        <f>_xlfn.CONCAT(B1620,#REF!)</f>
        <v>#REF!</v>
      </c>
    </row>
    <row r="1621" spans="14:14" x14ac:dyDescent="0.25">
      <c r="N1621" t="e">
        <f>_xlfn.CONCAT(B1621,#REF!)</f>
        <v>#REF!</v>
      </c>
    </row>
    <row r="1622" spans="14:14" x14ac:dyDescent="0.25">
      <c r="N1622" t="e">
        <f>_xlfn.CONCAT(B1622,#REF!)</f>
        <v>#REF!</v>
      </c>
    </row>
    <row r="1623" spans="14:14" x14ac:dyDescent="0.25">
      <c r="N1623" t="e">
        <f>_xlfn.CONCAT(B1623,#REF!)</f>
        <v>#REF!</v>
      </c>
    </row>
    <row r="1624" spans="14:14" x14ac:dyDescent="0.25">
      <c r="N1624" t="e">
        <f>_xlfn.CONCAT(B1624,#REF!)</f>
        <v>#REF!</v>
      </c>
    </row>
    <row r="1625" spans="14:14" x14ac:dyDescent="0.25">
      <c r="N1625" t="e">
        <f>_xlfn.CONCAT(B1625,#REF!)</f>
        <v>#REF!</v>
      </c>
    </row>
    <row r="1626" spans="14:14" x14ac:dyDescent="0.25">
      <c r="N1626" t="e">
        <f>_xlfn.CONCAT(B1626,#REF!)</f>
        <v>#REF!</v>
      </c>
    </row>
    <row r="1627" spans="14:14" x14ac:dyDescent="0.25">
      <c r="N1627" t="e">
        <f>_xlfn.CONCAT(B1627,#REF!)</f>
        <v>#REF!</v>
      </c>
    </row>
    <row r="1628" spans="14:14" x14ac:dyDescent="0.25">
      <c r="N1628" t="e">
        <f>_xlfn.CONCAT(B1628,#REF!)</f>
        <v>#REF!</v>
      </c>
    </row>
    <row r="1629" spans="14:14" x14ac:dyDescent="0.25">
      <c r="N1629" t="e">
        <f>_xlfn.CONCAT(B1629,#REF!)</f>
        <v>#REF!</v>
      </c>
    </row>
    <row r="1630" spans="14:14" x14ac:dyDescent="0.25">
      <c r="N1630" t="e">
        <f>_xlfn.CONCAT(B1630,#REF!)</f>
        <v>#REF!</v>
      </c>
    </row>
    <row r="1631" spans="14:14" x14ac:dyDescent="0.25">
      <c r="N1631" t="e">
        <f>_xlfn.CONCAT(B1631,#REF!)</f>
        <v>#REF!</v>
      </c>
    </row>
    <row r="1632" spans="14:14" x14ac:dyDescent="0.25">
      <c r="N1632" t="e">
        <f>_xlfn.CONCAT(B1632,#REF!)</f>
        <v>#REF!</v>
      </c>
    </row>
    <row r="1633" spans="14:14" x14ac:dyDescent="0.25">
      <c r="N1633" t="e">
        <f>_xlfn.CONCAT(B1633,#REF!)</f>
        <v>#REF!</v>
      </c>
    </row>
    <row r="1634" spans="14:14" x14ac:dyDescent="0.25">
      <c r="N1634" t="e">
        <f>_xlfn.CONCAT(B1634,#REF!)</f>
        <v>#REF!</v>
      </c>
    </row>
    <row r="1635" spans="14:14" x14ac:dyDescent="0.25">
      <c r="N1635" t="e">
        <f>_xlfn.CONCAT(B1635,#REF!)</f>
        <v>#REF!</v>
      </c>
    </row>
    <row r="1636" spans="14:14" x14ac:dyDescent="0.25">
      <c r="N1636" t="e">
        <f>_xlfn.CONCAT(B1636,#REF!)</f>
        <v>#REF!</v>
      </c>
    </row>
    <row r="1637" spans="14:14" x14ac:dyDescent="0.25">
      <c r="N1637" t="e">
        <f>_xlfn.CONCAT(B1637,#REF!)</f>
        <v>#REF!</v>
      </c>
    </row>
    <row r="1638" spans="14:14" x14ac:dyDescent="0.25">
      <c r="N1638" t="e">
        <f>_xlfn.CONCAT(B1638,#REF!)</f>
        <v>#REF!</v>
      </c>
    </row>
    <row r="1639" spans="14:14" x14ac:dyDescent="0.25">
      <c r="N1639" t="e">
        <f>_xlfn.CONCAT(B1639,#REF!)</f>
        <v>#REF!</v>
      </c>
    </row>
    <row r="1640" spans="14:14" x14ac:dyDescent="0.25">
      <c r="N1640" t="e">
        <f>_xlfn.CONCAT(B1640,#REF!)</f>
        <v>#REF!</v>
      </c>
    </row>
    <row r="1641" spans="14:14" x14ac:dyDescent="0.25">
      <c r="N1641" t="e">
        <f>_xlfn.CONCAT(B1641,#REF!)</f>
        <v>#REF!</v>
      </c>
    </row>
    <row r="1642" spans="14:14" x14ac:dyDescent="0.25">
      <c r="N1642" t="e">
        <f>_xlfn.CONCAT(B1642,#REF!)</f>
        <v>#REF!</v>
      </c>
    </row>
    <row r="1643" spans="14:14" x14ac:dyDescent="0.25">
      <c r="N1643" t="e">
        <f>_xlfn.CONCAT(B1643,#REF!)</f>
        <v>#REF!</v>
      </c>
    </row>
    <row r="1644" spans="14:14" x14ac:dyDescent="0.25">
      <c r="N1644" t="e">
        <f>_xlfn.CONCAT(B1644,#REF!)</f>
        <v>#REF!</v>
      </c>
    </row>
    <row r="1645" spans="14:14" x14ac:dyDescent="0.25">
      <c r="N1645" t="e">
        <f>_xlfn.CONCAT(B1645,#REF!)</f>
        <v>#REF!</v>
      </c>
    </row>
    <row r="1646" spans="14:14" x14ac:dyDescent="0.25">
      <c r="N1646" t="e">
        <f>_xlfn.CONCAT(B1646,#REF!)</f>
        <v>#REF!</v>
      </c>
    </row>
    <row r="1647" spans="14:14" x14ac:dyDescent="0.25">
      <c r="N1647" t="e">
        <f>_xlfn.CONCAT(B1647,#REF!)</f>
        <v>#REF!</v>
      </c>
    </row>
    <row r="1648" spans="14:14" x14ac:dyDescent="0.25">
      <c r="N1648" t="e">
        <f>_xlfn.CONCAT(B1648,#REF!)</f>
        <v>#REF!</v>
      </c>
    </row>
    <row r="1649" spans="14:14" x14ac:dyDescent="0.25">
      <c r="N1649" t="e">
        <f>_xlfn.CONCAT(B1649,#REF!)</f>
        <v>#REF!</v>
      </c>
    </row>
    <row r="1650" spans="14:14" x14ac:dyDescent="0.25">
      <c r="N1650" t="e">
        <f>_xlfn.CONCAT(B1650,#REF!)</f>
        <v>#REF!</v>
      </c>
    </row>
    <row r="1651" spans="14:14" x14ac:dyDescent="0.25">
      <c r="N1651" t="e">
        <f>_xlfn.CONCAT(B1651,#REF!)</f>
        <v>#REF!</v>
      </c>
    </row>
    <row r="1652" spans="14:14" x14ac:dyDescent="0.25">
      <c r="N1652" t="e">
        <f>_xlfn.CONCAT(B1652,#REF!)</f>
        <v>#REF!</v>
      </c>
    </row>
    <row r="1653" spans="14:14" x14ac:dyDescent="0.25">
      <c r="N1653" t="e">
        <f>_xlfn.CONCAT(B1653,#REF!)</f>
        <v>#REF!</v>
      </c>
    </row>
    <row r="1654" spans="14:14" x14ac:dyDescent="0.25">
      <c r="N1654" t="e">
        <f>_xlfn.CONCAT(B1654,#REF!)</f>
        <v>#REF!</v>
      </c>
    </row>
    <row r="1655" spans="14:14" x14ac:dyDescent="0.25">
      <c r="N1655" t="e">
        <f>_xlfn.CONCAT(B1655,#REF!)</f>
        <v>#REF!</v>
      </c>
    </row>
    <row r="1656" spans="14:14" x14ac:dyDescent="0.25">
      <c r="N1656" t="e">
        <f>_xlfn.CONCAT(B1656,#REF!)</f>
        <v>#REF!</v>
      </c>
    </row>
    <row r="1657" spans="14:14" x14ac:dyDescent="0.25">
      <c r="N1657" t="e">
        <f>_xlfn.CONCAT(B1657,#REF!)</f>
        <v>#REF!</v>
      </c>
    </row>
    <row r="1658" spans="14:14" x14ac:dyDescent="0.25">
      <c r="N1658" t="e">
        <f>_xlfn.CONCAT(B1658,#REF!)</f>
        <v>#REF!</v>
      </c>
    </row>
    <row r="1659" spans="14:14" x14ac:dyDescent="0.25">
      <c r="N1659" t="e">
        <f>_xlfn.CONCAT(B1659,#REF!)</f>
        <v>#REF!</v>
      </c>
    </row>
    <row r="1660" spans="14:14" x14ac:dyDescent="0.25">
      <c r="N1660" t="e">
        <f>_xlfn.CONCAT(B1660,#REF!)</f>
        <v>#REF!</v>
      </c>
    </row>
    <row r="1661" spans="14:14" x14ac:dyDescent="0.25">
      <c r="N1661" t="e">
        <f>_xlfn.CONCAT(B1661,#REF!)</f>
        <v>#REF!</v>
      </c>
    </row>
    <row r="1662" spans="14:14" x14ac:dyDescent="0.25">
      <c r="N1662" t="e">
        <f>_xlfn.CONCAT(B1662,#REF!)</f>
        <v>#REF!</v>
      </c>
    </row>
    <row r="1663" spans="14:14" x14ac:dyDescent="0.25">
      <c r="N1663" t="e">
        <f>_xlfn.CONCAT(B1663,#REF!)</f>
        <v>#REF!</v>
      </c>
    </row>
    <row r="1664" spans="14:14" x14ac:dyDescent="0.25">
      <c r="N1664" t="e">
        <f>_xlfn.CONCAT(B1664,#REF!)</f>
        <v>#REF!</v>
      </c>
    </row>
    <row r="1665" spans="14:14" x14ac:dyDescent="0.25">
      <c r="N1665" t="e">
        <f>_xlfn.CONCAT(B1665,#REF!)</f>
        <v>#REF!</v>
      </c>
    </row>
    <row r="1666" spans="14:14" x14ac:dyDescent="0.25">
      <c r="N1666" t="e">
        <f>_xlfn.CONCAT(B1666,#REF!)</f>
        <v>#REF!</v>
      </c>
    </row>
    <row r="1667" spans="14:14" x14ac:dyDescent="0.25">
      <c r="N1667" t="e">
        <f>_xlfn.CONCAT(B1667,#REF!)</f>
        <v>#REF!</v>
      </c>
    </row>
    <row r="1668" spans="14:14" x14ac:dyDescent="0.25">
      <c r="N1668" t="e">
        <f>_xlfn.CONCAT(B1668,#REF!)</f>
        <v>#REF!</v>
      </c>
    </row>
    <row r="1669" spans="14:14" x14ac:dyDescent="0.25">
      <c r="N1669" t="e">
        <f>_xlfn.CONCAT(B1669,#REF!)</f>
        <v>#REF!</v>
      </c>
    </row>
    <row r="1670" spans="14:14" x14ac:dyDescent="0.25">
      <c r="N1670" t="e">
        <f>_xlfn.CONCAT(B1670,#REF!)</f>
        <v>#REF!</v>
      </c>
    </row>
    <row r="1671" spans="14:14" x14ac:dyDescent="0.25">
      <c r="N1671" t="e">
        <f>_xlfn.CONCAT(B1671,#REF!)</f>
        <v>#REF!</v>
      </c>
    </row>
    <row r="1672" spans="14:14" x14ac:dyDescent="0.25">
      <c r="N1672" t="e">
        <f>_xlfn.CONCAT(B1672,#REF!)</f>
        <v>#REF!</v>
      </c>
    </row>
    <row r="1673" spans="14:14" x14ac:dyDescent="0.25">
      <c r="N1673" t="e">
        <f>_xlfn.CONCAT(B1673,#REF!)</f>
        <v>#REF!</v>
      </c>
    </row>
    <row r="1674" spans="14:14" x14ac:dyDescent="0.25">
      <c r="N1674" t="e">
        <f>_xlfn.CONCAT(B1674,#REF!)</f>
        <v>#REF!</v>
      </c>
    </row>
    <row r="1675" spans="14:14" x14ac:dyDescent="0.25">
      <c r="N1675" t="e">
        <f>_xlfn.CONCAT(B1675,#REF!)</f>
        <v>#REF!</v>
      </c>
    </row>
    <row r="1676" spans="14:14" x14ac:dyDescent="0.25">
      <c r="N1676" t="e">
        <f>_xlfn.CONCAT(B1676,#REF!)</f>
        <v>#REF!</v>
      </c>
    </row>
    <row r="1677" spans="14:14" x14ac:dyDescent="0.25">
      <c r="N1677" t="e">
        <f>_xlfn.CONCAT(B1677,#REF!)</f>
        <v>#REF!</v>
      </c>
    </row>
    <row r="1678" spans="14:14" x14ac:dyDescent="0.25">
      <c r="N1678" t="e">
        <f>_xlfn.CONCAT(B1678,#REF!)</f>
        <v>#REF!</v>
      </c>
    </row>
    <row r="1679" spans="14:14" x14ac:dyDescent="0.25">
      <c r="N1679" t="e">
        <f>_xlfn.CONCAT(B1679,#REF!)</f>
        <v>#REF!</v>
      </c>
    </row>
    <row r="1680" spans="14:14" x14ac:dyDescent="0.25">
      <c r="N1680" t="e">
        <f>_xlfn.CONCAT(B1680,#REF!)</f>
        <v>#REF!</v>
      </c>
    </row>
    <row r="1681" spans="14:14" x14ac:dyDescent="0.25">
      <c r="N1681" t="e">
        <f>_xlfn.CONCAT(B1681,#REF!)</f>
        <v>#REF!</v>
      </c>
    </row>
    <row r="1682" spans="14:14" x14ac:dyDescent="0.25">
      <c r="N1682" t="e">
        <f>_xlfn.CONCAT(B1682,#REF!)</f>
        <v>#REF!</v>
      </c>
    </row>
    <row r="1683" spans="14:14" x14ac:dyDescent="0.25">
      <c r="N1683" t="e">
        <f>_xlfn.CONCAT(B1683,#REF!)</f>
        <v>#REF!</v>
      </c>
    </row>
    <row r="1684" spans="14:14" x14ac:dyDescent="0.25">
      <c r="N1684" t="e">
        <f>_xlfn.CONCAT(B1684,#REF!)</f>
        <v>#REF!</v>
      </c>
    </row>
    <row r="1685" spans="14:14" x14ac:dyDescent="0.25">
      <c r="N1685" t="e">
        <f>_xlfn.CONCAT(B1685,#REF!)</f>
        <v>#REF!</v>
      </c>
    </row>
    <row r="1686" spans="14:14" x14ac:dyDescent="0.25">
      <c r="N1686" t="e">
        <f>_xlfn.CONCAT(B1686,#REF!)</f>
        <v>#REF!</v>
      </c>
    </row>
    <row r="1687" spans="14:14" x14ac:dyDescent="0.25">
      <c r="N1687" t="e">
        <f>_xlfn.CONCAT(B1687,#REF!)</f>
        <v>#REF!</v>
      </c>
    </row>
    <row r="1688" spans="14:14" x14ac:dyDescent="0.25">
      <c r="N1688" t="e">
        <f>_xlfn.CONCAT(B1688,#REF!)</f>
        <v>#REF!</v>
      </c>
    </row>
    <row r="1689" spans="14:14" x14ac:dyDescent="0.25">
      <c r="N1689" t="e">
        <f>_xlfn.CONCAT(B1689,#REF!)</f>
        <v>#REF!</v>
      </c>
    </row>
    <row r="1690" spans="14:14" x14ac:dyDescent="0.25">
      <c r="N1690" t="e">
        <f>_xlfn.CONCAT(B1690,#REF!)</f>
        <v>#REF!</v>
      </c>
    </row>
    <row r="1691" spans="14:14" x14ac:dyDescent="0.25">
      <c r="N1691" t="e">
        <f>_xlfn.CONCAT(B1691,#REF!)</f>
        <v>#REF!</v>
      </c>
    </row>
    <row r="1692" spans="14:14" x14ac:dyDescent="0.25">
      <c r="N1692" t="e">
        <f>_xlfn.CONCAT(B1692,#REF!)</f>
        <v>#REF!</v>
      </c>
    </row>
    <row r="1693" spans="14:14" x14ac:dyDescent="0.25">
      <c r="N1693" t="e">
        <f>_xlfn.CONCAT(B1693,#REF!)</f>
        <v>#REF!</v>
      </c>
    </row>
    <row r="1694" spans="14:14" x14ac:dyDescent="0.25">
      <c r="N1694" t="e">
        <f>_xlfn.CONCAT(B1694,#REF!)</f>
        <v>#REF!</v>
      </c>
    </row>
    <row r="1695" spans="14:14" x14ac:dyDescent="0.25">
      <c r="N1695" t="e">
        <f>_xlfn.CONCAT(B1695,#REF!)</f>
        <v>#REF!</v>
      </c>
    </row>
    <row r="1696" spans="14:14" x14ac:dyDescent="0.25">
      <c r="N1696" t="e">
        <f>_xlfn.CONCAT(B1696,#REF!)</f>
        <v>#REF!</v>
      </c>
    </row>
    <row r="1697" spans="14:14" x14ac:dyDescent="0.25">
      <c r="N1697" t="e">
        <f>_xlfn.CONCAT(B1697,#REF!)</f>
        <v>#REF!</v>
      </c>
    </row>
    <row r="1698" spans="14:14" x14ac:dyDescent="0.25">
      <c r="N1698" t="e">
        <f>_xlfn.CONCAT(B1698,#REF!)</f>
        <v>#REF!</v>
      </c>
    </row>
    <row r="1699" spans="14:14" x14ac:dyDescent="0.25">
      <c r="N1699" t="e">
        <f>_xlfn.CONCAT(B1699,#REF!)</f>
        <v>#REF!</v>
      </c>
    </row>
    <row r="1700" spans="14:14" x14ac:dyDescent="0.25">
      <c r="N1700" t="e">
        <f>_xlfn.CONCAT(B1700,#REF!)</f>
        <v>#REF!</v>
      </c>
    </row>
    <row r="1701" spans="14:14" x14ac:dyDescent="0.25">
      <c r="N1701" t="e">
        <f>_xlfn.CONCAT(B1701,#REF!)</f>
        <v>#REF!</v>
      </c>
    </row>
    <row r="1702" spans="14:14" x14ac:dyDescent="0.25">
      <c r="N1702" t="e">
        <f>_xlfn.CONCAT(B1702,#REF!)</f>
        <v>#REF!</v>
      </c>
    </row>
    <row r="1703" spans="14:14" x14ac:dyDescent="0.25">
      <c r="N1703" t="e">
        <f>_xlfn.CONCAT(B1703,#REF!)</f>
        <v>#REF!</v>
      </c>
    </row>
    <row r="1704" spans="14:14" x14ac:dyDescent="0.25">
      <c r="N1704" t="e">
        <f>_xlfn.CONCAT(B1704,#REF!)</f>
        <v>#REF!</v>
      </c>
    </row>
    <row r="1705" spans="14:14" x14ac:dyDescent="0.25">
      <c r="N1705" t="e">
        <f>_xlfn.CONCAT(B1705,#REF!)</f>
        <v>#REF!</v>
      </c>
    </row>
    <row r="1706" spans="14:14" x14ac:dyDescent="0.25">
      <c r="N1706" t="e">
        <f>_xlfn.CONCAT(B1706,#REF!)</f>
        <v>#REF!</v>
      </c>
    </row>
    <row r="1707" spans="14:14" x14ac:dyDescent="0.25">
      <c r="N1707" t="e">
        <f>_xlfn.CONCAT(B1707,#REF!)</f>
        <v>#REF!</v>
      </c>
    </row>
    <row r="1708" spans="14:14" x14ac:dyDescent="0.25">
      <c r="N1708" t="e">
        <f>_xlfn.CONCAT(B1708,#REF!)</f>
        <v>#REF!</v>
      </c>
    </row>
    <row r="1709" spans="14:14" x14ac:dyDescent="0.25">
      <c r="N1709" t="e">
        <f>_xlfn.CONCAT(B1709,#REF!)</f>
        <v>#REF!</v>
      </c>
    </row>
    <row r="1710" spans="14:14" x14ac:dyDescent="0.25">
      <c r="N1710" t="e">
        <f>_xlfn.CONCAT(B1710,#REF!)</f>
        <v>#REF!</v>
      </c>
    </row>
    <row r="1711" spans="14:14" x14ac:dyDescent="0.25">
      <c r="N1711" t="e">
        <f>_xlfn.CONCAT(B1711,#REF!)</f>
        <v>#REF!</v>
      </c>
    </row>
    <row r="1712" spans="14:14" x14ac:dyDescent="0.25">
      <c r="N1712" t="e">
        <f>_xlfn.CONCAT(B1712,#REF!)</f>
        <v>#REF!</v>
      </c>
    </row>
    <row r="1713" spans="14:14" x14ac:dyDescent="0.25">
      <c r="N1713" t="e">
        <f>_xlfn.CONCAT(B1713,#REF!)</f>
        <v>#REF!</v>
      </c>
    </row>
    <row r="1714" spans="14:14" x14ac:dyDescent="0.25">
      <c r="N1714" t="e">
        <f>_xlfn.CONCAT(B1714,#REF!)</f>
        <v>#REF!</v>
      </c>
    </row>
    <row r="1715" spans="14:14" x14ac:dyDescent="0.25">
      <c r="N1715" t="e">
        <f>_xlfn.CONCAT(B1715,#REF!)</f>
        <v>#REF!</v>
      </c>
    </row>
    <row r="1716" spans="14:14" x14ac:dyDescent="0.25">
      <c r="N1716" t="e">
        <f>_xlfn.CONCAT(B1716,#REF!)</f>
        <v>#REF!</v>
      </c>
    </row>
    <row r="1717" spans="14:14" x14ac:dyDescent="0.25">
      <c r="N1717" t="e">
        <f>_xlfn.CONCAT(B1717,#REF!)</f>
        <v>#REF!</v>
      </c>
    </row>
    <row r="1718" spans="14:14" x14ac:dyDescent="0.25">
      <c r="N1718" t="e">
        <f>_xlfn.CONCAT(B1718,#REF!)</f>
        <v>#REF!</v>
      </c>
    </row>
    <row r="1719" spans="14:14" x14ac:dyDescent="0.25">
      <c r="N1719" t="e">
        <f>_xlfn.CONCAT(B1719,#REF!)</f>
        <v>#REF!</v>
      </c>
    </row>
    <row r="1720" spans="14:14" x14ac:dyDescent="0.25">
      <c r="N1720" t="e">
        <f>_xlfn.CONCAT(B1720,#REF!)</f>
        <v>#REF!</v>
      </c>
    </row>
    <row r="1721" spans="14:14" x14ac:dyDescent="0.25">
      <c r="N1721" t="e">
        <f>_xlfn.CONCAT(B1721,#REF!)</f>
        <v>#REF!</v>
      </c>
    </row>
    <row r="1722" spans="14:14" x14ac:dyDescent="0.25">
      <c r="N1722" t="e">
        <f>_xlfn.CONCAT(B1722,#REF!)</f>
        <v>#REF!</v>
      </c>
    </row>
    <row r="1723" spans="14:14" x14ac:dyDescent="0.25">
      <c r="N1723" t="e">
        <f>_xlfn.CONCAT(B1723,#REF!)</f>
        <v>#REF!</v>
      </c>
    </row>
    <row r="1724" spans="14:14" x14ac:dyDescent="0.25">
      <c r="N1724" t="e">
        <f>_xlfn.CONCAT(B1724,#REF!)</f>
        <v>#REF!</v>
      </c>
    </row>
    <row r="1725" spans="14:14" x14ac:dyDescent="0.25">
      <c r="N1725" t="e">
        <f>_xlfn.CONCAT(B1725,#REF!)</f>
        <v>#REF!</v>
      </c>
    </row>
    <row r="1726" spans="14:14" x14ac:dyDescent="0.25">
      <c r="N1726" t="e">
        <f>_xlfn.CONCAT(B1726,#REF!)</f>
        <v>#REF!</v>
      </c>
    </row>
    <row r="1727" spans="14:14" x14ac:dyDescent="0.25">
      <c r="N1727" t="e">
        <f>_xlfn.CONCAT(B1727,#REF!)</f>
        <v>#REF!</v>
      </c>
    </row>
    <row r="1728" spans="14:14" x14ac:dyDescent="0.25">
      <c r="N1728" t="e">
        <f>_xlfn.CONCAT(B1728,#REF!)</f>
        <v>#REF!</v>
      </c>
    </row>
    <row r="1729" spans="14:14" x14ac:dyDescent="0.25">
      <c r="N1729" t="e">
        <f>_xlfn.CONCAT(B1729,#REF!)</f>
        <v>#REF!</v>
      </c>
    </row>
    <row r="1730" spans="14:14" x14ac:dyDescent="0.25">
      <c r="N1730" t="e">
        <f>_xlfn.CONCAT(B1730,#REF!)</f>
        <v>#REF!</v>
      </c>
    </row>
    <row r="1731" spans="14:14" x14ac:dyDescent="0.25">
      <c r="N1731" t="e">
        <f>_xlfn.CONCAT(B1731,#REF!)</f>
        <v>#REF!</v>
      </c>
    </row>
    <row r="1732" spans="14:14" x14ac:dyDescent="0.25">
      <c r="N1732" t="e">
        <f>_xlfn.CONCAT(B1732,#REF!)</f>
        <v>#REF!</v>
      </c>
    </row>
    <row r="1733" spans="14:14" x14ac:dyDescent="0.25">
      <c r="N1733" t="e">
        <f>_xlfn.CONCAT(B1733,#REF!)</f>
        <v>#REF!</v>
      </c>
    </row>
    <row r="1734" spans="14:14" x14ac:dyDescent="0.25">
      <c r="N1734" t="e">
        <f>_xlfn.CONCAT(B1734,#REF!)</f>
        <v>#REF!</v>
      </c>
    </row>
    <row r="1735" spans="14:14" x14ac:dyDescent="0.25">
      <c r="N1735" t="e">
        <f>_xlfn.CONCAT(B1735,#REF!)</f>
        <v>#REF!</v>
      </c>
    </row>
    <row r="1736" spans="14:14" x14ac:dyDescent="0.25">
      <c r="N1736" t="e">
        <f>_xlfn.CONCAT(B1736,#REF!)</f>
        <v>#REF!</v>
      </c>
    </row>
    <row r="1737" spans="14:14" x14ac:dyDescent="0.25">
      <c r="N1737" t="e">
        <f>_xlfn.CONCAT(B1737,#REF!)</f>
        <v>#REF!</v>
      </c>
    </row>
    <row r="1738" spans="14:14" x14ac:dyDescent="0.25">
      <c r="N1738" t="e">
        <f>_xlfn.CONCAT(B1738,#REF!)</f>
        <v>#REF!</v>
      </c>
    </row>
    <row r="1739" spans="14:14" x14ac:dyDescent="0.25">
      <c r="N1739" t="e">
        <f>_xlfn.CONCAT(B1739,#REF!)</f>
        <v>#REF!</v>
      </c>
    </row>
    <row r="1740" spans="14:14" x14ac:dyDescent="0.25">
      <c r="N1740" t="e">
        <f>_xlfn.CONCAT(B1740,#REF!)</f>
        <v>#REF!</v>
      </c>
    </row>
    <row r="1741" spans="14:14" x14ac:dyDescent="0.25">
      <c r="N1741" t="e">
        <f>_xlfn.CONCAT(B1741,#REF!)</f>
        <v>#REF!</v>
      </c>
    </row>
    <row r="1742" spans="14:14" x14ac:dyDescent="0.25">
      <c r="N1742" t="e">
        <f>_xlfn.CONCAT(B1742,#REF!)</f>
        <v>#REF!</v>
      </c>
    </row>
    <row r="1743" spans="14:14" x14ac:dyDescent="0.25">
      <c r="N1743" t="e">
        <f>_xlfn.CONCAT(B1743,#REF!)</f>
        <v>#REF!</v>
      </c>
    </row>
    <row r="1744" spans="14:14" x14ac:dyDescent="0.25">
      <c r="N1744" t="e">
        <f>_xlfn.CONCAT(B1744,#REF!)</f>
        <v>#REF!</v>
      </c>
    </row>
    <row r="1745" spans="14:14" x14ac:dyDescent="0.25">
      <c r="N1745" t="e">
        <f>_xlfn.CONCAT(B1745,#REF!)</f>
        <v>#REF!</v>
      </c>
    </row>
    <row r="1746" spans="14:14" x14ac:dyDescent="0.25">
      <c r="N1746" t="e">
        <f>_xlfn.CONCAT(B1746,#REF!)</f>
        <v>#REF!</v>
      </c>
    </row>
    <row r="1747" spans="14:14" x14ac:dyDescent="0.25">
      <c r="N1747" t="e">
        <f>_xlfn.CONCAT(B1747,#REF!)</f>
        <v>#REF!</v>
      </c>
    </row>
    <row r="1748" spans="14:14" x14ac:dyDescent="0.25">
      <c r="N1748" t="e">
        <f>_xlfn.CONCAT(B1748,#REF!)</f>
        <v>#REF!</v>
      </c>
    </row>
    <row r="1749" spans="14:14" x14ac:dyDescent="0.25">
      <c r="N1749" t="e">
        <f>_xlfn.CONCAT(B1749,#REF!)</f>
        <v>#REF!</v>
      </c>
    </row>
    <row r="1750" spans="14:14" x14ac:dyDescent="0.25">
      <c r="N1750" t="e">
        <f>_xlfn.CONCAT(B1750,#REF!)</f>
        <v>#REF!</v>
      </c>
    </row>
    <row r="1751" spans="14:14" x14ac:dyDescent="0.25">
      <c r="N1751" t="e">
        <f>_xlfn.CONCAT(B1751,#REF!)</f>
        <v>#REF!</v>
      </c>
    </row>
    <row r="1752" spans="14:14" x14ac:dyDescent="0.25">
      <c r="N1752" t="e">
        <f>_xlfn.CONCAT(B1752,#REF!)</f>
        <v>#REF!</v>
      </c>
    </row>
    <row r="1753" spans="14:14" x14ac:dyDescent="0.25">
      <c r="N1753" t="e">
        <f>_xlfn.CONCAT(B1753,#REF!)</f>
        <v>#REF!</v>
      </c>
    </row>
    <row r="1754" spans="14:14" x14ac:dyDescent="0.25">
      <c r="N1754" t="e">
        <f>_xlfn.CONCAT(B1754,#REF!)</f>
        <v>#REF!</v>
      </c>
    </row>
    <row r="1755" spans="14:14" x14ac:dyDescent="0.25">
      <c r="N1755" t="e">
        <f>_xlfn.CONCAT(B1755,#REF!)</f>
        <v>#REF!</v>
      </c>
    </row>
    <row r="1756" spans="14:14" x14ac:dyDescent="0.25">
      <c r="N1756" t="e">
        <f>_xlfn.CONCAT(B1756,#REF!)</f>
        <v>#REF!</v>
      </c>
    </row>
    <row r="1757" spans="14:14" x14ac:dyDescent="0.25">
      <c r="N1757" t="e">
        <f>_xlfn.CONCAT(B1757,#REF!)</f>
        <v>#REF!</v>
      </c>
    </row>
    <row r="1758" spans="14:14" x14ac:dyDescent="0.25">
      <c r="N1758" t="e">
        <f>_xlfn.CONCAT(B1758,#REF!)</f>
        <v>#REF!</v>
      </c>
    </row>
    <row r="1759" spans="14:14" x14ac:dyDescent="0.25">
      <c r="N1759" t="e">
        <f>_xlfn.CONCAT(B1759,#REF!)</f>
        <v>#REF!</v>
      </c>
    </row>
    <row r="1760" spans="14:14" x14ac:dyDescent="0.25">
      <c r="N1760" t="e">
        <f>_xlfn.CONCAT(B1760,#REF!)</f>
        <v>#REF!</v>
      </c>
    </row>
    <row r="1761" spans="14:14" x14ac:dyDescent="0.25">
      <c r="N1761" t="e">
        <f>_xlfn.CONCAT(B1761,#REF!)</f>
        <v>#REF!</v>
      </c>
    </row>
    <row r="1762" spans="14:14" x14ac:dyDescent="0.25">
      <c r="N1762" t="e">
        <f>_xlfn.CONCAT(B1762,#REF!)</f>
        <v>#REF!</v>
      </c>
    </row>
    <row r="1763" spans="14:14" x14ac:dyDescent="0.25">
      <c r="N1763" t="e">
        <f>_xlfn.CONCAT(B1763,#REF!)</f>
        <v>#REF!</v>
      </c>
    </row>
    <row r="1764" spans="14:14" x14ac:dyDescent="0.25">
      <c r="N1764" t="e">
        <f>_xlfn.CONCAT(B1764,#REF!)</f>
        <v>#REF!</v>
      </c>
    </row>
    <row r="1765" spans="14:14" x14ac:dyDescent="0.25">
      <c r="N1765" t="e">
        <f>_xlfn.CONCAT(B1765,#REF!)</f>
        <v>#REF!</v>
      </c>
    </row>
    <row r="1766" spans="14:14" x14ac:dyDescent="0.25">
      <c r="N1766" t="e">
        <f>_xlfn.CONCAT(B1766,#REF!)</f>
        <v>#REF!</v>
      </c>
    </row>
    <row r="1767" spans="14:14" x14ac:dyDescent="0.25">
      <c r="N1767" t="e">
        <f>_xlfn.CONCAT(B1767,#REF!)</f>
        <v>#REF!</v>
      </c>
    </row>
    <row r="1768" spans="14:14" x14ac:dyDescent="0.25">
      <c r="N1768" t="e">
        <f>_xlfn.CONCAT(B1768,#REF!)</f>
        <v>#REF!</v>
      </c>
    </row>
    <row r="1769" spans="14:14" x14ac:dyDescent="0.25">
      <c r="N1769" t="e">
        <f>_xlfn.CONCAT(B1769,#REF!)</f>
        <v>#REF!</v>
      </c>
    </row>
    <row r="1770" spans="14:14" x14ac:dyDescent="0.25">
      <c r="N1770" t="e">
        <f>_xlfn.CONCAT(B1770,#REF!)</f>
        <v>#REF!</v>
      </c>
    </row>
    <row r="1771" spans="14:14" x14ac:dyDescent="0.25">
      <c r="N1771" t="e">
        <f>_xlfn.CONCAT(B1771,#REF!)</f>
        <v>#REF!</v>
      </c>
    </row>
    <row r="1772" spans="14:14" x14ac:dyDescent="0.25">
      <c r="N1772" t="e">
        <f>_xlfn.CONCAT(B1772,#REF!)</f>
        <v>#REF!</v>
      </c>
    </row>
    <row r="1773" spans="14:14" x14ac:dyDescent="0.25">
      <c r="N1773" t="e">
        <f>_xlfn.CONCAT(B1773,#REF!)</f>
        <v>#REF!</v>
      </c>
    </row>
    <row r="1774" spans="14:14" x14ac:dyDescent="0.25">
      <c r="N1774" t="e">
        <f>_xlfn.CONCAT(B1774,#REF!)</f>
        <v>#REF!</v>
      </c>
    </row>
    <row r="1775" spans="14:14" x14ac:dyDescent="0.25">
      <c r="N1775" t="e">
        <f>_xlfn.CONCAT(B1775,#REF!)</f>
        <v>#REF!</v>
      </c>
    </row>
    <row r="1776" spans="14:14" x14ac:dyDescent="0.25">
      <c r="N1776" t="e">
        <f>_xlfn.CONCAT(B1776,#REF!)</f>
        <v>#REF!</v>
      </c>
    </row>
    <row r="1777" spans="14:14" x14ac:dyDescent="0.25">
      <c r="N1777" t="e">
        <f>_xlfn.CONCAT(B1777,#REF!)</f>
        <v>#REF!</v>
      </c>
    </row>
    <row r="1778" spans="14:14" x14ac:dyDescent="0.25">
      <c r="N1778" t="e">
        <f>_xlfn.CONCAT(B1778,#REF!)</f>
        <v>#REF!</v>
      </c>
    </row>
    <row r="1779" spans="14:14" x14ac:dyDescent="0.25">
      <c r="N1779" t="e">
        <f>_xlfn.CONCAT(B1779,#REF!)</f>
        <v>#REF!</v>
      </c>
    </row>
    <row r="1780" spans="14:14" x14ac:dyDescent="0.25">
      <c r="N1780" t="e">
        <f>_xlfn.CONCAT(B1780,#REF!)</f>
        <v>#REF!</v>
      </c>
    </row>
    <row r="1781" spans="14:14" x14ac:dyDescent="0.25">
      <c r="N1781" t="e">
        <f>_xlfn.CONCAT(B1781,#REF!)</f>
        <v>#REF!</v>
      </c>
    </row>
    <row r="1782" spans="14:14" x14ac:dyDescent="0.25">
      <c r="N1782" t="e">
        <f>_xlfn.CONCAT(B1782,#REF!)</f>
        <v>#REF!</v>
      </c>
    </row>
    <row r="1783" spans="14:14" x14ac:dyDescent="0.25">
      <c r="N1783" t="e">
        <f>_xlfn.CONCAT(B1783,#REF!)</f>
        <v>#REF!</v>
      </c>
    </row>
    <row r="1784" spans="14:14" x14ac:dyDescent="0.25">
      <c r="N1784" t="e">
        <f>_xlfn.CONCAT(B1784,#REF!)</f>
        <v>#REF!</v>
      </c>
    </row>
    <row r="1785" spans="14:14" x14ac:dyDescent="0.25">
      <c r="N1785" t="e">
        <f>_xlfn.CONCAT(B1785,#REF!)</f>
        <v>#REF!</v>
      </c>
    </row>
    <row r="1786" spans="14:14" x14ac:dyDescent="0.25">
      <c r="N1786" t="e">
        <f>_xlfn.CONCAT(B1786,#REF!)</f>
        <v>#REF!</v>
      </c>
    </row>
    <row r="1787" spans="14:14" x14ac:dyDescent="0.25">
      <c r="N1787" t="e">
        <f>_xlfn.CONCAT(B1787,#REF!)</f>
        <v>#REF!</v>
      </c>
    </row>
    <row r="1788" spans="14:14" x14ac:dyDescent="0.25">
      <c r="N1788" t="e">
        <f>_xlfn.CONCAT(B1788,#REF!)</f>
        <v>#REF!</v>
      </c>
    </row>
    <row r="1789" spans="14:14" x14ac:dyDescent="0.25">
      <c r="N1789" t="e">
        <f>_xlfn.CONCAT(B1789,#REF!)</f>
        <v>#REF!</v>
      </c>
    </row>
    <row r="1790" spans="14:14" x14ac:dyDescent="0.25">
      <c r="N1790" t="e">
        <f>_xlfn.CONCAT(B1790,#REF!)</f>
        <v>#REF!</v>
      </c>
    </row>
    <row r="1791" spans="14:14" x14ac:dyDescent="0.25">
      <c r="N1791" t="e">
        <f>_xlfn.CONCAT(B1791,#REF!)</f>
        <v>#REF!</v>
      </c>
    </row>
    <row r="1792" spans="14:14" x14ac:dyDescent="0.25">
      <c r="N1792" t="e">
        <f>_xlfn.CONCAT(B1792,#REF!)</f>
        <v>#REF!</v>
      </c>
    </row>
    <row r="1793" spans="14:14" x14ac:dyDescent="0.25">
      <c r="N1793" t="e">
        <f>_xlfn.CONCAT(B1793,#REF!)</f>
        <v>#REF!</v>
      </c>
    </row>
    <row r="1794" spans="14:14" x14ac:dyDescent="0.25">
      <c r="N1794" t="e">
        <f>_xlfn.CONCAT(B1794,#REF!)</f>
        <v>#REF!</v>
      </c>
    </row>
    <row r="1795" spans="14:14" x14ac:dyDescent="0.25">
      <c r="N1795" t="e">
        <f>_xlfn.CONCAT(B1795,#REF!)</f>
        <v>#REF!</v>
      </c>
    </row>
    <row r="1796" spans="14:14" x14ac:dyDescent="0.25">
      <c r="N1796" t="e">
        <f>_xlfn.CONCAT(B1796,#REF!)</f>
        <v>#REF!</v>
      </c>
    </row>
    <row r="1797" spans="14:14" x14ac:dyDescent="0.25">
      <c r="N1797" t="e">
        <f>_xlfn.CONCAT(B1797,#REF!)</f>
        <v>#REF!</v>
      </c>
    </row>
    <row r="1798" spans="14:14" x14ac:dyDescent="0.25">
      <c r="N1798" t="e">
        <f>_xlfn.CONCAT(B1798,#REF!)</f>
        <v>#REF!</v>
      </c>
    </row>
    <row r="1799" spans="14:14" x14ac:dyDescent="0.25">
      <c r="N1799" t="e">
        <f>_xlfn.CONCAT(B1799,#REF!)</f>
        <v>#REF!</v>
      </c>
    </row>
    <row r="1800" spans="14:14" x14ac:dyDescent="0.25">
      <c r="N1800" t="e">
        <f>_xlfn.CONCAT(B1800,#REF!)</f>
        <v>#REF!</v>
      </c>
    </row>
    <row r="1801" spans="14:14" x14ac:dyDescent="0.25">
      <c r="N1801" t="e">
        <f>_xlfn.CONCAT(B1801,#REF!)</f>
        <v>#REF!</v>
      </c>
    </row>
    <row r="1802" spans="14:14" x14ac:dyDescent="0.25">
      <c r="N1802" t="e">
        <f>_xlfn.CONCAT(B1802,#REF!)</f>
        <v>#REF!</v>
      </c>
    </row>
    <row r="1803" spans="14:14" x14ac:dyDescent="0.25">
      <c r="N1803" t="e">
        <f>_xlfn.CONCAT(B1803,#REF!)</f>
        <v>#REF!</v>
      </c>
    </row>
    <row r="1804" spans="14:14" x14ac:dyDescent="0.25">
      <c r="N1804" t="e">
        <f>_xlfn.CONCAT(B1804,#REF!)</f>
        <v>#REF!</v>
      </c>
    </row>
    <row r="1805" spans="14:14" x14ac:dyDescent="0.25">
      <c r="N1805" t="e">
        <f>_xlfn.CONCAT(B1805,#REF!)</f>
        <v>#REF!</v>
      </c>
    </row>
    <row r="1806" spans="14:14" x14ac:dyDescent="0.25">
      <c r="N1806" t="e">
        <f>_xlfn.CONCAT(B1806,#REF!)</f>
        <v>#REF!</v>
      </c>
    </row>
    <row r="1807" spans="14:14" x14ac:dyDescent="0.25">
      <c r="N1807" t="e">
        <f>_xlfn.CONCAT(B1807,#REF!)</f>
        <v>#REF!</v>
      </c>
    </row>
    <row r="1808" spans="14:14" x14ac:dyDescent="0.25">
      <c r="N1808" t="e">
        <f>_xlfn.CONCAT(B1808,#REF!)</f>
        <v>#REF!</v>
      </c>
    </row>
    <row r="1809" spans="14:14" x14ac:dyDescent="0.25">
      <c r="N1809" t="e">
        <f>_xlfn.CONCAT(B1809,#REF!)</f>
        <v>#REF!</v>
      </c>
    </row>
  </sheetData>
  <protectedRanges>
    <protectedRange sqref="F48:F53 Q31:Q34 F3:F24" name="Range1"/>
    <protectedRange sqref="C48:D48 C3:D3" name="Range1_2_2"/>
    <protectedRange sqref="C51:D51 C6:D6" name="Range1_3"/>
    <protectedRange sqref="C49:D49 C4:D4" name="Range1_4"/>
    <protectedRange sqref="C50:D50 C5:D5" name="Range1_5"/>
    <protectedRange sqref="C52:D52 C7:D7" name="Range1_2_3"/>
    <protectedRange sqref="C53:D53 C8:D8" name="Range1_6"/>
    <protectedRange sqref="C9:D10" name="Range1_7"/>
    <protectedRange sqref="E52 E7" name="Range1_8"/>
    <protectedRange sqref="E48 E3" name="Range1_9"/>
    <protectedRange sqref="E53 E8" name="Range1_10"/>
    <protectedRange sqref="E51 E6" name="Range1_11"/>
    <protectedRange sqref="E49 E4" name="Range1_12"/>
    <protectedRange sqref="E9" name="Range1_13"/>
    <protectedRange sqref="E5 E50 E10" name="Range1_14"/>
    <protectedRange sqref="C12:D12" name="Range1_15"/>
    <protectedRange sqref="C13" name="Range1_7_1"/>
    <protectedRange sqref="D13" name="Range1_8_1"/>
    <protectedRange sqref="C14 C11" name="Range1_9_1"/>
    <protectedRange sqref="C15" name="Range1_10_1"/>
    <protectedRange sqref="C16:D16" name="Range1_16"/>
    <protectedRange sqref="C17" name="Range1_7_2"/>
    <protectedRange sqref="D17" name="Range1_8_2"/>
    <protectedRange sqref="C18" name="Range1_10_2"/>
    <protectedRange sqref="C19" name="Range1_9_2"/>
    <protectedRange sqref="O32:P32 C22:D22" name="Range1_17"/>
    <protectedRange sqref="C21 O31" name="Range1_9_3"/>
    <protectedRange sqref="E24 R34 E20" name="Range1_19"/>
    <protectedRange sqref="E11" name="Range1_20"/>
    <protectedRange sqref="E19" name="Range1_21"/>
    <protectedRange sqref="R31 E21" name="Range1_22"/>
    <protectedRange sqref="E12" name="Range1_23"/>
    <protectedRange sqref="E16" name="Range1_24"/>
    <protectedRange sqref="R32 E22" name="Range1_25"/>
    <protectedRange sqref="E13" name="Range1_26"/>
    <protectedRange sqref="E17" name="Range1_27"/>
    <protectedRange sqref="E23 R33 E14" name="Range1_28"/>
    <protectedRange sqref="E15" name="Range1_29"/>
    <protectedRange sqref="E18" name="Range1_30"/>
    <protectedRange sqref="C23 O33" name="Range1_9_4"/>
    <protectedRange sqref="O35:P35 C25:D25" name="Range1_31"/>
    <protectedRange sqref="O36:P38 C26:D28" name="Range1_32"/>
    <protectedRange sqref="C42:D43 O39:P40 C29:D30" name="Range1_33"/>
    <protectedRange sqref="C44:D45 O41:P52 C31:D32" name="Range1_34"/>
    <protectedRange sqref="C46:D47 O53:P54 C33:D34" name="Range1_35"/>
    <protectedRange sqref="C35:D35" name="Range1_36"/>
    <protectedRange sqref="C36:D36" name="Range1_37"/>
    <protectedRange sqref="C37:D37" name="Range1_38"/>
    <protectedRange sqref="C38:D38" name="Range1_39"/>
    <protectedRange sqref="C39:D39" name="Range1_40"/>
    <protectedRange sqref="C40:D40" name="Range1_41"/>
    <protectedRange sqref="C41:D41" name="Range1_42"/>
    <protectedRange sqref="E46 R53 E33" name="Range1_43"/>
    <protectedRange sqref="E36" name="Range1_44"/>
    <protectedRange sqref="E38" name="Range1_45"/>
    <protectedRange sqref="E37" name="Range1_46"/>
    <protectedRange sqref="E40" name="Range1_47"/>
    <protectedRange sqref="E39" name="Range1_48"/>
    <protectedRange sqref="E41" name="Range1_49"/>
    <protectedRange sqref="R38 E28" name="Range1_50"/>
    <protectedRange sqref="R35 E25" name="Range1_51"/>
    <protectedRange sqref="R37 E27" name="Range1_52"/>
    <protectedRange sqref="E45 R52 E32" name="Range1_53"/>
    <protectedRange sqref="R36 E26" name="Range1_54"/>
    <protectedRange sqref="E44 R41:R51 E31" name="Range1_55"/>
    <protectedRange sqref="E42 R39 E29" name="Range1_56"/>
    <protectedRange sqref="E47 R54 E34" name="Range1_57"/>
    <protectedRange sqref="E43 R40 E30" name="Range1_58"/>
    <protectedRange sqref="E35" name="Range1_59"/>
    <protectedRange sqref="O55:P55" name="Range1_36_1"/>
    <protectedRange sqref="R55" name="Range1_59_1"/>
  </protectedRanges>
  <autoFilter ref="A2:K53" xr:uid="{F755FFFE-0203-497C-B576-613875A662C2}">
    <sortState xmlns:xlrd2="http://schemas.microsoft.com/office/spreadsheetml/2017/richdata2" ref="A3:K393">
      <sortCondition ref="B2:B53"/>
    </sortState>
  </autoFilter>
  <mergeCells count="2">
    <mergeCell ref="A1:H1"/>
    <mergeCell ref="I1:J1"/>
  </mergeCells>
  <dataValidations disablePrompts="1" count="2">
    <dataValidation allowBlank="1" showInputMessage="1" showErrorMessage="1" prompt="TDOT to enter this information after invoice submittal." sqref="S13:S30" xr:uid="{9F0112D3-DA18-464A-BD1D-CE8948A49FD1}"/>
    <dataValidation allowBlank="1" showInputMessage="1" showErrorMessage="1" promptTitle="PE Number" prompt="Enter the state project number (i.e. XXXXX-XXXX-XX)" sqref="S30 S22:S23 S13:S20 S26:S27" xr:uid="{DA82CA9B-AF48-4856-86B2-5126C50B40B8}"/>
  </dataValidations>
  <printOptions horizontalCentered="1"/>
  <pageMargins left="0.7" right="0.7" top="0.75" bottom="0.75" header="0.3" footer="0.3"/>
  <pageSetup scale="59" orientation="landscape" verticalDpi="360" r:id="rId1"/>
  <headerFooter>
    <oddHeader>&amp;C&amp;"Arial,Bold"&amp;12Daily Labor Log</oddHeader>
    <oddFooter>&amp;R&amp;8Created 03/25/2024</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BFE1B-A5F9-4872-9856-3DA1AE441B3F}">
  <sheetPr>
    <tabColor theme="4"/>
  </sheetPr>
  <dimension ref="A1:S59"/>
  <sheetViews>
    <sheetView showGridLines="0" view="pageBreakPreview" zoomScale="74" zoomScaleNormal="100" zoomScaleSheetLayoutView="74" zoomScalePageLayoutView="80" workbookViewId="0">
      <selection activeCell="D7" sqref="D7"/>
    </sheetView>
  </sheetViews>
  <sheetFormatPr defaultColWidth="31.81640625" defaultRowHeight="12.5" x14ac:dyDescent="0.25"/>
  <cols>
    <col min="2" max="2" width="18.1796875" bestFit="1" customWidth="1"/>
    <col min="3" max="3" width="14.54296875" bestFit="1" customWidth="1"/>
    <col min="4" max="4" width="47.26953125" bestFit="1" customWidth="1"/>
    <col min="5" max="5" width="20.26953125" bestFit="1" customWidth="1"/>
    <col min="6" max="6" width="12.54296875" customWidth="1"/>
    <col min="7" max="7" width="12.1796875" bestFit="1" customWidth="1"/>
    <col min="8" max="8" width="13.453125" customWidth="1"/>
    <col min="9" max="9" width="14.1796875" bestFit="1" customWidth="1"/>
    <col min="10" max="10" width="14.1796875" customWidth="1"/>
    <col min="11" max="11" width="18.26953125" bestFit="1" customWidth="1"/>
    <col min="12" max="12" width="15.7265625" customWidth="1"/>
    <col min="13" max="13" width="10.54296875" customWidth="1"/>
    <col min="15" max="15" width="29.7265625" customWidth="1"/>
    <col min="16" max="16" width="5" customWidth="1"/>
    <col min="17" max="17" width="15.26953125" bestFit="1" customWidth="1"/>
    <col min="18" max="18" width="36" customWidth="1"/>
    <col min="19" max="19" width="16.1796875" customWidth="1"/>
  </cols>
  <sheetData>
    <row r="1" spans="1:19" ht="18" x14ac:dyDescent="0.4">
      <c r="A1" s="367" t="s">
        <v>213</v>
      </c>
      <c r="B1" s="368"/>
      <c r="C1" s="368"/>
      <c r="D1" s="368"/>
      <c r="E1" s="368"/>
      <c r="F1" s="368"/>
      <c r="G1" s="368"/>
      <c r="H1" s="368"/>
      <c r="I1" s="368"/>
      <c r="J1" s="368"/>
      <c r="K1" s="368"/>
      <c r="L1" s="368"/>
      <c r="M1" s="368"/>
      <c r="N1" s="368"/>
      <c r="O1" s="369"/>
    </row>
    <row r="2" spans="1:19" ht="18" x14ac:dyDescent="0.25">
      <c r="A2" s="370" t="s">
        <v>104</v>
      </c>
      <c r="B2" s="373" t="s">
        <v>214</v>
      </c>
      <c r="C2" s="374"/>
      <c r="D2" s="370" t="s">
        <v>215</v>
      </c>
      <c r="E2" s="375" t="s">
        <v>255</v>
      </c>
      <c r="F2" s="370" t="s">
        <v>105</v>
      </c>
      <c r="G2" s="370" t="s">
        <v>216</v>
      </c>
      <c r="H2" s="370" t="s">
        <v>90</v>
      </c>
      <c r="I2" s="375" t="s">
        <v>254</v>
      </c>
      <c r="J2" s="375" t="s">
        <v>70</v>
      </c>
      <c r="K2" s="375" t="s">
        <v>71</v>
      </c>
      <c r="L2" s="375" t="s">
        <v>285</v>
      </c>
      <c r="M2" s="375" t="s">
        <v>217</v>
      </c>
      <c r="N2" s="378" t="s">
        <v>232</v>
      </c>
      <c r="O2" s="379"/>
    </row>
    <row r="3" spans="1:19" ht="18.5" thickBot="1" x14ac:dyDescent="0.3">
      <c r="A3" s="371"/>
      <c r="B3" s="208"/>
      <c r="C3" s="208"/>
      <c r="D3" s="371"/>
      <c r="E3" s="376"/>
      <c r="F3" s="371"/>
      <c r="G3" s="371"/>
      <c r="H3" s="371"/>
      <c r="I3" s="376"/>
      <c r="J3" s="376"/>
      <c r="K3" s="376"/>
      <c r="L3" s="376"/>
      <c r="M3" s="376"/>
      <c r="N3" s="380"/>
      <c r="O3" s="381"/>
    </row>
    <row r="4" spans="1:19" ht="18" x14ac:dyDescent="0.3">
      <c r="A4" s="372"/>
      <c r="B4" s="208" t="s">
        <v>218</v>
      </c>
      <c r="C4" s="208" t="s">
        <v>219</v>
      </c>
      <c r="D4" s="372"/>
      <c r="E4" s="377"/>
      <c r="F4" s="372"/>
      <c r="G4" s="372"/>
      <c r="H4" s="372"/>
      <c r="I4" s="377"/>
      <c r="J4" s="377"/>
      <c r="K4" s="377"/>
      <c r="L4" s="377"/>
      <c r="M4" s="377"/>
      <c r="N4" s="382"/>
      <c r="O4" s="383"/>
      <c r="Q4" s="236" t="s">
        <v>233</v>
      </c>
      <c r="R4" s="237"/>
      <c r="S4" s="233"/>
    </row>
    <row r="5" spans="1:19" ht="18" customHeight="1" x14ac:dyDescent="0.3">
      <c r="A5" s="209" t="s">
        <v>282</v>
      </c>
      <c r="B5" s="278">
        <v>45572</v>
      </c>
      <c r="C5" s="278">
        <v>45572</v>
      </c>
      <c r="D5" s="210" t="s">
        <v>223</v>
      </c>
      <c r="E5" s="282">
        <v>1</v>
      </c>
      <c r="F5" s="212">
        <f>248+22.94+17.36+0.96+2.29</f>
        <v>291.55</v>
      </c>
      <c r="G5" s="211">
        <v>0.25</v>
      </c>
      <c r="H5" s="213">
        <f t="shared" ref="H5:H20" si="0">SUM(E5*F5)*G5</f>
        <v>72.887500000000003</v>
      </c>
      <c r="I5" s="214" t="s">
        <v>252</v>
      </c>
      <c r="J5" s="248">
        <v>106301</v>
      </c>
      <c r="K5" s="214" t="s">
        <v>253</v>
      </c>
      <c r="L5" s="214" t="s">
        <v>48</v>
      </c>
      <c r="M5" s="214"/>
      <c r="N5" s="384" t="s">
        <v>290</v>
      </c>
      <c r="O5" s="385"/>
      <c r="Q5" s="238"/>
      <c r="R5" s="386" t="s">
        <v>248</v>
      </c>
      <c r="S5" s="234"/>
    </row>
    <row r="6" spans="1:19" ht="18" customHeight="1" x14ac:dyDescent="0.3">
      <c r="A6" s="209"/>
      <c r="B6" s="278">
        <v>45572</v>
      </c>
      <c r="C6" s="278">
        <v>45572</v>
      </c>
      <c r="D6" s="210" t="s">
        <v>223</v>
      </c>
      <c r="E6" s="282">
        <v>1</v>
      </c>
      <c r="F6" s="212">
        <f t="shared" ref="F6:F8" si="1">248+22.94+17.36+0.96+2.29</f>
        <v>291.55</v>
      </c>
      <c r="G6" s="211">
        <v>0.25</v>
      </c>
      <c r="H6" s="213">
        <f t="shared" si="0"/>
        <v>72.887500000000003</v>
      </c>
      <c r="I6" s="214"/>
      <c r="J6" s="248"/>
      <c r="K6" s="214"/>
      <c r="L6" s="214" t="s">
        <v>48</v>
      </c>
      <c r="M6" s="214"/>
      <c r="N6" s="384" t="s">
        <v>291</v>
      </c>
      <c r="O6" s="385"/>
      <c r="Q6" s="238"/>
      <c r="R6" s="386"/>
      <c r="S6" s="234"/>
    </row>
    <row r="7" spans="1:19" ht="18" customHeight="1" x14ac:dyDescent="0.3">
      <c r="A7" s="209"/>
      <c r="B7" s="278">
        <v>45572</v>
      </c>
      <c r="C7" s="278">
        <v>45572</v>
      </c>
      <c r="D7" s="210" t="s">
        <v>223</v>
      </c>
      <c r="E7" s="282">
        <v>1</v>
      </c>
      <c r="F7" s="212">
        <f t="shared" si="1"/>
        <v>291.55</v>
      </c>
      <c r="G7" s="211">
        <v>0.25</v>
      </c>
      <c r="H7" s="213">
        <f t="shared" si="0"/>
        <v>72.887500000000003</v>
      </c>
      <c r="I7" s="214"/>
      <c r="J7" s="248"/>
      <c r="K7" s="214"/>
      <c r="L7" s="214" t="s">
        <v>48</v>
      </c>
      <c r="M7" s="214"/>
      <c r="N7" s="384" t="s">
        <v>292</v>
      </c>
      <c r="O7" s="385"/>
      <c r="Q7" s="238"/>
      <c r="R7" s="386"/>
      <c r="S7" s="234"/>
    </row>
    <row r="8" spans="1:19" ht="18" customHeight="1" x14ac:dyDescent="0.3">
      <c r="A8" s="209"/>
      <c r="B8" s="278">
        <v>45572</v>
      </c>
      <c r="C8" s="278">
        <v>45572</v>
      </c>
      <c r="D8" s="210" t="s">
        <v>223</v>
      </c>
      <c r="E8" s="282">
        <v>1</v>
      </c>
      <c r="F8" s="212">
        <f t="shared" si="1"/>
        <v>291.55</v>
      </c>
      <c r="G8" s="211">
        <v>0.25</v>
      </c>
      <c r="H8" s="213">
        <f>SUM(E8*F8)*G8-0.01</f>
        <v>72.877499999999998</v>
      </c>
      <c r="I8" s="214"/>
      <c r="J8" s="248"/>
      <c r="K8" s="214"/>
      <c r="L8" s="214" t="s">
        <v>48</v>
      </c>
      <c r="M8" s="214"/>
      <c r="N8" s="384" t="s">
        <v>293</v>
      </c>
      <c r="O8" s="385"/>
      <c r="Q8" s="238"/>
      <c r="R8" s="386"/>
      <c r="S8" s="234"/>
    </row>
    <row r="9" spans="1:19" ht="18" x14ac:dyDescent="0.3">
      <c r="A9" s="215"/>
      <c r="B9" s="216">
        <v>45573</v>
      </c>
      <c r="C9" s="216">
        <v>45573</v>
      </c>
      <c r="D9" s="210" t="s">
        <v>223</v>
      </c>
      <c r="E9" s="282">
        <v>1</v>
      </c>
      <c r="F9" s="212">
        <v>290.97000000000003</v>
      </c>
      <c r="G9" s="211">
        <v>0.25</v>
      </c>
      <c r="H9" s="213">
        <f t="shared" si="0"/>
        <v>72.742500000000007</v>
      </c>
      <c r="I9" s="214" t="s">
        <v>252</v>
      </c>
      <c r="J9" s="248">
        <v>124072.02</v>
      </c>
      <c r="K9" s="214"/>
      <c r="L9" s="214" t="s">
        <v>48</v>
      </c>
      <c r="M9" s="214"/>
      <c r="N9" s="384" t="s">
        <v>293</v>
      </c>
      <c r="O9" s="385"/>
      <c r="Q9" s="238"/>
      <c r="R9" s="386"/>
      <c r="S9" s="234"/>
    </row>
    <row r="10" spans="1:19" ht="18" x14ac:dyDescent="0.3">
      <c r="A10" s="215"/>
      <c r="B10" s="216">
        <v>45573</v>
      </c>
      <c r="C10" s="216">
        <v>45573</v>
      </c>
      <c r="D10" s="210" t="s">
        <v>223</v>
      </c>
      <c r="E10" s="282">
        <v>1</v>
      </c>
      <c r="F10" s="212">
        <v>290.97000000000003</v>
      </c>
      <c r="G10" s="211">
        <v>0.25</v>
      </c>
      <c r="H10" s="213">
        <f t="shared" ref="H10:H11" si="2">SUM(E10*F10)*G10</f>
        <v>72.742500000000007</v>
      </c>
      <c r="I10" s="214"/>
      <c r="J10" s="248"/>
      <c r="K10" s="214"/>
      <c r="L10" s="214" t="s">
        <v>48</v>
      </c>
      <c r="M10" s="214"/>
      <c r="N10" s="384" t="s">
        <v>293</v>
      </c>
      <c r="O10" s="385"/>
      <c r="Q10" s="238"/>
      <c r="R10" s="386"/>
      <c r="S10" s="234"/>
    </row>
    <row r="11" spans="1:19" ht="18" x14ac:dyDescent="0.3">
      <c r="A11" s="215"/>
      <c r="B11" s="216">
        <v>45573</v>
      </c>
      <c r="C11" s="216">
        <v>45573</v>
      </c>
      <c r="D11" s="210" t="s">
        <v>223</v>
      </c>
      <c r="E11" s="282">
        <v>1</v>
      </c>
      <c r="F11" s="212">
        <v>290.97000000000003</v>
      </c>
      <c r="G11" s="211">
        <v>0.25</v>
      </c>
      <c r="H11" s="213">
        <f t="shared" si="2"/>
        <v>72.742500000000007</v>
      </c>
      <c r="I11" s="214"/>
      <c r="J11" s="248"/>
      <c r="K11" s="214"/>
      <c r="L11" s="214" t="s">
        <v>48</v>
      </c>
      <c r="M11" s="214"/>
      <c r="N11" s="384" t="s">
        <v>293</v>
      </c>
      <c r="O11" s="385"/>
      <c r="Q11" s="238"/>
      <c r="R11" s="386"/>
      <c r="S11" s="234"/>
    </row>
    <row r="12" spans="1:19" ht="18" x14ac:dyDescent="0.3">
      <c r="A12" s="215"/>
      <c r="B12" s="216">
        <v>45573</v>
      </c>
      <c r="C12" s="216">
        <v>45573</v>
      </c>
      <c r="D12" s="210" t="s">
        <v>223</v>
      </c>
      <c r="E12" s="282">
        <v>1</v>
      </c>
      <c r="F12" s="212">
        <v>290.97000000000003</v>
      </c>
      <c r="G12" s="211">
        <v>0.25</v>
      </c>
      <c r="H12" s="213">
        <f>SUM(E12*F12)*G12+0.01</f>
        <v>72.752500000000012</v>
      </c>
      <c r="I12" s="214"/>
      <c r="J12" s="248"/>
      <c r="K12" s="214"/>
      <c r="L12" s="214" t="s">
        <v>48</v>
      </c>
      <c r="M12" s="214"/>
      <c r="N12" s="384" t="s">
        <v>293</v>
      </c>
      <c r="O12" s="385"/>
      <c r="Q12" s="238"/>
      <c r="R12" s="386"/>
      <c r="S12" s="234"/>
    </row>
    <row r="13" spans="1:19" ht="18" x14ac:dyDescent="0.3">
      <c r="A13" s="215"/>
      <c r="B13" s="216">
        <v>45574</v>
      </c>
      <c r="C13" s="216">
        <v>45574</v>
      </c>
      <c r="D13" s="210" t="s">
        <v>223</v>
      </c>
      <c r="E13" s="282">
        <v>1</v>
      </c>
      <c r="F13" s="212">
        <v>291.14999999999998</v>
      </c>
      <c r="G13" s="211">
        <v>1</v>
      </c>
      <c r="H13" s="213">
        <f t="shared" si="0"/>
        <v>291.14999999999998</v>
      </c>
      <c r="I13" s="211" t="s">
        <v>279</v>
      </c>
      <c r="J13" s="282">
        <v>130352</v>
      </c>
      <c r="K13" s="211" t="s">
        <v>262</v>
      </c>
      <c r="L13" s="214" t="s">
        <v>48</v>
      </c>
      <c r="M13" s="214"/>
      <c r="N13" s="384"/>
      <c r="O13" s="385"/>
      <c r="Q13" s="238"/>
      <c r="R13" s="386"/>
      <c r="S13" s="234"/>
    </row>
    <row r="14" spans="1:19" ht="18" x14ac:dyDescent="0.3">
      <c r="A14" s="215"/>
      <c r="B14" s="216">
        <v>45575</v>
      </c>
      <c r="C14" s="216">
        <v>45575</v>
      </c>
      <c r="D14" s="210" t="s">
        <v>230</v>
      </c>
      <c r="E14" s="282">
        <v>1</v>
      </c>
      <c r="F14" s="212">
        <v>70.040000000000006</v>
      </c>
      <c r="G14" s="211">
        <v>1</v>
      </c>
      <c r="H14" s="213">
        <f t="shared" si="0"/>
        <v>70.040000000000006</v>
      </c>
      <c r="I14" s="211" t="s">
        <v>252</v>
      </c>
      <c r="J14" s="282">
        <v>106301</v>
      </c>
      <c r="K14" s="211" t="s">
        <v>253</v>
      </c>
      <c r="L14" s="214" t="s">
        <v>48</v>
      </c>
      <c r="M14" s="214"/>
      <c r="N14" s="384"/>
      <c r="O14" s="385"/>
      <c r="Q14" s="238"/>
      <c r="R14" s="386"/>
      <c r="S14" s="234"/>
    </row>
    <row r="15" spans="1:19" ht="18.5" thickBot="1" x14ac:dyDescent="0.35">
      <c r="A15" s="215"/>
      <c r="B15" s="216">
        <v>45587</v>
      </c>
      <c r="C15" s="216">
        <v>45587</v>
      </c>
      <c r="D15" s="210" t="s">
        <v>223</v>
      </c>
      <c r="E15" s="282">
        <v>1</v>
      </c>
      <c r="F15" s="212">
        <v>297.02</v>
      </c>
      <c r="G15" s="211">
        <v>1</v>
      </c>
      <c r="H15" s="213">
        <f t="shared" si="0"/>
        <v>297.02</v>
      </c>
      <c r="I15" s="211" t="s">
        <v>252</v>
      </c>
      <c r="J15" s="282">
        <v>106301</v>
      </c>
      <c r="K15" s="211" t="s">
        <v>253</v>
      </c>
      <c r="L15" s="214" t="s">
        <v>48</v>
      </c>
      <c r="M15" s="214"/>
      <c r="N15" s="384"/>
      <c r="O15" s="385"/>
      <c r="Q15" s="244"/>
      <c r="R15" s="387"/>
      <c r="S15" s="245"/>
    </row>
    <row r="16" spans="1:19" ht="18.5" thickTop="1" x14ac:dyDescent="0.3">
      <c r="A16" s="215"/>
      <c r="B16" s="216"/>
      <c r="C16" s="216"/>
      <c r="D16" s="210"/>
      <c r="E16" s="282"/>
      <c r="F16" s="212"/>
      <c r="G16" s="211"/>
      <c r="H16" s="213">
        <f t="shared" si="0"/>
        <v>0</v>
      </c>
      <c r="I16" s="214"/>
      <c r="J16" s="248"/>
      <c r="K16" s="214"/>
      <c r="L16" s="214"/>
      <c r="M16" s="214"/>
      <c r="N16" s="384"/>
      <c r="O16" s="385"/>
      <c r="Q16" s="239" t="s">
        <v>238</v>
      </c>
      <c r="R16" s="240" t="s">
        <v>234</v>
      </c>
      <c r="S16" s="234"/>
    </row>
    <row r="17" spans="1:19" ht="18" x14ac:dyDescent="0.3">
      <c r="A17" s="215"/>
      <c r="B17" s="216"/>
      <c r="C17" s="216"/>
      <c r="D17" s="210"/>
      <c r="E17" s="282"/>
      <c r="F17" s="212"/>
      <c r="G17" s="211"/>
      <c r="H17" s="213">
        <f t="shared" si="0"/>
        <v>0</v>
      </c>
      <c r="I17" s="214"/>
      <c r="J17" s="248"/>
      <c r="K17" s="214"/>
      <c r="L17" s="214"/>
      <c r="M17" s="214"/>
      <c r="N17" s="384"/>
      <c r="O17" s="385"/>
      <c r="Q17" s="239" t="s">
        <v>239</v>
      </c>
      <c r="R17" s="241" t="s">
        <v>235</v>
      </c>
      <c r="S17" s="234"/>
    </row>
    <row r="18" spans="1:19" ht="18" x14ac:dyDescent="0.3">
      <c r="A18" s="215"/>
      <c r="B18" s="216"/>
      <c r="C18" s="216"/>
      <c r="D18" s="210"/>
      <c r="E18" s="282"/>
      <c r="F18" s="212"/>
      <c r="G18" s="211"/>
      <c r="H18" s="213">
        <f t="shared" si="0"/>
        <v>0</v>
      </c>
      <c r="I18" s="214"/>
      <c r="J18" s="248"/>
      <c r="K18" s="214"/>
      <c r="L18" s="214"/>
      <c r="M18" s="214"/>
      <c r="N18" s="384"/>
      <c r="O18" s="385"/>
      <c r="Q18" s="239" t="s">
        <v>240</v>
      </c>
      <c r="R18" s="241" t="s">
        <v>236</v>
      </c>
      <c r="S18" s="234"/>
    </row>
    <row r="19" spans="1:19" ht="18" x14ac:dyDescent="0.3">
      <c r="A19" s="215"/>
      <c r="B19" s="216"/>
      <c r="C19" s="216"/>
      <c r="D19" s="210"/>
      <c r="E19" s="282"/>
      <c r="F19" s="212"/>
      <c r="G19" s="211"/>
      <c r="H19" s="213">
        <f t="shared" si="0"/>
        <v>0</v>
      </c>
      <c r="I19" s="214"/>
      <c r="J19" s="248"/>
      <c r="K19" s="214"/>
      <c r="L19" s="214"/>
      <c r="M19" s="214"/>
      <c r="N19" s="384"/>
      <c r="O19" s="385"/>
      <c r="Q19" s="239" t="s">
        <v>241</v>
      </c>
      <c r="R19" s="241" t="s">
        <v>237</v>
      </c>
      <c r="S19" s="234"/>
    </row>
    <row r="20" spans="1:19" ht="18" x14ac:dyDescent="0.3">
      <c r="A20" s="215"/>
      <c r="B20" s="216"/>
      <c r="C20" s="216"/>
      <c r="D20" s="210"/>
      <c r="E20" s="282"/>
      <c r="F20" s="212"/>
      <c r="G20" s="211"/>
      <c r="H20" s="213">
        <f t="shared" si="0"/>
        <v>0</v>
      </c>
      <c r="I20" s="214"/>
      <c r="J20" s="248"/>
      <c r="K20" s="214"/>
      <c r="L20" s="214"/>
      <c r="M20" s="214"/>
      <c r="N20" s="384"/>
      <c r="O20" s="385"/>
      <c r="Q20" s="239" t="s">
        <v>242</v>
      </c>
      <c r="R20" s="241" t="s">
        <v>243</v>
      </c>
      <c r="S20" s="234"/>
    </row>
    <row r="21" spans="1:19" ht="18" x14ac:dyDescent="0.3">
      <c r="A21" s="217"/>
      <c r="B21" s="218"/>
      <c r="C21" s="218"/>
      <c r="D21" s="219"/>
      <c r="E21" s="219"/>
      <c r="F21" s="220" t="s">
        <v>220</v>
      </c>
      <c r="G21" s="283">
        <f>SUM(H5:H20)</f>
        <v>1240.73</v>
      </c>
      <c r="H21" s="283"/>
      <c r="I21" s="221"/>
      <c r="J21" s="221"/>
      <c r="K21" s="221"/>
      <c r="L21" s="221"/>
      <c r="M21" s="221"/>
      <c r="N21" s="222"/>
      <c r="O21" s="223"/>
      <c r="Q21" s="239" t="s">
        <v>244</v>
      </c>
      <c r="R21" s="241" t="s">
        <v>245</v>
      </c>
      <c r="S21" s="234"/>
    </row>
    <row r="22" spans="1:19" ht="18.5" thickBot="1" x14ac:dyDescent="0.35">
      <c r="A22" s="224"/>
      <c r="B22" s="216"/>
      <c r="C22" s="216"/>
      <c r="D22" s="210"/>
      <c r="E22" s="282"/>
      <c r="F22" s="212"/>
      <c r="G22" s="211"/>
      <c r="H22" s="213">
        <f t="shared" ref="H22:H32" si="3">SUM(E22*F22)*G22</f>
        <v>0</v>
      </c>
      <c r="I22" s="225"/>
      <c r="J22" s="248"/>
      <c r="K22" s="225"/>
      <c r="L22" s="225"/>
      <c r="M22" s="226"/>
      <c r="N22" s="384"/>
      <c r="O22" s="385"/>
      <c r="Q22" s="242" t="s">
        <v>246</v>
      </c>
      <c r="R22" s="243" t="s">
        <v>247</v>
      </c>
      <c r="S22" s="235"/>
    </row>
    <row r="23" spans="1:19" ht="18" x14ac:dyDescent="0.25">
      <c r="A23" s="215"/>
      <c r="B23" s="216"/>
      <c r="C23" s="216"/>
      <c r="D23" s="210"/>
      <c r="E23" s="282"/>
      <c r="F23" s="212"/>
      <c r="G23" s="211"/>
      <c r="H23" s="213">
        <f t="shared" si="3"/>
        <v>0</v>
      </c>
      <c r="I23" s="225"/>
      <c r="J23" s="248"/>
      <c r="K23" s="225"/>
      <c r="L23" s="225"/>
      <c r="M23" s="226"/>
      <c r="N23" s="226"/>
      <c r="O23" s="227"/>
    </row>
    <row r="24" spans="1:19" ht="18" x14ac:dyDescent="0.25">
      <c r="A24" s="215"/>
      <c r="B24" s="216"/>
      <c r="C24" s="216"/>
      <c r="D24" s="210"/>
      <c r="E24" s="282"/>
      <c r="F24" s="212"/>
      <c r="G24" s="211"/>
      <c r="H24" s="213">
        <f t="shared" si="3"/>
        <v>0</v>
      </c>
      <c r="I24" s="225"/>
      <c r="J24" s="248"/>
      <c r="K24" s="225"/>
      <c r="L24" s="225"/>
      <c r="M24" s="226"/>
      <c r="N24" s="384"/>
      <c r="O24" s="385"/>
    </row>
    <row r="25" spans="1:19" ht="18" x14ac:dyDescent="0.25">
      <c r="A25" s="215"/>
      <c r="B25" s="216"/>
      <c r="C25" s="216"/>
      <c r="D25" s="210"/>
      <c r="E25" s="282"/>
      <c r="F25" s="212"/>
      <c r="G25" s="211"/>
      <c r="H25" s="213">
        <f t="shared" si="3"/>
        <v>0</v>
      </c>
      <c r="I25" s="225"/>
      <c r="J25" s="248"/>
      <c r="K25" s="225"/>
      <c r="L25" s="225"/>
      <c r="M25" s="226"/>
      <c r="N25" s="384"/>
      <c r="O25" s="385"/>
    </row>
    <row r="26" spans="1:19" ht="18" x14ac:dyDescent="0.25">
      <c r="A26" s="215"/>
      <c r="B26" s="216"/>
      <c r="C26" s="216"/>
      <c r="D26" s="210"/>
      <c r="E26" s="282"/>
      <c r="F26" s="212"/>
      <c r="G26" s="211"/>
      <c r="H26" s="213">
        <f t="shared" si="3"/>
        <v>0</v>
      </c>
      <c r="I26" s="225"/>
      <c r="J26" s="248"/>
      <c r="K26" s="225"/>
      <c r="L26" s="225"/>
      <c r="M26" s="226"/>
      <c r="N26" s="384"/>
      <c r="O26" s="385"/>
    </row>
    <row r="27" spans="1:19" ht="18" x14ac:dyDescent="0.25">
      <c r="A27" s="215"/>
      <c r="B27" s="216"/>
      <c r="C27" s="216"/>
      <c r="D27" s="210"/>
      <c r="E27" s="282"/>
      <c r="F27" s="212"/>
      <c r="G27" s="211"/>
      <c r="H27" s="213">
        <f t="shared" si="3"/>
        <v>0</v>
      </c>
      <c r="I27" s="225"/>
      <c r="J27" s="248"/>
      <c r="K27" s="225"/>
      <c r="L27" s="225"/>
      <c r="M27" s="226"/>
      <c r="N27" s="384"/>
      <c r="O27" s="385"/>
    </row>
    <row r="28" spans="1:19" ht="18" x14ac:dyDescent="0.25">
      <c r="A28" s="215"/>
      <c r="B28" s="216"/>
      <c r="C28" s="216"/>
      <c r="D28" s="210"/>
      <c r="E28" s="282"/>
      <c r="F28" s="212"/>
      <c r="G28" s="211"/>
      <c r="H28" s="213">
        <f t="shared" si="3"/>
        <v>0</v>
      </c>
      <c r="I28" s="225"/>
      <c r="J28" s="248"/>
      <c r="K28" s="225"/>
      <c r="L28" s="225"/>
      <c r="M28" s="226"/>
      <c r="N28" s="384"/>
      <c r="O28" s="385"/>
    </row>
    <row r="29" spans="1:19" ht="18" x14ac:dyDescent="0.25">
      <c r="A29" s="215"/>
      <c r="B29" s="216"/>
      <c r="C29" s="216"/>
      <c r="D29" s="210"/>
      <c r="E29" s="282"/>
      <c r="F29" s="212"/>
      <c r="G29" s="211"/>
      <c r="H29" s="213">
        <f t="shared" si="3"/>
        <v>0</v>
      </c>
      <c r="I29" s="225"/>
      <c r="J29" s="248"/>
      <c r="K29" s="225"/>
      <c r="L29" s="225"/>
      <c r="M29" s="226"/>
      <c r="N29" s="384"/>
      <c r="O29" s="385"/>
    </row>
    <row r="30" spans="1:19" ht="18" x14ac:dyDescent="0.25">
      <c r="A30" s="215"/>
      <c r="B30" s="216"/>
      <c r="C30" s="216"/>
      <c r="D30" s="210"/>
      <c r="E30" s="282"/>
      <c r="F30" s="212"/>
      <c r="G30" s="211"/>
      <c r="H30" s="213">
        <f t="shared" si="3"/>
        <v>0</v>
      </c>
      <c r="I30" s="225"/>
      <c r="J30" s="248"/>
      <c r="K30" s="225"/>
      <c r="L30" s="225"/>
      <c r="M30" s="226"/>
      <c r="N30" s="384"/>
      <c r="O30" s="385"/>
    </row>
    <row r="31" spans="1:19" ht="18" x14ac:dyDescent="0.25">
      <c r="A31" s="215"/>
      <c r="B31" s="216"/>
      <c r="C31" s="216"/>
      <c r="D31" s="210"/>
      <c r="E31" s="282"/>
      <c r="F31" s="212"/>
      <c r="G31" s="211"/>
      <c r="H31" s="213">
        <f t="shared" si="3"/>
        <v>0</v>
      </c>
      <c r="I31" s="225"/>
      <c r="J31" s="248"/>
      <c r="K31" s="225"/>
      <c r="L31" s="225"/>
      <c r="M31" s="226"/>
      <c r="N31" s="384"/>
      <c r="O31" s="385"/>
    </row>
    <row r="32" spans="1:19" ht="18" x14ac:dyDescent="0.25">
      <c r="A32" s="215"/>
      <c r="B32" s="216"/>
      <c r="C32" s="216"/>
      <c r="D32" s="210"/>
      <c r="E32" s="282"/>
      <c r="F32" s="212"/>
      <c r="G32" s="211"/>
      <c r="H32" s="213">
        <f t="shared" si="3"/>
        <v>0</v>
      </c>
      <c r="I32" s="225"/>
      <c r="J32" s="248"/>
      <c r="K32" s="225"/>
      <c r="L32" s="225"/>
      <c r="M32" s="226"/>
      <c r="N32" s="384"/>
      <c r="O32" s="385"/>
    </row>
    <row r="33" spans="1:15" ht="18" x14ac:dyDescent="0.25">
      <c r="A33" s="217"/>
      <c r="B33" s="218"/>
      <c r="C33" s="218"/>
      <c r="D33" s="219"/>
      <c r="E33" s="219"/>
      <c r="F33" s="220" t="s">
        <v>220</v>
      </c>
      <c r="G33" s="283">
        <f>SUM(H22:H32)</f>
        <v>0</v>
      </c>
      <c r="H33" s="283"/>
      <c r="I33" s="228"/>
      <c r="J33" s="221"/>
      <c r="K33" s="228"/>
      <c r="L33" s="228"/>
      <c r="M33" s="221"/>
      <c r="N33" s="222" t="s">
        <v>162</v>
      </c>
      <c r="O33" s="223"/>
    </row>
    <row r="34" spans="1:15" ht="18" x14ac:dyDescent="0.25">
      <c r="A34" s="224"/>
      <c r="B34" s="216"/>
      <c r="C34" s="216"/>
      <c r="D34" s="210"/>
      <c r="E34" s="282"/>
      <c r="F34" s="212"/>
      <c r="G34" s="211"/>
      <c r="H34" s="213">
        <f t="shared" ref="H34:H43" si="4">SUM(E34*F34)*G34</f>
        <v>0</v>
      </c>
      <c r="I34" s="225"/>
      <c r="J34" s="248"/>
      <c r="K34" s="225"/>
      <c r="L34" s="225"/>
      <c r="M34" s="226"/>
      <c r="N34" s="384"/>
      <c r="O34" s="385"/>
    </row>
    <row r="35" spans="1:15" ht="18" x14ac:dyDescent="0.25">
      <c r="A35" s="215"/>
      <c r="B35" s="216"/>
      <c r="C35" s="216"/>
      <c r="D35" s="210"/>
      <c r="E35" s="282"/>
      <c r="F35" s="212"/>
      <c r="G35" s="211"/>
      <c r="H35" s="213">
        <f t="shared" si="4"/>
        <v>0</v>
      </c>
      <c r="I35" s="225"/>
      <c r="J35" s="248"/>
      <c r="K35" s="225"/>
      <c r="L35" s="225"/>
      <c r="M35" s="226"/>
      <c r="N35" s="384"/>
      <c r="O35" s="385"/>
    </row>
    <row r="36" spans="1:15" ht="18" x14ac:dyDescent="0.25">
      <c r="A36" s="215"/>
      <c r="B36" s="216"/>
      <c r="C36" s="216"/>
      <c r="D36" s="210"/>
      <c r="E36" s="282"/>
      <c r="F36" s="212"/>
      <c r="G36" s="211"/>
      <c r="H36" s="213">
        <f t="shared" si="4"/>
        <v>0</v>
      </c>
      <c r="I36" s="225"/>
      <c r="J36" s="248"/>
      <c r="K36" s="225"/>
      <c r="L36" s="225"/>
      <c r="M36" s="226"/>
      <c r="N36" s="384"/>
      <c r="O36" s="385"/>
    </row>
    <row r="37" spans="1:15" ht="18" x14ac:dyDescent="0.25">
      <c r="A37" s="215"/>
      <c r="B37" s="216"/>
      <c r="C37" s="216"/>
      <c r="D37" s="210"/>
      <c r="E37" s="282"/>
      <c r="F37" s="212"/>
      <c r="G37" s="211"/>
      <c r="H37" s="213">
        <f t="shared" si="4"/>
        <v>0</v>
      </c>
      <c r="I37" s="225"/>
      <c r="J37" s="248"/>
      <c r="K37" s="225"/>
      <c r="L37" s="225"/>
      <c r="M37" s="226"/>
      <c r="N37" s="384"/>
      <c r="O37" s="385"/>
    </row>
    <row r="38" spans="1:15" ht="18" x14ac:dyDescent="0.25">
      <c r="A38" s="215"/>
      <c r="B38" s="216"/>
      <c r="C38" s="216"/>
      <c r="D38" s="210"/>
      <c r="E38" s="282"/>
      <c r="F38" s="212"/>
      <c r="G38" s="211"/>
      <c r="H38" s="213">
        <f t="shared" si="4"/>
        <v>0</v>
      </c>
      <c r="I38" s="225"/>
      <c r="J38" s="248"/>
      <c r="K38" s="225"/>
      <c r="L38" s="225"/>
      <c r="M38" s="226"/>
      <c r="N38" s="384"/>
      <c r="O38" s="385"/>
    </row>
    <row r="39" spans="1:15" ht="18" x14ac:dyDescent="0.25">
      <c r="A39" s="215"/>
      <c r="B39" s="216"/>
      <c r="C39" s="216"/>
      <c r="D39" s="210"/>
      <c r="E39" s="282"/>
      <c r="F39" s="212"/>
      <c r="G39" s="211"/>
      <c r="H39" s="213">
        <f t="shared" si="4"/>
        <v>0</v>
      </c>
      <c r="I39" s="225"/>
      <c r="J39" s="248"/>
      <c r="K39" s="225"/>
      <c r="L39" s="225"/>
      <c r="M39" s="226"/>
      <c r="N39" s="384"/>
      <c r="O39" s="385"/>
    </row>
    <row r="40" spans="1:15" ht="18" x14ac:dyDescent="0.25">
      <c r="A40" s="215"/>
      <c r="B40" s="216"/>
      <c r="C40" s="216"/>
      <c r="D40" s="210"/>
      <c r="E40" s="282"/>
      <c r="F40" s="212"/>
      <c r="G40" s="211"/>
      <c r="H40" s="213">
        <f t="shared" si="4"/>
        <v>0</v>
      </c>
      <c r="I40" s="225"/>
      <c r="J40" s="248"/>
      <c r="K40" s="225"/>
      <c r="L40" s="225"/>
      <c r="M40" s="226"/>
      <c r="N40" s="384"/>
      <c r="O40" s="385"/>
    </row>
    <row r="41" spans="1:15" ht="18" x14ac:dyDescent="0.25">
      <c r="A41" s="215"/>
      <c r="B41" s="216"/>
      <c r="C41" s="216"/>
      <c r="D41" s="210"/>
      <c r="E41" s="282"/>
      <c r="F41" s="212"/>
      <c r="G41" s="211"/>
      <c r="H41" s="213">
        <f t="shared" si="4"/>
        <v>0</v>
      </c>
      <c r="I41" s="225"/>
      <c r="J41" s="248"/>
      <c r="K41" s="225"/>
      <c r="L41" s="225"/>
      <c r="M41" s="226"/>
      <c r="N41" s="384"/>
      <c r="O41" s="385"/>
    </row>
    <row r="42" spans="1:15" ht="18" x14ac:dyDescent="0.25">
      <c r="A42" s="215"/>
      <c r="B42" s="216"/>
      <c r="C42" s="216"/>
      <c r="D42" s="210"/>
      <c r="E42" s="282"/>
      <c r="F42" s="212"/>
      <c r="G42" s="211"/>
      <c r="H42" s="213">
        <f t="shared" si="4"/>
        <v>0</v>
      </c>
      <c r="I42" s="225"/>
      <c r="J42" s="248"/>
      <c r="K42" s="225"/>
      <c r="L42" s="225"/>
      <c r="M42" s="226"/>
      <c r="N42" s="384"/>
      <c r="O42" s="385"/>
    </row>
    <row r="43" spans="1:15" ht="18" x14ac:dyDescent="0.25">
      <c r="A43" s="215"/>
      <c r="B43" s="216"/>
      <c r="C43" s="216"/>
      <c r="D43" s="210"/>
      <c r="E43" s="282"/>
      <c r="F43" s="212"/>
      <c r="G43" s="211"/>
      <c r="H43" s="213">
        <f t="shared" si="4"/>
        <v>0</v>
      </c>
      <c r="I43" s="225"/>
      <c r="J43" s="248"/>
      <c r="K43" s="225"/>
      <c r="L43" s="225"/>
      <c r="M43" s="226"/>
      <c r="N43" s="384"/>
      <c r="O43" s="385"/>
    </row>
    <row r="44" spans="1:15" ht="18" x14ac:dyDescent="0.25">
      <c r="A44" s="217"/>
      <c r="B44" s="218"/>
      <c r="C44" s="218"/>
      <c r="D44" s="219"/>
      <c r="E44" s="219"/>
      <c r="F44" s="220" t="s">
        <v>220</v>
      </c>
      <c r="G44" s="283">
        <f>SUM(H34:H43)</f>
        <v>0</v>
      </c>
      <c r="H44" s="283"/>
      <c r="I44" s="228"/>
      <c r="J44" s="221"/>
      <c r="K44" s="228"/>
      <c r="L44" s="228"/>
      <c r="M44" s="221"/>
      <c r="N44" s="222" t="s">
        <v>162</v>
      </c>
      <c r="O44" s="223"/>
    </row>
    <row r="45" spans="1:15" ht="18" x14ac:dyDescent="0.25">
      <c r="A45" s="224"/>
      <c r="B45" s="216"/>
      <c r="C45" s="216"/>
      <c r="D45" s="210"/>
      <c r="E45" s="282"/>
      <c r="F45" s="212"/>
      <c r="G45" s="211"/>
      <c r="H45" s="213">
        <f t="shared" ref="H45:H54" si="5">SUM(E45*F45)*G45</f>
        <v>0</v>
      </c>
      <c r="I45" s="225"/>
      <c r="J45" s="248"/>
      <c r="K45" s="225"/>
      <c r="L45" s="225"/>
      <c r="M45" s="226"/>
      <c r="N45" s="384"/>
      <c r="O45" s="385"/>
    </row>
    <row r="46" spans="1:15" ht="18" x14ac:dyDescent="0.25">
      <c r="A46" s="215"/>
      <c r="B46" s="216"/>
      <c r="C46" s="216"/>
      <c r="D46" s="210"/>
      <c r="E46" s="282"/>
      <c r="F46" s="212"/>
      <c r="G46" s="211"/>
      <c r="H46" s="213">
        <f t="shared" si="5"/>
        <v>0</v>
      </c>
      <c r="I46" s="225"/>
      <c r="J46" s="248"/>
      <c r="K46" s="225"/>
      <c r="L46" s="225"/>
      <c r="M46" s="226"/>
      <c r="N46" s="384"/>
      <c r="O46" s="385"/>
    </row>
    <row r="47" spans="1:15" ht="18" x14ac:dyDescent="0.25">
      <c r="A47" s="215"/>
      <c r="B47" s="216"/>
      <c r="C47" s="216"/>
      <c r="D47" s="210"/>
      <c r="E47" s="282"/>
      <c r="F47" s="212"/>
      <c r="G47" s="211"/>
      <c r="H47" s="213">
        <f t="shared" si="5"/>
        <v>0</v>
      </c>
      <c r="I47" s="225"/>
      <c r="J47" s="248"/>
      <c r="K47" s="225"/>
      <c r="L47" s="225"/>
      <c r="M47" s="226"/>
      <c r="N47" s="384"/>
      <c r="O47" s="385"/>
    </row>
    <row r="48" spans="1:15" ht="18" x14ac:dyDescent="0.25">
      <c r="A48" s="215"/>
      <c r="B48" s="216"/>
      <c r="C48" s="216"/>
      <c r="D48" s="210"/>
      <c r="E48" s="282"/>
      <c r="F48" s="212"/>
      <c r="G48" s="211"/>
      <c r="H48" s="213">
        <f t="shared" si="5"/>
        <v>0</v>
      </c>
      <c r="I48" s="225"/>
      <c r="J48" s="248"/>
      <c r="K48" s="225"/>
      <c r="L48" s="225"/>
      <c r="M48" s="226"/>
      <c r="N48" s="384"/>
      <c r="O48" s="385"/>
    </row>
    <row r="49" spans="1:15" ht="18" x14ac:dyDescent="0.25">
      <c r="A49" s="215"/>
      <c r="B49" s="216"/>
      <c r="C49" s="216"/>
      <c r="D49" s="210"/>
      <c r="E49" s="282"/>
      <c r="F49" s="212"/>
      <c r="G49" s="211"/>
      <c r="H49" s="213">
        <f t="shared" si="5"/>
        <v>0</v>
      </c>
      <c r="I49" s="225"/>
      <c r="J49" s="248"/>
      <c r="K49" s="225"/>
      <c r="L49" s="225"/>
      <c r="M49" s="226"/>
      <c r="N49" s="384"/>
      <c r="O49" s="385"/>
    </row>
    <row r="50" spans="1:15" ht="18" x14ac:dyDescent="0.25">
      <c r="A50" s="215"/>
      <c r="B50" s="216"/>
      <c r="C50" s="216"/>
      <c r="D50" s="210"/>
      <c r="E50" s="282"/>
      <c r="F50" s="212"/>
      <c r="G50" s="211"/>
      <c r="H50" s="213">
        <f t="shared" si="5"/>
        <v>0</v>
      </c>
      <c r="I50" s="225"/>
      <c r="J50" s="248"/>
      <c r="K50" s="225"/>
      <c r="L50" s="225"/>
      <c r="M50" s="226"/>
      <c r="N50" s="384"/>
      <c r="O50" s="385"/>
    </row>
    <row r="51" spans="1:15" ht="18" x14ac:dyDescent="0.25">
      <c r="A51" s="215"/>
      <c r="B51" s="216"/>
      <c r="C51" s="216"/>
      <c r="D51" s="210"/>
      <c r="E51" s="282"/>
      <c r="F51" s="212"/>
      <c r="G51" s="211"/>
      <c r="H51" s="213">
        <f t="shared" si="5"/>
        <v>0</v>
      </c>
      <c r="I51" s="225"/>
      <c r="J51" s="248"/>
      <c r="K51" s="225"/>
      <c r="L51" s="225"/>
      <c r="M51" s="226"/>
      <c r="N51" s="384"/>
      <c r="O51" s="385"/>
    </row>
    <row r="52" spans="1:15" ht="18" x14ac:dyDescent="0.25">
      <c r="A52" s="215"/>
      <c r="B52" s="216"/>
      <c r="C52" s="216"/>
      <c r="D52" s="210"/>
      <c r="E52" s="282"/>
      <c r="F52" s="212"/>
      <c r="G52" s="211"/>
      <c r="H52" s="213">
        <f t="shared" si="5"/>
        <v>0</v>
      </c>
      <c r="I52" s="225"/>
      <c r="J52" s="248"/>
      <c r="K52" s="225"/>
      <c r="L52" s="225"/>
      <c r="M52" s="226"/>
      <c r="N52" s="384"/>
      <c r="O52" s="385"/>
    </row>
    <row r="53" spans="1:15" ht="18" x14ac:dyDescent="0.25">
      <c r="A53" s="215"/>
      <c r="B53" s="216"/>
      <c r="C53" s="216"/>
      <c r="D53" s="210"/>
      <c r="E53" s="282"/>
      <c r="F53" s="212"/>
      <c r="G53" s="211"/>
      <c r="H53" s="213">
        <f t="shared" si="5"/>
        <v>0</v>
      </c>
      <c r="I53" s="225"/>
      <c r="J53" s="248"/>
      <c r="K53" s="225"/>
      <c r="L53" s="225"/>
      <c r="M53" s="226"/>
      <c r="N53" s="384"/>
      <c r="O53" s="385"/>
    </row>
    <row r="54" spans="1:15" ht="18" x14ac:dyDescent="0.25">
      <c r="A54" s="215"/>
      <c r="B54" s="216"/>
      <c r="C54" s="216"/>
      <c r="D54" s="210"/>
      <c r="E54" s="282"/>
      <c r="F54" s="212"/>
      <c r="G54" s="211"/>
      <c r="H54" s="213">
        <f t="shared" si="5"/>
        <v>0</v>
      </c>
      <c r="I54" s="225"/>
      <c r="J54" s="248"/>
      <c r="K54" s="225"/>
      <c r="L54" s="225"/>
      <c r="M54" s="226"/>
      <c r="N54" s="384"/>
      <c r="O54" s="385"/>
    </row>
    <row r="55" spans="1:15" ht="18" x14ac:dyDescent="0.25">
      <c r="A55" s="217"/>
      <c r="B55" s="218"/>
      <c r="C55" s="218"/>
      <c r="D55" s="219"/>
      <c r="E55" s="219"/>
      <c r="F55" s="220" t="s">
        <v>220</v>
      </c>
      <c r="G55" s="283">
        <f>SUM(H45:H54)</f>
        <v>0</v>
      </c>
      <c r="H55" s="283"/>
      <c r="I55" s="228"/>
      <c r="J55" s="228"/>
      <c r="K55" s="228"/>
      <c r="L55" s="228"/>
      <c r="M55" s="221"/>
      <c r="N55" s="222" t="s">
        <v>162</v>
      </c>
      <c r="O55" s="223"/>
    </row>
    <row r="56" spans="1:15" ht="15" thickBot="1" x14ac:dyDescent="0.4">
      <c r="A56" s="229"/>
      <c r="B56" s="229"/>
      <c r="C56" s="229"/>
      <c r="D56" s="230"/>
      <c r="E56" s="230"/>
      <c r="F56" s="230"/>
      <c r="G56" s="230"/>
      <c r="H56" s="230"/>
      <c r="I56" s="230"/>
      <c r="J56" s="230"/>
      <c r="K56" s="230"/>
      <c r="L56" s="230"/>
      <c r="M56" s="230"/>
      <c r="N56" s="230"/>
      <c r="O56" s="230"/>
    </row>
    <row r="57" spans="1:15" ht="18.5" thickBot="1" x14ac:dyDescent="0.4">
      <c r="A57" s="229"/>
      <c r="B57" s="229"/>
      <c r="C57" s="229"/>
      <c r="D57" s="230"/>
      <c r="E57" s="231" t="s">
        <v>76</v>
      </c>
      <c r="F57" s="284">
        <f>G21+G33+G44+G55</f>
        <v>1240.73</v>
      </c>
      <c r="G57" s="284"/>
      <c r="H57" s="284"/>
      <c r="I57" s="284"/>
      <c r="J57" s="284"/>
      <c r="K57" s="285"/>
      <c r="N57" s="230"/>
      <c r="O57" s="230"/>
    </row>
    <row r="58" spans="1:15" ht="14.5" x14ac:dyDescent="0.35">
      <c r="A58" s="229"/>
      <c r="B58" s="229"/>
      <c r="C58" s="229"/>
      <c r="D58" s="230"/>
      <c r="E58" s="230"/>
      <c r="F58" s="230"/>
      <c r="G58" s="230"/>
      <c r="H58" s="230"/>
      <c r="I58" s="230"/>
      <c r="J58" s="230"/>
      <c r="K58" s="230"/>
      <c r="L58" s="230"/>
      <c r="M58" s="230"/>
      <c r="N58" s="230"/>
      <c r="O58" s="230"/>
    </row>
    <row r="59" spans="1:15" ht="14.5" x14ac:dyDescent="0.35">
      <c r="A59" s="232" t="s">
        <v>221</v>
      </c>
      <c r="B59" s="232"/>
      <c r="C59" s="229"/>
      <c r="D59" s="230"/>
      <c r="E59" s="230"/>
      <c r="F59" s="230"/>
      <c r="G59" s="230"/>
      <c r="H59" s="230"/>
      <c r="I59" s="230"/>
      <c r="J59" s="230"/>
      <c r="K59" s="230"/>
      <c r="L59" s="230"/>
      <c r="M59" s="230"/>
      <c r="N59" s="230"/>
      <c r="O59" s="230"/>
    </row>
  </sheetData>
  <mergeCells count="61">
    <mergeCell ref="N22:O22"/>
    <mergeCell ref="N29:O29"/>
    <mergeCell ref="N30:O30"/>
    <mergeCell ref="N31:O31"/>
    <mergeCell ref="N32:O32"/>
    <mergeCell ref="N24:O24"/>
    <mergeCell ref="N25:O25"/>
    <mergeCell ref="N26:O26"/>
    <mergeCell ref="N27:O27"/>
    <mergeCell ref="N28:O28"/>
    <mergeCell ref="N34:O34"/>
    <mergeCell ref="N53:O53"/>
    <mergeCell ref="N54:O54"/>
    <mergeCell ref="N50:O50"/>
    <mergeCell ref="N51:O51"/>
    <mergeCell ref="N52:O52"/>
    <mergeCell ref="R5:R15"/>
    <mergeCell ref="K2:K4"/>
    <mergeCell ref="N47:O47"/>
    <mergeCell ref="N48:O48"/>
    <mergeCell ref="N49:O49"/>
    <mergeCell ref="N41:O41"/>
    <mergeCell ref="N42:O42"/>
    <mergeCell ref="N43:O43"/>
    <mergeCell ref="N45:O45"/>
    <mergeCell ref="N46:O46"/>
    <mergeCell ref="N35:O35"/>
    <mergeCell ref="N36:O36"/>
    <mergeCell ref="N37:O37"/>
    <mergeCell ref="N38:O38"/>
    <mergeCell ref="N39:O39"/>
    <mergeCell ref="N40:O40"/>
    <mergeCell ref="N16:O16"/>
    <mergeCell ref="N17:O17"/>
    <mergeCell ref="N18:O18"/>
    <mergeCell ref="N19:O19"/>
    <mergeCell ref="N20:O20"/>
    <mergeCell ref="N5:O5"/>
    <mergeCell ref="N9:O9"/>
    <mergeCell ref="N13:O13"/>
    <mergeCell ref="N14:O14"/>
    <mergeCell ref="N15:O15"/>
    <mergeCell ref="N6:O6"/>
    <mergeCell ref="N7:O7"/>
    <mergeCell ref="N8:O8"/>
    <mergeCell ref="N10:O10"/>
    <mergeCell ref="N11:O11"/>
    <mergeCell ref="N12:O12"/>
    <mergeCell ref="A1:O1"/>
    <mergeCell ref="A2:A4"/>
    <mergeCell ref="B2:C2"/>
    <mergeCell ref="D2:D4"/>
    <mergeCell ref="E2:E4"/>
    <mergeCell ref="F2:F4"/>
    <mergeCell ref="G2:G4"/>
    <mergeCell ref="H2:H4"/>
    <mergeCell ref="I2:I4"/>
    <mergeCell ref="M2:M4"/>
    <mergeCell ref="L2:L4"/>
    <mergeCell ref="N2:O4"/>
    <mergeCell ref="J2:J4"/>
  </mergeCells>
  <phoneticPr fontId="8" type="noConversion"/>
  <dataValidations count="1">
    <dataValidation showInputMessage="1" showErrorMessage="1" sqref="E34:G43" xr:uid="{94DB457E-69E1-4852-AACD-AD62AB181E4B}"/>
  </dataValidations>
  <pageMargins left="0.7" right="0.7" top="0.75" bottom="0.75" header="0.3" footer="0.3"/>
  <pageSetup scale="40" orientation="landscape" verticalDpi="0" r:id="rId1"/>
  <ignoredErrors>
    <ignoredError sqref="Q16:Q22" numberStoredAsText="1"/>
  </ignoredErrors>
  <extLst>
    <ext xmlns:x14="http://schemas.microsoft.com/office/spreadsheetml/2009/9/main" uri="{CCE6A557-97BC-4b89-ADB6-D9C93CAAB3DF}">
      <x14:dataValidations xmlns:xm="http://schemas.microsoft.com/office/excel/2006/main" count="2">
        <x14:dataValidation type="list" allowBlank="1" showInputMessage="1" showErrorMessage="1" xr:uid="{607A04EE-5CA9-45FF-874C-9D6BA7D454E7}">
          <x14:formula1>
            <xm:f>'Drop Down Lists'!$A$1:$A$10</xm:f>
          </x14:formula1>
          <xm:sqref>D45:D54 D22:D31 D34:D43 D5:D20</xm:sqref>
        </x14:dataValidation>
        <x14:dataValidation type="list" allowBlank="1" showInputMessage="1" showErrorMessage="1" xr:uid="{BC10A869-CC56-4309-A21D-A62CEA27F5F1}">
          <x14:formula1>
            <xm:f>'Drop Down Lists'!$B$1:$B$2</xm:f>
          </x14:formula1>
          <xm:sqref>L5:L20 L22:L32 L34:L43 L45:L54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BF717-17A1-40CE-9172-0DD89BE91F9E}">
  <sheetPr>
    <tabColor rgb="FFC00000"/>
  </sheetPr>
  <dimension ref="A1:B10"/>
  <sheetViews>
    <sheetView workbookViewId="0">
      <selection activeCell="B3" sqref="B3"/>
    </sheetView>
  </sheetViews>
  <sheetFormatPr defaultRowHeight="12.5" x14ac:dyDescent="0.25"/>
  <sheetData>
    <row r="1" spans="1:2" ht="14.5" x14ac:dyDescent="0.35">
      <c r="A1" s="229" t="s">
        <v>222</v>
      </c>
      <c r="B1" t="s">
        <v>48</v>
      </c>
    </row>
    <row r="2" spans="1:2" ht="14.5" x14ac:dyDescent="0.35">
      <c r="A2" s="229" t="s">
        <v>223</v>
      </c>
      <c r="B2" t="s">
        <v>49</v>
      </c>
    </row>
    <row r="3" spans="1:2" ht="14.5" x14ac:dyDescent="0.35">
      <c r="A3" s="229" t="s">
        <v>224</v>
      </c>
    </row>
    <row r="4" spans="1:2" ht="14.5" x14ac:dyDescent="0.35">
      <c r="A4" s="229" t="s">
        <v>225</v>
      </c>
    </row>
    <row r="5" spans="1:2" ht="14.5" x14ac:dyDescent="0.35">
      <c r="A5" s="229" t="s">
        <v>226</v>
      </c>
    </row>
    <row r="6" spans="1:2" ht="14.5" x14ac:dyDescent="0.35">
      <c r="A6" s="229" t="s">
        <v>227</v>
      </c>
    </row>
    <row r="7" spans="1:2" ht="14.5" x14ac:dyDescent="0.35">
      <c r="A7" s="229" t="s">
        <v>228</v>
      </c>
    </row>
    <row r="8" spans="1:2" ht="14.5" x14ac:dyDescent="0.35">
      <c r="A8" s="229" t="s">
        <v>229</v>
      </c>
    </row>
    <row r="9" spans="1:2" ht="14.5" x14ac:dyDescent="0.35">
      <c r="A9" s="229" t="s">
        <v>230</v>
      </c>
    </row>
    <row r="10" spans="1:2" ht="14.5" x14ac:dyDescent="0.35">
      <c r="A10" s="229" t="s">
        <v>231</v>
      </c>
    </row>
  </sheetData>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3BF51-1AA9-404B-A39E-2F97D0006B21}">
  <sheetPr>
    <tabColor theme="9" tint="0.79998168889431442"/>
  </sheetPr>
  <dimension ref="A1:E28"/>
  <sheetViews>
    <sheetView view="pageLayout" zoomScaleNormal="140" zoomScaleSheetLayoutView="140" workbookViewId="0">
      <selection activeCell="D15" sqref="D15"/>
    </sheetView>
  </sheetViews>
  <sheetFormatPr defaultRowHeight="12.5" x14ac:dyDescent="0.25"/>
  <cols>
    <col min="1" max="1" width="46.81640625" customWidth="1"/>
    <col min="2" max="2" width="11.81640625" customWidth="1"/>
    <col min="3" max="3" width="14.453125" bestFit="1" customWidth="1"/>
    <col min="4" max="4" width="17.81640625" customWidth="1"/>
    <col min="5" max="5" width="13.54296875" customWidth="1"/>
  </cols>
  <sheetData>
    <row r="1" spans="1:5" x14ac:dyDescent="0.25">
      <c r="A1" s="321" t="s">
        <v>249</v>
      </c>
      <c r="B1" s="321"/>
      <c r="C1" s="321"/>
      <c r="D1" s="321"/>
      <c r="E1" s="321"/>
    </row>
    <row r="2" spans="1:5" x14ac:dyDescent="0.25">
      <c r="A2" s="321"/>
      <c r="B2" s="321"/>
      <c r="C2" s="321"/>
      <c r="D2" s="321"/>
      <c r="E2" s="321"/>
    </row>
    <row r="4" spans="1:5" ht="13" x14ac:dyDescent="0.25">
      <c r="A4" s="110" t="s">
        <v>250</v>
      </c>
      <c r="B4" s="110" t="s">
        <v>93</v>
      </c>
      <c r="C4" s="110" t="s">
        <v>96</v>
      </c>
      <c r="D4" s="111" t="s">
        <v>92</v>
      </c>
      <c r="E4" s="246" t="s">
        <v>74</v>
      </c>
    </row>
    <row r="5" spans="1:5" x14ac:dyDescent="0.25">
      <c r="A5" t="str">
        <f>IF(OR(E5="TX00358012", E5="TX00358011"), "Invalid Speedchart - Contact TDOT Contract Manager", "")</f>
        <v/>
      </c>
      <c r="B5" s="126" t="s">
        <v>117</v>
      </c>
      <c r="C5" s="126" t="s">
        <v>118</v>
      </c>
      <c r="D5" s="126" t="s">
        <v>48</v>
      </c>
      <c r="E5" s="247" t="s">
        <v>251</v>
      </c>
    </row>
    <row r="6" spans="1:5" x14ac:dyDescent="0.25">
      <c r="A6" t="str">
        <f t="shared" ref="A6:A28" si="0">IF(OR(E6="TX00358012", E6="TX00358011"), "Invalid Speedchart - Contact TDOT Contract Manager", "")</f>
        <v/>
      </c>
      <c r="B6" s="126" t="s">
        <v>134</v>
      </c>
      <c r="C6" s="126" t="s">
        <v>135</v>
      </c>
      <c r="D6" s="126" t="s">
        <v>48</v>
      </c>
      <c r="E6" s="247" t="s">
        <v>136</v>
      </c>
    </row>
    <row r="7" spans="1:5" x14ac:dyDescent="0.25">
      <c r="A7" t="str">
        <f t="shared" si="0"/>
        <v/>
      </c>
      <c r="B7" s="126" t="s">
        <v>111</v>
      </c>
      <c r="C7" s="126" t="s">
        <v>112</v>
      </c>
      <c r="D7" s="126" t="s">
        <v>48</v>
      </c>
      <c r="E7" s="247" t="s">
        <v>119</v>
      </c>
    </row>
    <row r="8" spans="1:5" x14ac:dyDescent="0.25">
      <c r="A8" t="str">
        <f t="shared" si="0"/>
        <v/>
      </c>
      <c r="B8" s="126" t="s">
        <v>128</v>
      </c>
      <c r="C8" s="126" t="s">
        <v>129</v>
      </c>
      <c r="D8" s="126" t="s">
        <v>48</v>
      </c>
      <c r="E8" s="247" t="s">
        <v>138</v>
      </c>
    </row>
    <row r="9" spans="1:5" x14ac:dyDescent="0.25">
      <c r="A9" t="str">
        <f t="shared" si="0"/>
        <v/>
      </c>
      <c r="B9" s="126" t="s">
        <v>100</v>
      </c>
      <c r="C9" s="126" t="s">
        <v>101</v>
      </c>
      <c r="D9" s="126" t="s">
        <v>49</v>
      </c>
      <c r="E9" s="247" t="s">
        <v>124</v>
      </c>
    </row>
    <row r="10" spans="1:5" x14ac:dyDescent="0.25">
      <c r="A10" t="str">
        <f t="shared" si="0"/>
        <v/>
      </c>
      <c r="B10" s="126" t="s">
        <v>179</v>
      </c>
      <c r="C10" s="126" t="s">
        <v>180</v>
      </c>
      <c r="D10" s="126" t="s">
        <v>48</v>
      </c>
      <c r="E10" s="247" t="s">
        <v>191</v>
      </c>
    </row>
    <row r="11" spans="1:5" x14ac:dyDescent="0.25">
      <c r="A11" t="str">
        <f t="shared" si="0"/>
        <v/>
      </c>
      <c r="B11" s="126" t="s">
        <v>181</v>
      </c>
      <c r="C11" s="126" t="s">
        <v>182</v>
      </c>
      <c r="D11" s="126" t="s">
        <v>48</v>
      </c>
      <c r="E11" s="247" t="s">
        <v>192</v>
      </c>
    </row>
    <row r="12" spans="1:5" x14ac:dyDescent="0.25">
      <c r="A12" t="str">
        <f t="shared" si="0"/>
        <v/>
      </c>
      <c r="B12" s="126" t="s">
        <v>183</v>
      </c>
      <c r="C12" s="126" t="s">
        <v>184</v>
      </c>
      <c r="D12" s="126" t="s">
        <v>48</v>
      </c>
      <c r="E12" s="247" t="s">
        <v>193</v>
      </c>
    </row>
    <row r="13" spans="1:5" x14ac:dyDescent="0.25">
      <c r="A13" t="str">
        <f t="shared" si="0"/>
        <v/>
      </c>
      <c r="B13" s="126" t="s">
        <v>185</v>
      </c>
      <c r="C13" s="126" t="s">
        <v>186</v>
      </c>
      <c r="D13" s="126" t="s">
        <v>48</v>
      </c>
      <c r="E13" s="247" t="s">
        <v>194</v>
      </c>
    </row>
    <row r="14" spans="1:5" x14ac:dyDescent="0.25">
      <c r="A14" t="str">
        <f t="shared" si="0"/>
        <v/>
      </c>
      <c r="B14" s="126" t="s">
        <v>187</v>
      </c>
      <c r="C14" s="126" t="s">
        <v>188</v>
      </c>
      <c r="D14" s="126" t="s">
        <v>48</v>
      </c>
      <c r="E14" s="247" t="s">
        <v>195</v>
      </c>
    </row>
    <row r="15" spans="1:5" x14ac:dyDescent="0.25">
      <c r="A15" t="str">
        <f t="shared" si="0"/>
        <v/>
      </c>
      <c r="B15" s="126" t="s">
        <v>189</v>
      </c>
      <c r="C15" s="126" t="s">
        <v>190</v>
      </c>
      <c r="D15" s="126" t="s">
        <v>48</v>
      </c>
      <c r="E15" s="247" t="s">
        <v>196</v>
      </c>
    </row>
    <row r="16" spans="1:5" x14ac:dyDescent="0.25">
      <c r="A16" t="str">
        <f t="shared" si="0"/>
        <v/>
      </c>
      <c r="B16" s="126" t="s">
        <v>145</v>
      </c>
      <c r="C16" s="126" t="s">
        <v>146</v>
      </c>
      <c r="D16" s="126" t="s">
        <v>48</v>
      </c>
      <c r="E16" s="247" t="s">
        <v>153</v>
      </c>
    </row>
    <row r="17" spans="1:5" x14ac:dyDescent="0.25">
      <c r="A17" t="str">
        <f t="shared" si="0"/>
        <v/>
      </c>
      <c r="B17" s="126" t="s">
        <v>141</v>
      </c>
      <c r="C17" s="126" t="s">
        <v>142</v>
      </c>
      <c r="D17" s="126" t="s">
        <v>49</v>
      </c>
      <c r="E17" s="247" t="s">
        <v>154</v>
      </c>
    </row>
    <row r="18" spans="1:5" x14ac:dyDescent="0.25">
      <c r="A18" t="str">
        <f t="shared" si="0"/>
        <v/>
      </c>
      <c r="B18" s="126" t="s">
        <v>102</v>
      </c>
      <c r="C18" s="126" t="s">
        <v>103</v>
      </c>
      <c r="D18" s="126" t="s">
        <v>49</v>
      </c>
      <c r="E18" s="247" t="s">
        <v>125</v>
      </c>
    </row>
    <row r="19" spans="1:5" x14ac:dyDescent="0.25">
      <c r="A19" t="str">
        <f t="shared" si="0"/>
        <v/>
      </c>
      <c r="B19" s="126" t="s">
        <v>98</v>
      </c>
      <c r="C19" s="126" t="s">
        <v>99</v>
      </c>
      <c r="D19" s="126" t="s">
        <v>48</v>
      </c>
      <c r="E19" s="247" t="s">
        <v>122</v>
      </c>
    </row>
    <row r="20" spans="1:5" x14ac:dyDescent="0.25">
      <c r="A20" t="str">
        <f t="shared" si="0"/>
        <v/>
      </c>
      <c r="B20" s="126" t="s">
        <v>143</v>
      </c>
      <c r="C20" s="126" t="s">
        <v>144</v>
      </c>
      <c r="D20" s="126" t="s">
        <v>48</v>
      </c>
      <c r="E20" s="247" t="s">
        <v>155</v>
      </c>
    </row>
    <row r="21" spans="1:5" x14ac:dyDescent="0.25">
      <c r="A21" t="str">
        <f t="shared" si="0"/>
        <v/>
      </c>
      <c r="B21" s="126" t="s">
        <v>115</v>
      </c>
      <c r="C21" s="126" t="s">
        <v>116</v>
      </c>
      <c r="D21" s="126" t="s">
        <v>48</v>
      </c>
      <c r="E21" s="247" t="s">
        <v>123</v>
      </c>
    </row>
    <row r="22" spans="1:5" x14ac:dyDescent="0.25">
      <c r="A22" t="str">
        <f t="shared" si="0"/>
        <v/>
      </c>
      <c r="B22" s="126" t="s">
        <v>113</v>
      </c>
      <c r="C22" s="126" t="s">
        <v>114</v>
      </c>
      <c r="D22" s="126" t="s">
        <v>48</v>
      </c>
      <c r="E22" s="247" t="s">
        <v>120</v>
      </c>
    </row>
    <row r="23" spans="1:5" x14ac:dyDescent="0.25">
      <c r="A23" t="str">
        <f t="shared" si="0"/>
        <v/>
      </c>
      <c r="B23" s="126" t="s">
        <v>147</v>
      </c>
      <c r="C23" s="126" t="s">
        <v>148</v>
      </c>
      <c r="D23" s="126" t="s">
        <v>49</v>
      </c>
      <c r="E23" s="247" t="s">
        <v>156</v>
      </c>
    </row>
    <row r="24" spans="1:5" x14ac:dyDescent="0.25">
      <c r="A24" t="str">
        <f t="shared" si="0"/>
        <v/>
      </c>
      <c r="B24" s="126" t="s">
        <v>132</v>
      </c>
      <c r="C24" s="126" t="s">
        <v>133</v>
      </c>
      <c r="D24" s="126" t="s">
        <v>48</v>
      </c>
      <c r="E24" s="247" t="s">
        <v>140</v>
      </c>
    </row>
    <row r="25" spans="1:5" x14ac:dyDescent="0.25">
      <c r="A25" t="str">
        <f t="shared" si="0"/>
        <v/>
      </c>
      <c r="B25" s="126" t="s">
        <v>126</v>
      </c>
      <c r="C25" s="126" t="s">
        <v>127</v>
      </c>
      <c r="D25" s="126" t="s">
        <v>48</v>
      </c>
      <c r="E25" s="247" t="s">
        <v>137</v>
      </c>
    </row>
    <row r="26" spans="1:5" x14ac:dyDescent="0.25">
      <c r="A26" t="str">
        <f t="shared" si="0"/>
        <v/>
      </c>
      <c r="B26" s="126" t="s">
        <v>149</v>
      </c>
      <c r="C26" s="126" t="s">
        <v>150</v>
      </c>
      <c r="D26" s="126" t="s">
        <v>49</v>
      </c>
      <c r="E26" s="247" t="s">
        <v>157</v>
      </c>
    </row>
    <row r="27" spans="1:5" x14ac:dyDescent="0.25">
      <c r="A27" t="str">
        <f t="shared" si="0"/>
        <v/>
      </c>
      <c r="B27" s="126" t="s">
        <v>130</v>
      </c>
      <c r="C27" s="126" t="s">
        <v>131</v>
      </c>
      <c r="D27" s="126" t="s">
        <v>48</v>
      </c>
      <c r="E27" s="247" t="s">
        <v>139</v>
      </c>
    </row>
    <row r="28" spans="1:5" x14ac:dyDescent="0.25">
      <c r="A28" t="str">
        <f t="shared" si="0"/>
        <v/>
      </c>
      <c r="B28" s="126" t="s">
        <v>151</v>
      </c>
      <c r="C28" s="126" t="s">
        <v>152</v>
      </c>
      <c r="D28" s="126" t="s">
        <v>48</v>
      </c>
      <c r="E28" s="247" t="s">
        <v>158</v>
      </c>
    </row>
  </sheetData>
  <protectedRanges>
    <protectedRange sqref="B5:C5" name="Range1_2_2_2"/>
    <protectedRange sqref="B8:C8" name="Range1_3_2"/>
    <protectedRange sqref="B6:C6" name="Range1_4_2"/>
    <protectedRange sqref="B7:C7" name="Range1_5_2"/>
    <protectedRange sqref="B9:C9" name="Range1_2_3_2"/>
    <protectedRange sqref="B10:C10" name="Range1_6_2"/>
    <protectedRange sqref="B11:C12" name="Range1_7_4"/>
    <protectedRange sqref="B14:C14" name="Range1_15_2"/>
    <protectedRange sqref="B15" name="Range1_7_1_2"/>
    <protectedRange sqref="C15" name="Range1_8_1_2"/>
    <protectedRange sqref="B16 B13" name="Range1_9_1_2"/>
    <protectedRange sqref="B17" name="Range1_10_1_2"/>
    <protectedRange sqref="B18:C18" name="Range1_16_2"/>
    <protectedRange sqref="B19" name="Range1_7_2_2"/>
    <protectedRange sqref="C19" name="Range1_8_2_2"/>
    <protectedRange sqref="B20" name="Range1_10_2_2"/>
    <protectedRange sqref="B21" name="Range1_9_2_2"/>
    <protectedRange sqref="B24:C24" name="Range1_17_1"/>
    <protectedRange sqref="B23" name="Range1_9_3_1"/>
    <protectedRange sqref="B25" name="Range1_9_4_1"/>
    <protectedRange sqref="B27:C27" name="Range1_31_1"/>
    <protectedRange sqref="B28:C28" name="Range1_32_1"/>
    <protectedRange sqref="D5:D26" name="Range1_1"/>
    <protectedRange sqref="E9" name="Range1_8_3"/>
    <protectedRange sqref="E10" name="Range1_10_3"/>
    <protectedRange sqref="E8" name="Range1_11_1"/>
    <protectedRange sqref="E5:E6" name="Range1_12_1"/>
    <protectedRange sqref="E11" name="Range1_13_1"/>
    <protectedRange sqref="E12 E7" name="Range1_14_1"/>
    <protectedRange sqref="E22 E26" name="Range1_19_1"/>
    <protectedRange sqref="E13" name="Range1_20_1"/>
    <protectedRange sqref="E21" name="Range1_21_1"/>
    <protectedRange sqref="E23" name="Range1_22"/>
    <protectedRange sqref="E14" name="Range1_23_1"/>
    <protectedRange sqref="E18" name="Range1_24_1"/>
    <protectedRange sqref="E24" name="Range1_25"/>
    <protectedRange sqref="E15" name="Range1_26_1"/>
    <protectedRange sqref="E19" name="Range1_27_1"/>
    <protectedRange sqref="E16 E25" name="Range1_28_1"/>
    <protectedRange sqref="E17" name="Range1_29_1"/>
    <protectedRange sqref="E20" name="Range1_30_1"/>
    <protectedRange sqref="E27" name="Range1_51"/>
    <protectedRange sqref="E28" name="Range1_54"/>
  </protectedRanges>
  <mergeCells count="1">
    <mergeCell ref="A1:E2"/>
  </mergeCells>
  <phoneticPr fontId="8" type="noConversion"/>
  <conditionalFormatting sqref="A1:E1048576">
    <cfRule type="cellIs" dxfId="0" priority="1" operator="equal">
      <formula>"Invalid Speedchart - Contact TDOT Contract Manager"</formula>
    </cfRule>
  </conditionalFormatting>
  <dataValidations count="3">
    <dataValidation allowBlank="1" showInputMessage="1" showErrorMessage="1" promptTitle="PE Number" prompt="Enter the state project number (i.e. XXXXX-XXXX-XX)" sqref="C5:C12 C22 C18:C19 C14:C15 C24 C26:C28" xr:uid="{1F3FF5A0-ED93-491B-BBAC-1C84006FE6C3}"/>
    <dataValidation allowBlank="1" showInputMessage="1" showErrorMessage="1" promptTitle="PIN" prompt="Enter the Project Identification Number (PIN) for the project being charged. If a project is connected to another funding PIN, reference both PINs in the cell showing the general reference PIN first and the funding PIN in parentheses next to it." sqref="B5:B28" xr:uid="{63064269-1F4E-4260-9413-CECA29906053}"/>
    <dataValidation allowBlank="1" showInputMessage="1" showErrorMessage="1" prompt="TDOT to enter this information after invoice submittal." sqref="E5:E28" xr:uid="{26B4DF52-67F0-44CE-83E4-0873433DDA7C}"/>
  </dataValidations>
  <pageMargins left="0.7" right="0.7" top="0.75" bottom="0.75" header="0.3" footer="0.3"/>
  <pageSetup scale="86" orientation="landscape" verticalDpi="0" r:id="rId1"/>
  <ignoredErrors>
    <ignoredError sqref="B5:B28" numberStoredAsText="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FD248-AABF-4AA3-A3C7-EF08BF4AD8FB}">
  <sheetPr>
    <tabColor theme="9" tint="0.79998168889431442"/>
  </sheetPr>
  <dimension ref="A1:K76"/>
  <sheetViews>
    <sheetView topLeftCell="A25" workbookViewId="0">
      <selection activeCell="B46" sqref="B46"/>
    </sheetView>
  </sheetViews>
  <sheetFormatPr defaultRowHeight="12.5" x14ac:dyDescent="0.25"/>
  <cols>
    <col min="1" max="2" width="11.1796875" bestFit="1" customWidth="1"/>
    <col min="3" max="3" width="12.81640625" bestFit="1" customWidth="1"/>
    <col min="5" max="5" width="12.81640625" bestFit="1" customWidth="1"/>
    <col min="6" max="6" width="61.1796875" customWidth="1"/>
  </cols>
  <sheetData>
    <row r="1" spans="1:2" x14ac:dyDescent="0.25">
      <c r="A1" s="163" t="s">
        <v>209</v>
      </c>
    </row>
    <row r="2" spans="1:2" x14ac:dyDescent="0.25">
      <c r="A2" s="163"/>
    </row>
    <row r="3" spans="1:2" x14ac:dyDescent="0.25">
      <c r="A3" t="s">
        <v>48</v>
      </c>
      <c r="B3" t="s">
        <v>121</v>
      </c>
    </row>
    <row r="4" spans="1:2" x14ac:dyDescent="0.25">
      <c r="A4" t="s">
        <v>48</v>
      </c>
      <c r="B4" t="s">
        <v>119</v>
      </c>
    </row>
    <row r="5" spans="1:2" x14ac:dyDescent="0.25">
      <c r="A5" t="s">
        <v>48</v>
      </c>
      <c r="B5" t="s">
        <v>122</v>
      </c>
    </row>
    <row r="6" spans="1:2" x14ac:dyDescent="0.25">
      <c r="A6" t="s">
        <v>48</v>
      </c>
      <c r="B6" t="s">
        <v>123</v>
      </c>
    </row>
    <row r="7" spans="1:2" x14ac:dyDescent="0.25">
      <c r="A7" t="s">
        <v>48</v>
      </c>
      <c r="B7" t="s">
        <v>120</v>
      </c>
    </row>
    <row r="8" spans="1:2" x14ac:dyDescent="0.25">
      <c r="A8" t="s">
        <v>48</v>
      </c>
      <c r="B8" t="s">
        <v>121</v>
      </c>
    </row>
    <row r="9" spans="1:2" x14ac:dyDescent="0.25">
      <c r="A9" t="s">
        <v>48</v>
      </c>
      <c r="B9" t="s">
        <v>136</v>
      </c>
    </row>
    <row r="10" spans="1:2" x14ac:dyDescent="0.25">
      <c r="A10" t="s">
        <v>48</v>
      </c>
      <c r="B10" t="s">
        <v>119</v>
      </c>
    </row>
    <row r="11" spans="1:2" x14ac:dyDescent="0.25">
      <c r="A11" t="s">
        <v>48</v>
      </c>
      <c r="B11" t="s">
        <v>153</v>
      </c>
    </row>
    <row r="12" spans="1:2" x14ac:dyDescent="0.25">
      <c r="A12" t="s">
        <v>48</v>
      </c>
      <c r="B12" t="s">
        <v>122</v>
      </c>
    </row>
    <row r="13" spans="1:2" x14ac:dyDescent="0.25">
      <c r="A13" t="s">
        <v>48</v>
      </c>
      <c r="B13" t="s">
        <v>155</v>
      </c>
    </row>
    <row r="14" spans="1:2" x14ac:dyDescent="0.25">
      <c r="A14" t="s">
        <v>48</v>
      </c>
      <c r="B14" t="s">
        <v>158</v>
      </c>
    </row>
    <row r="15" spans="1:2" x14ac:dyDescent="0.25">
      <c r="A15" t="s">
        <v>48</v>
      </c>
      <c r="B15" t="s">
        <v>136</v>
      </c>
    </row>
    <row r="16" spans="1:2" x14ac:dyDescent="0.25">
      <c r="A16" t="s">
        <v>48</v>
      </c>
      <c r="B16" t="s">
        <v>138</v>
      </c>
    </row>
    <row r="17" spans="1:2" x14ac:dyDescent="0.25">
      <c r="A17" t="s">
        <v>48</v>
      </c>
      <c r="B17" t="s">
        <v>122</v>
      </c>
    </row>
    <row r="18" spans="1:2" x14ac:dyDescent="0.25">
      <c r="A18" t="s">
        <v>48</v>
      </c>
      <c r="B18" t="s">
        <v>140</v>
      </c>
    </row>
    <row r="19" spans="1:2" x14ac:dyDescent="0.25">
      <c r="A19" t="s">
        <v>48</v>
      </c>
      <c r="B19" t="s">
        <v>137</v>
      </c>
    </row>
    <row r="20" spans="1:2" x14ac:dyDescent="0.25">
      <c r="A20" t="s">
        <v>48</v>
      </c>
      <c r="B20" t="s">
        <v>139</v>
      </c>
    </row>
    <row r="21" spans="1:2" x14ac:dyDescent="0.25">
      <c r="A21" t="s">
        <v>48</v>
      </c>
      <c r="B21" t="s">
        <v>191</v>
      </c>
    </row>
    <row r="22" spans="1:2" x14ac:dyDescent="0.25">
      <c r="A22" t="s">
        <v>48</v>
      </c>
      <c r="B22" t="s">
        <v>192</v>
      </c>
    </row>
    <row r="23" spans="1:2" x14ac:dyDescent="0.25">
      <c r="A23" t="s">
        <v>48</v>
      </c>
      <c r="B23" t="s">
        <v>193</v>
      </c>
    </row>
    <row r="24" spans="1:2" x14ac:dyDescent="0.25">
      <c r="A24" t="s">
        <v>48</v>
      </c>
      <c r="B24" t="s">
        <v>194</v>
      </c>
    </row>
    <row r="25" spans="1:2" x14ac:dyDescent="0.25">
      <c r="A25" t="s">
        <v>48</v>
      </c>
      <c r="B25" t="s">
        <v>195</v>
      </c>
    </row>
    <row r="26" spans="1:2" x14ac:dyDescent="0.25">
      <c r="A26" t="s">
        <v>48</v>
      </c>
      <c r="B26" t="s">
        <v>196</v>
      </c>
    </row>
    <row r="27" spans="1:2" x14ac:dyDescent="0.25">
      <c r="A27" t="s">
        <v>49</v>
      </c>
      <c r="B27" t="s">
        <v>124</v>
      </c>
    </row>
    <row r="28" spans="1:2" x14ac:dyDescent="0.25">
      <c r="A28" t="s">
        <v>49</v>
      </c>
      <c r="B28" t="s">
        <v>125</v>
      </c>
    </row>
    <row r="29" spans="1:2" x14ac:dyDescent="0.25">
      <c r="A29" t="s">
        <v>49</v>
      </c>
      <c r="B29" t="s">
        <v>154</v>
      </c>
    </row>
    <row r="30" spans="1:2" x14ac:dyDescent="0.25">
      <c r="A30" t="s">
        <v>49</v>
      </c>
      <c r="B30" t="s">
        <v>156</v>
      </c>
    </row>
    <row r="31" spans="1:2" x14ac:dyDescent="0.25">
      <c r="A31" t="s">
        <v>49</v>
      </c>
      <c r="B31" t="s">
        <v>157</v>
      </c>
    </row>
    <row r="34" spans="1:11" x14ac:dyDescent="0.25">
      <c r="A34" s="163" t="s">
        <v>208</v>
      </c>
      <c r="G34" t="s">
        <v>203</v>
      </c>
    </row>
    <row r="35" spans="1:11" x14ac:dyDescent="0.25">
      <c r="A35" s="163"/>
    </row>
    <row r="36" spans="1:11" x14ac:dyDescent="0.25">
      <c r="A36" s="163"/>
      <c r="H36" s="163"/>
    </row>
    <row r="37" spans="1:11" x14ac:dyDescent="0.25">
      <c r="A37" s="163"/>
    </row>
    <row r="38" spans="1:11" x14ac:dyDescent="0.25">
      <c r="A38" s="163"/>
    </row>
    <row r="39" spans="1:11" x14ac:dyDescent="0.25">
      <c r="A39" s="163"/>
      <c r="H39" s="163"/>
      <c r="K39" s="176"/>
    </row>
    <row r="40" spans="1:11" x14ac:dyDescent="0.25">
      <c r="A40" s="163"/>
    </row>
    <row r="41" spans="1:11" x14ac:dyDescent="0.25">
      <c r="A41" s="163" t="s">
        <v>206</v>
      </c>
    </row>
    <row r="42" spans="1:11" x14ac:dyDescent="0.25">
      <c r="A42" s="163"/>
    </row>
    <row r="43" spans="1:11" x14ac:dyDescent="0.25">
      <c r="A43" s="163" t="s">
        <v>204</v>
      </c>
    </row>
    <row r="44" spans="1:11" x14ac:dyDescent="0.25">
      <c r="A44" s="163"/>
      <c r="B44" s="163" t="s">
        <v>201</v>
      </c>
    </row>
    <row r="45" spans="1:11" x14ac:dyDescent="0.25">
      <c r="A45" s="163"/>
      <c r="B45" s="192" t="s">
        <v>286</v>
      </c>
    </row>
    <row r="46" spans="1:11" x14ac:dyDescent="0.25">
      <c r="A46" s="163"/>
      <c r="B46" s="175"/>
    </row>
    <row r="47" spans="1:11" x14ac:dyDescent="0.25">
      <c r="A47" s="163" t="s">
        <v>205</v>
      </c>
    </row>
    <row r="48" spans="1:11" x14ac:dyDescent="0.25">
      <c r="A48" s="163"/>
    </row>
    <row r="49" spans="1:4" x14ac:dyDescent="0.25">
      <c r="A49" s="163" t="s">
        <v>207</v>
      </c>
    </row>
    <row r="52" spans="1:4" x14ac:dyDescent="0.25">
      <c r="B52" s="163"/>
      <c r="C52" s="163" t="s">
        <v>201</v>
      </c>
    </row>
    <row r="53" spans="1:4" x14ac:dyDescent="0.25">
      <c r="A53" t="s">
        <v>48</v>
      </c>
      <c r="B53" t="s">
        <v>140</v>
      </c>
      <c r="C53" s="175" t="e">
        <f>SUMIFS('Total Labor Summary-Home'!$I:$I,'Total Labor Summary-Home'!#REF!,$B53)</f>
        <v>#REF!</v>
      </c>
      <c r="D53" s="176"/>
    </row>
    <row r="54" spans="1:4" x14ac:dyDescent="0.25">
      <c r="A54" t="s">
        <v>48</v>
      </c>
      <c r="B54" t="s">
        <v>139</v>
      </c>
      <c r="C54" s="175" t="e">
        <f>SUMIFS('Total Labor Summary-Home'!$I:$I,'Total Labor Summary-Home'!#REF!,$B54)</f>
        <v>#REF!</v>
      </c>
      <c r="D54" s="176"/>
    </row>
    <row r="55" spans="1:4" x14ac:dyDescent="0.25">
      <c r="A55" t="s">
        <v>48</v>
      </c>
      <c r="B55" t="s">
        <v>192</v>
      </c>
      <c r="C55" s="175" t="e">
        <f>SUMIFS('Total Labor Summary-Home'!$I:$I,'Total Labor Summary-Home'!#REF!,$B55)</f>
        <v>#REF!</v>
      </c>
      <c r="D55" s="176"/>
    </row>
    <row r="56" spans="1:4" x14ac:dyDescent="0.25">
      <c r="A56" t="s">
        <v>48</v>
      </c>
      <c r="B56" t="s">
        <v>138</v>
      </c>
      <c r="C56" s="175" t="e">
        <f>SUMIFS('Total Labor Summary-Home'!$I:$I,'Total Labor Summary-Home'!#REF!,$B56)</f>
        <v>#REF!</v>
      </c>
      <c r="D56" s="176"/>
    </row>
    <row r="57" spans="1:4" x14ac:dyDescent="0.25">
      <c r="A57" t="s">
        <v>48</v>
      </c>
      <c r="B57" t="s">
        <v>119</v>
      </c>
      <c r="C57" s="175" t="e">
        <f>SUMIFS('Total Labor Summary-Home'!$I:$I,'Total Labor Summary-Home'!#REF!,$B57)</f>
        <v>#REF!</v>
      </c>
      <c r="D57" s="176"/>
    </row>
    <row r="58" spans="1:4" x14ac:dyDescent="0.25">
      <c r="A58" t="s">
        <v>48</v>
      </c>
      <c r="B58" t="s">
        <v>155</v>
      </c>
      <c r="C58" s="175" t="e">
        <f>SUMIFS('Total Labor Summary-Home'!$I:$I,'Total Labor Summary-Home'!#REF!,$B58)</f>
        <v>#REF!</v>
      </c>
      <c r="D58" s="176"/>
    </row>
    <row r="59" spans="1:4" x14ac:dyDescent="0.25">
      <c r="A59" t="s">
        <v>48</v>
      </c>
      <c r="B59" t="s">
        <v>195</v>
      </c>
      <c r="C59" s="175" t="e">
        <f>SUMIFS('Total Labor Summary-Home'!$I:$I,'Total Labor Summary-Home'!#REF!,$B59)</f>
        <v>#REF!</v>
      </c>
      <c r="D59" s="176"/>
    </row>
    <row r="60" spans="1:4" x14ac:dyDescent="0.25">
      <c r="A60" t="s">
        <v>48</v>
      </c>
      <c r="B60" t="s">
        <v>121</v>
      </c>
      <c r="C60" s="175" t="e">
        <f>SUMIFS('Total Labor Summary-Home'!$I:$I,'Total Labor Summary-Home'!#REF!,$B60)</f>
        <v>#REF!</v>
      </c>
      <c r="D60" s="176"/>
    </row>
    <row r="61" spans="1:4" x14ac:dyDescent="0.25">
      <c r="A61" t="s">
        <v>48</v>
      </c>
      <c r="B61" t="s">
        <v>120</v>
      </c>
      <c r="C61" s="175" t="e">
        <f>SUMIFS('Total Labor Summary-Home'!$I:$I,'Total Labor Summary-Home'!#REF!,$B61)</f>
        <v>#REF!</v>
      </c>
      <c r="D61" s="176"/>
    </row>
    <row r="62" spans="1:4" x14ac:dyDescent="0.25">
      <c r="A62" t="s">
        <v>48</v>
      </c>
      <c r="B62" t="s">
        <v>194</v>
      </c>
      <c r="C62" s="175" t="e">
        <f>SUMIFS('Total Labor Summary-Home'!$I:$I,'Total Labor Summary-Home'!#REF!,$B62)</f>
        <v>#REF!</v>
      </c>
      <c r="D62" s="176"/>
    </row>
    <row r="63" spans="1:4" x14ac:dyDescent="0.25">
      <c r="A63" t="s">
        <v>48</v>
      </c>
      <c r="B63" t="s">
        <v>122</v>
      </c>
      <c r="C63" s="175" t="e">
        <f>SUMIFS('Total Labor Summary-Home'!$I:$I,'Total Labor Summary-Home'!#REF!,$B63)</f>
        <v>#REF!</v>
      </c>
      <c r="D63" s="176"/>
    </row>
    <row r="64" spans="1:4" x14ac:dyDescent="0.25">
      <c r="A64" t="s">
        <v>48</v>
      </c>
      <c r="B64" t="s">
        <v>196</v>
      </c>
      <c r="C64" s="175" t="e">
        <f>SUMIFS('Total Labor Summary-Home'!$I:$I,'Total Labor Summary-Home'!#REF!,$B64)</f>
        <v>#REF!</v>
      </c>
      <c r="D64" s="176"/>
    </row>
    <row r="65" spans="1:4" x14ac:dyDescent="0.25">
      <c r="A65" t="s">
        <v>48</v>
      </c>
      <c r="B65" t="s">
        <v>153</v>
      </c>
      <c r="C65" s="175" t="e">
        <f>SUMIFS('Total Labor Summary-Home'!$I:$I,'Total Labor Summary-Home'!#REF!,$B65)</f>
        <v>#REF!</v>
      </c>
      <c r="D65" s="176"/>
    </row>
    <row r="66" spans="1:4" x14ac:dyDescent="0.25">
      <c r="A66" t="s">
        <v>48</v>
      </c>
      <c r="B66" t="s">
        <v>137</v>
      </c>
      <c r="C66" s="175" t="e">
        <f>SUMIFS('Total Labor Summary-Home'!$I:$I,'Total Labor Summary-Home'!#REF!,$B66)</f>
        <v>#REF!</v>
      </c>
      <c r="D66" s="176"/>
    </row>
    <row r="67" spans="1:4" x14ac:dyDescent="0.25">
      <c r="A67" t="s">
        <v>48</v>
      </c>
      <c r="B67" t="s">
        <v>191</v>
      </c>
      <c r="C67" s="175" t="e">
        <f>SUMIFS('Total Labor Summary-Home'!$I:$I,'Total Labor Summary-Home'!#REF!,$B67)</f>
        <v>#REF!</v>
      </c>
      <c r="D67" s="176"/>
    </row>
    <row r="68" spans="1:4" x14ac:dyDescent="0.25">
      <c r="A68" t="s">
        <v>48</v>
      </c>
      <c r="B68" t="s">
        <v>158</v>
      </c>
      <c r="C68" s="175" t="e">
        <f>SUMIFS('Total Labor Summary-Home'!$I:$I,'Total Labor Summary-Home'!#REF!,$B68)</f>
        <v>#REF!</v>
      </c>
      <c r="D68" s="176"/>
    </row>
    <row r="69" spans="1:4" x14ac:dyDescent="0.25">
      <c r="A69" t="s">
        <v>48</v>
      </c>
      <c r="B69" t="s">
        <v>193</v>
      </c>
      <c r="C69" s="175" t="e">
        <f>SUMIFS('Total Labor Summary-Home'!$I:$I,'Total Labor Summary-Home'!#REF!,$B69)</f>
        <v>#REF!</v>
      </c>
      <c r="D69" s="176"/>
    </row>
    <row r="70" spans="1:4" x14ac:dyDescent="0.25">
      <c r="A70" t="s">
        <v>48</v>
      </c>
      <c r="B70" t="s">
        <v>123</v>
      </c>
      <c r="C70" s="175" t="e">
        <f>SUMIFS('Total Labor Summary-Home'!$I:$I,'Total Labor Summary-Home'!#REF!,$B70)</f>
        <v>#REF!</v>
      </c>
      <c r="D70" s="176"/>
    </row>
    <row r="71" spans="1:4" x14ac:dyDescent="0.25">
      <c r="A71" t="s">
        <v>48</v>
      </c>
      <c r="B71" t="s">
        <v>136</v>
      </c>
      <c r="C71" s="175" t="e">
        <f>SUMIFS('Total Labor Summary-Home'!$I:$I,'Total Labor Summary-Home'!#REF!,$B71)</f>
        <v>#REF!</v>
      </c>
      <c r="D71" s="176"/>
    </row>
    <row r="72" spans="1:4" x14ac:dyDescent="0.25">
      <c r="A72" t="s">
        <v>49</v>
      </c>
      <c r="B72" t="s">
        <v>124</v>
      </c>
      <c r="C72" s="175" t="e">
        <f>SUMIFS('Total Labor Summary-Home'!$I:$I,'Total Labor Summary-Home'!#REF!,$B72)</f>
        <v>#REF!</v>
      </c>
      <c r="D72" s="176"/>
    </row>
    <row r="73" spans="1:4" x14ac:dyDescent="0.25">
      <c r="A73" t="s">
        <v>49</v>
      </c>
      <c r="B73" t="s">
        <v>156</v>
      </c>
      <c r="C73" s="175" t="e">
        <f>SUMIFS('Total Labor Summary-Home'!$I:$I,'Total Labor Summary-Home'!#REF!,$B73)</f>
        <v>#REF!</v>
      </c>
      <c r="D73" s="176"/>
    </row>
    <row r="74" spans="1:4" x14ac:dyDescent="0.25">
      <c r="A74" t="s">
        <v>49</v>
      </c>
      <c r="B74" t="s">
        <v>125</v>
      </c>
      <c r="C74" s="175" t="e">
        <f>SUMIFS('Total Labor Summary-Home'!$I:$I,'Total Labor Summary-Home'!#REF!,$B74)</f>
        <v>#REF!</v>
      </c>
      <c r="D74" s="176"/>
    </row>
    <row r="75" spans="1:4" x14ac:dyDescent="0.25">
      <c r="A75" t="s">
        <v>49</v>
      </c>
      <c r="B75" t="s">
        <v>157</v>
      </c>
      <c r="C75" s="175" t="e">
        <f>SUMIFS('Total Labor Summary-Home'!$I:$I,'Total Labor Summary-Home'!#REF!,$B75)</f>
        <v>#REF!</v>
      </c>
      <c r="D75" s="176"/>
    </row>
    <row r="76" spans="1:4" x14ac:dyDescent="0.25">
      <c r="A76" t="s">
        <v>49</v>
      </c>
      <c r="B76" t="s">
        <v>154</v>
      </c>
      <c r="C76" s="175" t="e">
        <f>SUMIFS('Total Labor Summary-Home'!$I:$I,'Total Labor Summary-Home'!#REF!,$B76)</f>
        <v>#REF!</v>
      </c>
      <c r="D76" s="176"/>
    </row>
  </sheetData>
  <sortState xmlns:xlrd2="http://schemas.microsoft.com/office/spreadsheetml/2017/richdata2" ref="A53:C76">
    <sortCondition ref="A53:A76"/>
    <sortCondition ref="B53:B76"/>
  </sortState>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81C7D-549B-443E-AB66-8CD8425601F8}">
  <sheetPr>
    <tabColor theme="4"/>
  </sheetPr>
  <dimension ref="A1:AD56"/>
  <sheetViews>
    <sheetView showGridLines="0" tabSelected="1" view="pageLayout" zoomScale="140" zoomScaleNormal="100" zoomScalePageLayoutView="140" workbookViewId="0">
      <selection activeCell="F2" sqref="F2:H2"/>
    </sheetView>
  </sheetViews>
  <sheetFormatPr defaultColWidth="8.1796875" defaultRowHeight="11.5" x14ac:dyDescent="0.25"/>
  <cols>
    <col min="1" max="1" width="3.453125" style="76" customWidth="1"/>
    <col min="2" max="2" width="19.26953125" style="1" customWidth="1"/>
    <col min="3" max="3" width="9.54296875" style="1" customWidth="1"/>
    <col min="4" max="4" width="7" style="1" customWidth="1"/>
    <col min="5" max="5" width="1.81640625" style="1" bestFit="1" customWidth="1"/>
    <col min="6" max="6" width="12.54296875" style="1" customWidth="1"/>
    <col min="7" max="7" width="12.453125" style="1" customWidth="1"/>
    <col min="8" max="8" width="10.54296875" style="1" customWidth="1"/>
    <col min="9" max="9" width="15.54296875" style="1" customWidth="1"/>
    <col min="10" max="10" width="11" style="1" customWidth="1"/>
    <col min="11" max="11" width="13.54296875" style="1" customWidth="1"/>
    <col min="12" max="12" width="0.1796875" style="1" customWidth="1"/>
    <col min="13" max="13" width="8.1796875" style="1"/>
    <col min="14" max="14" width="14" style="201" bestFit="1" customWidth="1"/>
    <col min="15" max="29" width="8.1796875" style="201"/>
    <col min="30" max="30" width="0" style="1" hidden="1" customWidth="1"/>
    <col min="31" max="16384" width="8.1796875" style="1"/>
  </cols>
  <sheetData>
    <row r="1" spans="1:30" ht="21" customHeight="1" x14ac:dyDescent="0.25">
      <c r="A1" s="352" t="s">
        <v>0</v>
      </c>
      <c r="B1" s="353"/>
      <c r="C1" s="353"/>
      <c r="D1" s="353"/>
      <c r="E1" s="353"/>
      <c r="F1" s="353"/>
      <c r="G1" s="353"/>
      <c r="H1" s="353"/>
      <c r="I1" s="353"/>
      <c r="J1" s="353"/>
      <c r="K1" s="354"/>
      <c r="N1" s="333"/>
      <c r="O1" s="333"/>
      <c r="P1" s="333"/>
      <c r="Q1" s="333"/>
      <c r="R1" s="333"/>
      <c r="S1" s="333"/>
      <c r="T1" s="333"/>
      <c r="U1" s="333"/>
      <c r="V1" s="333"/>
      <c r="W1" s="333"/>
      <c r="X1" s="333"/>
      <c r="Y1" s="333"/>
      <c r="Z1" s="333"/>
      <c r="AA1" s="333"/>
      <c r="AB1" s="333"/>
    </row>
    <row r="2" spans="1:30" ht="57.65" customHeight="1" x14ac:dyDescent="0.25">
      <c r="A2" s="355" t="s">
        <v>1</v>
      </c>
      <c r="B2" s="356"/>
      <c r="C2" s="356"/>
      <c r="D2" s="356"/>
      <c r="E2" s="357"/>
      <c r="F2" s="322"/>
      <c r="G2" s="323"/>
      <c r="H2" s="324"/>
      <c r="I2" s="325" t="s">
        <v>2</v>
      </c>
      <c r="J2" s="323"/>
      <c r="K2" s="324"/>
      <c r="N2" s="333"/>
      <c r="O2" s="333"/>
      <c r="P2" s="333"/>
      <c r="Q2" s="333"/>
      <c r="R2" s="333"/>
      <c r="S2" s="333"/>
      <c r="T2" s="333"/>
      <c r="U2" s="333"/>
      <c r="V2" s="333"/>
      <c r="W2" s="333"/>
      <c r="X2" s="333"/>
      <c r="Y2" s="333"/>
      <c r="Z2" s="333"/>
      <c r="AA2" s="333"/>
      <c r="AB2" s="333"/>
    </row>
    <row r="3" spans="1:30" ht="12.5" x14ac:dyDescent="0.25">
      <c r="A3" s="2" t="s">
        <v>3</v>
      </c>
      <c r="B3" s="3" t="s">
        <v>84</v>
      </c>
      <c r="C3" s="3"/>
      <c r="D3" s="3"/>
      <c r="E3" s="3"/>
      <c r="F3" s="3"/>
      <c r="G3" s="4" t="s">
        <v>4</v>
      </c>
      <c r="H3" s="326" t="s">
        <v>169</v>
      </c>
      <c r="I3" s="326"/>
      <c r="J3" s="326"/>
      <c r="K3" s="5"/>
      <c r="L3" s="6"/>
      <c r="N3" s="333"/>
      <c r="O3" s="333"/>
      <c r="P3" s="333"/>
      <c r="Q3" s="333"/>
      <c r="R3" s="333"/>
      <c r="S3" s="333"/>
      <c r="T3" s="333"/>
      <c r="U3" s="333"/>
      <c r="V3" s="333"/>
      <c r="W3" s="333"/>
      <c r="X3" s="333"/>
      <c r="Y3" s="333"/>
      <c r="Z3" s="333"/>
      <c r="AA3" s="333"/>
      <c r="AB3" s="333"/>
    </row>
    <row r="4" spans="1:30" ht="12.5" x14ac:dyDescent="0.25">
      <c r="A4" s="5"/>
      <c r="B4" s="3" t="s">
        <v>5</v>
      </c>
      <c r="C4" s="3"/>
      <c r="D4" s="3"/>
      <c r="E4" s="3"/>
      <c r="F4" s="3"/>
      <c r="G4" s="5"/>
      <c r="H4" s="326" t="s">
        <v>170</v>
      </c>
      <c r="I4" s="326"/>
      <c r="J4" s="326"/>
      <c r="K4" s="5"/>
      <c r="L4" s="6"/>
      <c r="N4" s="333"/>
      <c r="O4" s="333"/>
      <c r="P4" s="333"/>
      <c r="Q4" s="333"/>
      <c r="R4" s="333"/>
      <c r="S4" s="333"/>
      <c r="T4" s="333"/>
      <c r="U4" s="333"/>
      <c r="V4" s="333"/>
      <c r="W4" s="333"/>
      <c r="X4" s="333"/>
      <c r="Y4" s="333"/>
      <c r="Z4" s="333"/>
      <c r="AA4" s="333"/>
      <c r="AB4" s="333"/>
    </row>
    <row r="5" spans="1:30" ht="12.5" x14ac:dyDescent="0.25">
      <c r="A5" s="5"/>
      <c r="B5" s="3" t="s">
        <v>7</v>
      </c>
      <c r="C5" s="3"/>
      <c r="D5" s="3"/>
      <c r="E5" s="3"/>
      <c r="F5" s="3"/>
      <c r="G5" s="5"/>
      <c r="H5" s="326" t="s">
        <v>6</v>
      </c>
      <c r="I5" s="326"/>
      <c r="J5" s="326"/>
      <c r="K5" s="5"/>
      <c r="L5" s="6"/>
      <c r="N5" s="333"/>
      <c r="O5" s="333"/>
      <c r="P5" s="333"/>
      <c r="Q5" s="333"/>
      <c r="R5" s="333"/>
      <c r="S5" s="333"/>
      <c r="T5" s="333"/>
      <c r="U5" s="333"/>
      <c r="V5" s="333"/>
      <c r="W5" s="333"/>
      <c r="X5" s="333"/>
      <c r="Y5" s="333"/>
      <c r="Z5" s="333"/>
      <c r="AA5" s="333"/>
      <c r="AB5" s="333"/>
    </row>
    <row r="6" spans="1:30" ht="12.5" x14ac:dyDescent="0.25">
      <c r="A6" s="5"/>
      <c r="B6" s="3" t="s">
        <v>8</v>
      </c>
      <c r="C6" s="3"/>
      <c r="D6" s="3"/>
      <c r="E6" s="3"/>
      <c r="F6" s="3"/>
      <c r="G6" s="5"/>
      <c r="H6" s="326" t="s">
        <v>171</v>
      </c>
      <c r="I6" s="326"/>
      <c r="J6" s="326"/>
      <c r="K6" s="5"/>
      <c r="L6" s="6"/>
      <c r="N6" s="333"/>
      <c r="O6" s="333"/>
      <c r="P6" s="333"/>
      <c r="Q6" s="333"/>
      <c r="R6" s="333"/>
      <c r="S6" s="333"/>
      <c r="T6" s="333"/>
      <c r="U6" s="333"/>
      <c r="V6" s="333"/>
      <c r="W6" s="333"/>
      <c r="X6" s="333"/>
      <c r="Y6" s="333"/>
      <c r="Z6" s="333"/>
      <c r="AA6" s="333"/>
      <c r="AB6" s="333"/>
    </row>
    <row r="7" spans="1:30" ht="12.5" x14ac:dyDescent="0.25">
      <c r="A7" s="3"/>
      <c r="B7" s="3" t="s">
        <v>10</v>
      </c>
      <c r="C7" s="3"/>
      <c r="D7" s="3"/>
      <c r="E7" s="3"/>
      <c r="F7" s="3"/>
      <c r="G7" s="4" t="s">
        <v>9</v>
      </c>
      <c r="H7" s="326" t="s">
        <v>165</v>
      </c>
      <c r="I7" s="326"/>
      <c r="J7" s="3"/>
      <c r="K7" s="3"/>
      <c r="L7"/>
      <c r="N7" s="333"/>
      <c r="O7" s="333"/>
      <c r="P7" s="333"/>
      <c r="Q7" s="333"/>
      <c r="R7" s="333"/>
      <c r="S7" s="333"/>
      <c r="T7" s="333"/>
      <c r="U7" s="333"/>
      <c r="V7" s="333"/>
      <c r="W7" s="333"/>
      <c r="X7" s="333"/>
      <c r="Y7" s="333"/>
      <c r="Z7" s="333"/>
      <c r="AA7" s="333"/>
      <c r="AB7" s="333"/>
    </row>
    <row r="8" spans="1:30" ht="12.5" x14ac:dyDescent="0.25">
      <c r="A8" s="7"/>
      <c r="B8" s="108" t="s">
        <v>85</v>
      </c>
      <c r="C8" s="73"/>
      <c r="D8" s="7"/>
      <c r="E8" s="7"/>
      <c r="F8" s="7"/>
      <c r="G8" s="8" t="s">
        <v>11</v>
      </c>
      <c r="H8" s="9" t="s">
        <v>172</v>
      </c>
      <c r="I8" s="8" t="s">
        <v>12</v>
      </c>
      <c r="J8" s="328" t="s">
        <v>173</v>
      </c>
      <c r="K8" s="329"/>
      <c r="L8"/>
      <c r="N8" s="333"/>
      <c r="O8" s="333"/>
      <c r="P8" s="333"/>
      <c r="Q8" s="333"/>
      <c r="R8" s="333"/>
      <c r="S8" s="333"/>
      <c r="T8" s="333"/>
      <c r="U8" s="333"/>
      <c r="V8" s="333"/>
      <c r="W8" s="333"/>
      <c r="X8" s="333"/>
      <c r="Y8" s="333"/>
      <c r="Z8" s="333"/>
      <c r="AA8" s="333"/>
      <c r="AB8" s="333"/>
    </row>
    <row r="9" spans="1:30" ht="3.65" customHeight="1" x14ac:dyDescent="0.25">
      <c r="A9" s="3"/>
      <c r="B9" s="3"/>
      <c r="C9" s="3"/>
      <c r="D9" s="3"/>
      <c r="E9" s="3"/>
      <c r="F9" s="3"/>
      <c r="G9" s="4"/>
      <c r="H9" s="3"/>
      <c r="I9" s="4"/>
      <c r="J9" s="10"/>
      <c r="K9" s="10"/>
      <c r="L9"/>
      <c r="N9" s="333"/>
      <c r="O9" s="333"/>
      <c r="P9" s="333"/>
      <c r="Q9" s="333"/>
      <c r="R9" s="333"/>
      <c r="S9" s="333"/>
      <c r="T9" s="333"/>
      <c r="U9" s="333"/>
      <c r="V9" s="333"/>
      <c r="W9" s="333"/>
      <c r="X9" s="333"/>
      <c r="Y9" s="333"/>
      <c r="Z9" s="333"/>
      <c r="AA9" s="333"/>
      <c r="AB9" s="333"/>
    </row>
    <row r="10" spans="1:30" ht="13" x14ac:dyDescent="0.3">
      <c r="A10" s="3"/>
      <c r="B10" s="11" t="s">
        <v>13</v>
      </c>
      <c r="C10" s="330" t="s">
        <v>174</v>
      </c>
      <c r="D10" s="330"/>
      <c r="E10" s="330"/>
      <c r="F10" s="12"/>
      <c r="G10" s="3"/>
      <c r="H10" s="11" t="s">
        <v>14</v>
      </c>
      <c r="I10" s="13">
        <v>10102</v>
      </c>
      <c r="J10" s="14" t="s">
        <v>15</v>
      </c>
      <c r="K10" s="15">
        <v>0</v>
      </c>
      <c r="L10" s="16"/>
      <c r="N10" s="333"/>
      <c r="O10" s="333"/>
      <c r="P10" s="333"/>
      <c r="Q10" s="333"/>
      <c r="R10" s="333"/>
      <c r="S10" s="333"/>
      <c r="T10" s="333"/>
      <c r="U10" s="333"/>
      <c r="V10" s="333"/>
      <c r="W10" s="333"/>
      <c r="X10" s="333"/>
      <c r="Y10" s="333"/>
      <c r="Z10" s="333"/>
      <c r="AA10" s="333"/>
      <c r="AB10" s="333"/>
    </row>
    <row r="11" spans="1:30" ht="15.5" x14ac:dyDescent="0.3">
      <c r="A11" s="3"/>
      <c r="B11" s="11" t="s">
        <v>97</v>
      </c>
      <c r="C11" s="327" t="s">
        <v>174</v>
      </c>
      <c r="D11" s="327"/>
      <c r="E11" s="327"/>
      <c r="F11" s="12"/>
      <c r="G11" s="3"/>
      <c r="H11" s="11"/>
      <c r="I11" s="13"/>
      <c r="J11" s="14"/>
      <c r="K11" s="109"/>
      <c r="L11" s="16"/>
      <c r="N11" s="202"/>
      <c r="O11" s="202"/>
      <c r="P11" s="202"/>
      <c r="Q11" s="202"/>
      <c r="R11" s="202"/>
      <c r="S11" s="202"/>
      <c r="T11" s="202"/>
      <c r="U11" s="202"/>
      <c r="V11" s="202"/>
    </row>
    <row r="12" spans="1:30" ht="15.5" x14ac:dyDescent="0.3">
      <c r="A12" s="3"/>
      <c r="B12" s="11" t="s">
        <v>16</v>
      </c>
      <c r="C12" s="17" t="s">
        <v>176</v>
      </c>
      <c r="E12" s="3"/>
      <c r="F12" s="3"/>
      <c r="G12" s="3"/>
      <c r="H12" s="11" t="s">
        <v>17</v>
      </c>
      <c r="I12" s="18">
        <v>45681</v>
      </c>
      <c r="J12" s="19"/>
      <c r="K12" s="20"/>
      <c r="L12" s="21"/>
      <c r="N12" s="202"/>
      <c r="O12" s="202"/>
      <c r="P12" s="202"/>
      <c r="Q12" s="202"/>
      <c r="R12" s="202"/>
      <c r="S12" s="202"/>
      <c r="T12" s="202"/>
      <c r="U12" s="202"/>
      <c r="V12" s="202"/>
    </row>
    <row r="13" spans="1:30" ht="15.5" x14ac:dyDescent="0.25">
      <c r="A13" s="3"/>
      <c r="B13" s="11" t="s">
        <v>18</v>
      </c>
      <c r="C13" s="22" t="s">
        <v>175</v>
      </c>
      <c r="E13" s="3"/>
      <c r="F13" s="3"/>
      <c r="G13" s="3"/>
      <c r="H13" s="11" t="s">
        <v>19</v>
      </c>
      <c r="I13" s="23" t="s">
        <v>281</v>
      </c>
      <c r="J13" s="12"/>
      <c r="K13" s="12"/>
      <c r="N13" s="202"/>
      <c r="O13" s="202"/>
      <c r="P13" s="202"/>
      <c r="Q13" s="202"/>
      <c r="R13" s="202"/>
      <c r="S13" s="202"/>
      <c r="T13" s="202"/>
      <c r="U13" s="202"/>
      <c r="V13" s="202"/>
      <c r="AD13" s="1" t="s">
        <v>21</v>
      </c>
    </row>
    <row r="14" spans="1:30" ht="15.5" x14ac:dyDescent="0.25">
      <c r="A14" s="24"/>
      <c r="B14" s="3"/>
      <c r="C14" s="25" t="s">
        <v>20</v>
      </c>
      <c r="D14" s="25" t="s">
        <v>21</v>
      </c>
      <c r="E14" s="3"/>
      <c r="F14" s="3"/>
      <c r="G14" s="3"/>
      <c r="H14" s="11" t="s">
        <v>22</v>
      </c>
      <c r="I14" s="26">
        <v>45567</v>
      </c>
      <c r="J14" s="27" t="s">
        <v>23</v>
      </c>
      <c r="K14" s="26">
        <v>45590</v>
      </c>
      <c r="L14" s="28"/>
      <c r="N14" s="202"/>
      <c r="O14" s="202"/>
      <c r="P14" s="202"/>
      <c r="Q14" s="202"/>
      <c r="R14" s="202"/>
      <c r="S14" s="202"/>
      <c r="T14" s="202"/>
      <c r="U14" s="202"/>
      <c r="V14" s="202"/>
      <c r="AD14" s="1" t="s">
        <v>20</v>
      </c>
    </row>
    <row r="15" spans="1:30" ht="15.5" x14ac:dyDescent="0.25">
      <c r="A15" s="24"/>
      <c r="B15" s="11" t="s">
        <v>24</v>
      </c>
      <c r="C15" s="29"/>
      <c r="D15" s="29"/>
      <c r="E15" s="3"/>
      <c r="F15" s="3"/>
      <c r="G15" s="3"/>
      <c r="H15" s="11" t="s">
        <v>25</v>
      </c>
      <c r="I15" s="30">
        <v>1</v>
      </c>
      <c r="J15" s="1" t="s">
        <v>86</v>
      </c>
      <c r="K15" s="346" t="s">
        <v>20</v>
      </c>
      <c r="L15" s="346"/>
      <c r="N15" s="202"/>
      <c r="O15" s="202"/>
      <c r="P15" s="202"/>
      <c r="Q15" s="202"/>
      <c r="R15" s="202"/>
      <c r="S15" s="202"/>
      <c r="T15" s="202"/>
      <c r="U15" s="202"/>
      <c r="V15" s="202"/>
    </row>
    <row r="16" spans="1:30" ht="3.65" customHeight="1" x14ac:dyDescent="0.25">
      <c r="A16" s="24"/>
      <c r="B16" s="11"/>
      <c r="C16" s="25"/>
      <c r="D16" s="25"/>
      <c r="E16" s="3"/>
      <c r="F16" s="3"/>
      <c r="G16" s="3"/>
      <c r="H16" s="11"/>
      <c r="I16" s="31"/>
      <c r="J16" s="14"/>
      <c r="K16" s="14"/>
      <c r="N16" s="202"/>
      <c r="O16" s="202"/>
      <c r="P16" s="202"/>
      <c r="Q16" s="202"/>
      <c r="R16" s="202"/>
      <c r="S16" s="202"/>
      <c r="T16" s="202"/>
      <c r="U16" s="202"/>
      <c r="V16" s="202"/>
    </row>
    <row r="17" spans="1:29" ht="13.5" customHeight="1" x14ac:dyDescent="0.25">
      <c r="A17" s="32" t="s">
        <v>26</v>
      </c>
      <c r="B17" s="33"/>
      <c r="C17" s="33"/>
      <c r="D17" s="34" t="s">
        <v>27</v>
      </c>
      <c r="E17" s="33"/>
      <c r="F17" s="33"/>
      <c r="G17" s="33"/>
      <c r="H17" s="35"/>
      <c r="I17" s="33"/>
      <c r="J17" s="33"/>
      <c r="K17" s="33"/>
      <c r="N17" s="202"/>
      <c r="O17" s="202"/>
      <c r="P17" s="202"/>
      <c r="Q17" s="202"/>
      <c r="R17" s="202"/>
      <c r="S17" s="202"/>
      <c r="T17" s="202"/>
      <c r="U17" s="202"/>
      <c r="V17" s="202"/>
    </row>
    <row r="18" spans="1:29" s="3" customFormat="1" ht="23.25" customHeight="1" x14ac:dyDescent="0.25">
      <c r="A18" s="36" t="s">
        <v>28</v>
      </c>
      <c r="B18" s="37" t="s">
        <v>29</v>
      </c>
      <c r="C18" s="37" t="s">
        <v>30</v>
      </c>
      <c r="D18" s="37" t="s">
        <v>31</v>
      </c>
      <c r="E18" s="350" t="s">
        <v>32</v>
      </c>
      <c r="F18" s="350"/>
      <c r="G18" s="351" t="s">
        <v>33</v>
      </c>
      <c r="H18" s="351"/>
      <c r="I18" s="351"/>
      <c r="J18" s="351"/>
      <c r="K18" s="38" t="s">
        <v>34</v>
      </c>
      <c r="N18" s="202"/>
      <c r="O18" s="202"/>
      <c r="P18" s="202"/>
      <c r="Q18" s="202"/>
      <c r="R18" s="202"/>
      <c r="S18" s="202"/>
      <c r="T18" s="202"/>
      <c r="U18" s="202"/>
      <c r="V18" s="202"/>
      <c r="W18" s="203"/>
      <c r="X18" s="203"/>
      <c r="Y18" s="203"/>
      <c r="Z18" s="203"/>
      <c r="AA18" s="203"/>
      <c r="AB18" s="203"/>
      <c r="AC18" s="203"/>
    </row>
    <row r="19" spans="1:29" s="3" customFormat="1" ht="21.65" customHeight="1" x14ac:dyDescent="0.2">
      <c r="A19" s="39">
        <v>1</v>
      </c>
      <c r="B19" s="40"/>
      <c r="C19" s="41"/>
      <c r="D19" s="42" t="s">
        <v>48</v>
      </c>
      <c r="E19" s="331"/>
      <c r="F19" s="332"/>
      <c r="G19" s="339"/>
      <c r="H19" s="340"/>
      <c r="I19" s="340"/>
      <c r="J19" s="341"/>
      <c r="K19" s="43"/>
      <c r="N19" s="202"/>
      <c r="O19" s="202"/>
      <c r="P19" s="202"/>
      <c r="Q19" s="202"/>
      <c r="R19" s="202"/>
      <c r="S19" s="202"/>
      <c r="T19" s="202"/>
      <c r="U19" s="202"/>
      <c r="V19" s="202"/>
      <c r="W19" s="203"/>
      <c r="X19" s="203"/>
      <c r="Y19" s="203"/>
      <c r="Z19" s="203"/>
      <c r="AA19" s="203"/>
      <c r="AB19" s="203"/>
      <c r="AC19" s="203"/>
    </row>
    <row r="20" spans="1:29" s="3" customFormat="1" ht="21.65" customHeight="1" x14ac:dyDescent="0.2">
      <c r="A20" s="44">
        <v>2</v>
      </c>
      <c r="B20" s="45"/>
      <c r="C20" s="46"/>
      <c r="D20" s="47" t="s">
        <v>49</v>
      </c>
      <c r="E20" s="342"/>
      <c r="F20" s="343"/>
      <c r="G20" s="339"/>
      <c r="H20" s="340"/>
      <c r="I20" s="340"/>
      <c r="J20" s="341"/>
      <c r="K20" s="48"/>
      <c r="N20" s="202"/>
      <c r="O20" s="202"/>
      <c r="P20" s="202"/>
      <c r="Q20" s="202"/>
      <c r="R20" s="202"/>
      <c r="S20" s="202"/>
      <c r="T20" s="202"/>
      <c r="U20" s="202"/>
      <c r="V20" s="202"/>
      <c r="W20" s="203"/>
      <c r="X20" s="203"/>
      <c r="Y20" s="203"/>
      <c r="Z20" s="203"/>
      <c r="AA20" s="203"/>
      <c r="AB20" s="203"/>
      <c r="AC20" s="203"/>
    </row>
    <row r="21" spans="1:29" s="3" customFormat="1" ht="21.65" customHeight="1" x14ac:dyDescent="0.2">
      <c r="A21" s="315"/>
      <c r="B21" s="316"/>
      <c r="C21" s="317"/>
      <c r="D21" s="318"/>
      <c r="E21" s="344"/>
      <c r="F21" s="345"/>
      <c r="G21" s="347"/>
      <c r="H21" s="348"/>
      <c r="I21" s="348"/>
      <c r="J21" s="349"/>
      <c r="K21" s="319"/>
      <c r="N21" s="202"/>
      <c r="O21" s="202"/>
      <c r="P21" s="202"/>
      <c r="Q21" s="202"/>
      <c r="R21" s="202"/>
      <c r="S21" s="202"/>
      <c r="T21" s="202"/>
      <c r="U21" s="202"/>
      <c r="V21" s="202"/>
      <c r="W21" s="203"/>
      <c r="X21" s="203"/>
      <c r="Y21" s="203"/>
      <c r="Z21" s="203"/>
      <c r="AA21" s="203"/>
      <c r="AB21" s="203"/>
      <c r="AC21" s="203"/>
    </row>
    <row r="22" spans="1:29" s="3" customFormat="1" ht="21.65" customHeight="1" x14ac:dyDescent="0.35">
      <c r="A22" s="315"/>
      <c r="B22" s="316"/>
      <c r="C22" s="317"/>
      <c r="D22" s="318"/>
      <c r="E22" s="359"/>
      <c r="F22" s="345"/>
      <c r="G22" s="347"/>
      <c r="H22" s="348"/>
      <c r="I22" s="348"/>
      <c r="J22" s="349"/>
      <c r="K22" s="319"/>
      <c r="N22" s="204"/>
      <c r="O22" s="204"/>
      <c r="P22" s="204"/>
      <c r="Q22" s="204"/>
      <c r="R22" s="204"/>
      <c r="S22" s="203"/>
      <c r="T22" s="203"/>
      <c r="U22" s="203"/>
      <c r="V22" s="203"/>
      <c r="W22" s="203"/>
      <c r="X22" s="203"/>
      <c r="Y22" s="203"/>
      <c r="Z22" s="203"/>
      <c r="AA22" s="203"/>
      <c r="AB22" s="203"/>
      <c r="AC22" s="203"/>
    </row>
    <row r="23" spans="1:29" s="3" customFormat="1" ht="21.65" customHeight="1" x14ac:dyDescent="0.2">
      <c r="A23" s="315"/>
      <c r="B23" s="316"/>
      <c r="C23" s="317"/>
      <c r="D23" s="318"/>
      <c r="E23" s="359"/>
      <c r="F23" s="345"/>
      <c r="G23" s="347"/>
      <c r="H23" s="348"/>
      <c r="I23" s="348"/>
      <c r="J23" s="349"/>
      <c r="K23" s="319"/>
      <c r="N23" s="203"/>
      <c r="O23" s="203"/>
      <c r="P23" s="203"/>
      <c r="Q23" s="203"/>
      <c r="R23" s="203"/>
      <c r="S23" s="203"/>
      <c r="T23" s="203"/>
      <c r="U23" s="203"/>
      <c r="V23" s="203"/>
      <c r="W23" s="203"/>
      <c r="X23" s="203"/>
      <c r="Y23" s="203"/>
      <c r="Z23" s="203"/>
      <c r="AA23" s="203"/>
      <c r="AB23" s="203"/>
      <c r="AC23" s="203"/>
    </row>
    <row r="24" spans="1:29" ht="3.65" customHeight="1" x14ac:dyDescent="0.25">
      <c r="A24" s="24"/>
      <c r="B24" s="3"/>
      <c r="C24" s="3"/>
      <c r="D24" s="3"/>
      <c r="E24" s="3"/>
      <c r="F24" s="3"/>
      <c r="G24" s="3"/>
      <c r="H24" s="3"/>
      <c r="I24" s="3"/>
      <c r="J24" s="3"/>
      <c r="K24" s="3"/>
    </row>
    <row r="25" spans="1:29" ht="12.75" customHeight="1" x14ac:dyDescent="0.25">
      <c r="A25" s="361" t="s">
        <v>68</v>
      </c>
      <c r="B25" s="361"/>
      <c r="C25" s="361"/>
      <c r="D25" s="361"/>
      <c r="E25" s="361"/>
      <c r="F25" s="361"/>
      <c r="G25" s="361"/>
      <c r="H25" s="361"/>
      <c r="I25" s="361"/>
      <c r="J25" s="361"/>
      <c r="K25" s="361"/>
    </row>
    <row r="26" spans="1:29" x14ac:dyDescent="0.25">
      <c r="A26" s="24"/>
      <c r="B26" s="3"/>
      <c r="C26" s="3"/>
      <c r="D26" s="24" t="s">
        <v>35</v>
      </c>
      <c r="E26" s="3"/>
      <c r="F26" s="25">
        <v>1</v>
      </c>
      <c r="G26" s="25">
        <v>2</v>
      </c>
      <c r="H26" s="305"/>
      <c r="I26" s="305"/>
      <c r="J26" s="305"/>
      <c r="K26" s="3"/>
    </row>
    <row r="27" spans="1:29" x14ac:dyDescent="0.25">
      <c r="A27" s="24"/>
      <c r="B27" s="7" t="s">
        <v>36</v>
      </c>
      <c r="C27" s="7"/>
      <c r="D27" s="49" t="s">
        <v>37</v>
      </c>
      <c r="E27" s="7"/>
      <c r="F27" s="50" t="str">
        <f>IF(ISBLANK(B19),"",B19)</f>
        <v/>
      </c>
      <c r="G27" s="50" t="str">
        <f>IF(ISBLANK(B20),"",B20)</f>
        <v/>
      </c>
      <c r="H27" s="306"/>
      <c r="I27" s="306"/>
      <c r="J27" s="306"/>
      <c r="K27" s="51" t="s">
        <v>38</v>
      </c>
    </row>
    <row r="28" spans="1:29" x14ac:dyDescent="0.25">
      <c r="A28" s="10" t="s">
        <v>39</v>
      </c>
      <c r="B28" s="52" t="s">
        <v>40</v>
      </c>
      <c r="C28" s="3"/>
      <c r="D28" s="3"/>
      <c r="E28" s="24"/>
      <c r="F28" s="270">
        <f>F29+F30</f>
        <v>24393.32</v>
      </c>
      <c r="G28" s="53">
        <f t="shared" ref="G28" si="0">SUM(G29:G30)</f>
        <v>24580.280000000002</v>
      </c>
      <c r="H28" s="307"/>
      <c r="I28" s="307"/>
      <c r="J28" s="307"/>
      <c r="K28" s="193">
        <f>ROUND(SUM(F28:J28),3)</f>
        <v>48973.599999999999</v>
      </c>
    </row>
    <row r="29" spans="1:29" x14ac:dyDescent="0.25">
      <c r="A29" s="24" t="s">
        <v>41</v>
      </c>
      <c r="B29" s="54" t="s">
        <v>42</v>
      </c>
      <c r="D29" s="24" t="s">
        <v>43</v>
      </c>
      <c r="E29" s="55"/>
      <c r="F29" s="56">
        <f>SUMIF('Total Labor Summary-Home'!E10:$E$9006,$D19,'Total Labor Summary-Home'!I10:$I$9006)</f>
        <v>24174.6</v>
      </c>
      <c r="G29" s="56">
        <f>SUMIF('Total Labor Summary-Home'!E10:$E$9006,'PS Invoice Summary-PasFixed Fee'!D20,'Total Labor Summary-Home'!I10:$I$9006)</f>
        <v>24361.56</v>
      </c>
      <c r="H29" s="308"/>
      <c r="I29" s="308"/>
      <c r="J29" s="308"/>
      <c r="K29" s="57">
        <f t="shared" ref="K29:K30" si="1">ROUND(SUM(F29:J29),2)</f>
        <v>48536.160000000003</v>
      </c>
    </row>
    <row r="30" spans="1:29" x14ac:dyDescent="0.25">
      <c r="A30" s="24" t="s">
        <v>44</v>
      </c>
      <c r="B30" s="58" t="s">
        <v>45</v>
      </c>
      <c r="C30" s="59"/>
      <c r="D30" s="60" t="s">
        <v>43</v>
      </c>
      <c r="E30" s="61"/>
      <c r="F30" s="56">
        <f>SUMIF('Total Labor Summary-Field'!E10:$E$9006,$D19,'Total Labor Summary-Field'!I10:$I$9006)</f>
        <v>218.72</v>
      </c>
      <c r="G30" s="56">
        <f>SUMIF('Total Labor Summary-Field'!$E10:E$9006,$D20,'Total Labor Summary-Field'!$I10:I$9006)</f>
        <v>218.72</v>
      </c>
      <c r="H30" s="308"/>
      <c r="I30" s="308"/>
      <c r="J30" s="308"/>
      <c r="K30" s="62">
        <f t="shared" si="1"/>
        <v>437.44</v>
      </c>
    </row>
    <row r="31" spans="1:29" x14ac:dyDescent="0.25">
      <c r="A31" s="10" t="s">
        <v>46</v>
      </c>
      <c r="B31" s="63" t="s">
        <v>47</v>
      </c>
      <c r="C31" s="252" t="s">
        <v>48</v>
      </c>
      <c r="D31" s="251" t="s">
        <v>49</v>
      </c>
      <c r="E31" s="25"/>
      <c r="F31" s="64">
        <f>SUM(F32:F33)</f>
        <v>32623.597459999994</v>
      </c>
      <c r="G31" s="64">
        <f>SUM(G32:G33)</f>
        <v>32874.441692</v>
      </c>
      <c r="H31" s="309"/>
      <c r="I31" s="309"/>
      <c r="J31" s="309"/>
      <c r="K31" s="57">
        <f>ROUND(SUM(F31:J31),3)</f>
        <v>65498.038999999997</v>
      </c>
    </row>
    <row r="32" spans="1:29" x14ac:dyDescent="0.25">
      <c r="A32" s="10"/>
      <c r="B32" s="54" t="s">
        <v>257</v>
      </c>
      <c r="C32" s="206">
        <f>'Rates_PIN_Prj#_TX# input'!C6</f>
        <v>1.3416999999999999</v>
      </c>
      <c r="D32" s="206">
        <f>'Rates_PIN_Prj#_TX# input'!H6</f>
        <v>1.3416999999999999</v>
      </c>
      <c r="E32" s="25"/>
      <c r="F32" s="56">
        <f>IF($D$19=C31,F29*$C$32,F29*D32)</f>
        <v>32435.060819999995</v>
      </c>
      <c r="G32" s="56">
        <f>IF($D$20=C31,G29*$C$32,G29*D32)</f>
        <v>32685.905051999998</v>
      </c>
      <c r="H32" s="308"/>
      <c r="I32" s="308"/>
      <c r="J32" s="308"/>
      <c r="K32" s="57">
        <f t="shared" ref="K32:K33" si="2">ROUND(SUM(F32:J32),3)</f>
        <v>65120.966</v>
      </c>
    </row>
    <row r="33" spans="1:14" x14ac:dyDescent="0.25">
      <c r="A33" s="10"/>
      <c r="B33" s="54" t="s">
        <v>45</v>
      </c>
      <c r="C33" s="206">
        <f>'Rates_PIN_Prj#_TX# input'!N6</f>
        <v>0.86199999999999999</v>
      </c>
      <c r="D33" s="206">
        <f>'Rates_PIN_Prj#_TX# input'!S6</f>
        <v>0.86199999999999999</v>
      </c>
      <c r="E33" s="25"/>
      <c r="F33" s="56">
        <f>IF($D$19=C31,F30*$C$33,F30*D33)</f>
        <v>188.53664000000001</v>
      </c>
      <c r="G33" s="56">
        <f>IF($D$20=C31,G30*$C$33,G30*D33)</f>
        <v>188.53664000000001</v>
      </c>
      <c r="H33" s="308"/>
      <c r="I33" s="308"/>
      <c r="J33" s="308"/>
      <c r="K33" s="57">
        <f t="shared" si="2"/>
        <v>377.07299999999998</v>
      </c>
    </row>
    <row r="34" spans="1:14" x14ac:dyDescent="0.25">
      <c r="A34" s="10" t="s">
        <v>50</v>
      </c>
      <c r="B34" s="66" t="s">
        <v>256</v>
      </c>
      <c r="C34" s="206">
        <v>0.13</v>
      </c>
      <c r="D34" s="137"/>
      <c r="E34" s="25"/>
      <c r="F34" s="65">
        <f>SUM(F28+F31)*$C$34</f>
        <v>7412.1992697999995</v>
      </c>
      <c r="G34" s="65">
        <f t="shared" ref="G34" si="3">SUM(G28+G31)*$C$34</f>
        <v>7469.1138199600009</v>
      </c>
      <c r="H34" s="310"/>
      <c r="I34" s="310"/>
      <c r="J34" s="310"/>
      <c r="K34" s="57">
        <f>ROUND(SUM(F34:J34),3)</f>
        <v>14881.313</v>
      </c>
    </row>
    <row r="35" spans="1:14" x14ac:dyDescent="0.25">
      <c r="A35" s="10"/>
      <c r="B35" s="337" t="s">
        <v>51</v>
      </c>
      <c r="D35" s="136" t="s">
        <v>52</v>
      </c>
      <c r="E35" s="25"/>
      <c r="F35" s="67"/>
      <c r="G35" s="67"/>
      <c r="H35" s="311"/>
      <c r="I35" s="311"/>
      <c r="J35" s="311"/>
      <c r="K35" s="57">
        <f t="shared" ref="K35" si="4">ROUND(SUM(F35:J35),3)</f>
        <v>0</v>
      </c>
    </row>
    <row r="36" spans="1:14" x14ac:dyDescent="0.25">
      <c r="A36" s="10"/>
      <c r="B36" s="338"/>
      <c r="C36" s="59"/>
      <c r="D36" s="68" t="s">
        <v>53</v>
      </c>
      <c r="E36" s="69"/>
      <c r="F36" s="70"/>
      <c r="G36" s="70"/>
      <c r="H36" s="312"/>
      <c r="I36" s="312"/>
      <c r="J36" s="312"/>
      <c r="K36" s="57">
        <f>ROUND(SUM(F36:J36),3)</f>
        <v>0</v>
      </c>
    </row>
    <row r="37" spans="1:14" x14ac:dyDescent="0.25">
      <c r="A37" s="10" t="s">
        <v>54</v>
      </c>
      <c r="B37" s="66" t="s">
        <v>55</v>
      </c>
      <c r="D37" s="24" t="s">
        <v>43</v>
      </c>
      <c r="E37" s="55"/>
      <c r="F37" s="71">
        <f>SUMIF('Direct Costs'!$L$5:$L$9006,$D$19,'Direct Costs'!$H$5:$H$9006)</f>
        <v>1240.73</v>
      </c>
      <c r="G37" s="71">
        <f>SUMIF('Direct Costs'!$L$5:$L$9006,$D$20,'Direct Costs'!$H$5:$H$9006)</f>
        <v>0</v>
      </c>
      <c r="H37" s="313"/>
      <c r="I37" s="313"/>
      <c r="J37" s="313"/>
      <c r="K37" s="57">
        <f>ROUND(SUM(F37:J37),3)</f>
        <v>1240.73</v>
      </c>
    </row>
    <row r="38" spans="1:14" ht="15.75" customHeight="1" x14ac:dyDescent="0.25">
      <c r="A38" s="10" t="s">
        <v>56</v>
      </c>
      <c r="B38" s="72" t="s">
        <v>57</v>
      </c>
      <c r="C38" s="73"/>
      <c r="D38" s="49" t="s">
        <v>43</v>
      </c>
      <c r="E38" s="55"/>
      <c r="F38" s="74"/>
      <c r="G38" s="74"/>
      <c r="H38" s="314"/>
      <c r="I38" s="314"/>
      <c r="J38" s="314"/>
      <c r="K38" s="57">
        <f t="shared" ref="K38" si="5">ROUND(SUM(F38:J38),2)</f>
        <v>0</v>
      </c>
    </row>
    <row r="39" spans="1:14" ht="18.75" customHeight="1" thickBot="1" x14ac:dyDescent="0.3">
      <c r="A39" s="24"/>
      <c r="C39" s="3"/>
      <c r="D39" s="3"/>
      <c r="E39" s="11" t="s">
        <v>87</v>
      </c>
      <c r="F39" s="207">
        <f>F28+F31+F37+F38+F34</f>
        <v>65669.846729800003</v>
      </c>
      <c r="G39" s="207">
        <f t="shared" ref="G39:J39" si="6">G28+G31+G37+G38+G34</f>
        <v>64923.835511960009</v>
      </c>
      <c r="H39" s="207">
        <f t="shared" si="6"/>
        <v>0</v>
      </c>
      <c r="I39" s="207">
        <f t="shared" si="6"/>
        <v>0</v>
      </c>
      <c r="J39" s="207">
        <f t="shared" si="6"/>
        <v>0</v>
      </c>
      <c r="K39" s="75">
        <f>ROUND(SUM(F39:J39),2)</f>
        <v>130593.68</v>
      </c>
    </row>
    <row r="40" spans="1:14" ht="15.75" customHeight="1" x14ac:dyDescent="0.25"/>
    <row r="41" spans="1:14" ht="13.5" customHeight="1" thickBot="1" x14ac:dyDescent="0.3">
      <c r="A41" s="77" t="s">
        <v>58</v>
      </c>
      <c r="D41" s="3"/>
      <c r="E41" s="3"/>
      <c r="F41" s="3"/>
      <c r="G41" s="3"/>
      <c r="H41" s="3"/>
      <c r="I41" s="3"/>
      <c r="J41" s="3"/>
      <c r="K41" s="78">
        <f>K39</f>
        <v>130593.68</v>
      </c>
      <c r="L41" s="80"/>
    </row>
    <row r="42" spans="1:14" ht="12.75" customHeight="1" thickTop="1" x14ac:dyDescent="0.25">
      <c r="B42" s="24" t="s">
        <v>59</v>
      </c>
      <c r="C42" s="360" t="str">
        <f>IF(ISERR(K44/K43),"",K44/K43)</f>
        <v/>
      </c>
      <c r="D42" s="360"/>
      <c r="E42" s="25" t="s">
        <v>60</v>
      </c>
      <c r="F42" s="79" t="str">
        <f>IF(ISBLANK(F43),"",F44/F43)</f>
        <v/>
      </c>
      <c r="G42" s="79" t="str">
        <f t="shared" ref="G42:J42" si="7">IF(ISBLANK(G43),"",G44/G43)</f>
        <v/>
      </c>
      <c r="H42" s="79" t="str">
        <f t="shared" si="7"/>
        <v/>
      </c>
      <c r="I42" s="79" t="str">
        <f t="shared" si="7"/>
        <v/>
      </c>
      <c r="J42" s="79" t="str">
        <f t="shared" si="7"/>
        <v/>
      </c>
      <c r="K42" s="80" t="s">
        <v>38</v>
      </c>
      <c r="L42" s="81"/>
    </row>
    <row r="43" spans="1:14" ht="12.75" customHeight="1" x14ac:dyDescent="0.25">
      <c r="C43" s="76"/>
      <c r="D43" s="24" t="s">
        <v>61</v>
      </c>
      <c r="E43" s="81"/>
      <c r="F43" s="82"/>
      <c r="G43" s="82"/>
      <c r="H43" s="82"/>
      <c r="I43" s="82"/>
      <c r="J43" s="82"/>
      <c r="K43" s="83">
        <f>SUM(F43:J43)</f>
        <v>0</v>
      </c>
      <c r="L43" s="81"/>
    </row>
    <row r="44" spans="1:14" ht="12.75" customHeight="1" x14ac:dyDescent="0.25">
      <c r="B44" s="334">
        <f>K14</f>
        <v>45590</v>
      </c>
      <c r="C44" s="334"/>
      <c r="D44" s="334"/>
      <c r="E44" s="3"/>
      <c r="F44" s="84"/>
      <c r="G44" s="84"/>
      <c r="H44" s="84"/>
      <c r="I44" s="84"/>
      <c r="J44" s="84"/>
      <c r="K44" s="83">
        <f>SUM(F44:J44)</f>
        <v>0</v>
      </c>
      <c r="L44" s="81"/>
    </row>
    <row r="45" spans="1:14" ht="15.75" customHeight="1" x14ac:dyDescent="0.25">
      <c r="C45" s="24"/>
      <c r="D45" s="24" t="s">
        <v>62</v>
      </c>
      <c r="E45" s="3"/>
      <c r="F45" s="85">
        <f>-(F44-F39)</f>
        <v>65669.846729800003</v>
      </c>
      <c r="G45" s="85">
        <f t="shared" ref="G45:J45" si="8">-(G44-G39)</f>
        <v>64923.835511960009</v>
      </c>
      <c r="H45" s="85">
        <f t="shared" si="8"/>
        <v>0</v>
      </c>
      <c r="I45" s="85">
        <f t="shared" si="8"/>
        <v>0</v>
      </c>
      <c r="J45" s="85">
        <f t="shared" si="8"/>
        <v>0</v>
      </c>
      <c r="K45" s="83">
        <f>SUM(F45:J45)</f>
        <v>130593.68224176002</v>
      </c>
    </row>
    <row r="46" spans="1:14" ht="16.5" customHeight="1" thickBot="1" x14ac:dyDescent="0.3">
      <c r="A46" s="77" t="s">
        <v>58</v>
      </c>
      <c r="D46" s="3"/>
      <c r="E46" s="3"/>
      <c r="F46" s="3"/>
      <c r="G46" s="3"/>
      <c r="H46" s="3"/>
      <c r="I46" s="3"/>
      <c r="J46" s="3"/>
      <c r="K46" s="78">
        <f>ROUND(K44+K45,2)</f>
        <v>130593.68</v>
      </c>
      <c r="N46" s="205"/>
    </row>
    <row r="47" spans="1:14" ht="29.25" customHeight="1" thickTop="1" x14ac:dyDescent="0.25">
      <c r="B47" s="335" t="s">
        <v>63</v>
      </c>
      <c r="C47" s="335"/>
      <c r="D47" s="335"/>
      <c r="E47" s="335"/>
      <c r="F47" s="335"/>
      <c r="G47" s="335"/>
      <c r="H47" s="335"/>
      <c r="I47" s="335"/>
      <c r="J47" s="335"/>
      <c r="K47" s="335"/>
    </row>
    <row r="48" spans="1:14" ht="18.649999999999999" customHeight="1" x14ac:dyDescent="0.25">
      <c r="B48" s="3"/>
      <c r="C48" s="24" t="s">
        <v>64</v>
      </c>
      <c r="D48" s="336" t="s">
        <v>65</v>
      </c>
      <c r="E48" s="336"/>
      <c r="F48" s="336"/>
      <c r="G48" s="336"/>
      <c r="H48" s="336"/>
      <c r="I48" s="24" t="s">
        <v>66</v>
      </c>
      <c r="J48" s="86">
        <f ca="1">TODAY()</f>
        <v>45961</v>
      </c>
      <c r="K48" s="3"/>
    </row>
    <row r="49" spans="1:11" x14ac:dyDescent="0.25">
      <c r="A49" s="87"/>
      <c r="B49" s="88"/>
      <c r="C49" s="3"/>
      <c r="D49" s="358" t="s">
        <v>67</v>
      </c>
      <c r="E49" s="358"/>
      <c r="F49" s="358"/>
      <c r="G49" s="358"/>
      <c r="H49" s="358"/>
      <c r="I49" s="89"/>
      <c r="J49" s="89"/>
      <c r="K49" s="89"/>
    </row>
    <row r="51" spans="1:11" hidden="1" x14ac:dyDescent="0.25"/>
    <row r="52" spans="1:11" ht="12.5" hidden="1" x14ac:dyDescent="0.25">
      <c r="D52">
        <v>0</v>
      </c>
    </row>
    <row r="53" spans="1:11" ht="12.5" hidden="1" x14ac:dyDescent="0.25">
      <c r="D53">
        <v>30</v>
      </c>
    </row>
    <row r="54" spans="1:11" ht="12.5" hidden="1" x14ac:dyDescent="0.25">
      <c r="D54">
        <v>60</v>
      </c>
    </row>
    <row r="55" spans="1:11" ht="12.5" hidden="1" x14ac:dyDescent="0.25">
      <c r="D55">
        <v>90</v>
      </c>
    </row>
    <row r="56" spans="1:11" ht="12.5" hidden="1" x14ac:dyDescent="0.25">
      <c r="D56">
        <v>120</v>
      </c>
    </row>
  </sheetData>
  <sheetProtection formatCells="0" formatRows="0" insertColumns="0" insertRows="0" selectLockedCells="1"/>
  <mergeCells count="33">
    <mergeCell ref="D49:H49"/>
    <mergeCell ref="E22:F22"/>
    <mergeCell ref="G22:J22"/>
    <mergeCell ref="E23:F23"/>
    <mergeCell ref="G23:J23"/>
    <mergeCell ref="C42:D42"/>
    <mergeCell ref="A25:K25"/>
    <mergeCell ref="E19:F19"/>
    <mergeCell ref="N1:AB10"/>
    <mergeCell ref="B44:D44"/>
    <mergeCell ref="B47:K47"/>
    <mergeCell ref="D48:H48"/>
    <mergeCell ref="B35:B36"/>
    <mergeCell ref="G19:J19"/>
    <mergeCell ref="E20:F20"/>
    <mergeCell ref="G20:J20"/>
    <mergeCell ref="E21:F21"/>
    <mergeCell ref="K15:L15"/>
    <mergeCell ref="G21:J21"/>
    <mergeCell ref="E18:F18"/>
    <mergeCell ref="G18:J18"/>
    <mergeCell ref="A1:K1"/>
    <mergeCell ref="A2:E2"/>
    <mergeCell ref="F2:H2"/>
    <mergeCell ref="I2:K2"/>
    <mergeCell ref="H3:J3"/>
    <mergeCell ref="H4:J4"/>
    <mergeCell ref="C11:E11"/>
    <mergeCell ref="H5:J5"/>
    <mergeCell ref="H6:J6"/>
    <mergeCell ref="H7:I7"/>
    <mergeCell ref="J8:K8"/>
    <mergeCell ref="C10:E10"/>
  </mergeCells>
  <dataValidations disablePrompts="1" count="8">
    <dataValidation allowBlank="1" showInputMessage="1" showErrorMessage="1" promptTitle="TDOT Supervisor" prompt="Please enter District Supervisor or Regional Contact." sqref="C10:C11 D10:E10" xr:uid="{0B8FA0F2-144A-4742-807F-35EEE1BCE4CA}"/>
    <dataValidation allowBlank="1" showInputMessage="1" showErrorMessage="1" promptTitle="CONSULTANT PROJECT/JOB NO.:" prompt="For consultant purposes only." sqref="I10:I11" xr:uid="{C8602A44-7132-4EAA-9391-F266BBBAF458}"/>
    <dataValidation allowBlank="1" showInputMessage="1" showErrorMessage="1" promptTitle="Begin Date" prompt="First date of services included in this invoice." sqref="I14" xr:uid="{F78A18A7-E734-4EB6-86C6-8FB8A978ADB3}"/>
    <dataValidation allowBlank="1" showInputMessage="1" showErrorMessage="1" promptTitle="End Date" prompt="Last date of services included in this invoice." sqref="K14" xr:uid="{AE9041AC-D894-42BB-86FC-684977EE144F}"/>
    <dataValidation type="decimal" errorStyle="warning" operator="greaterThanOrEqual" allowBlank="1" showInputMessage="1" showErrorMessage="1" errorTitle="Contract or Project Ceiling" error="Contract or Project Ceiling must be greater than or equal to Total for this invoice plus the amount previously invoiced. " sqref="F43:J43" xr:uid="{BBA388C2-DD7C-4BCE-BC8B-7756A5403B21}">
      <formula1>F39</formula1>
    </dataValidation>
    <dataValidation type="decimal" errorStyle="warning" allowBlank="1" showInputMessage="1" showErrorMessage="1" errorTitle="Total Invoiced" error="Total Invoiced-to-date must be greater than or equal to Total for this invoice and less than or equal to Contract or Project Ceiling." sqref="F44:J44" xr:uid="{D1CA4F67-30B1-4B7E-BA48-DD66C1337997}">
      <formula1>F39-0.01</formula1>
      <formula2>F43+0.01</formula2>
    </dataValidation>
    <dataValidation type="list" allowBlank="1" showInputMessage="1" showErrorMessage="1" sqref="K10:K11" xr:uid="{489A43E3-B022-446D-A10A-BF44A2C17389}">
      <formula1>$D$52:$D$56</formula1>
    </dataValidation>
    <dataValidation type="list" allowBlank="1" showInputMessage="1" showErrorMessage="1" sqref="K15:L15" xr:uid="{E47B6C16-FD86-4A19-BEAC-1182FC21A6BD}">
      <formula1>$AD$13:$AD$14</formula1>
    </dataValidation>
  </dataValidations>
  <hyperlinks>
    <hyperlink ref="B8" r:id="rId1" xr:uid="{32E7AC2B-3597-4B0F-BDF5-0BCC6EFFA95D}"/>
    <hyperlink ref="J8" r:id="rId2" xr:uid="{3CE3BC27-E13E-49D3-AB92-080CA73FA2EC}"/>
  </hyperlinks>
  <printOptions horizontalCentered="1"/>
  <pageMargins left="0.2" right="0.2" top="0.625" bottom="0.5" header="0.3" footer="0.3"/>
  <pageSetup scale="89" fitToWidth="0" fitToHeight="0" orientation="portrait" r:id="rId3"/>
  <headerFooter>
    <oddHeader>&amp;L&amp;G&amp;C&amp;"Arial,Bold"&amp;12INVOICE SUMMARY&amp;RPROFESISIONAL SERVICES DIVISION</oddHeader>
    <oddFooter>&amp;R&amp;8Version Revised 04/24/25</oddFooter>
  </headerFooter>
  <ignoredErrors>
    <ignoredError sqref="F35:G36 F31:G33 F34:G34 C32:D33 F38:G38" unlockedFormula="1"/>
  </ignoredErrors>
  <drawing r:id="rId4"/>
  <legacyDrawingHF r:id="rId5"/>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Title="Funding Source" prompt="Please pick from drop down." xr:uid="{5D080DB0-B77D-44C8-87B5-CC13DAA84877}">
          <x14:formula1>
            <xm:f>'Drop Down Lists'!$B$1:$B$2</xm:f>
          </x14:formula1>
          <xm:sqref>D19:D23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AB47C-4F82-4C0A-B105-5B2E77564E4A}">
  <sheetPr>
    <tabColor theme="4"/>
  </sheetPr>
  <dimension ref="A1:R34"/>
  <sheetViews>
    <sheetView view="pageLayout" zoomScaleNormal="90" zoomScaleSheetLayoutView="90" workbookViewId="0">
      <selection activeCell="A5" sqref="A5:A6"/>
    </sheetView>
  </sheetViews>
  <sheetFormatPr defaultColWidth="9.1796875" defaultRowHeight="15.5" x14ac:dyDescent="0.35"/>
  <cols>
    <col min="1" max="1" width="14.81640625" style="105" bestFit="1" customWidth="1"/>
    <col min="2" max="2" width="19.7265625" style="105" customWidth="1"/>
    <col min="3" max="3" width="15.453125" style="105" customWidth="1"/>
    <col min="4" max="4" width="12.1796875" style="105" customWidth="1"/>
    <col min="5" max="5" width="15.54296875" style="105" customWidth="1"/>
    <col min="6" max="6" width="13.26953125" style="105" customWidth="1"/>
    <col min="7" max="7" width="12.26953125" style="105" customWidth="1"/>
    <col min="8" max="8" width="14.7265625" style="105" customWidth="1"/>
    <col min="9" max="9" width="13.26953125" style="105" customWidth="1"/>
    <col min="10" max="10" width="15.7265625" style="105" customWidth="1"/>
    <col min="11" max="11" width="15.54296875" style="105" bestFit="1" customWidth="1"/>
    <col min="12" max="12" width="45.81640625" style="105" customWidth="1"/>
    <col min="13" max="13" width="40.7265625" style="105" customWidth="1"/>
    <col min="14" max="17" width="9.1796875" style="105"/>
    <col min="18" max="18" width="0" style="105" hidden="1" customWidth="1"/>
    <col min="19" max="16384" width="9.1796875" style="105"/>
  </cols>
  <sheetData>
    <row r="1" spans="1:18" ht="68.25" customHeight="1" x14ac:dyDescent="0.35">
      <c r="A1" s="99" t="s">
        <v>70</v>
      </c>
      <c r="B1" s="100" t="s">
        <v>71</v>
      </c>
      <c r="C1" s="101" t="s">
        <v>74</v>
      </c>
      <c r="D1" s="102" t="s">
        <v>73</v>
      </c>
      <c r="E1" s="101" t="s">
        <v>72</v>
      </c>
      <c r="F1" s="102" t="s">
        <v>79</v>
      </c>
      <c r="G1" s="103" t="s">
        <v>80</v>
      </c>
      <c r="H1" s="103" t="s">
        <v>78</v>
      </c>
      <c r="I1" s="103" t="s">
        <v>81</v>
      </c>
      <c r="J1" s="103" t="s">
        <v>202</v>
      </c>
      <c r="K1" s="103" t="s">
        <v>76</v>
      </c>
      <c r="L1" s="104" t="s">
        <v>77</v>
      </c>
      <c r="M1" s="198" t="s">
        <v>212</v>
      </c>
      <c r="R1" s="106" t="s">
        <v>48</v>
      </c>
    </row>
    <row r="2" spans="1:18" s="158" customFormat="1" x14ac:dyDescent="0.35">
      <c r="A2" s="277" cm="1">
        <f t="array" ref="A2:D5">IFERROR(
  _xlfn._xlws.SORT(
    _xlfn.UNIQUE(
      _xlfn._xlws.FILTER('Total Labor Summary-Home'!B10:E9006, 'Total Labor Summary-Home'!B10:B9006 &lt;&gt; "")
    ),
    {1,2}
  ),
  ""
)</f>
        <v>106301</v>
      </c>
      <c r="B2" s="187" t="str">
        <v>45002-1135-94</v>
      </c>
      <c r="C2" s="187" t="str">
        <v>TX00358012</v>
      </c>
      <c r="D2" s="187" t="str">
        <v>Federal</v>
      </c>
      <c r="E2" s="273"/>
      <c r="F2" s="197">
        <f>SUMIFS('Total Labor Summary-Home'!I10:$I$9006,'Total Labor Summary-Home'!B10:$B$9006,A2,'Total Labor Summary-Home'!C10:$C$9006,B2,'Total Labor Summary-Home'!D10:$D$9006,C2)</f>
        <v>12071.120000000003</v>
      </c>
      <c r="G2" s="165">
        <f>F2/F26</f>
        <v>0.24870364693045355</v>
      </c>
      <c r="H2" s="167">
        <f>IF(D2="Federal",'Rates_PIN_Prj#_TX# input'!$C$6,'Rates_PIN_Prj#_TX# input'!$H$6)*F2</f>
        <v>16195.821704000002</v>
      </c>
      <c r="I2" s="167">
        <f>ROUND((F2+H2)*'Rates_PIN_Prj#_TX# input'!$D$6,3)</f>
        <v>3674.7020000000002</v>
      </c>
      <c r="J2" s="167"/>
      <c r="K2" s="167">
        <f>ROUND(F2+H2+I2+J2,3)</f>
        <v>31941.644</v>
      </c>
      <c r="L2" s="107"/>
      <c r="R2" s="159" t="s">
        <v>49</v>
      </c>
    </row>
    <row r="3" spans="1:18" s="158" customFormat="1" x14ac:dyDescent="0.35">
      <c r="A3" s="274">
        <v>124072.02</v>
      </c>
      <c r="B3" s="187" t="str">
        <v>N/A</v>
      </c>
      <c r="C3" s="187" t="str">
        <v>TX00358012</v>
      </c>
      <c r="D3" s="187" t="str">
        <v>Federal</v>
      </c>
      <c r="E3" s="273"/>
      <c r="F3" s="197">
        <f>SUMIFS('Total Labor Summary-Home'!I11:$I$9006,'Total Labor Summary-Home'!B11:$B$9006,A3,'Total Labor Summary-Home'!C11:$C$9006,B3,'Total Labor Summary-Home'!D11:$D$9006,C3)</f>
        <v>12103.480000000001</v>
      </c>
      <c r="G3" s="165">
        <f>F3/F26</f>
        <v>0.24937036634130103</v>
      </c>
      <c r="H3" s="167">
        <f>IF(D3="Federal",'Rates_PIN_Prj#_TX# input'!$C$6,'Rates_PIN_Prj#_TX# input'!$H$6)*F3</f>
        <v>16239.239116000001</v>
      </c>
      <c r="I3" s="167">
        <f>ROUND((F3+H3)*'Rates_PIN_Prj#_TX# input'!$D$6,3)</f>
        <v>3684.5529999999999</v>
      </c>
      <c r="J3" s="167"/>
      <c r="K3" s="167">
        <f t="shared" ref="K3:K25" si="0">ROUND(F3+H3+I3+J3,3)</f>
        <v>32027.272000000001</v>
      </c>
      <c r="L3" s="107"/>
    </row>
    <row r="4" spans="1:18" s="158" customFormat="1" x14ac:dyDescent="0.35">
      <c r="A4" s="274">
        <v>130352</v>
      </c>
      <c r="B4" s="187" t="str">
        <v>79I040-S1-011</v>
      </c>
      <c r="C4" s="187" t="str">
        <v>TX00358011</v>
      </c>
      <c r="D4" s="187" t="str">
        <v>State</v>
      </c>
      <c r="E4" s="273"/>
      <c r="F4" s="197">
        <f>SUMIFS('Total Labor Summary-Home'!I12:$I$9006,'Total Labor Summary-Home'!B12:$B$9006,A4,'Total Labor Summary-Home'!C12:$C$9006,B4,'Total Labor Summary-Home'!D12:$D$9006,C4)</f>
        <v>12196.220000000003</v>
      </c>
      <c r="G4" s="165">
        <f>F4/F26</f>
        <v>0.25128110670477438</v>
      </c>
      <c r="H4" s="167">
        <f>IF(D4="Federal",'Rates_PIN_Prj#_TX# input'!$C$6,'Rates_PIN_Prj#_TX# input'!$H$6)*F4</f>
        <v>16363.668374000003</v>
      </c>
      <c r="I4" s="167">
        <f>ROUND((F4+H4)*'Rates_PIN_Prj#_TX# input'!$D$6,3)</f>
        <v>3712.7849999999999</v>
      </c>
      <c r="J4" s="167"/>
      <c r="K4" s="167">
        <f t="shared" si="0"/>
        <v>32272.672999999999</v>
      </c>
      <c r="L4" s="107"/>
    </row>
    <row r="5" spans="1:18" s="158" customFormat="1" x14ac:dyDescent="0.35">
      <c r="A5" s="274">
        <v>134727.01</v>
      </c>
      <c r="B5" s="187" t="str">
        <v>R3I024-S1-002</v>
      </c>
      <c r="C5" s="187" t="str">
        <v>TX00358011</v>
      </c>
      <c r="D5" s="187" t="str">
        <v>State</v>
      </c>
      <c r="E5" s="273"/>
      <c r="F5" s="197">
        <f>SUMIFS('Total Labor Summary-Home'!I13:$I$9006,'Total Labor Summary-Home'!B13:$B$9006,A5,'Total Labor Summary-Home'!C13:$C$9006,B5,'Total Labor Summary-Home'!D13:$D$9006,C5)</f>
        <v>12165.34</v>
      </c>
      <c r="G5" s="165">
        <f>F5/F26</f>
        <v>0.25064488002347113</v>
      </c>
      <c r="H5" s="167">
        <f>IF(D5="Federal",'Rates_PIN_Prj#_TX# input'!$C$6,'Rates_PIN_Prj#_TX# input'!$H$6)*F5</f>
        <v>16322.236677999999</v>
      </c>
      <c r="I5" s="167">
        <f>ROUND((F5+H5)*'Rates_PIN_Prj#_TX# input'!$D$6,3)</f>
        <v>3703.3850000000002</v>
      </c>
      <c r="J5" s="167"/>
      <c r="K5" s="167">
        <f t="shared" si="0"/>
        <v>32190.962</v>
      </c>
      <c r="L5" s="107"/>
    </row>
    <row r="6" spans="1:18" s="158" customFormat="1" x14ac:dyDescent="0.35">
      <c r="A6" s="187"/>
      <c r="B6" s="187"/>
      <c r="C6" s="187"/>
      <c r="D6" s="187"/>
      <c r="E6" s="196"/>
      <c r="F6" s="197">
        <f>SUMIFS('Total Labor Summary-Home'!I14:$I$9006,'Total Labor Summary-Home'!B14:$B$9006,A6,'Total Labor Summary-Home'!C14:$C$9006,B6,'Total Labor Summary-Home'!D14:$D$9006,C6)</f>
        <v>0</v>
      </c>
      <c r="G6" s="165">
        <f>F6/F26</f>
        <v>0</v>
      </c>
      <c r="H6" s="167">
        <f>IF(D6="Federal",'Rates_PIN_Prj#_TX# input'!$C$6,'Rates_PIN_Prj#_TX# input'!$H$6)*F6</f>
        <v>0</v>
      </c>
      <c r="I6" s="167">
        <f>ROUND((F6+H6)*'Rates_PIN_Prj#_TX# input'!$D$6,3)</f>
        <v>0</v>
      </c>
      <c r="J6" s="167"/>
      <c r="K6" s="167">
        <f t="shared" si="0"/>
        <v>0</v>
      </c>
      <c r="L6" s="107"/>
    </row>
    <row r="7" spans="1:18" s="158" customFormat="1" x14ac:dyDescent="0.35">
      <c r="A7" s="187"/>
      <c r="B7" s="187"/>
      <c r="C7" s="187"/>
      <c r="D7" s="187"/>
      <c r="E7" s="196"/>
      <c r="F7" s="197">
        <f>SUMIFS('Total Labor Summary-Home'!I15:$I$9006,'Total Labor Summary-Home'!B15:$B$9006,A7,'Total Labor Summary-Home'!C15:$C$9006,B7,'Total Labor Summary-Home'!D15:$D$9006,C7)</f>
        <v>0</v>
      </c>
      <c r="G7" s="165">
        <f>F7/F26</f>
        <v>0</v>
      </c>
      <c r="H7" s="167">
        <f>IF(D7="Federal",'Rates_PIN_Prj#_TX# input'!$C$6,'Rates_PIN_Prj#_TX# input'!$H$6)*F7</f>
        <v>0</v>
      </c>
      <c r="I7" s="167">
        <f>ROUND((F7+H7)*'Rates_PIN_Prj#_TX# input'!$D$6,3)</f>
        <v>0</v>
      </c>
      <c r="J7" s="167"/>
      <c r="K7" s="167">
        <f t="shared" si="0"/>
        <v>0</v>
      </c>
      <c r="L7" s="107"/>
    </row>
    <row r="8" spans="1:18" s="158" customFormat="1" x14ac:dyDescent="0.35">
      <c r="A8" s="187"/>
      <c r="B8" s="187"/>
      <c r="C8" s="187"/>
      <c r="D8" s="187"/>
      <c r="E8" s="196"/>
      <c r="F8" s="197">
        <f>SUMIFS('Total Labor Summary-Home'!I16:$I$9006,'Total Labor Summary-Home'!B16:$B$9006,A8,'Total Labor Summary-Home'!C16:$C$9006,B8,'Total Labor Summary-Home'!D16:$D$9006,C8)</f>
        <v>0</v>
      </c>
      <c r="G8" s="165">
        <f>F8/F26</f>
        <v>0</v>
      </c>
      <c r="H8" s="167">
        <f>IF(D8="Federal",'Rates_PIN_Prj#_TX# input'!$C$6,'Rates_PIN_Prj#_TX# input'!$H$6)*F8</f>
        <v>0</v>
      </c>
      <c r="I8" s="167">
        <f>ROUND((F8+H8)*'Rates_PIN_Prj#_TX# input'!$D$6,3)</f>
        <v>0</v>
      </c>
      <c r="J8" s="167"/>
      <c r="K8" s="167">
        <f t="shared" si="0"/>
        <v>0</v>
      </c>
      <c r="L8" s="107"/>
    </row>
    <row r="9" spans="1:18" s="158" customFormat="1" x14ac:dyDescent="0.35">
      <c r="A9" s="187"/>
      <c r="B9" s="187"/>
      <c r="C9" s="187"/>
      <c r="D9" s="187"/>
      <c r="E9" s="196"/>
      <c r="F9" s="197">
        <f>SUMIFS('Total Labor Summary-Home'!I17:$I$9006,'Total Labor Summary-Home'!B17:$B$9006,A9,'Total Labor Summary-Home'!C17:$C$9006,B9,'Total Labor Summary-Home'!D17:$D$9006,C9)</f>
        <v>0</v>
      </c>
      <c r="G9" s="165">
        <f>F9/F26</f>
        <v>0</v>
      </c>
      <c r="H9" s="167">
        <f>IF(D9="Federal",'Rates_PIN_Prj#_TX# input'!$C$6,'Rates_PIN_Prj#_TX# input'!$H$6)*F9</f>
        <v>0</v>
      </c>
      <c r="I9" s="167">
        <f>ROUND((F9+H9)*'Rates_PIN_Prj#_TX# input'!$D$6,3)</f>
        <v>0</v>
      </c>
      <c r="J9" s="167"/>
      <c r="K9" s="167">
        <f t="shared" si="0"/>
        <v>0</v>
      </c>
      <c r="L9" s="107"/>
    </row>
    <row r="10" spans="1:18" s="158" customFormat="1" x14ac:dyDescent="0.35">
      <c r="A10" s="187"/>
      <c r="B10" s="187"/>
      <c r="C10" s="187"/>
      <c r="D10" s="187"/>
      <c r="E10" s="196"/>
      <c r="F10" s="197">
        <f>SUMIFS('Total Labor Summary-Home'!I18:$I$9006,'Total Labor Summary-Home'!B18:$B$9006,A10,'Total Labor Summary-Home'!C18:$C$9006,B10,'Total Labor Summary-Home'!D18:$D$9006,C10)</f>
        <v>0</v>
      </c>
      <c r="G10" s="165">
        <f>F10/F26</f>
        <v>0</v>
      </c>
      <c r="H10" s="167">
        <f>IF(D10="Federal",'Rates_PIN_Prj#_TX# input'!$C$6,'Rates_PIN_Prj#_TX# input'!$H$6)*F10</f>
        <v>0</v>
      </c>
      <c r="I10" s="167">
        <f>ROUND((F10+H10)*'Rates_PIN_Prj#_TX# input'!$D$6,3)</f>
        <v>0</v>
      </c>
      <c r="J10" s="167"/>
      <c r="K10" s="167">
        <f t="shared" si="0"/>
        <v>0</v>
      </c>
      <c r="L10" s="107"/>
    </row>
    <row r="11" spans="1:18" s="158" customFormat="1" x14ac:dyDescent="0.35">
      <c r="A11" s="187"/>
      <c r="B11" s="187"/>
      <c r="C11" s="187"/>
      <c r="D11" s="187"/>
      <c r="E11" s="196"/>
      <c r="F11" s="197">
        <f>SUMIFS('Total Labor Summary-Home'!I19:$I$9006,'Total Labor Summary-Home'!B19:$B$9006,A11,'Total Labor Summary-Home'!C19:$C$9006,B11,'Total Labor Summary-Home'!D19:$D$9006,C11)</f>
        <v>0</v>
      </c>
      <c r="G11" s="165">
        <f>F11/F26</f>
        <v>0</v>
      </c>
      <c r="H11" s="167">
        <f>IF(D11="Federal",'Rates_PIN_Prj#_TX# input'!$C$6,'Rates_PIN_Prj#_TX# input'!$H$6)*F11</f>
        <v>0</v>
      </c>
      <c r="I11" s="167">
        <f>ROUND((F11+H11)*'Rates_PIN_Prj#_TX# input'!$D$6,3)</f>
        <v>0</v>
      </c>
      <c r="J11" s="167"/>
      <c r="K11" s="167">
        <f t="shared" si="0"/>
        <v>0</v>
      </c>
      <c r="L11" s="107"/>
    </row>
    <row r="12" spans="1:18" s="158" customFormat="1" x14ac:dyDescent="0.35">
      <c r="A12" s="187"/>
      <c r="B12" s="187"/>
      <c r="C12" s="187"/>
      <c r="D12" s="187"/>
      <c r="E12" s="196"/>
      <c r="F12" s="197">
        <f>SUMIFS('Total Labor Summary-Home'!I20:$I$9006,'Total Labor Summary-Home'!B20:$B$9006,A12,'Total Labor Summary-Home'!C20:$C$9006,B12,'Total Labor Summary-Home'!D20:$D$9006,C12)</f>
        <v>0</v>
      </c>
      <c r="G12" s="165">
        <f>F12/F26</f>
        <v>0</v>
      </c>
      <c r="H12" s="167">
        <f>IF(D12="Federal",'Rates_PIN_Prj#_TX# input'!$C$6,'Rates_PIN_Prj#_TX# input'!$H$6)*F12</f>
        <v>0</v>
      </c>
      <c r="I12" s="167">
        <f>ROUND((F12+H12)*'Rates_PIN_Prj#_TX# input'!$D$6,3)</f>
        <v>0</v>
      </c>
      <c r="J12" s="167"/>
      <c r="K12" s="167">
        <f t="shared" si="0"/>
        <v>0</v>
      </c>
      <c r="L12" s="107"/>
    </row>
    <row r="13" spans="1:18" s="158" customFormat="1" x14ac:dyDescent="0.35">
      <c r="A13" s="187"/>
      <c r="B13" s="187"/>
      <c r="C13" s="187"/>
      <c r="D13" s="187"/>
      <c r="E13" s="196"/>
      <c r="F13" s="197">
        <f>SUMIFS('Total Labor Summary-Home'!I21:$I$9006,'Total Labor Summary-Home'!B21:$B$9006,A13,'Total Labor Summary-Home'!C21:$C$9006,B13,'Total Labor Summary-Home'!D21:$D$9006,C13)</f>
        <v>0</v>
      </c>
      <c r="G13" s="165">
        <f>F13/F26</f>
        <v>0</v>
      </c>
      <c r="H13" s="167">
        <f>IF(D13="Federal",'Rates_PIN_Prj#_TX# input'!$C$6,'Rates_PIN_Prj#_TX# input'!$H$6)*F13</f>
        <v>0</v>
      </c>
      <c r="I13" s="167">
        <f>ROUND((F13+H13)*'Rates_PIN_Prj#_TX# input'!$D$6,3)</f>
        <v>0</v>
      </c>
      <c r="J13" s="167"/>
      <c r="K13" s="167">
        <f t="shared" si="0"/>
        <v>0</v>
      </c>
      <c r="L13" s="107"/>
    </row>
    <row r="14" spans="1:18" s="158" customFormat="1" x14ac:dyDescent="0.35">
      <c r="A14" s="187"/>
      <c r="B14" s="187"/>
      <c r="C14" s="187"/>
      <c r="D14" s="187"/>
      <c r="E14" s="196"/>
      <c r="F14" s="197">
        <f>SUMIFS('Total Labor Summary-Home'!I22:$I$9006,'Total Labor Summary-Home'!B22:$B$9006,A14,'Total Labor Summary-Home'!C22:$C$9006,B14,'Total Labor Summary-Home'!D22:$D$9006,C14)</f>
        <v>0</v>
      </c>
      <c r="G14" s="165">
        <f>F14/F26</f>
        <v>0</v>
      </c>
      <c r="H14" s="167">
        <f>IF(D14="Federal",'Rates_PIN_Prj#_TX# input'!$C$6,'Rates_PIN_Prj#_TX# input'!$H$6)*F14</f>
        <v>0</v>
      </c>
      <c r="I14" s="167">
        <f>ROUND((F14+H14)*'Rates_PIN_Prj#_TX# input'!$D$6,3)</f>
        <v>0</v>
      </c>
      <c r="J14" s="167"/>
      <c r="K14" s="167">
        <f t="shared" si="0"/>
        <v>0</v>
      </c>
      <c r="L14" s="107"/>
    </row>
    <row r="15" spans="1:18" s="158" customFormat="1" x14ac:dyDescent="0.35">
      <c r="A15" s="187"/>
      <c r="B15" s="187"/>
      <c r="C15" s="187"/>
      <c r="D15" s="187"/>
      <c r="E15" s="196"/>
      <c r="F15" s="197">
        <f>SUMIFS('Total Labor Summary-Home'!I23:$I$9006,'Total Labor Summary-Home'!B23:$B$9006,A15,'Total Labor Summary-Home'!C23:$C$9006,B15,'Total Labor Summary-Home'!D23:$D$9006,C15)</f>
        <v>0</v>
      </c>
      <c r="G15" s="165">
        <f>F15/F26</f>
        <v>0</v>
      </c>
      <c r="H15" s="167">
        <f>IF(D15="Federal",'Rates_PIN_Prj#_TX# input'!$C$6,'Rates_PIN_Prj#_TX# input'!$H$6)*F15</f>
        <v>0</v>
      </c>
      <c r="I15" s="167">
        <f>ROUND((F15+H15)*'Rates_PIN_Prj#_TX# input'!$D$6,3)</f>
        <v>0</v>
      </c>
      <c r="J15" s="167"/>
      <c r="K15" s="167">
        <f t="shared" si="0"/>
        <v>0</v>
      </c>
      <c r="L15" s="107"/>
    </row>
    <row r="16" spans="1:18" s="158" customFormat="1" x14ac:dyDescent="0.35">
      <c r="A16" s="187"/>
      <c r="B16" s="187"/>
      <c r="C16" s="187"/>
      <c r="D16" s="187"/>
      <c r="E16" s="196"/>
      <c r="F16" s="197">
        <f>SUMIFS('Total Labor Summary-Home'!I24:$I$9006,'Total Labor Summary-Home'!B24:$B$9006,A16,'Total Labor Summary-Home'!C24:$C$9006,B16,'Total Labor Summary-Home'!D24:$D$9006,C16)</f>
        <v>0</v>
      </c>
      <c r="G16" s="165">
        <f>F16/F26</f>
        <v>0</v>
      </c>
      <c r="H16" s="167">
        <f>IF(D16="Federal",'Rates_PIN_Prj#_TX# input'!$C$6,'Rates_PIN_Prj#_TX# input'!$H$6)*F16</f>
        <v>0</v>
      </c>
      <c r="I16" s="167">
        <f>ROUND((F16+H16)*'Rates_PIN_Prj#_TX# input'!$D$6,3)</f>
        <v>0</v>
      </c>
      <c r="J16" s="167"/>
      <c r="K16" s="167">
        <f t="shared" si="0"/>
        <v>0</v>
      </c>
      <c r="L16" s="107"/>
    </row>
    <row r="17" spans="1:18" s="158" customFormat="1" x14ac:dyDescent="0.35">
      <c r="A17" s="187"/>
      <c r="B17" s="187"/>
      <c r="C17" s="187"/>
      <c r="D17" s="187"/>
      <c r="E17" s="196"/>
      <c r="F17" s="197">
        <f>SUMIFS('Total Labor Summary-Home'!I25:$I$9006,'Total Labor Summary-Home'!B25:$B$9006,A17,'Total Labor Summary-Home'!C25:$C$9006,B17,'Total Labor Summary-Home'!D25:$D$9006,C17)</f>
        <v>0</v>
      </c>
      <c r="G17" s="165">
        <f>F17/F26</f>
        <v>0</v>
      </c>
      <c r="H17" s="167">
        <f>IF(D17="Federal",'Rates_PIN_Prj#_TX# input'!$C$6,'Rates_PIN_Prj#_TX# input'!$H$6)*F17</f>
        <v>0</v>
      </c>
      <c r="I17" s="167">
        <f>ROUND((F17+H17)*'Rates_PIN_Prj#_TX# input'!$D$6,3)</f>
        <v>0</v>
      </c>
      <c r="J17" s="167"/>
      <c r="K17" s="167">
        <f t="shared" si="0"/>
        <v>0</v>
      </c>
      <c r="L17" s="107"/>
    </row>
    <row r="18" spans="1:18" s="158" customFormat="1" x14ac:dyDescent="0.35">
      <c r="A18" s="187"/>
      <c r="B18" s="187"/>
      <c r="C18" s="187"/>
      <c r="D18" s="187"/>
      <c r="E18" s="196"/>
      <c r="F18" s="197">
        <f>SUMIFS('Total Labor Summary-Home'!I26:$I$9006,'Total Labor Summary-Home'!B26:$B$9006,A18,'Total Labor Summary-Home'!C26:$C$9006,B18,'Total Labor Summary-Home'!D26:$D$9006,C18)</f>
        <v>0</v>
      </c>
      <c r="G18" s="165">
        <f>F18/F26</f>
        <v>0</v>
      </c>
      <c r="H18" s="167">
        <f>IF(D18="Federal",'Rates_PIN_Prj#_TX# input'!$C$6,'Rates_PIN_Prj#_TX# input'!$H$6)*F18</f>
        <v>0</v>
      </c>
      <c r="I18" s="167">
        <f>ROUND((F18+H18)*'Rates_PIN_Prj#_TX# input'!$D$6,3)</f>
        <v>0</v>
      </c>
      <c r="J18" s="167"/>
      <c r="K18" s="167">
        <f t="shared" si="0"/>
        <v>0</v>
      </c>
      <c r="L18" s="107"/>
    </row>
    <row r="19" spans="1:18" s="158" customFormat="1" x14ac:dyDescent="0.35">
      <c r="A19" s="187"/>
      <c r="B19" s="187"/>
      <c r="C19" s="187"/>
      <c r="D19" s="187"/>
      <c r="E19" s="196"/>
      <c r="F19" s="197">
        <f>SUMIFS('Total Labor Summary-Home'!I27:$I$9006,'Total Labor Summary-Home'!B27:$B$9006,A19,'Total Labor Summary-Home'!C27:$C$9006,B19,'Total Labor Summary-Home'!D27:$D$9006,C19)</f>
        <v>0</v>
      </c>
      <c r="G19" s="165">
        <f>F19/F26</f>
        <v>0</v>
      </c>
      <c r="H19" s="167">
        <f>IF(D19="Federal",'Rates_PIN_Prj#_TX# input'!$C$6,'Rates_PIN_Prj#_TX# input'!$H$6)*F19</f>
        <v>0</v>
      </c>
      <c r="I19" s="167">
        <f>ROUND((F19+H19)*'Rates_PIN_Prj#_TX# input'!$D$6,3)</f>
        <v>0</v>
      </c>
      <c r="J19" s="167"/>
      <c r="K19" s="167">
        <f t="shared" si="0"/>
        <v>0</v>
      </c>
      <c r="L19" s="107"/>
    </row>
    <row r="20" spans="1:18" s="158" customFormat="1" x14ac:dyDescent="0.35">
      <c r="A20" s="187"/>
      <c r="B20" s="187"/>
      <c r="C20" s="187"/>
      <c r="D20" s="187"/>
      <c r="E20" s="196"/>
      <c r="F20" s="197">
        <f>SUMIFS('Total Labor Summary-Home'!I28:$I$9006,'Total Labor Summary-Home'!B28:$B$9006,A20,'Total Labor Summary-Home'!C28:$C$9006,B20,'Total Labor Summary-Home'!D28:$D$9006,C20)</f>
        <v>0</v>
      </c>
      <c r="G20" s="165">
        <f>F20/F26</f>
        <v>0</v>
      </c>
      <c r="H20" s="167">
        <f>IF(D20="Federal",'Rates_PIN_Prj#_TX# input'!$C$6,'Rates_PIN_Prj#_TX# input'!$H$6)*F20</f>
        <v>0</v>
      </c>
      <c r="I20" s="167">
        <f>ROUND((F20+H20)*'Rates_PIN_Prj#_TX# input'!$D$6,3)</f>
        <v>0</v>
      </c>
      <c r="J20" s="167"/>
      <c r="K20" s="167">
        <f t="shared" si="0"/>
        <v>0</v>
      </c>
      <c r="L20" s="107"/>
    </row>
    <row r="21" spans="1:18" s="158" customFormat="1" x14ac:dyDescent="0.35">
      <c r="A21" s="187"/>
      <c r="B21" s="187"/>
      <c r="C21" s="187"/>
      <c r="D21" s="187"/>
      <c r="E21" s="196"/>
      <c r="F21" s="197">
        <f>SUMIFS('Total Labor Summary-Home'!I29:$I$9006,'Total Labor Summary-Home'!B29:$B$9006,A21,'Total Labor Summary-Home'!C29:$C$9006,B21,'Total Labor Summary-Home'!D29:$D$9006,C21)</f>
        <v>0</v>
      </c>
      <c r="G21" s="165">
        <f>F21/F26</f>
        <v>0</v>
      </c>
      <c r="H21" s="167">
        <f>IF(D21="Federal",'Rates_PIN_Prj#_TX# input'!$C$6,'Rates_PIN_Prj#_TX# input'!$H$6)*F21</f>
        <v>0</v>
      </c>
      <c r="I21" s="167">
        <f>ROUND((F21+H21)*'Rates_PIN_Prj#_TX# input'!$D$6,3)</f>
        <v>0</v>
      </c>
      <c r="J21" s="167"/>
      <c r="K21" s="167">
        <f t="shared" si="0"/>
        <v>0</v>
      </c>
      <c r="L21" s="107"/>
    </row>
    <row r="22" spans="1:18" s="158" customFormat="1" x14ac:dyDescent="0.35">
      <c r="A22" s="187"/>
      <c r="B22" s="187"/>
      <c r="C22" s="187"/>
      <c r="D22" s="187"/>
      <c r="E22" s="196"/>
      <c r="F22" s="197">
        <f>SUMIFS('Total Labor Summary-Home'!I30:$I$9006,'Total Labor Summary-Home'!B30:$B$9006,A22,'Total Labor Summary-Home'!C30:$C$9006,B22,'Total Labor Summary-Home'!D30:$D$9006,C22)</f>
        <v>0</v>
      </c>
      <c r="G22" s="165">
        <f>F22/F26</f>
        <v>0</v>
      </c>
      <c r="H22" s="167">
        <f>IF(D22="Federal",'Rates_PIN_Prj#_TX# input'!$C$6,'Rates_PIN_Prj#_TX# input'!$H$6)*F22</f>
        <v>0</v>
      </c>
      <c r="I22" s="167">
        <f>ROUND((F22+H22)*'Rates_PIN_Prj#_TX# input'!$D$6,3)</f>
        <v>0</v>
      </c>
      <c r="J22" s="167"/>
      <c r="K22" s="167">
        <f t="shared" si="0"/>
        <v>0</v>
      </c>
      <c r="L22" s="107"/>
    </row>
    <row r="23" spans="1:18" s="158" customFormat="1" x14ac:dyDescent="0.35">
      <c r="A23" s="187"/>
      <c r="B23" s="187"/>
      <c r="C23" s="187"/>
      <c r="D23" s="187"/>
      <c r="E23" s="196"/>
      <c r="F23" s="197">
        <f>SUMIFS('Total Labor Summary-Home'!I31:$I$9006,'Total Labor Summary-Home'!B31:$B$9006,A23,'Total Labor Summary-Home'!C31:$C$9006,B23,'Total Labor Summary-Home'!D31:$D$9006,C23)</f>
        <v>0</v>
      </c>
      <c r="G23" s="165">
        <f>F23/F26</f>
        <v>0</v>
      </c>
      <c r="H23" s="167">
        <f>IF(D23="Federal",'Rates_PIN_Prj#_TX# input'!$C$6,'Rates_PIN_Prj#_TX# input'!$H$6)*F23</f>
        <v>0</v>
      </c>
      <c r="I23" s="167">
        <f>ROUND((F23+H23)*'Rates_PIN_Prj#_TX# input'!$D$6,3)</f>
        <v>0</v>
      </c>
      <c r="J23" s="167"/>
      <c r="K23" s="167">
        <f t="shared" si="0"/>
        <v>0</v>
      </c>
      <c r="L23" s="107"/>
    </row>
    <row r="24" spans="1:18" s="158" customFormat="1" x14ac:dyDescent="0.35">
      <c r="A24" s="187"/>
      <c r="B24" s="187"/>
      <c r="C24" s="187"/>
      <c r="D24" s="187"/>
      <c r="E24" s="196"/>
      <c r="F24" s="197">
        <f>SUMIFS('Total Labor Summary-Home'!I32:$I$9006,'Total Labor Summary-Home'!B32:$B$9006,A24,'Total Labor Summary-Home'!C32:$C$9006,B24,'Total Labor Summary-Home'!D32:$D$9006,C24)</f>
        <v>0</v>
      </c>
      <c r="G24" s="165">
        <f>F24/F26</f>
        <v>0</v>
      </c>
      <c r="H24" s="167">
        <f>IF(D24="Federal",'Rates_PIN_Prj#_TX# input'!$C$6,'Rates_PIN_Prj#_TX# input'!$H$6)*F24</f>
        <v>0</v>
      </c>
      <c r="I24" s="167">
        <f>ROUND((F24+H24)*'Rates_PIN_Prj#_TX# input'!$D$6,3)</f>
        <v>0</v>
      </c>
      <c r="J24" s="167"/>
      <c r="K24" s="167">
        <f t="shared" si="0"/>
        <v>0</v>
      </c>
      <c r="L24" s="107"/>
    </row>
    <row r="25" spans="1:18" s="158" customFormat="1" ht="16" thickBot="1" x14ac:dyDescent="0.4">
      <c r="A25" s="187"/>
      <c r="B25" s="187"/>
      <c r="C25" s="187"/>
      <c r="D25" s="187"/>
      <c r="E25" s="196"/>
      <c r="F25" s="197">
        <f>SUMIFS('Total Labor Summary-Home'!I33:$I$9006,'Total Labor Summary-Home'!B33:$B$9006,A25,'Total Labor Summary-Home'!C33:$C$9006,B25,'Total Labor Summary-Home'!D33:$D$9006,C25)</f>
        <v>0</v>
      </c>
      <c r="G25" s="181">
        <f>F25/F26</f>
        <v>0</v>
      </c>
      <c r="H25" s="180">
        <f>IF(D25="Federal",'Rates_PIN_Prj#_TX# input'!$C$6,'Rates_PIN_Prj#_TX# input'!$H$6)*F25</f>
        <v>0</v>
      </c>
      <c r="I25" s="167">
        <f>ROUND((F25+H25)*'Rates_PIN_Prj#_TX# input'!$D$6,3)</f>
        <v>0</v>
      </c>
      <c r="J25" s="180"/>
      <c r="K25" s="167">
        <f t="shared" si="0"/>
        <v>0</v>
      </c>
      <c r="L25" s="107"/>
    </row>
    <row r="26" spans="1:18" ht="16" thickBot="1" x14ac:dyDescent="0.4">
      <c r="F26" s="166">
        <f>ROUND(SUM(F2:F25),2)</f>
        <v>48536.160000000003</v>
      </c>
      <c r="G26" s="182">
        <f>SUM(G2:G25)</f>
        <v>1</v>
      </c>
      <c r="H26" s="183">
        <f>ROUND(SUM(H2:H25),2)</f>
        <v>65120.97</v>
      </c>
      <c r="I26" s="183">
        <f>ROUND(SUM(I2:I25),2)</f>
        <v>14775.43</v>
      </c>
      <c r="J26" s="184">
        <f>SUM(J2:J25)</f>
        <v>0</v>
      </c>
      <c r="K26" s="186">
        <f>ROUND((K27+K28),3)</f>
        <v>128432.55100000001</v>
      </c>
      <c r="L26" s="105" t="s">
        <v>160</v>
      </c>
    </row>
    <row r="27" spans="1:18" ht="16" thickBot="1" x14ac:dyDescent="0.4">
      <c r="E27" s="106"/>
      <c r="G27" s="105" t="s">
        <v>82</v>
      </c>
      <c r="K27" s="185">
        <f>SUMIFS($K$2:$K$25,$D$2:$D$25,"State")</f>
        <v>64463.634999999995</v>
      </c>
      <c r="L27" s="177" t="s">
        <v>283</v>
      </c>
      <c r="M27" s="178"/>
    </row>
    <row r="28" spans="1:18" ht="16" thickBot="1" x14ac:dyDescent="0.4">
      <c r="F28" s="158"/>
      <c r="G28" s="158"/>
      <c r="H28" s="158"/>
      <c r="I28" s="158"/>
      <c r="J28" s="158"/>
      <c r="K28" s="179">
        <f>SUMIFS($K$2:$K$25,$D$2:$D$25,"Federal")</f>
        <v>63968.915999999997</v>
      </c>
      <c r="L28" s="177" t="s">
        <v>284</v>
      </c>
      <c r="M28" s="178"/>
    </row>
    <row r="30" spans="1:18" ht="16" thickBot="1" x14ac:dyDescent="0.4"/>
    <row r="31" spans="1:18" s="106" customFormat="1" ht="18" x14ac:dyDescent="0.25">
      <c r="R31" s="250"/>
    </row>
    <row r="32" spans="1:18" x14ac:dyDescent="0.35">
      <c r="R32" s="249"/>
    </row>
    <row r="33" spans="18:18" x14ac:dyDescent="0.35">
      <c r="R33" s="249"/>
    </row>
    <row r="34" spans="18:18" x14ac:dyDescent="0.35">
      <c r="R34" s="249"/>
    </row>
  </sheetData>
  <autoFilter ref="A1:L28" xr:uid="{5E3AB47C-4F82-4C0A-B105-5B2E77564E4A}"/>
  <printOptions horizontalCentered="1"/>
  <pageMargins left="0" right="0" top="0.75" bottom="0.75" header="0.3" footer="0.3"/>
  <pageSetup scale="60" orientation="landscape" verticalDpi="1200" r:id="rId1"/>
  <headerFooter>
    <oddHeader xml:space="preserve">&amp;C&amp;"-,Bold"&amp;18Direct Cost - Summary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B02FB-AB23-41C6-B581-031EC7D46B57}">
  <sheetPr>
    <tabColor theme="4"/>
  </sheetPr>
  <dimension ref="A1:S70"/>
  <sheetViews>
    <sheetView showGridLines="0" view="pageBreakPreview" zoomScale="90" zoomScaleNormal="80" zoomScaleSheetLayoutView="90" workbookViewId="0">
      <selection activeCell="A10" sqref="A10"/>
    </sheetView>
  </sheetViews>
  <sheetFormatPr defaultColWidth="9.1796875" defaultRowHeight="15.5" x14ac:dyDescent="0.35"/>
  <cols>
    <col min="1" max="1" width="38.26953125" style="95" customWidth="1"/>
    <col min="2" max="2" width="15.1796875" style="95" customWidth="1"/>
    <col min="3" max="6" width="20.81640625" style="95" customWidth="1"/>
    <col min="7" max="7" width="14.26953125" style="95" customWidth="1"/>
    <col min="8" max="8" width="16.453125" style="95" customWidth="1"/>
    <col min="9" max="9" width="15.54296875" style="95" bestFit="1" customWidth="1"/>
    <col min="10" max="10" width="35.1796875" style="95" customWidth="1"/>
    <col min="11" max="11" width="9.1796875" style="95"/>
    <col min="12" max="12" width="37.26953125" style="95" customWidth="1"/>
    <col min="13" max="16384" width="9.1796875" style="95"/>
  </cols>
  <sheetData>
    <row r="1" spans="1:19" s="292" customFormat="1" ht="11.5" x14ac:dyDescent="0.25">
      <c r="A1" s="286"/>
      <c r="B1" s="1"/>
      <c r="C1" s="287"/>
      <c r="D1" s="286"/>
      <c r="E1" s="287" t="s">
        <v>259</v>
      </c>
      <c r="F1" s="288" t="s">
        <v>287</v>
      </c>
      <c r="G1" s="287"/>
      <c r="H1" s="290"/>
      <c r="I1" s="290"/>
    </row>
    <row r="2" spans="1:19" s="292" customFormat="1" ht="12" thickBot="1" x14ac:dyDescent="0.3">
      <c r="B2" s="1"/>
      <c r="C2" s="81"/>
      <c r="D2" s="293" t="s">
        <v>288</v>
      </c>
      <c r="E2" s="294">
        <f>SUM(H12:H1004)</f>
        <v>316</v>
      </c>
      <c r="F2" s="295">
        <f>SUM(I10:I8999)</f>
        <v>48536.160000000003</v>
      </c>
      <c r="G2" s="1"/>
      <c r="H2" s="296"/>
      <c r="I2" s="296"/>
    </row>
    <row r="3" spans="1:19" s="292" customFormat="1" ht="11.5" x14ac:dyDescent="0.25">
      <c r="A3" s="286"/>
      <c r="B3" s="293"/>
      <c r="C3" s="286"/>
      <c r="D3" s="286"/>
      <c r="E3" s="289"/>
      <c r="F3" s="81"/>
      <c r="G3" s="1"/>
      <c r="H3" s="289"/>
      <c r="I3" s="81"/>
    </row>
    <row r="4" spans="1:19" s="292" customFormat="1" ht="11.5" x14ac:dyDescent="0.25">
      <c r="A4" s="286"/>
      <c r="B4" s="293" t="s">
        <v>16</v>
      </c>
      <c r="C4" s="297" t="str">
        <f>'PS Invoice Summary-PasFixed Fee'!C12</f>
        <v>E2333</v>
      </c>
      <c r="D4" s="1"/>
      <c r="E4" s="1"/>
      <c r="F4" s="293" t="s">
        <v>289</v>
      </c>
      <c r="G4" s="298">
        <f>'PS Invoice Summary-PasFixed Fee'!I10</f>
        <v>10102</v>
      </c>
      <c r="H4" s="299"/>
      <c r="I4" s="300"/>
    </row>
    <row r="5" spans="1:19" s="292" customFormat="1" ht="11.5" x14ac:dyDescent="0.25">
      <c r="A5" s="286"/>
      <c r="B5" s="293" t="s">
        <v>18</v>
      </c>
      <c r="C5" s="304" t="str">
        <f>'PS Invoice Summary-PasFixed Fee'!C13</f>
        <v>E2333CA</v>
      </c>
      <c r="D5" s="1"/>
      <c r="E5" s="1"/>
      <c r="F5" s="293" t="s">
        <v>19</v>
      </c>
      <c r="G5" s="362" t="str">
        <f>'PS Invoice Summary-PasFixed Fee'!I13</f>
        <v>001-86356-DS-001</v>
      </c>
      <c r="H5" s="362"/>
      <c r="I5" s="362"/>
    </row>
    <row r="6" spans="1:19" s="292" customFormat="1" ht="11.5" x14ac:dyDescent="0.25">
      <c r="A6" s="286"/>
      <c r="B6" s="293" t="s">
        <v>25</v>
      </c>
      <c r="C6" s="301">
        <f>'PS Invoice Summary-PasFixed Fee'!I15</f>
        <v>1</v>
      </c>
      <c r="D6" s="1"/>
      <c r="E6" s="1"/>
      <c r="F6" s="293" t="s">
        <v>22</v>
      </c>
      <c r="G6" s="302">
        <f>'PS Invoice Summary-PasFixed Fee'!I14</f>
        <v>45567</v>
      </c>
      <c r="H6" s="303" t="s">
        <v>23</v>
      </c>
      <c r="I6" s="302">
        <f>'PS Invoice Summary-PasFixed Fee'!K14</f>
        <v>45590</v>
      </c>
    </row>
    <row r="7" spans="1:19" x14ac:dyDescent="0.35">
      <c r="A7" s="25"/>
      <c r="B7" s="25"/>
      <c r="C7" s="3"/>
      <c r="D7" s="25"/>
      <c r="E7" s="1"/>
      <c r="F7" s="11"/>
      <c r="G7" s="291"/>
      <c r="H7" s="14"/>
      <c r="I7" s="14"/>
    </row>
    <row r="8" spans="1:19" ht="16" thickBot="1" x14ac:dyDescent="0.4">
      <c r="H8" s="253"/>
      <c r="I8" s="253"/>
    </row>
    <row r="9" spans="1:19" ht="46.5" x14ac:dyDescent="0.35">
      <c r="A9" s="90" t="s">
        <v>69</v>
      </c>
      <c r="B9" s="91" t="s">
        <v>70</v>
      </c>
      <c r="C9" s="91" t="s">
        <v>71</v>
      </c>
      <c r="D9" s="267" t="s">
        <v>74</v>
      </c>
      <c r="E9" s="93" t="s">
        <v>73</v>
      </c>
      <c r="F9" s="268" t="s">
        <v>105</v>
      </c>
      <c r="G9" s="92" t="s">
        <v>72</v>
      </c>
      <c r="H9" s="93" t="s">
        <v>75</v>
      </c>
      <c r="I9" s="91" t="s">
        <v>76</v>
      </c>
      <c r="J9" s="94" t="s">
        <v>77</v>
      </c>
      <c r="L9" s="199" t="s">
        <v>198</v>
      </c>
    </row>
    <row r="10" spans="1:19" ht="15" customHeight="1" x14ac:dyDescent="0.35">
      <c r="A10" s="261" t="str" cm="1">
        <f t="array" ref="A10:F70">IFERROR(
  _xlfn._xlws.SORT(
    _xlfn.UNIQUE(
      _xlfn._xlws.FILTER('Daily Labor Log-Home'!B3:G9000, 'Daily Labor Log-Home'!B3:B9000 &lt;&gt; "")
    ),
    {1,2}
  ),
  ""
)</f>
        <v>Botts, L (24363)</v>
      </c>
      <c r="B10" s="194">
        <v>106301</v>
      </c>
      <c r="C10" s="160" t="str">
        <v>45002-1135-94</v>
      </c>
      <c r="D10" s="160" t="str">
        <v>TX00358012</v>
      </c>
      <c r="E10" s="160" t="str">
        <v>Federal</v>
      </c>
      <c r="F10" s="160">
        <v>123.04</v>
      </c>
      <c r="G10" s="120" t="str">
        <f>_xlfn.XLOOKUP($C10,'Rates_PIN_Prj#_TX# input'!$N:$N,'Rates_PIN_Prj#_TX# input'!$Q:$Q,"")&amp;""</f>
        <v/>
      </c>
      <c r="H10" s="172">
        <f>SUMIFS('Daily Labor Log-Home'!H3:$H$9000,'Daily Labor Log-Home'!E3:$E$9000,$D10,'Daily Labor Log-Home'!B3:$B$9000,$A10,'Daily Labor Log-Home'!G3:$G$9000,F10,'Daily Labor Log-Home'!D3:$D$9000,$C10)</f>
        <v>4</v>
      </c>
      <c r="I10" s="269">
        <f>ROUND(SUM(F10*H10),2)</f>
        <v>492.16</v>
      </c>
      <c r="J10" s="96"/>
      <c r="M10" s="200"/>
      <c r="N10" s="200"/>
      <c r="O10" s="200"/>
      <c r="P10" s="200"/>
      <c r="Q10" s="200"/>
      <c r="R10" s="200"/>
      <c r="S10" s="200"/>
    </row>
    <row r="11" spans="1:19" x14ac:dyDescent="0.35">
      <c r="A11" s="261" t="str">
        <v>Botts, L (24363)</v>
      </c>
      <c r="B11" s="194">
        <v>124072.02</v>
      </c>
      <c r="C11" s="160" t="str">
        <v>N/A</v>
      </c>
      <c r="D11" s="160" t="str">
        <v>TX00358012</v>
      </c>
      <c r="E11" s="160" t="str">
        <v>Federal</v>
      </c>
      <c r="F11" s="160">
        <v>123.04</v>
      </c>
      <c r="G11" s="120" t="str">
        <f>_xlfn.XLOOKUP($C11,'Rates_PIN_Prj#_TX# input'!$N:$N,'Rates_PIN_Prj#_TX# input'!$Q:$Q,"")&amp;""</f>
        <v/>
      </c>
      <c r="H11" s="172">
        <f>SUMIFS('Daily Labor Log-Home'!H4:$H$9000,'Daily Labor Log-Home'!E4:$E$9000,$D11,'Daily Labor Log-Home'!B4:$B$9000,$A11,'Daily Labor Log-Home'!G4:$G$9000,F11,'Daily Labor Log-Home'!D4:$D$9000,$C11)</f>
        <v>4</v>
      </c>
      <c r="I11" s="269">
        <f t="shared" ref="I11:I38" si="0">ROUND(SUM(F11*H11),2)</f>
        <v>492.16</v>
      </c>
      <c r="J11" s="96"/>
      <c r="M11" s="200"/>
      <c r="N11" s="200"/>
      <c r="O11" s="200"/>
      <c r="P11" s="200"/>
      <c r="Q11" s="200"/>
      <c r="R11" s="200"/>
      <c r="S11" s="200"/>
    </row>
    <row r="12" spans="1:19" x14ac:dyDescent="0.35">
      <c r="A12" s="261" t="str">
        <v>Botts, L (24363)</v>
      </c>
      <c r="B12" s="194">
        <v>130352</v>
      </c>
      <c r="C12" s="160" t="str">
        <v>79I040-S1-011</v>
      </c>
      <c r="D12" s="160" t="str">
        <v>TX00358011</v>
      </c>
      <c r="E12" s="160" t="str">
        <v>State</v>
      </c>
      <c r="F12" s="160">
        <v>123.04</v>
      </c>
      <c r="G12" s="120" t="str">
        <f>_xlfn.XLOOKUP($C12,'Rates_PIN_Prj#_TX# input'!$N:$N,'Rates_PIN_Prj#_TX# input'!$Q:$Q,"")&amp;""</f>
        <v/>
      </c>
      <c r="H12" s="172">
        <f>SUMIFS('Daily Labor Log-Home'!H5:$H$9000,'Daily Labor Log-Home'!E5:$E$9000,$D12,'Daily Labor Log-Home'!B5:$B$9000,$A12,'Daily Labor Log-Home'!G5:$G$9000,F12,'Daily Labor Log-Home'!D5:$D$9000,$C12)</f>
        <v>4</v>
      </c>
      <c r="I12" s="269">
        <f t="shared" si="0"/>
        <v>492.16</v>
      </c>
      <c r="J12" s="96"/>
    </row>
    <row r="13" spans="1:19" x14ac:dyDescent="0.35">
      <c r="A13" s="261" t="str">
        <v>Botts, L (24363)</v>
      </c>
      <c r="B13" s="194">
        <v>134727.01</v>
      </c>
      <c r="C13" s="160" t="str">
        <v>R3I024-S1-002</v>
      </c>
      <c r="D13" s="160" t="str">
        <v>TX00358011</v>
      </c>
      <c r="E13" s="160" t="str">
        <v>State</v>
      </c>
      <c r="F13" s="160">
        <v>123.04</v>
      </c>
      <c r="G13" s="120" t="str">
        <f>_xlfn.XLOOKUP($C13,'Rates_PIN_Prj#_TX# input'!$N:$N,'Rates_PIN_Prj#_TX# input'!$Q:$Q,"")&amp;""</f>
        <v/>
      </c>
      <c r="H13" s="172">
        <f>SUMIFS('Daily Labor Log-Home'!H6:$H$9000,'Daily Labor Log-Home'!E6:$E$9000,$D13,'Daily Labor Log-Home'!B6:$B$9000,$A13,'Daily Labor Log-Home'!G6:$G$9000,F13,'Daily Labor Log-Home'!D6:$D$9000,$C13)</f>
        <v>4</v>
      </c>
      <c r="I13" s="269">
        <f t="shared" si="0"/>
        <v>492.16</v>
      </c>
      <c r="J13" s="96"/>
    </row>
    <row r="14" spans="1:19" x14ac:dyDescent="0.35">
      <c r="A14" s="261" t="str">
        <v>Conrad, J (21286)</v>
      </c>
      <c r="B14" s="194">
        <v>106301</v>
      </c>
      <c r="C14" s="160" t="str">
        <v>45002-1135-94</v>
      </c>
      <c r="D14" s="160" t="str">
        <v>TX00358012</v>
      </c>
      <c r="E14" s="160" t="str">
        <v>Federal</v>
      </c>
      <c r="F14" s="160">
        <v>105.04</v>
      </c>
      <c r="G14" s="120" t="str">
        <f>_xlfn.XLOOKUP($C14,'Rates_PIN_Prj#_TX# input'!$N:$N,'Rates_PIN_Prj#_TX# input'!$Q:$Q,"")&amp;""</f>
        <v/>
      </c>
      <c r="H14" s="172">
        <f>SUMIFS('Daily Labor Log-Home'!H7:$H$9000,'Daily Labor Log-Home'!E7:$E$9000,$D14,'Daily Labor Log-Home'!B7:$B$9000,$A14,'Daily Labor Log-Home'!G7:$G$9000,F14,'Daily Labor Log-Home'!D7:$D$9000,$C14)</f>
        <v>5.75</v>
      </c>
      <c r="I14" s="269">
        <f t="shared" si="0"/>
        <v>603.98</v>
      </c>
      <c r="J14" s="96"/>
    </row>
    <row r="15" spans="1:19" x14ac:dyDescent="0.35">
      <c r="A15" s="261" t="str">
        <v>Conrad, J (21286)</v>
      </c>
      <c r="B15" s="194">
        <v>124072.02</v>
      </c>
      <c r="C15" s="161" t="str">
        <v>N/A</v>
      </c>
      <c r="D15" s="161" t="str">
        <v>TX00358012</v>
      </c>
      <c r="E15" s="161" t="str">
        <v>Federal</v>
      </c>
      <c r="F15" s="161">
        <v>105.04</v>
      </c>
      <c r="G15" s="120" t="str">
        <f>_xlfn.XLOOKUP($C15,'Rates_PIN_Prj#_TX# input'!$N:$N,'Rates_PIN_Prj#_TX# input'!$Q:$Q,"")&amp;""</f>
        <v/>
      </c>
      <c r="H15" s="172">
        <f>SUMIFS('Daily Labor Log-Home'!H8:$H$9000,'Daily Labor Log-Home'!E8:$E$9000,$D15,'Daily Labor Log-Home'!B8:$B$9000,$A15,'Daily Labor Log-Home'!G8:$G$9000,F15,'Daily Labor Log-Home'!D8:$D$9000,$C15)</f>
        <v>5.75</v>
      </c>
      <c r="I15" s="269">
        <f t="shared" si="0"/>
        <v>603.98</v>
      </c>
      <c r="J15" s="96"/>
    </row>
    <row r="16" spans="1:19" x14ac:dyDescent="0.35">
      <c r="A16" s="261" t="str">
        <v>Conrad, J (21286)</v>
      </c>
      <c r="B16" s="194">
        <v>130352</v>
      </c>
      <c r="C16" s="161" t="str">
        <v>79I040-S1-011</v>
      </c>
      <c r="D16" s="161" t="str">
        <v>TX00358011</v>
      </c>
      <c r="E16" s="161" t="str">
        <v>State</v>
      </c>
      <c r="F16" s="161">
        <v>105.04</v>
      </c>
      <c r="G16" s="120" t="str">
        <f>_xlfn.XLOOKUP($C16,'Rates_PIN_Prj#_TX# input'!$N:$N,'Rates_PIN_Prj#_TX# input'!$Q:$Q,"")&amp;""</f>
        <v/>
      </c>
      <c r="H16" s="172">
        <f>SUMIFS('Daily Labor Log-Home'!H9:$H$9000,'Daily Labor Log-Home'!E9:$E$9000,$D16,'Daily Labor Log-Home'!B9:$B$9000,$A16,'Daily Labor Log-Home'!G9:$G$9000,F16,'Daily Labor Log-Home'!D9:$D$9000,$C16)</f>
        <v>5.75</v>
      </c>
      <c r="I16" s="269">
        <f t="shared" si="0"/>
        <v>603.98</v>
      </c>
      <c r="J16" s="96"/>
    </row>
    <row r="17" spans="1:10" x14ac:dyDescent="0.35">
      <c r="A17" s="261" t="str">
        <v>Conrad, J (21286)</v>
      </c>
      <c r="B17" s="194">
        <v>134727.01</v>
      </c>
      <c r="C17" s="161" t="str">
        <v>R3I024-S1-002</v>
      </c>
      <c r="D17" s="161" t="str">
        <v>TX00358011</v>
      </c>
      <c r="E17" s="161" t="str">
        <v>State</v>
      </c>
      <c r="F17" s="161">
        <v>105.04</v>
      </c>
      <c r="G17" s="120" t="str">
        <f>_xlfn.XLOOKUP($C17,'Rates_PIN_Prj#_TX# input'!$N:$N,'Rates_PIN_Prj#_TX# input'!$Q:$Q,"")&amp;""</f>
        <v/>
      </c>
      <c r="H17" s="172">
        <f>SUMIFS('Daily Labor Log-Home'!H10:$H$9000,'Daily Labor Log-Home'!E10:$E$9000,$D17,'Daily Labor Log-Home'!B10:$B$9000,$A17,'Daily Labor Log-Home'!G10:$G$9000,F17,'Daily Labor Log-Home'!D10:$D$9000,$C17)</f>
        <v>5.75</v>
      </c>
      <c r="I17" s="269">
        <f t="shared" si="0"/>
        <v>603.98</v>
      </c>
      <c r="J17" s="96"/>
    </row>
    <row r="18" spans="1:10" x14ac:dyDescent="0.35">
      <c r="A18" s="261" t="str">
        <v>Doshi, R (13957)</v>
      </c>
      <c r="B18" s="194">
        <v>106301</v>
      </c>
      <c r="C18" s="161" t="str">
        <v>45002-1135-94</v>
      </c>
      <c r="D18" s="161" t="str">
        <v>TX00358012</v>
      </c>
      <c r="E18" s="161" t="str">
        <v>Federal</v>
      </c>
      <c r="F18" s="161">
        <v>87.2</v>
      </c>
      <c r="G18" s="120" t="str">
        <f>_xlfn.XLOOKUP($C18,'Rates_PIN_Prj#_TX# input'!$N:$N,'Rates_PIN_Prj#_TX# input'!$Q:$Q,"")&amp;""</f>
        <v/>
      </c>
      <c r="H18" s="172">
        <f>SUMIFS('Daily Labor Log-Home'!H11:$H$9000,'Daily Labor Log-Home'!E11:$E$9000,$D18,'Daily Labor Log-Home'!B11:$B$9000,$A18,'Daily Labor Log-Home'!G11:$G$9000,F18,'Daily Labor Log-Home'!D11:$D$9000,$C18)</f>
        <v>0.25</v>
      </c>
      <c r="I18" s="269">
        <f t="shared" si="0"/>
        <v>21.8</v>
      </c>
      <c r="J18" s="96"/>
    </row>
    <row r="19" spans="1:10" x14ac:dyDescent="0.35">
      <c r="A19" s="261" t="str">
        <v>Doshi, R (13957)</v>
      </c>
      <c r="B19" s="194">
        <v>124072.02</v>
      </c>
      <c r="C19" s="161" t="str">
        <v>N/A</v>
      </c>
      <c r="D19" s="161" t="str">
        <v>TX00358012</v>
      </c>
      <c r="E19" s="161" t="str">
        <v>Federal</v>
      </c>
      <c r="F19" s="161">
        <v>87.2</v>
      </c>
      <c r="G19" s="120" t="str">
        <f>_xlfn.XLOOKUP($C19,'Rates_PIN_Prj#_TX# input'!$N:$N,'Rates_PIN_Prj#_TX# input'!$Q:$Q,"")&amp;""</f>
        <v/>
      </c>
      <c r="H19" s="172">
        <f>SUMIFS('Daily Labor Log-Home'!H12:$H$9000,'Daily Labor Log-Home'!E12:$E$9000,$D19,'Daily Labor Log-Home'!B12:$B$9000,$A19,'Daily Labor Log-Home'!G12:$G$9000,F19,'Daily Labor Log-Home'!D12:$D$9000,$C19)</f>
        <v>0.25</v>
      </c>
      <c r="I19" s="269">
        <f t="shared" si="0"/>
        <v>21.8</v>
      </c>
      <c r="J19" s="96"/>
    </row>
    <row r="20" spans="1:10" x14ac:dyDescent="0.35">
      <c r="A20" s="261" t="str">
        <v>Doshi, R (13957)</v>
      </c>
      <c r="B20" s="194">
        <v>130352</v>
      </c>
      <c r="C20" s="161" t="str">
        <v>79I040-S1-011</v>
      </c>
      <c r="D20" s="161" t="str">
        <v>TX00358011</v>
      </c>
      <c r="E20" s="161" t="str">
        <v>State</v>
      </c>
      <c r="F20" s="161">
        <v>87.2</v>
      </c>
      <c r="G20" s="120" t="str">
        <f>_xlfn.XLOOKUP($C20,'Rates_PIN_Prj#_TX# input'!$N:$N,'Rates_PIN_Prj#_TX# input'!$Q:$Q,"")&amp;""</f>
        <v/>
      </c>
      <c r="H20" s="172">
        <f>SUMIFS('Daily Labor Log-Home'!H13:$H$9000,'Daily Labor Log-Home'!E13:$E$9000,$D20,'Daily Labor Log-Home'!B13:$B$9000,$A20,'Daily Labor Log-Home'!G13:$G$9000,F20,'Daily Labor Log-Home'!D13:$D$9000,$C20)</f>
        <v>0.25</v>
      </c>
      <c r="I20" s="269">
        <f t="shared" si="0"/>
        <v>21.8</v>
      </c>
      <c r="J20" s="96"/>
    </row>
    <row r="21" spans="1:10" x14ac:dyDescent="0.35">
      <c r="A21" s="261" t="str">
        <v>Doshi, R (13957)</v>
      </c>
      <c r="B21" s="194">
        <v>134727.01</v>
      </c>
      <c r="C21" s="161" t="str">
        <v>R3I024-S1-002</v>
      </c>
      <c r="D21" s="161" t="str">
        <v>TX00358011</v>
      </c>
      <c r="E21" s="161" t="str">
        <v>State</v>
      </c>
      <c r="F21" s="161">
        <v>87.2</v>
      </c>
      <c r="G21" s="120" t="str">
        <f>_xlfn.XLOOKUP($C21,'Rates_PIN_Prj#_TX# input'!$N:$N,'Rates_PIN_Prj#_TX# input'!$Q:$Q,"")&amp;""</f>
        <v/>
      </c>
      <c r="H21" s="172">
        <f>SUMIFS('Daily Labor Log-Home'!H14:$H$9000,'Daily Labor Log-Home'!E14:$E$9000,$D21,'Daily Labor Log-Home'!B14:$B$9000,$A21,'Daily Labor Log-Home'!G14:$G$9000,F21,'Daily Labor Log-Home'!D14:$D$9000,$C21)</f>
        <v>0.25</v>
      </c>
      <c r="I21" s="269">
        <f t="shared" si="0"/>
        <v>21.8</v>
      </c>
      <c r="J21" s="96"/>
    </row>
    <row r="22" spans="1:10" x14ac:dyDescent="0.35">
      <c r="A22" s="261" t="str">
        <v>Dye, DL (13984)</v>
      </c>
      <c r="B22" s="194">
        <v>106301</v>
      </c>
      <c r="C22" s="161" t="str">
        <v>45002-1135-94</v>
      </c>
      <c r="D22" s="161" t="str">
        <v>TX00358012</v>
      </c>
      <c r="E22" s="161" t="str">
        <v>Federal</v>
      </c>
      <c r="F22" s="161">
        <v>183.6</v>
      </c>
      <c r="G22" s="120" t="str">
        <f>_xlfn.XLOOKUP($C22,'Rates_PIN_Prj#_TX# input'!$N:$N,'Rates_PIN_Prj#_TX# input'!$Q:$Q,"")&amp;""</f>
        <v/>
      </c>
      <c r="H22" s="172">
        <f>SUMIFS('Daily Labor Log-Home'!H15:$H$9000,'Daily Labor Log-Home'!E15:$E$9000,$D22,'Daily Labor Log-Home'!B15:$B$9000,$A22,'Daily Labor Log-Home'!G15:$G$9000,F22,'Daily Labor Log-Home'!D15:$D$9000,$C22)</f>
        <v>32.25</v>
      </c>
      <c r="I22" s="269">
        <f t="shared" si="0"/>
        <v>5921.1</v>
      </c>
      <c r="J22" s="96"/>
    </row>
    <row r="23" spans="1:10" x14ac:dyDescent="0.35">
      <c r="A23" s="261" t="str">
        <v>Dye, DL (13984)</v>
      </c>
      <c r="B23" s="194">
        <v>124072.02</v>
      </c>
      <c r="C23" s="161" t="str">
        <v>N/A</v>
      </c>
      <c r="D23" s="161" t="str">
        <v>TX00358012</v>
      </c>
      <c r="E23" s="161" t="str">
        <v>Federal</v>
      </c>
      <c r="F23" s="161">
        <v>183.6</v>
      </c>
      <c r="G23" s="120" t="str">
        <f>_xlfn.XLOOKUP($C23,'Rates_PIN_Prj#_TX# input'!$N:$N,'Rates_PIN_Prj#_TX# input'!$Q:$Q,"")&amp;""</f>
        <v/>
      </c>
      <c r="H23" s="172">
        <f>SUMIFS('Daily Labor Log-Home'!H16:$H$9000,'Daily Labor Log-Home'!E16:$E$9000,$D23,'Daily Labor Log-Home'!B16:$B$9000,$A23,'Daily Labor Log-Home'!G16:$G$9000,F23,'Daily Labor Log-Home'!D16:$D$9000,$C23)</f>
        <v>32.25</v>
      </c>
      <c r="I23" s="269">
        <f t="shared" si="0"/>
        <v>5921.1</v>
      </c>
      <c r="J23" s="96"/>
    </row>
    <row r="24" spans="1:10" x14ac:dyDescent="0.35">
      <c r="A24" s="261" t="str">
        <v>Dye, DL (13984)</v>
      </c>
      <c r="B24" s="194">
        <v>130352</v>
      </c>
      <c r="C24" s="161" t="str">
        <v>79I040-S1-011</v>
      </c>
      <c r="D24" s="161" t="str">
        <v>TX00358011</v>
      </c>
      <c r="E24" s="161" t="str">
        <v>State</v>
      </c>
      <c r="F24" s="161">
        <v>183.6</v>
      </c>
      <c r="G24" s="120" t="str">
        <f>_xlfn.XLOOKUP($C24,'Rates_PIN_Prj#_TX# input'!$N:$N,'Rates_PIN_Prj#_TX# input'!$Q:$Q,"")&amp;""</f>
        <v/>
      </c>
      <c r="H24" s="172">
        <f>SUMIFS('Daily Labor Log-Home'!H17:$H$9000,'Daily Labor Log-Home'!E17:$E$9000,$D24,'Daily Labor Log-Home'!B17:$B$9000,$A24,'Daily Labor Log-Home'!G17:$G$9000,F24,'Daily Labor Log-Home'!D17:$D$9000,$C24)</f>
        <v>32.75</v>
      </c>
      <c r="I24" s="269">
        <f t="shared" si="0"/>
        <v>6012.9</v>
      </c>
      <c r="J24" s="96"/>
    </row>
    <row r="25" spans="1:10" x14ac:dyDescent="0.35">
      <c r="A25" s="261" t="str">
        <v>Dye, DL (13984)</v>
      </c>
      <c r="B25" s="194">
        <v>134727.01</v>
      </c>
      <c r="C25" s="161" t="str">
        <v>R3I024-S1-002</v>
      </c>
      <c r="D25" s="161" t="str">
        <v>TX00358011</v>
      </c>
      <c r="E25" s="161" t="str">
        <v>State</v>
      </c>
      <c r="F25" s="161">
        <v>183.6</v>
      </c>
      <c r="G25" s="120" t="str">
        <f>_xlfn.XLOOKUP($C25,'Rates_PIN_Prj#_TX# input'!$N:$N,'Rates_PIN_Prj#_TX# input'!$Q:$Q,"")&amp;""</f>
        <v/>
      </c>
      <c r="H25" s="172">
        <f>SUMIFS('Daily Labor Log-Home'!H18:$H$9000,'Daily Labor Log-Home'!E18:$E$9000,$D25,'Daily Labor Log-Home'!B18:$B$9000,$A25,'Daily Labor Log-Home'!G18:$G$9000,F25,'Daily Labor Log-Home'!D18:$D$9000,$C25)</f>
        <v>32.75</v>
      </c>
      <c r="I25" s="269">
        <f t="shared" si="0"/>
        <v>6012.9</v>
      </c>
      <c r="J25" s="96"/>
    </row>
    <row r="26" spans="1:10" x14ac:dyDescent="0.35">
      <c r="A26" s="261" t="str">
        <v>Hall, J (30263)</v>
      </c>
      <c r="B26" s="194">
        <v>106301</v>
      </c>
      <c r="C26" s="161" t="str">
        <v>45002-1135-94</v>
      </c>
      <c r="D26" s="161" t="str">
        <v>TX00358012</v>
      </c>
      <c r="E26" s="161" t="str">
        <v>Federal</v>
      </c>
      <c r="F26" s="161">
        <v>115.44</v>
      </c>
      <c r="G26" s="120" t="str">
        <f>_xlfn.XLOOKUP($C26,'Rates_PIN_Prj#_TX# input'!$N:$N,'Rates_PIN_Prj#_TX# input'!$Q:$Q,"")&amp;""</f>
        <v/>
      </c>
      <c r="H26" s="172">
        <f>SUMIFS('Daily Labor Log-Home'!H19:$H$9000,'Daily Labor Log-Home'!E19:$E$9000,$D26,'Daily Labor Log-Home'!B19:$B$9000,$A26,'Daily Labor Log-Home'!G19:$G$9000,F26,'Daily Labor Log-Home'!D19:$D$9000,$C26)</f>
        <v>3</v>
      </c>
      <c r="I26" s="269">
        <f t="shared" si="0"/>
        <v>346.32</v>
      </c>
      <c r="J26" s="96"/>
    </row>
    <row r="27" spans="1:10" x14ac:dyDescent="0.35">
      <c r="A27" s="261" t="str">
        <v>Hall, J (30263)</v>
      </c>
      <c r="B27" s="194">
        <v>124072.02</v>
      </c>
      <c r="C27" s="161" t="str">
        <v>N/A</v>
      </c>
      <c r="D27" s="161" t="str">
        <v>TX00358012</v>
      </c>
      <c r="E27" s="161" t="str">
        <v>Federal</v>
      </c>
      <c r="F27" s="161">
        <v>115.44</v>
      </c>
      <c r="G27" s="120" t="str">
        <f>_xlfn.XLOOKUP($C27,'Rates_PIN_Prj#_TX# input'!$N:$N,'Rates_PIN_Prj#_TX# input'!$Q:$Q,"")&amp;""</f>
        <v/>
      </c>
      <c r="H27" s="172">
        <f>SUMIFS('Daily Labor Log-Home'!H20:$H$9000,'Daily Labor Log-Home'!E20:$E$9000,$D27,'Daily Labor Log-Home'!B20:$B$9000,$A27,'Daily Labor Log-Home'!G20:$G$9000,F27,'Daily Labor Log-Home'!D20:$D$9000,$C27)</f>
        <v>3</v>
      </c>
      <c r="I27" s="269">
        <f t="shared" si="0"/>
        <v>346.32</v>
      </c>
      <c r="J27" s="96"/>
    </row>
    <row r="28" spans="1:10" x14ac:dyDescent="0.35">
      <c r="A28" s="262" t="str">
        <v>Hall, J (30263)</v>
      </c>
      <c r="B28" s="194">
        <v>130352</v>
      </c>
      <c r="C28" s="161" t="str">
        <v>79I040-S1-011</v>
      </c>
      <c r="D28" s="161" t="str">
        <v>TX00358011</v>
      </c>
      <c r="E28" s="161" t="str">
        <v>State</v>
      </c>
      <c r="F28" s="161">
        <v>115.44</v>
      </c>
      <c r="G28" s="120" t="str">
        <f>_xlfn.XLOOKUP($C28,'Rates_PIN_Prj#_TX# input'!$N:$N,'Rates_PIN_Prj#_TX# input'!$Q:$Q,"")&amp;""</f>
        <v/>
      </c>
      <c r="H28" s="172">
        <f>SUMIFS('Daily Labor Log-Home'!H21:$H$9000,'Daily Labor Log-Home'!E21:$E$9000,$D28,'Daily Labor Log-Home'!B21:$B$9000,$A28,'Daily Labor Log-Home'!G21:$G$9000,F28,'Daily Labor Log-Home'!D21:$D$9000,$C28)</f>
        <v>2.75</v>
      </c>
      <c r="I28" s="269">
        <f t="shared" si="0"/>
        <v>317.45999999999998</v>
      </c>
      <c r="J28" s="96"/>
    </row>
    <row r="29" spans="1:10" x14ac:dyDescent="0.35">
      <c r="A29" s="262" t="str">
        <v>Hall, J (30263)</v>
      </c>
      <c r="B29" s="194">
        <v>134727.01</v>
      </c>
      <c r="C29" s="161" t="str">
        <v>R3I024-S1-002</v>
      </c>
      <c r="D29" s="161" t="str">
        <v>TX00358011</v>
      </c>
      <c r="E29" s="161" t="str">
        <v>State</v>
      </c>
      <c r="F29" s="161">
        <v>115.44</v>
      </c>
      <c r="G29" s="120" t="str">
        <f>_xlfn.XLOOKUP($C29,'Rates_PIN_Prj#_TX# input'!$N:$N,'Rates_PIN_Prj#_TX# input'!$Q:$Q,"")&amp;""</f>
        <v/>
      </c>
      <c r="H29" s="172">
        <f>SUMIFS('Daily Labor Log-Home'!H22:$H$9000,'Daily Labor Log-Home'!E22:$E$9000,$D29,'Daily Labor Log-Home'!B22:$B$9000,$A29,'Daily Labor Log-Home'!G22:$G$9000,F29,'Daily Labor Log-Home'!D22:$D$9000,$C29)</f>
        <v>2.75</v>
      </c>
      <c r="I29" s="269">
        <f t="shared" si="0"/>
        <v>317.45999999999998</v>
      </c>
      <c r="J29" s="96"/>
    </row>
    <row r="30" spans="1:10" x14ac:dyDescent="0.35">
      <c r="A30" s="262" t="str">
        <v>Halstead, JL (13679)</v>
      </c>
      <c r="B30" s="194">
        <v>106301</v>
      </c>
      <c r="C30" s="161" t="str">
        <v>45002-1135-94</v>
      </c>
      <c r="D30" s="161" t="str">
        <v>TX00358012</v>
      </c>
      <c r="E30" s="161" t="str">
        <v>Federal</v>
      </c>
      <c r="F30" s="161">
        <v>137.6</v>
      </c>
      <c r="G30" s="120" t="str">
        <f>_xlfn.XLOOKUP($C30,'Rates_PIN_Prj#_TX# input'!$N:$N,'Rates_PIN_Prj#_TX# input'!$Q:$Q,"")&amp;""</f>
        <v/>
      </c>
      <c r="H30" s="172">
        <f>SUMIFS('Daily Labor Log-Home'!H23:$H$9000,'Daily Labor Log-Home'!E23:$E$9000,$D30,'Daily Labor Log-Home'!B23:$B$9000,$A30,'Daily Labor Log-Home'!G23:$G$9000,F30,'Daily Labor Log-Home'!D23:$D$9000,$C30)</f>
        <v>1.75</v>
      </c>
      <c r="I30" s="269">
        <f t="shared" si="0"/>
        <v>240.8</v>
      </c>
      <c r="J30" s="96"/>
    </row>
    <row r="31" spans="1:10" x14ac:dyDescent="0.35">
      <c r="A31" s="262" t="str">
        <v>Halstead, JL (13679)</v>
      </c>
      <c r="B31" s="194">
        <v>124072.02</v>
      </c>
      <c r="C31" s="161" t="str">
        <v>N/A</v>
      </c>
      <c r="D31" s="161" t="str">
        <v>TX00358012</v>
      </c>
      <c r="E31" s="161" t="str">
        <v>Federal</v>
      </c>
      <c r="F31" s="161">
        <v>137.6</v>
      </c>
      <c r="G31" s="120" t="str">
        <f>_xlfn.XLOOKUP($C31,'Rates_PIN_Prj#_TX# input'!$N:$N,'Rates_PIN_Prj#_TX# input'!$Q:$Q,"")&amp;""</f>
        <v/>
      </c>
      <c r="H31" s="172">
        <f>SUMIFS('Daily Labor Log-Home'!H24:$H$9000,'Daily Labor Log-Home'!E24:$E$9000,$D31,'Daily Labor Log-Home'!B24:$B$9000,$A31,'Daily Labor Log-Home'!G24:$G$9000,F31,'Daily Labor Log-Home'!D24:$D$9000,$C31)</f>
        <v>1.5</v>
      </c>
      <c r="I31" s="269">
        <f t="shared" si="0"/>
        <v>206.4</v>
      </c>
      <c r="J31" s="96"/>
    </row>
    <row r="32" spans="1:10" x14ac:dyDescent="0.35">
      <c r="A32" s="262" t="str">
        <v>Halstead, JL (13679)</v>
      </c>
      <c r="B32" s="194">
        <v>130352</v>
      </c>
      <c r="C32" s="161" t="str">
        <v>79I040-S1-011</v>
      </c>
      <c r="D32" s="161" t="str">
        <v>TX00358011</v>
      </c>
      <c r="E32" s="161" t="str">
        <v>State</v>
      </c>
      <c r="F32" s="161">
        <v>137.6</v>
      </c>
      <c r="G32" s="120" t="str">
        <f>_xlfn.XLOOKUP($C32,'Rates_PIN_Prj#_TX# input'!$N:$N,'Rates_PIN_Prj#_TX# input'!$Q:$Q,"")&amp;""</f>
        <v/>
      </c>
      <c r="H32" s="172">
        <f>SUMIFS('Daily Labor Log-Home'!H25:$H$9000,'Daily Labor Log-Home'!E25:$E$9000,$D32,'Daily Labor Log-Home'!B25:$B$9000,$A32,'Daily Labor Log-Home'!G25:$G$9000,F32,'Daily Labor Log-Home'!D25:$D$9000,$C32)</f>
        <v>1.5</v>
      </c>
      <c r="I32" s="269">
        <f t="shared" si="0"/>
        <v>206.4</v>
      </c>
      <c r="J32" s="96"/>
    </row>
    <row r="33" spans="1:10" x14ac:dyDescent="0.35">
      <c r="A33" s="262" t="str">
        <v>Halstead, JL (13679)</v>
      </c>
      <c r="B33" s="194">
        <v>134727.01</v>
      </c>
      <c r="C33" s="161" t="str">
        <v>R3I024-S1-002</v>
      </c>
      <c r="D33" s="161" t="str">
        <v>TX00358011</v>
      </c>
      <c r="E33" s="161" t="str">
        <v>State</v>
      </c>
      <c r="F33" s="161">
        <v>137.6</v>
      </c>
      <c r="G33" s="120" t="str">
        <f>_xlfn.XLOOKUP($C33,'Rates_PIN_Prj#_TX# input'!$N:$N,'Rates_PIN_Prj#_TX# input'!$Q:$Q,"")&amp;""</f>
        <v/>
      </c>
      <c r="H33" s="172">
        <f>SUMIFS('Daily Labor Log-Home'!H26:$H$9000,'Daily Labor Log-Home'!E26:$E$9000,$D33,'Daily Labor Log-Home'!B26:$B$9000,$A33,'Daily Labor Log-Home'!G26:$G$9000,F33,'Daily Labor Log-Home'!D26:$D$9000,$C33)</f>
        <v>1.25</v>
      </c>
      <c r="I33" s="269">
        <f t="shared" si="0"/>
        <v>172</v>
      </c>
      <c r="J33" s="96"/>
    </row>
    <row r="34" spans="1:10" x14ac:dyDescent="0.35">
      <c r="A34" s="261" t="str">
        <v>Hutchinson, TE (04068)</v>
      </c>
      <c r="B34" s="194">
        <v>106301</v>
      </c>
      <c r="C34" s="161" t="str">
        <v>45002-1135-94</v>
      </c>
      <c r="D34" s="161" t="str">
        <v>TX00358012</v>
      </c>
      <c r="E34" s="161" t="str">
        <v>Federal</v>
      </c>
      <c r="F34" s="161">
        <v>163.52000000000001</v>
      </c>
      <c r="G34" s="120" t="str">
        <f>_xlfn.XLOOKUP($C34,'Rates_PIN_Prj#_TX# input'!$N:$N,'Rates_PIN_Prj#_TX# input'!$Q:$Q,"")&amp;""</f>
        <v/>
      </c>
      <c r="H34" s="172">
        <f>SUMIFS('Daily Labor Log-Home'!H27:$H$9000,'Daily Labor Log-Home'!E27:$E$9000,$D34,'Daily Labor Log-Home'!B27:$B$9000,$A34,'Daily Labor Log-Home'!G27:$G$9000,F34,'Daily Labor Log-Home'!D27:$D$9000,$C34)</f>
        <v>0.75</v>
      </c>
      <c r="I34" s="269">
        <f t="shared" si="0"/>
        <v>122.64</v>
      </c>
      <c r="J34" s="96"/>
    </row>
    <row r="35" spans="1:10" x14ac:dyDescent="0.35">
      <c r="A35" s="261" t="str">
        <v>Hutchinson, TE (04068)</v>
      </c>
      <c r="B35" s="194">
        <v>124072.02</v>
      </c>
      <c r="C35" s="161" t="str">
        <v>N/A</v>
      </c>
      <c r="D35" s="161" t="str">
        <v>TX00358012</v>
      </c>
      <c r="E35" s="161" t="str">
        <v>Federal</v>
      </c>
      <c r="F35" s="161">
        <v>163.52000000000001</v>
      </c>
      <c r="G35" s="120" t="str">
        <f>_xlfn.XLOOKUP($C35,'Rates_PIN_Prj#_TX# input'!$N:$N,'Rates_PIN_Prj#_TX# input'!$Q:$Q,"")&amp;""</f>
        <v/>
      </c>
      <c r="H35" s="172">
        <f>SUMIFS('Daily Labor Log-Home'!H28:$H$9000,'Daily Labor Log-Home'!E28:$E$9000,$D35,'Daily Labor Log-Home'!B28:$B$9000,$A35,'Daily Labor Log-Home'!G28:$G$9000,F35,'Daily Labor Log-Home'!D28:$D$9000,$C35)</f>
        <v>0.75</v>
      </c>
      <c r="I35" s="269">
        <f t="shared" si="0"/>
        <v>122.64</v>
      </c>
      <c r="J35" s="96"/>
    </row>
    <row r="36" spans="1:10" x14ac:dyDescent="0.35">
      <c r="A36" s="261" t="str">
        <v>Hutchinson, TE (04068)</v>
      </c>
      <c r="B36" s="194">
        <v>130352</v>
      </c>
      <c r="C36" s="161" t="str">
        <v>79I040-S1-011</v>
      </c>
      <c r="D36" s="161" t="str">
        <v>TX00358011</v>
      </c>
      <c r="E36" s="161" t="str">
        <v>State</v>
      </c>
      <c r="F36" s="161">
        <v>163.52000000000001</v>
      </c>
      <c r="G36" s="120" t="str">
        <f>_xlfn.XLOOKUP($C36,'Rates_PIN_Prj#_TX# input'!$N:$N,'Rates_PIN_Prj#_TX# input'!$Q:$Q,"")&amp;""</f>
        <v/>
      </c>
      <c r="H36" s="172">
        <f>SUMIFS('Daily Labor Log-Home'!H29:$H$9000,'Daily Labor Log-Home'!E29:$E$9000,$D36,'Daily Labor Log-Home'!B29:$B$9000,$A36,'Daily Labor Log-Home'!G29:$G$9000,F36,'Daily Labor Log-Home'!D29:$D$9000,$C36)</f>
        <v>0.75</v>
      </c>
      <c r="I36" s="269">
        <f t="shared" si="0"/>
        <v>122.64</v>
      </c>
      <c r="J36" s="96"/>
    </row>
    <row r="37" spans="1:10" x14ac:dyDescent="0.35">
      <c r="A37" s="261" t="str">
        <v>Hutchinson, TE (04068)</v>
      </c>
      <c r="B37" s="194">
        <v>134727.01</v>
      </c>
      <c r="C37" s="161" t="str">
        <v>R3I024-S1-002</v>
      </c>
      <c r="D37" s="161" t="str">
        <v>TX00358011</v>
      </c>
      <c r="E37" s="161" t="str">
        <v>State</v>
      </c>
      <c r="F37" s="161">
        <v>163.52000000000001</v>
      </c>
      <c r="G37" s="120" t="str">
        <f>_xlfn.XLOOKUP($C37,'Rates_PIN_Prj#_TX# input'!$N:$N,'Rates_PIN_Prj#_TX# input'!$Q:$Q,"")&amp;""</f>
        <v/>
      </c>
      <c r="H37" s="172">
        <f>SUMIFS('Daily Labor Log-Home'!H30:$H$9000,'Daily Labor Log-Home'!E30:$E$9000,$D37,'Daily Labor Log-Home'!B30:$B$9000,$A37,'Daily Labor Log-Home'!G30:$G$9000,F37,'Daily Labor Log-Home'!D30:$D$9000,$C37)</f>
        <v>0.75</v>
      </c>
      <c r="I37" s="269">
        <f t="shared" si="0"/>
        <v>122.64</v>
      </c>
      <c r="J37" s="96"/>
    </row>
    <row r="38" spans="1:10" x14ac:dyDescent="0.35">
      <c r="A38" s="261" t="str">
        <v>Hutchison, MA (13720)</v>
      </c>
      <c r="B38" s="194">
        <v>106301</v>
      </c>
      <c r="C38" s="161" t="str">
        <v>45002-1135-94</v>
      </c>
      <c r="D38" s="161" t="str">
        <v>TX00358012</v>
      </c>
      <c r="E38" s="161" t="str">
        <v>Federal</v>
      </c>
      <c r="F38" s="161">
        <v>110.72</v>
      </c>
      <c r="G38" s="120" t="str">
        <f>_xlfn.XLOOKUP($C38,'Rates_PIN_Prj#_TX# input'!$N:$N,'Rates_PIN_Prj#_TX# input'!$Q:$Q,"")&amp;""</f>
        <v/>
      </c>
      <c r="H38" s="172">
        <f>SUMIFS('Daily Labor Log-Home'!H31:$H$9000,'Daily Labor Log-Home'!E31:$E$9000,$D38,'Daily Labor Log-Home'!B31:$B$9000,$A38,'Daily Labor Log-Home'!G31:$G$9000,F38,'Daily Labor Log-Home'!D31:$D$9000,$C38)</f>
        <v>6.75</v>
      </c>
      <c r="I38" s="269">
        <f t="shared" si="0"/>
        <v>747.36</v>
      </c>
      <c r="J38" s="96"/>
    </row>
    <row r="39" spans="1:10" ht="16" thickBot="1" x14ac:dyDescent="0.4">
      <c r="A39" s="263" t="str">
        <v>Hutchison, MA (13720)</v>
      </c>
      <c r="B39" s="195">
        <v>124072.02</v>
      </c>
      <c r="C39" s="162" t="str">
        <v>N/A</v>
      </c>
      <c r="D39" s="162" t="str">
        <v>TX00358012</v>
      </c>
      <c r="E39" s="162" t="str">
        <v>Federal</v>
      </c>
      <c r="F39" s="162">
        <v>110.72</v>
      </c>
      <c r="G39" s="97"/>
      <c r="H39" s="172">
        <f>SUMIFS('Daily Labor Log-Home'!H32:$H$9000,'Daily Labor Log-Home'!E32:$E$9000,$D39,'Daily Labor Log-Home'!B32:$B$9000,$A39,'Daily Labor Log-Home'!G32:$G$9000,F39,'Daily Labor Log-Home'!D32:$D$9000,$C39)</f>
        <v>6.75</v>
      </c>
      <c r="I39" s="269">
        <f t="shared" ref="I39:I70" si="1">ROUND(SUM(F39*H39),2)</f>
        <v>747.36</v>
      </c>
      <c r="J39" s="98"/>
    </row>
    <row r="40" spans="1:10" ht="16" thickBot="1" x14ac:dyDescent="0.4">
      <c r="A40" s="263" t="str">
        <v>Hutchison, MA (13720)</v>
      </c>
      <c r="B40" s="195">
        <v>130352</v>
      </c>
      <c r="C40" s="162" t="str">
        <v>79I040-S1-011</v>
      </c>
      <c r="D40" s="162" t="str">
        <v>TX00358011</v>
      </c>
      <c r="E40" s="162" t="str">
        <v>State</v>
      </c>
      <c r="F40" s="162">
        <v>110.72</v>
      </c>
      <c r="G40" s="97"/>
      <c r="H40" s="172">
        <f>SUMIFS('Daily Labor Log-Home'!H33:$H$9000,'Daily Labor Log-Home'!E33:$E$9000,$D40,'Daily Labor Log-Home'!B33:$B$9000,$A40,'Daily Labor Log-Home'!G33:$G$9000,F40,'Daily Labor Log-Home'!D33:$D$9000,$C40)</f>
        <v>7</v>
      </c>
      <c r="I40" s="269">
        <f t="shared" si="1"/>
        <v>775.04</v>
      </c>
      <c r="J40" s="98"/>
    </row>
    <row r="41" spans="1:10" ht="16" thickBot="1" x14ac:dyDescent="0.4">
      <c r="A41" s="263" t="str">
        <v>Hutchison, MA (13720)</v>
      </c>
      <c r="B41" s="195">
        <v>134727.01</v>
      </c>
      <c r="C41" s="162" t="str">
        <v>R3I024-S1-002</v>
      </c>
      <c r="D41" s="162" t="str">
        <v>TX00358011</v>
      </c>
      <c r="E41" s="162" t="str">
        <v>State</v>
      </c>
      <c r="F41" s="162">
        <v>110.72</v>
      </c>
      <c r="G41" s="97"/>
      <c r="H41" s="172">
        <f>SUMIFS('Daily Labor Log-Home'!H34:$H$9000,'Daily Labor Log-Home'!E34:$E$9000,$D41,'Daily Labor Log-Home'!B34:$B$9000,$A41,'Daily Labor Log-Home'!G34:$G$9000,F41,'Daily Labor Log-Home'!D34:$D$9000,$C41)</f>
        <v>7</v>
      </c>
      <c r="I41" s="269">
        <f t="shared" si="1"/>
        <v>775.04</v>
      </c>
      <c r="J41" s="98"/>
    </row>
    <row r="42" spans="1:10" ht="16" thickBot="1" x14ac:dyDescent="0.4">
      <c r="A42" s="263" t="str">
        <v>Martel, JG (18556)</v>
      </c>
      <c r="B42" s="195">
        <v>106301</v>
      </c>
      <c r="C42" s="162" t="str">
        <v>45002-1135-94</v>
      </c>
      <c r="D42" s="162" t="str">
        <v>TX00358012</v>
      </c>
      <c r="E42" s="162" t="str">
        <v>Federal</v>
      </c>
      <c r="F42" s="162">
        <v>158.47999999999999</v>
      </c>
      <c r="G42" s="97"/>
      <c r="H42" s="172">
        <f>SUMIFS('Daily Labor Log-Home'!H35:$H$9000,'Daily Labor Log-Home'!E35:$E$9000,$D42,'Daily Labor Log-Home'!B35:$B$9000,$A42,'Daily Labor Log-Home'!G35:$G$9000,F42,'Daily Labor Log-Home'!D35:$D$9000,$C42)</f>
        <v>1.25</v>
      </c>
      <c r="I42" s="269">
        <f t="shared" si="1"/>
        <v>198.1</v>
      </c>
      <c r="J42" s="98"/>
    </row>
    <row r="43" spans="1:10" ht="16" thickBot="1" x14ac:dyDescent="0.4">
      <c r="A43" s="263" t="str">
        <v>Martel, JG (18556)</v>
      </c>
      <c r="B43" s="195">
        <v>124072.02</v>
      </c>
      <c r="C43" s="162" t="str">
        <v>N/A</v>
      </c>
      <c r="D43" s="162" t="str">
        <v>TX00358012</v>
      </c>
      <c r="E43" s="162" t="str">
        <v>Federal</v>
      </c>
      <c r="F43" s="162">
        <v>158.47999999999999</v>
      </c>
      <c r="G43" s="97"/>
      <c r="H43" s="172">
        <f>SUMIFS('Daily Labor Log-Home'!H36:$H$9000,'Daily Labor Log-Home'!E36:$E$9000,$D43,'Daily Labor Log-Home'!B36:$B$9000,$A43,'Daily Labor Log-Home'!G36:$G$9000,F43,'Daily Labor Log-Home'!D36:$D$9000,$C43)</f>
        <v>1.25</v>
      </c>
      <c r="I43" s="269">
        <f t="shared" si="1"/>
        <v>198.1</v>
      </c>
      <c r="J43" s="98"/>
    </row>
    <row r="44" spans="1:10" ht="16" thickBot="1" x14ac:dyDescent="0.4">
      <c r="A44" s="263" t="str">
        <v>Martel, JG (18556)</v>
      </c>
      <c r="B44" s="195">
        <v>130352</v>
      </c>
      <c r="C44" s="162" t="str">
        <v>79I040-S1-011</v>
      </c>
      <c r="D44" s="162" t="str">
        <v>TX00358011</v>
      </c>
      <c r="E44" s="162" t="str">
        <v>State</v>
      </c>
      <c r="F44" s="162">
        <v>158.47999999999999</v>
      </c>
      <c r="G44" s="97"/>
      <c r="H44" s="172">
        <f>SUMIFS('Daily Labor Log-Home'!H37:$H$9000,'Daily Labor Log-Home'!E37:$E$9000,$D44,'Daily Labor Log-Home'!B37:$B$9000,$A44,'Daily Labor Log-Home'!G37:$G$9000,F44,'Daily Labor Log-Home'!D37:$D$9000,$C44)</f>
        <v>0.75</v>
      </c>
      <c r="I44" s="269">
        <f t="shared" si="1"/>
        <v>118.86</v>
      </c>
      <c r="J44" s="98"/>
    </row>
    <row r="45" spans="1:10" ht="16" thickBot="1" x14ac:dyDescent="0.4">
      <c r="A45" s="263" t="str">
        <v>Martel, JG (18556)</v>
      </c>
      <c r="B45" s="195">
        <v>134727.01</v>
      </c>
      <c r="C45" s="162" t="str">
        <v>R3I024-S1-002</v>
      </c>
      <c r="D45" s="162" t="str">
        <v>TX00358011</v>
      </c>
      <c r="E45" s="162" t="str">
        <v>State</v>
      </c>
      <c r="F45" s="162">
        <v>158.47999999999999</v>
      </c>
      <c r="G45" s="97"/>
      <c r="H45" s="172">
        <f>SUMIFS('Daily Labor Log-Home'!H38:$H$9000,'Daily Labor Log-Home'!E38:$E$9000,$D45,'Daily Labor Log-Home'!B38:$B$9000,$A45,'Daily Labor Log-Home'!G38:$G$9000,F45,'Daily Labor Log-Home'!D38:$D$9000,$C45)</f>
        <v>0.75</v>
      </c>
      <c r="I45" s="269">
        <f t="shared" si="1"/>
        <v>118.86</v>
      </c>
      <c r="J45" s="98"/>
    </row>
    <row r="46" spans="1:10" ht="16" thickBot="1" x14ac:dyDescent="0.4">
      <c r="A46" s="263" t="str">
        <v>Mokhtar, TN (21871)</v>
      </c>
      <c r="B46" s="195">
        <v>124072.02</v>
      </c>
      <c r="C46" s="162" t="str">
        <v>N/A</v>
      </c>
      <c r="D46" s="162" t="str">
        <v>TX00358012</v>
      </c>
      <c r="E46" s="162" t="str">
        <v>Federal</v>
      </c>
      <c r="F46" s="162">
        <v>47.04</v>
      </c>
      <c r="G46" s="97"/>
      <c r="H46" s="172">
        <f>SUMIFS('Daily Labor Log-Home'!H39:$H$9000,'Daily Labor Log-Home'!E39:$E$9000,$D46,'Daily Labor Log-Home'!B39:$B$9000,$A46,'Daily Labor Log-Home'!G39:$G$9000,F46,'Daily Labor Log-Home'!D39:$D$9000,$C46)</f>
        <v>0.25</v>
      </c>
      <c r="I46" s="269">
        <f t="shared" si="1"/>
        <v>11.76</v>
      </c>
      <c r="J46" s="98"/>
    </row>
    <row r="47" spans="1:10" ht="16" thickBot="1" x14ac:dyDescent="0.4">
      <c r="A47" s="263" t="str">
        <v>Morales, J (29603)</v>
      </c>
      <c r="B47" s="195">
        <v>106301</v>
      </c>
      <c r="C47" s="162" t="str">
        <v>45002-1135-94</v>
      </c>
      <c r="D47" s="162" t="str">
        <v>TX00358012</v>
      </c>
      <c r="E47" s="162" t="str">
        <v>Federal</v>
      </c>
      <c r="F47" s="162">
        <v>48.56</v>
      </c>
      <c r="G47" s="97"/>
      <c r="H47" s="172">
        <f>SUMIFS('Daily Labor Log-Home'!H40:$H$9000,'Daily Labor Log-Home'!E40:$E$9000,$D47,'Daily Labor Log-Home'!B40:$B$9000,$A47,'Daily Labor Log-Home'!G40:$G$9000,F47,'Daily Labor Log-Home'!D40:$D$9000,$C47)</f>
        <v>4</v>
      </c>
      <c r="I47" s="269">
        <f t="shared" si="1"/>
        <v>194.24</v>
      </c>
      <c r="J47" s="98"/>
    </row>
    <row r="48" spans="1:10" ht="16" thickBot="1" x14ac:dyDescent="0.4">
      <c r="A48" s="263" t="str">
        <v>Morales, J (29603)</v>
      </c>
      <c r="B48" s="195">
        <v>124072.02</v>
      </c>
      <c r="C48" s="162" t="str">
        <v>N/A</v>
      </c>
      <c r="D48" s="162" t="str">
        <v>TX00358012</v>
      </c>
      <c r="E48" s="162" t="str">
        <v>Federal</v>
      </c>
      <c r="F48" s="162">
        <v>48.56</v>
      </c>
      <c r="G48" s="97"/>
      <c r="H48" s="172">
        <f>SUMIFS('Daily Labor Log-Home'!H41:$H$9000,'Daily Labor Log-Home'!E41:$E$9000,$D48,'Daily Labor Log-Home'!B41:$B$9000,$A48,'Daily Labor Log-Home'!G41:$G$9000,F48,'Daily Labor Log-Home'!D41:$D$9000,$C48)</f>
        <v>3.5</v>
      </c>
      <c r="I48" s="269">
        <f t="shared" si="1"/>
        <v>169.96</v>
      </c>
      <c r="J48" s="98"/>
    </row>
    <row r="49" spans="1:10" ht="16" thickBot="1" x14ac:dyDescent="0.4">
      <c r="A49" s="263" t="str">
        <v>Morales, J (29603)</v>
      </c>
      <c r="B49" s="195">
        <v>130352</v>
      </c>
      <c r="C49" s="162" t="str">
        <v>79I040-S1-011</v>
      </c>
      <c r="D49" s="162" t="str">
        <v>TX00358011</v>
      </c>
      <c r="E49" s="162" t="str">
        <v>State</v>
      </c>
      <c r="F49" s="162">
        <v>48.56</v>
      </c>
      <c r="G49" s="97"/>
      <c r="H49" s="172">
        <f>SUMIFS('Daily Labor Log-Home'!H42:$H$9000,'Daily Labor Log-Home'!E42:$E$9000,$D49,'Daily Labor Log-Home'!B42:$B$9000,$A49,'Daily Labor Log-Home'!G42:$G$9000,F49,'Daily Labor Log-Home'!D42:$D$9000,$C49)</f>
        <v>3</v>
      </c>
      <c r="I49" s="269">
        <f t="shared" si="1"/>
        <v>145.68</v>
      </c>
      <c r="J49" s="98"/>
    </row>
    <row r="50" spans="1:10" ht="16" thickBot="1" x14ac:dyDescent="0.4">
      <c r="A50" s="263" t="str">
        <v>Morales, J (29603)</v>
      </c>
      <c r="B50" s="195">
        <v>134727.01</v>
      </c>
      <c r="C50" s="162" t="str">
        <v>R3I024-S1-002</v>
      </c>
      <c r="D50" s="162" t="str">
        <v>TX00358011</v>
      </c>
      <c r="E50" s="162" t="str">
        <v>State</v>
      </c>
      <c r="F50" s="162">
        <v>48.56</v>
      </c>
      <c r="G50" s="97"/>
      <c r="H50" s="172">
        <f>SUMIFS('Daily Labor Log-Home'!H43:$H$9000,'Daily Labor Log-Home'!E43:$E$9000,$D50,'Daily Labor Log-Home'!B43:$B$9000,$A50,'Daily Labor Log-Home'!G43:$G$9000,F50,'Daily Labor Log-Home'!D43:$D$9000,$C50)</f>
        <v>3.5</v>
      </c>
      <c r="I50" s="269">
        <f t="shared" si="1"/>
        <v>169.96</v>
      </c>
      <c r="J50" s="98"/>
    </row>
    <row r="51" spans="1:10" ht="16" thickBot="1" x14ac:dyDescent="0.4">
      <c r="A51" s="263" t="str">
        <v>Rolfes, LC (13715)</v>
      </c>
      <c r="B51" s="195">
        <v>106301</v>
      </c>
      <c r="C51" s="162" t="str">
        <v>45002-1135-94</v>
      </c>
      <c r="D51" s="162" t="str">
        <v>TX00358012</v>
      </c>
      <c r="E51" s="162" t="str">
        <v>Federal</v>
      </c>
      <c r="F51" s="162">
        <v>110.24</v>
      </c>
      <c r="G51" s="97"/>
      <c r="H51" s="172">
        <f>SUMIFS('Daily Labor Log-Home'!H44:$H$9000,'Daily Labor Log-Home'!E44:$E$9000,$D51,'Daily Labor Log-Home'!B44:$B$9000,$A51,'Daily Labor Log-Home'!G44:$G$9000,F51,'Daily Labor Log-Home'!D44:$D$9000,$C51)</f>
        <v>1.5</v>
      </c>
      <c r="I51" s="269">
        <f t="shared" si="1"/>
        <v>165.36</v>
      </c>
      <c r="J51" s="98"/>
    </row>
    <row r="52" spans="1:10" ht="16" thickBot="1" x14ac:dyDescent="0.4">
      <c r="A52" s="263" t="str">
        <v>Rolfes, LC (13715)</v>
      </c>
      <c r="B52" s="195">
        <v>124072.02</v>
      </c>
      <c r="C52" s="162" t="str">
        <v>N/A</v>
      </c>
      <c r="D52" s="162" t="str">
        <v>TX00358012</v>
      </c>
      <c r="E52" s="162" t="str">
        <v>Federal</v>
      </c>
      <c r="F52" s="162">
        <v>110.24</v>
      </c>
      <c r="G52" s="97"/>
      <c r="H52" s="172">
        <f>SUMIFS('Daily Labor Log-Home'!H45:$H$9000,'Daily Labor Log-Home'!E45:$E$9000,$D52,'Daily Labor Log-Home'!B45:$B$9000,$A52,'Daily Labor Log-Home'!G45:$G$9000,F52,'Daily Labor Log-Home'!D45:$D$9000,$C52)</f>
        <v>1.5</v>
      </c>
      <c r="I52" s="269">
        <f t="shared" si="1"/>
        <v>165.36</v>
      </c>
      <c r="J52" s="98"/>
    </row>
    <row r="53" spans="1:10" ht="16" thickBot="1" x14ac:dyDescent="0.4">
      <c r="A53" s="263" t="str">
        <v>Rolfes, LC (13715)</v>
      </c>
      <c r="B53" s="195">
        <v>130352</v>
      </c>
      <c r="C53" s="162" t="str">
        <v>79I040-S1-011</v>
      </c>
      <c r="D53" s="162" t="str">
        <v>TX00358011</v>
      </c>
      <c r="E53" s="162" t="str">
        <v>State</v>
      </c>
      <c r="F53" s="162">
        <v>110.24</v>
      </c>
      <c r="G53" s="97"/>
      <c r="H53" s="172">
        <f>SUMIFS('Daily Labor Log-Home'!H46:$H$9000,'Daily Labor Log-Home'!E46:$E$9000,$D53,'Daily Labor Log-Home'!B46:$B$9000,$A53,'Daily Labor Log-Home'!G46:$G$9000,F53,'Daily Labor Log-Home'!D46:$D$9000,$C53)</f>
        <v>1.25</v>
      </c>
      <c r="I53" s="269">
        <f t="shared" si="1"/>
        <v>137.80000000000001</v>
      </c>
      <c r="J53" s="98"/>
    </row>
    <row r="54" spans="1:10" ht="16" thickBot="1" x14ac:dyDescent="0.4">
      <c r="A54" s="263" t="str">
        <v>Rolfes, LC (13715)</v>
      </c>
      <c r="B54" s="195">
        <v>134727.01</v>
      </c>
      <c r="C54" s="162" t="str">
        <v>R3I024-S1-002</v>
      </c>
      <c r="D54" s="162" t="str">
        <v>TX00358011</v>
      </c>
      <c r="E54" s="162" t="str">
        <v>State</v>
      </c>
      <c r="F54" s="162">
        <v>110.24</v>
      </c>
      <c r="G54" s="97"/>
      <c r="H54" s="172">
        <f>SUMIFS('Daily Labor Log-Home'!H47:$H$9000,'Daily Labor Log-Home'!E47:$E$9000,$D54,'Daily Labor Log-Home'!B47:$B$9000,$A54,'Daily Labor Log-Home'!G47:$G$9000,F54,'Daily Labor Log-Home'!D47:$D$9000,$C54)</f>
        <v>1</v>
      </c>
      <c r="I54" s="269">
        <f t="shared" si="1"/>
        <v>110.24</v>
      </c>
      <c r="J54" s="98"/>
    </row>
    <row r="55" spans="1:10" ht="16" thickBot="1" x14ac:dyDescent="0.4">
      <c r="A55" s="263" t="str">
        <v>Saggars, ES (11410)</v>
      </c>
      <c r="B55" s="195">
        <v>106301</v>
      </c>
      <c r="C55" s="162" t="str">
        <v>45002-1135-94</v>
      </c>
      <c r="D55" s="162" t="str">
        <v>TX00358012</v>
      </c>
      <c r="E55" s="162" t="str">
        <v>Federal</v>
      </c>
      <c r="F55" s="162">
        <v>131.36000000000001</v>
      </c>
      <c r="G55" s="97"/>
      <c r="H55" s="172">
        <f>SUMIFS('Daily Labor Log-Home'!H48:$H$9000,'Daily Labor Log-Home'!E48:$E$9000,$D55,'Daily Labor Log-Home'!B48:$B$9000,$A55,'Daily Labor Log-Home'!G48:$G$9000,F55,'Daily Labor Log-Home'!D48:$D$9000,$C55)</f>
        <v>2.75</v>
      </c>
      <c r="I55" s="269">
        <f t="shared" si="1"/>
        <v>361.24</v>
      </c>
      <c r="J55" s="98"/>
    </row>
    <row r="56" spans="1:10" ht="16" thickBot="1" x14ac:dyDescent="0.4">
      <c r="A56" s="263" t="str">
        <v>Saggars, ES (11410)</v>
      </c>
      <c r="B56" s="195">
        <v>124072.02</v>
      </c>
      <c r="C56" s="162" t="str">
        <v>N/A</v>
      </c>
      <c r="D56" s="162" t="str">
        <v>TX00358012</v>
      </c>
      <c r="E56" s="162" t="str">
        <v>Federal</v>
      </c>
      <c r="F56" s="162">
        <v>131.36000000000001</v>
      </c>
      <c r="G56" s="97"/>
      <c r="H56" s="172">
        <f>SUMIFS('Daily Labor Log-Home'!H49:$H$9000,'Daily Labor Log-Home'!E49:$E$9000,$D56,'Daily Labor Log-Home'!B49:$B$9000,$A56,'Daily Labor Log-Home'!G49:$G$9000,F56,'Daily Labor Log-Home'!D49:$D$9000,$C56)</f>
        <v>2.75</v>
      </c>
      <c r="I56" s="269">
        <f t="shared" si="1"/>
        <v>361.24</v>
      </c>
      <c r="J56" s="98"/>
    </row>
    <row r="57" spans="1:10" ht="16" thickBot="1" x14ac:dyDescent="0.4">
      <c r="A57" s="263" t="str">
        <v>Saggars, ES (11410)</v>
      </c>
      <c r="B57" s="195">
        <v>130352</v>
      </c>
      <c r="C57" s="162" t="str">
        <v>79I040-S1-011</v>
      </c>
      <c r="D57" s="162" t="str">
        <v>TX00358011</v>
      </c>
      <c r="E57" s="162" t="str">
        <v>State</v>
      </c>
      <c r="F57" s="162">
        <v>131.36000000000001</v>
      </c>
      <c r="G57" s="97"/>
      <c r="H57" s="172">
        <f>SUMIFS('Daily Labor Log-Home'!H50:$H$9000,'Daily Labor Log-Home'!E50:$E$9000,$D57,'Daily Labor Log-Home'!B50:$B$9000,$A57,'Daily Labor Log-Home'!G50:$G$9000,F57,'Daily Labor Log-Home'!D50:$D$9000,$C57)</f>
        <v>3.25</v>
      </c>
      <c r="I57" s="269">
        <f t="shared" si="1"/>
        <v>426.92</v>
      </c>
      <c r="J57" s="98"/>
    </row>
    <row r="58" spans="1:10" ht="16" thickBot="1" x14ac:dyDescent="0.4">
      <c r="A58" s="263" t="str">
        <v>Saggars, ES (11410)</v>
      </c>
      <c r="B58" s="195">
        <v>134727.01</v>
      </c>
      <c r="C58" s="162" t="str">
        <v>R3I024-S1-002</v>
      </c>
      <c r="D58" s="162" t="str">
        <v>TX00358011</v>
      </c>
      <c r="E58" s="162" t="str">
        <v>State</v>
      </c>
      <c r="F58" s="162">
        <v>131.36000000000001</v>
      </c>
      <c r="G58" s="97"/>
      <c r="H58" s="172">
        <f>SUMIFS('Daily Labor Log-Home'!H51:$H$9000,'Daily Labor Log-Home'!E51:$E$9000,$D58,'Daily Labor Log-Home'!B51:$B$9000,$A58,'Daily Labor Log-Home'!G51:$G$9000,F58,'Daily Labor Log-Home'!D51:$D$9000,$C58)</f>
        <v>3</v>
      </c>
      <c r="I58" s="269">
        <f t="shared" si="1"/>
        <v>394.08</v>
      </c>
      <c r="J58" s="98"/>
    </row>
    <row r="59" spans="1:10" ht="16" thickBot="1" x14ac:dyDescent="0.4">
      <c r="A59" s="263" t="str">
        <v>Smith Sawyer, HL (30255)</v>
      </c>
      <c r="B59" s="195">
        <v>106301</v>
      </c>
      <c r="C59" s="162" t="str">
        <v>45002-1135-94</v>
      </c>
      <c r="D59" s="162" t="str">
        <v>TX00358012</v>
      </c>
      <c r="E59" s="162" t="str">
        <v>Federal</v>
      </c>
      <c r="F59" s="162">
        <v>115.44</v>
      </c>
      <c r="G59" s="97"/>
      <c r="H59" s="172">
        <f>SUMIFS('Daily Labor Log-Home'!H52:$H$9000,'Daily Labor Log-Home'!E52:$E$9000,$D59,'Daily Labor Log-Home'!B52:$B$9000,$A59,'Daily Labor Log-Home'!G52:$G$9000,F59,'Daily Labor Log-Home'!D52:$D$9000,$C59)</f>
        <v>0.75</v>
      </c>
      <c r="I59" s="269">
        <f t="shared" si="1"/>
        <v>86.58</v>
      </c>
      <c r="J59" s="98"/>
    </row>
    <row r="60" spans="1:10" ht="16" thickBot="1" x14ac:dyDescent="0.4">
      <c r="A60" s="263" t="str">
        <v>Smith Sawyer, HL (30255)</v>
      </c>
      <c r="B60" s="195">
        <v>124072.02</v>
      </c>
      <c r="C60" s="162" t="str">
        <v>N/A</v>
      </c>
      <c r="D60" s="162" t="str">
        <v>TX00358012</v>
      </c>
      <c r="E60" s="162" t="str">
        <v>Federal</v>
      </c>
      <c r="F60" s="162">
        <v>115.44</v>
      </c>
      <c r="G60" s="97"/>
      <c r="H60" s="172">
        <f>SUMIFS('Daily Labor Log-Home'!H53:$H$9000,'Daily Labor Log-Home'!E53:$E$9000,$D60,'Daily Labor Log-Home'!B53:$B$9000,$A60,'Daily Labor Log-Home'!G53:$G$9000,F60,'Daily Labor Log-Home'!D53:$D$9000,$C60)</f>
        <v>0.75</v>
      </c>
      <c r="I60" s="269">
        <f t="shared" si="1"/>
        <v>86.58</v>
      </c>
      <c r="J60" s="98"/>
    </row>
    <row r="61" spans="1:10" ht="16" thickBot="1" x14ac:dyDescent="0.4">
      <c r="A61" s="263" t="str">
        <v>Smith Sawyer, HL (30255)</v>
      </c>
      <c r="B61" s="195">
        <v>130352</v>
      </c>
      <c r="C61" s="162" t="str">
        <v>79I040-S1-011</v>
      </c>
      <c r="D61" s="162" t="str">
        <v>TX00358011</v>
      </c>
      <c r="E61" s="162" t="str">
        <v>State</v>
      </c>
      <c r="F61" s="162">
        <v>115.44</v>
      </c>
      <c r="G61" s="97"/>
      <c r="H61" s="172">
        <f>SUMIFS('Daily Labor Log-Home'!H54:$H$9000,'Daily Labor Log-Home'!E54:$E$9000,$D61,'Daily Labor Log-Home'!B54:$B$9000,$A61,'Daily Labor Log-Home'!G54:$G$9000,F61,'Daily Labor Log-Home'!D54:$D$9000,$C61)</f>
        <v>0.75</v>
      </c>
      <c r="I61" s="269">
        <f t="shared" si="1"/>
        <v>86.58</v>
      </c>
      <c r="J61" s="98"/>
    </row>
    <row r="62" spans="1:10" ht="16" thickBot="1" x14ac:dyDescent="0.4">
      <c r="A62" s="263" t="str">
        <v>Smith Sawyer, HL (30255)</v>
      </c>
      <c r="B62" s="195">
        <v>134727.01</v>
      </c>
      <c r="C62" s="162" t="str">
        <v>R3I024-S1-002</v>
      </c>
      <c r="D62" s="162" t="str">
        <v>TX00358011</v>
      </c>
      <c r="E62" s="162" t="str">
        <v>State</v>
      </c>
      <c r="F62" s="162">
        <v>115.44</v>
      </c>
      <c r="G62" s="97"/>
      <c r="H62" s="172">
        <f>SUMIFS('Daily Labor Log-Home'!H55:$H$9000,'Daily Labor Log-Home'!E55:$E$9000,$D62,'Daily Labor Log-Home'!B55:$B$9000,$A62,'Daily Labor Log-Home'!G55:$G$9000,F62,'Daily Labor Log-Home'!D55:$D$9000,$C62)</f>
        <v>0.75</v>
      </c>
      <c r="I62" s="269">
        <f t="shared" si="1"/>
        <v>86.58</v>
      </c>
      <c r="J62" s="98"/>
    </row>
    <row r="63" spans="1:10" ht="16" thickBot="1" x14ac:dyDescent="0.4">
      <c r="A63" s="263" t="str">
        <v>Thomas, LG (03745)</v>
      </c>
      <c r="B63" s="195">
        <v>106301</v>
      </c>
      <c r="C63" s="162" t="str">
        <v>45002-1135-94</v>
      </c>
      <c r="D63" s="162" t="str">
        <v>TX00358012</v>
      </c>
      <c r="E63" s="162" t="str">
        <v>Federal</v>
      </c>
      <c r="F63" s="162">
        <v>158.56</v>
      </c>
      <c r="G63" s="97"/>
      <c r="H63" s="172">
        <f>SUMIFS('Daily Labor Log-Home'!H56:$H$9000,'Daily Labor Log-Home'!E56:$E$9000,$D63,'Daily Labor Log-Home'!B56:$B$9000,$A63,'Daily Labor Log-Home'!G56:$G$9000,F63,'Daily Labor Log-Home'!D56:$D$9000,$C63)</f>
        <v>15.75</v>
      </c>
      <c r="I63" s="269">
        <f t="shared" si="1"/>
        <v>2497.3200000000002</v>
      </c>
      <c r="J63" s="98"/>
    </row>
    <row r="64" spans="1:10" ht="16" thickBot="1" x14ac:dyDescent="0.4">
      <c r="A64" s="263" t="str">
        <v>Thomas, LG (03745)</v>
      </c>
      <c r="B64" s="195">
        <v>124072.02</v>
      </c>
      <c r="C64" s="162" t="str">
        <v>N/A</v>
      </c>
      <c r="D64" s="162" t="str">
        <v>TX00358012</v>
      </c>
      <c r="E64" s="162" t="str">
        <v>Federal</v>
      </c>
      <c r="F64" s="162">
        <v>158.56</v>
      </c>
      <c r="G64" s="97"/>
      <c r="H64" s="172">
        <f>SUMIFS('Daily Labor Log-Home'!H57:$H$9000,'Daily Labor Log-Home'!E57:$E$9000,$D64,'Daily Labor Log-Home'!B57:$B$9000,$A64,'Daily Labor Log-Home'!G57:$G$9000,F64,'Daily Labor Log-Home'!D57:$D$9000,$C64)</f>
        <v>16.25</v>
      </c>
      <c r="I64" s="269">
        <f t="shared" si="1"/>
        <v>2576.6</v>
      </c>
      <c r="J64" s="98"/>
    </row>
    <row r="65" spans="1:10" ht="16" thickBot="1" x14ac:dyDescent="0.4">
      <c r="A65" s="263" t="str">
        <v>Thomas, LG (03745)</v>
      </c>
      <c r="B65" s="195">
        <v>130352</v>
      </c>
      <c r="C65" s="162" t="str">
        <v>79I040-S1-011</v>
      </c>
      <c r="D65" s="162" t="str">
        <v>TX00358011</v>
      </c>
      <c r="E65" s="162" t="str">
        <v>State</v>
      </c>
      <c r="F65" s="162">
        <v>158.56</v>
      </c>
      <c r="G65" s="97"/>
      <c r="H65" s="172">
        <f>SUMIFS('Daily Labor Log-Home'!H58:$H$9000,'Daily Labor Log-Home'!E58:$E$9000,$D65,'Daily Labor Log-Home'!B58:$B$9000,$A65,'Daily Labor Log-Home'!G58:$G$9000,F65,'Daily Labor Log-Home'!D58:$D$9000,$C65)</f>
        <v>16.75</v>
      </c>
      <c r="I65" s="269">
        <f t="shared" si="1"/>
        <v>2655.88</v>
      </c>
      <c r="J65" s="98"/>
    </row>
    <row r="66" spans="1:10" ht="16" thickBot="1" x14ac:dyDescent="0.4">
      <c r="A66" s="263" t="str">
        <v>Thomas, LG (03745)</v>
      </c>
      <c r="B66" s="195">
        <v>134727.01</v>
      </c>
      <c r="C66" s="162" t="str">
        <v>R3I024-S1-002</v>
      </c>
      <c r="D66" s="162" t="str">
        <v>TX00358011</v>
      </c>
      <c r="E66" s="162" t="str">
        <v>State</v>
      </c>
      <c r="F66" s="162">
        <v>158.56</v>
      </c>
      <c r="G66" s="97"/>
      <c r="H66" s="172">
        <f>SUMIFS('Daily Labor Log-Home'!H59:$H$9000,'Daily Labor Log-Home'!E59:$E$9000,$D66,'Daily Labor Log-Home'!B59:$B$9000,$A66,'Daily Labor Log-Home'!G59:$G$9000,F66,'Daily Labor Log-Home'!D59:$D$9000,$C66)</f>
        <v>17</v>
      </c>
      <c r="I66" s="269">
        <f t="shared" si="1"/>
        <v>2695.52</v>
      </c>
      <c r="J66" s="98"/>
    </row>
    <row r="67" spans="1:10" ht="16" thickBot="1" x14ac:dyDescent="0.4">
      <c r="A67" s="263" t="str">
        <v>Trotter, BH (31679)</v>
      </c>
      <c r="B67" s="195">
        <v>106301</v>
      </c>
      <c r="C67" s="162" t="str">
        <v>45002-1135-94</v>
      </c>
      <c r="D67" s="162" t="str">
        <v>TX00358012</v>
      </c>
      <c r="E67" s="162" t="str">
        <v>Federal</v>
      </c>
      <c r="F67" s="162">
        <v>144.24</v>
      </c>
      <c r="G67" s="97"/>
      <c r="H67" s="172">
        <f>SUMIFS('Daily Labor Log-Home'!H60:$H$9000,'Daily Labor Log-Home'!E60:$E$9000,$D67,'Daily Labor Log-Home'!B60:$B$9000,$A67,'Daily Labor Log-Home'!G60:$G$9000,F67,'Daily Labor Log-Home'!D60:$D$9000,$C67)</f>
        <v>0.5</v>
      </c>
      <c r="I67" s="269">
        <f t="shared" si="1"/>
        <v>72.12</v>
      </c>
      <c r="J67" s="98"/>
    </row>
    <row r="68" spans="1:10" ht="16" thickBot="1" x14ac:dyDescent="0.4">
      <c r="A68" s="263" t="str">
        <v>Trotter, BH (31679)</v>
      </c>
      <c r="B68" s="195">
        <v>124072.02</v>
      </c>
      <c r="C68" s="162" t="str">
        <v>N/A</v>
      </c>
      <c r="D68" s="162" t="str">
        <v>TX00358012</v>
      </c>
      <c r="E68" s="162" t="str">
        <v>Federal</v>
      </c>
      <c r="F68" s="162">
        <v>144.24</v>
      </c>
      <c r="G68" s="97"/>
      <c r="H68" s="172">
        <f>SUMIFS('Daily Labor Log-Home'!H61:$H$9000,'Daily Labor Log-Home'!E61:$E$9000,$D68,'Daily Labor Log-Home'!B61:$B$9000,$A68,'Daily Labor Log-Home'!G61:$G$9000,F68,'Daily Labor Log-Home'!D61:$D$9000,$C68)</f>
        <v>0.5</v>
      </c>
      <c r="I68" s="269">
        <f t="shared" si="1"/>
        <v>72.12</v>
      </c>
      <c r="J68" s="98"/>
    </row>
    <row r="69" spans="1:10" ht="16" thickBot="1" x14ac:dyDescent="0.4">
      <c r="A69" s="263" t="str">
        <v>Trotter, BH (31679)</v>
      </c>
      <c r="B69" s="195">
        <v>130352</v>
      </c>
      <c r="C69" s="162" t="str">
        <v>79I040-S1-011</v>
      </c>
      <c r="D69" s="162" t="str">
        <v>TX00358011</v>
      </c>
      <c r="E69" s="162" t="str">
        <v>State</v>
      </c>
      <c r="F69" s="162">
        <v>144.24</v>
      </c>
      <c r="G69" s="97"/>
      <c r="H69" s="172">
        <f>SUMIFS('Daily Labor Log-Home'!H62:$H$9000,'Daily Labor Log-Home'!E62:$E$9000,$D69,'Daily Labor Log-Home'!B62:$B$9000,$A69,'Daily Labor Log-Home'!G62:$G$9000,F69,'Daily Labor Log-Home'!D62:$D$9000,$C69)</f>
        <v>0.5</v>
      </c>
      <c r="I69" s="269">
        <f t="shared" si="1"/>
        <v>72.12</v>
      </c>
      <c r="J69" s="98"/>
    </row>
    <row r="70" spans="1:10" ht="16" thickBot="1" x14ac:dyDescent="0.4">
      <c r="A70" s="263" t="str">
        <v>Trotter, BH (31679)</v>
      </c>
      <c r="B70" s="195">
        <v>134727.01</v>
      </c>
      <c r="C70" s="162" t="str">
        <v>R3I024-S1-002</v>
      </c>
      <c r="D70" s="162" t="str">
        <v>TX00358011</v>
      </c>
      <c r="E70" s="162" t="str">
        <v>State</v>
      </c>
      <c r="F70" s="162">
        <v>144.24</v>
      </c>
      <c r="G70" s="97"/>
      <c r="H70" s="172">
        <f>SUMIFS('Daily Labor Log-Home'!H63:$H$9000,'Daily Labor Log-Home'!E63:$E$9000,$D70,'Daily Labor Log-Home'!B63:$B$9000,$A70,'Daily Labor Log-Home'!G63:$G$9000,F70,'Daily Labor Log-Home'!D63:$D$9000,$C70)</f>
        <v>0.5</v>
      </c>
      <c r="I70" s="269">
        <f t="shared" si="1"/>
        <v>72.12</v>
      </c>
      <c r="J70" s="98"/>
    </row>
  </sheetData>
  <autoFilter ref="A9:J40" xr:uid="{B6BB02FB-AB23-41C6-B581-031EC7D46B57}"/>
  <mergeCells count="1">
    <mergeCell ref="G5:I5"/>
  </mergeCells>
  <printOptions horizontalCentered="1"/>
  <pageMargins left="0.2" right="0.2" top="0.75" bottom="0.75" header="0.3" footer="0.3"/>
  <pageSetup scale="64" orientation="landscape" verticalDpi="1200" r:id="rId1"/>
  <headerFooter>
    <oddHeader>&amp;C&amp;"-,Bold"&amp;18Direct Labor Summary</oddHeader>
    <oddFooter xml:space="preserve">&amp;C&amp;A
</oddFooter>
  </headerFooter>
  <ignoredErrors>
    <ignoredError sqref="H11:H70"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5FFFE-0203-497C-B576-613875A662C2}">
  <sheetPr>
    <tabColor theme="4"/>
  </sheetPr>
  <dimension ref="A1:U393"/>
  <sheetViews>
    <sheetView view="pageBreakPreview" zoomScale="87" zoomScaleNormal="100" zoomScaleSheetLayoutView="87" workbookViewId="0">
      <selection activeCell="A2" sqref="A2:XFD2"/>
    </sheetView>
  </sheetViews>
  <sheetFormatPr defaultRowHeight="12.5" x14ac:dyDescent="0.25"/>
  <cols>
    <col min="1" max="1" width="14.7265625" bestFit="1" customWidth="1"/>
    <col min="2" max="2" width="23.54296875" style="127" bestFit="1" customWidth="1"/>
    <col min="3" max="7" width="23.54296875" style="127" customWidth="1"/>
    <col min="8" max="8" width="12.1796875" style="127" bestFit="1" customWidth="1"/>
    <col min="9" max="9" width="15" style="127" customWidth="1"/>
    <col min="10" max="10" width="12.1796875" style="127" bestFit="1" customWidth="1"/>
    <col min="11" max="11" width="14.7265625" customWidth="1"/>
    <col min="13" max="13" width="50.54296875" bestFit="1" customWidth="1"/>
    <col min="14" max="14" width="18.1796875" customWidth="1"/>
    <col min="15" max="15" width="17" customWidth="1"/>
    <col min="16" max="16" width="15" bestFit="1" customWidth="1"/>
    <col min="17" max="17" width="10.1796875" customWidth="1"/>
    <col min="18" max="18" width="16" bestFit="1" customWidth="1"/>
    <col min="19" max="19" width="12.1796875" bestFit="1" customWidth="1"/>
    <col min="20" max="20" width="13.54296875" bestFit="1" customWidth="1"/>
    <col min="21" max="21" width="12.1796875" bestFit="1" customWidth="1"/>
    <col min="22" max="22" width="18.81640625" bestFit="1" customWidth="1"/>
    <col min="23" max="23" width="14.81640625" customWidth="1"/>
  </cols>
  <sheetData>
    <row r="1" spans="1:21" ht="27.75" customHeight="1" x14ac:dyDescent="0.25">
      <c r="A1" s="279"/>
      <c r="B1" s="281"/>
      <c r="C1" s="280"/>
      <c r="D1" s="281"/>
      <c r="E1" s="280"/>
      <c r="F1" s="280"/>
      <c r="G1" s="280"/>
      <c r="H1" s="280"/>
      <c r="I1" s="363" t="s">
        <v>95</v>
      </c>
      <c r="J1" s="364"/>
    </row>
    <row r="2" spans="1:21" ht="36" customHeight="1" x14ac:dyDescent="0.3">
      <c r="A2" s="112" t="s">
        <v>83</v>
      </c>
      <c r="B2" s="124" t="s">
        <v>88</v>
      </c>
      <c r="C2" s="124" t="s">
        <v>93</v>
      </c>
      <c r="D2" s="124" t="s">
        <v>96</v>
      </c>
      <c r="E2" s="124" t="s">
        <v>74</v>
      </c>
      <c r="F2" s="125" t="s">
        <v>92</v>
      </c>
      <c r="G2" s="124" t="s">
        <v>105</v>
      </c>
      <c r="H2" s="124" t="s">
        <v>89</v>
      </c>
      <c r="I2" s="124" t="s">
        <v>76</v>
      </c>
      <c r="J2" s="124" t="s">
        <v>91</v>
      </c>
      <c r="K2" s="113" t="s">
        <v>94</v>
      </c>
      <c r="M2" s="190" t="s">
        <v>211</v>
      </c>
      <c r="N2" s="144"/>
    </row>
    <row r="3" spans="1:21" ht="13" x14ac:dyDescent="0.25">
      <c r="A3" s="114">
        <v>45568</v>
      </c>
      <c r="B3" s="254" t="s">
        <v>260</v>
      </c>
      <c r="C3" s="254">
        <v>106301</v>
      </c>
      <c r="D3" s="254" t="s">
        <v>253</v>
      </c>
      <c r="E3" s="254" t="s">
        <v>252</v>
      </c>
      <c r="F3" s="254" t="s">
        <v>48</v>
      </c>
      <c r="G3" s="126">
        <f>ROUND(VLOOKUP(B3,'Rates_PIN_Prj#_TX# input'!$A$8:$B$23,2,FALSE),2)</f>
        <v>123.04</v>
      </c>
      <c r="H3" s="254">
        <v>1</v>
      </c>
      <c r="I3" s="259">
        <f t="shared" ref="I3:I66" si="0">H3*G3</f>
        <v>123.04</v>
      </c>
      <c r="J3" s="126"/>
      <c r="K3" s="115"/>
      <c r="M3" s="191" t="s">
        <v>210</v>
      </c>
      <c r="R3" s="123"/>
      <c r="S3" s="123"/>
      <c r="T3" s="123"/>
      <c r="U3" s="123"/>
    </row>
    <row r="4" spans="1:21" ht="13" x14ac:dyDescent="0.25">
      <c r="A4" s="114">
        <v>45568</v>
      </c>
      <c r="B4" s="254" t="s">
        <v>260</v>
      </c>
      <c r="C4" s="254">
        <v>124072.02</v>
      </c>
      <c r="D4" s="254" t="s">
        <v>261</v>
      </c>
      <c r="E4" s="254" t="s">
        <v>252</v>
      </c>
      <c r="F4" s="254" t="s">
        <v>48</v>
      </c>
      <c r="G4" s="126">
        <f>ROUND(VLOOKUP(B4,'Rates_PIN_Prj#_TX# input'!$A$8:$B$23,2,FALSE),2)</f>
        <v>123.04</v>
      </c>
      <c r="H4" s="254">
        <v>1</v>
      </c>
      <c r="I4" s="259">
        <f t="shared" si="0"/>
        <v>123.04</v>
      </c>
      <c r="J4" s="126"/>
      <c r="K4" s="115"/>
      <c r="R4" s="123"/>
      <c r="S4" s="123"/>
      <c r="T4" s="123"/>
      <c r="U4" s="123"/>
    </row>
    <row r="5" spans="1:21" ht="13" x14ac:dyDescent="0.25">
      <c r="A5" s="114">
        <v>45568</v>
      </c>
      <c r="B5" s="254" t="s">
        <v>260</v>
      </c>
      <c r="C5" s="254">
        <v>130352</v>
      </c>
      <c r="D5" s="254" t="s">
        <v>262</v>
      </c>
      <c r="E5" s="254" t="s">
        <v>279</v>
      </c>
      <c r="F5" s="254" t="s">
        <v>49</v>
      </c>
      <c r="G5" s="126">
        <f>ROUND(VLOOKUP(B5,'Rates_PIN_Prj#_TX# input'!$A$8:$B$23,2,FALSE),2)</f>
        <v>123.04</v>
      </c>
      <c r="H5" s="254">
        <v>1</v>
      </c>
      <c r="I5" s="259">
        <f t="shared" si="0"/>
        <v>123.04</v>
      </c>
      <c r="J5" s="126"/>
      <c r="K5" s="115"/>
      <c r="R5" s="123"/>
      <c r="S5" s="123"/>
      <c r="T5" s="123"/>
      <c r="U5" s="123"/>
    </row>
    <row r="6" spans="1:21" ht="13" x14ac:dyDescent="0.25">
      <c r="A6" s="114">
        <v>45568</v>
      </c>
      <c r="B6" s="254" t="s">
        <v>260</v>
      </c>
      <c r="C6" s="254">
        <v>134727.01</v>
      </c>
      <c r="D6" s="254" t="s">
        <v>263</v>
      </c>
      <c r="E6" s="254" t="s">
        <v>279</v>
      </c>
      <c r="F6" s="254" t="s">
        <v>49</v>
      </c>
      <c r="G6" s="126">
        <f>ROUND(VLOOKUP(B6,'Rates_PIN_Prj#_TX# input'!$A$8:$B$23,2,FALSE),2)</f>
        <v>123.04</v>
      </c>
      <c r="H6" s="254">
        <v>1</v>
      </c>
      <c r="I6" s="259">
        <f t="shared" si="0"/>
        <v>123.04</v>
      </c>
      <c r="J6" s="126"/>
      <c r="K6" s="115"/>
      <c r="R6" s="123"/>
      <c r="S6" s="123"/>
      <c r="T6" s="123"/>
      <c r="U6" s="123"/>
    </row>
    <row r="7" spans="1:21" ht="13" x14ac:dyDescent="0.25">
      <c r="A7" s="114">
        <v>45569</v>
      </c>
      <c r="B7" s="254" t="s">
        <v>260</v>
      </c>
      <c r="C7" s="254">
        <v>106301</v>
      </c>
      <c r="D7" s="254" t="s">
        <v>253</v>
      </c>
      <c r="E7" s="254" t="s">
        <v>252</v>
      </c>
      <c r="F7" s="254" t="s">
        <v>48</v>
      </c>
      <c r="G7" s="126">
        <f>ROUND(VLOOKUP(B7,'Rates_PIN_Prj#_TX# input'!$A$8:$B$23,2,FALSE),2)</f>
        <v>123.04</v>
      </c>
      <c r="H7" s="254">
        <v>0.5</v>
      </c>
      <c r="I7" s="259">
        <f t="shared" si="0"/>
        <v>61.52</v>
      </c>
      <c r="J7" s="126"/>
      <c r="K7" s="115"/>
      <c r="R7" s="123"/>
      <c r="S7" s="123"/>
      <c r="T7" s="123"/>
      <c r="U7" s="123"/>
    </row>
    <row r="8" spans="1:21" ht="12.75" customHeight="1" x14ac:dyDescent="0.4">
      <c r="A8" s="114">
        <v>45569</v>
      </c>
      <c r="B8" s="254" t="s">
        <v>260</v>
      </c>
      <c r="C8" s="254">
        <v>124072.02</v>
      </c>
      <c r="D8" s="254" t="s">
        <v>261</v>
      </c>
      <c r="E8" s="254" t="s">
        <v>252</v>
      </c>
      <c r="F8" s="254" t="s">
        <v>48</v>
      </c>
      <c r="G8" s="126">
        <f>ROUND(VLOOKUP(B8,'Rates_PIN_Prj#_TX# input'!$A$8:$B$23,2,FALSE),2)</f>
        <v>123.04</v>
      </c>
      <c r="H8" s="254">
        <v>0.5</v>
      </c>
      <c r="I8" s="259">
        <f t="shared" si="0"/>
        <v>61.52</v>
      </c>
      <c r="J8" s="126"/>
      <c r="K8" s="115"/>
      <c r="M8" s="260"/>
      <c r="R8" s="123"/>
      <c r="S8" s="123"/>
      <c r="T8" s="123"/>
      <c r="U8" s="123"/>
    </row>
    <row r="9" spans="1:21" ht="12.75" customHeight="1" x14ac:dyDescent="0.4">
      <c r="A9" s="114">
        <v>45569</v>
      </c>
      <c r="B9" s="254" t="s">
        <v>260</v>
      </c>
      <c r="C9" s="254">
        <v>130352</v>
      </c>
      <c r="D9" s="254" t="s">
        <v>262</v>
      </c>
      <c r="E9" s="254" t="s">
        <v>279</v>
      </c>
      <c r="F9" s="254" t="s">
        <v>49</v>
      </c>
      <c r="G9" s="126">
        <f>ROUND(VLOOKUP(B9,'Rates_PIN_Prj#_TX# input'!$A$8:$B$23,2,FALSE),2)</f>
        <v>123.04</v>
      </c>
      <c r="H9" s="254">
        <v>0.5</v>
      </c>
      <c r="I9" s="259">
        <f t="shared" si="0"/>
        <v>61.52</v>
      </c>
      <c r="J9" s="126"/>
      <c r="K9" s="115"/>
      <c r="M9" s="260"/>
      <c r="R9" s="123"/>
      <c r="S9" s="123"/>
      <c r="T9" s="123"/>
      <c r="U9" s="123"/>
    </row>
    <row r="10" spans="1:21" ht="13" x14ac:dyDescent="0.25">
      <c r="A10" s="114">
        <v>45569</v>
      </c>
      <c r="B10" s="254" t="s">
        <v>260</v>
      </c>
      <c r="C10" s="254">
        <v>134727.01</v>
      </c>
      <c r="D10" s="254" t="s">
        <v>263</v>
      </c>
      <c r="E10" s="254" t="s">
        <v>279</v>
      </c>
      <c r="F10" s="254" t="s">
        <v>49</v>
      </c>
      <c r="G10" s="126">
        <f>ROUND(VLOOKUP(B10,'Rates_PIN_Prj#_TX# input'!$A$8:$B$23,2,FALSE),2)</f>
        <v>123.04</v>
      </c>
      <c r="H10" s="254">
        <v>0.5</v>
      </c>
      <c r="I10" s="259">
        <f t="shared" si="0"/>
        <v>61.52</v>
      </c>
      <c r="J10" s="126"/>
      <c r="K10" s="115"/>
      <c r="M10" s="173"/>
      <c r="R10" s="123"/>
      <c r="S10" s="123"/>
      <c r="T10" s="123"/>
      <c r="U10" s="123"/>
    </row>
    <row r="11" spans="1:21" ht="13" x14ac:dyDescent="0.25">
      <c r="A11" s="114">
        <v>45573</v>
      </c>
      <c r="B11" s="254" t="s">
        <v>260</v>
      </c>
      <c r="C11" s="254">
        <v>106301</v>
      </c>
      <c r="D11" s="254" t="s">
        <v>253</v>
      </c>
      <c r="E11" s="254" t="s">
        <v>252</v>
      </c>
      <c r="F11" s="254" t="s">
        <v>48</v>
      </c>
      <c r="G11" s="126">
        <f>ROUND(VLOOKUP(B11,'Rates_PIN_Prj#_TX# input'!$A$8:$B$23,2,FALSE),2)</f>
        <v>123.04</v>
      </c>
      <c r="H11" s="254">
        <v>0.5</v>
      </c>
      <c r="I11" s="259">
        <f t="shared" si="0"/>
        <v>61.52</v>
      </c>
      <c r="J11" s="264"/>
      <c r="K11" s="133"/>
      <c r="M11" s="173"/>
      <c r="R11" s="123"/>
      <c r="S11" s="123"/>
      <c r="T11" s="123"/>
      <c r="U11" s="123"/>
    </row>
    <row r="12" spans="1:21" ht="13" x14ac:dyDescent="0.25">
      <c r="A12" s="114">
        <v>45573</v>
      </c>
      <c r="B12" s="254" t="s">
        <v>260</v>
      </c>
      <c r="C12" s="254">
        <v>124072.02</v>
      </c>
      <c r="D12" s="254" t="s">
        <v>261</v>
      </c>
      <c r="E12" s="254" t="s">
        <v>252</v>
      </c>
      <c r="F12" s="254" t="s">
        <v>48</v>
      </c>
      <c r="G12" s="126">
        <f>ROUND(VLOOKUP(B12,'Rates_PIN_Prj#_TX# input'!$A$8:$B$23,2,FALSE),2)</f>
        <v>123.04</v>
      </c>
      <c r="H12" s="254">
        <v>0.5</v>
      </c>
      <c r="I12" s="259">
        <f t="shared" si="0"/>
        <v>61.52</v>
      </c>
      <c r="J12" s="264"/>
      <c r="K12" s="133"/>
      <c r="N12" t="s">
        <v>162</v>
      </c>
      <c r="R12" s="123"/>
      <c r="S12" s="123"/>
      <c r="T12" s="123"/>
      <c r="U12" s="123"/>
    </row>
    <row r="13" spans="1:21" ht="13" x14ac:dyDescent="0.25">
      <c r="A13" s="114">
        <v>45573</v>
      </c>
      <c r="B13" s="254" t="s">
        <v>260</v>
      </c>
      <c r="C13" s="254">
        <v>130352</v>
      </c>
      <c r="D13" s="254" t="s">
        <v>262</v>
      </c>
      <c r="E13" s="254" t="s">
        <v>279</v>
      </c>
      <c r="F13" s="254" t="s">
        <v>49</v>
      </c>
      <c r="G13" s="126">
        <f>ROUND(VLOOKUP(B13,'Rates_PIN_Prj#_TX# input'!$A$8:$B$23,2,FALSE),2)</f>
        <v>123.04</v>
      </c>
      <c r="H13" s="254">
        <v>0.5</v>
      </c>
      <c r="I13" s="259">
        <f t="shared" si="0"/>
        <v>61.52</v>
      </c>
      <c r="J13" s="264"/>
      <c r="K13" s="133"/>
      <c r="R13" s="123"/>
      <c r="S13" s="123"/>
      <c r="T13" s="123"/>
      <c r="U13" s="123"/>
    </row>
    <row r="14" spans="1:21" ht="13" x14ac:dyDescent="0.25">
      <c r="A14" s="114">
        <v>45573</v>
      </c>
      <c r="B14" s="254" t="s">
        <v>260</v>
      </c>
      <c r="C14" s="254">
        <v>134727.01</v>
      </c>
      <c r="D14" s="254" t="s">
        <v>263</v>
      </c>
      <c r="E14" s="254" t="s">
        <v>279</v>
      </c>
      <c r="F14" s="254" t="s">
        <v>49</v>
      </c>
      <c r="G14" s="126">
        <f>ROUND(VLOOKUP(B14,'Rates_PIN_Prj#_TX# input'!$A$8:$B$23,2,FALSE),2)</f>
        <v>123.04</v>
      </c>
      <c r="H14" s="254">
        <v>0.5</v>
      </c>
      <c r="I14" s="259">
        <f t="shared" si="0"/>
        <v>61.52</v>
      </c>
      <c r="J14" s="264"/>
      <c r="K14" s="133"/>
      <c r="R14" s="123"/>
      <c r="S14" s="123"/>
      <c r="T14" s="123"/>
      <c r="U14" s="123"/>
    </row>
    <row r="15" spans="1:21" ht="13" x14ac:dyDescent="0.25">
      <c r="A15" s="114">
        <v>45574</v>
      </c>
      <c r="B15" s="254" t="s">
        <v>260</v>
      </c>
      <c r="C15" s="254">
        <v>106301</v>
      </c>
      <c r="D15" s="254" t="s">
        <v>253</v>
      </c>
      <c r="E15" s="254" t="s">
        <v>252</v>
      </c>
      <c r="F15" s="254" t="s">
        <v>48</v>
      </c>
      <c r="G15" s="126">
        <f>ROUND(VLOOKUP(B15,'Rates_PIN_Prj#_TX# input'!$A$8:$B$23,2,FALSE),2)</f>
        <v>123.04</v>
      </c>
      <c r="H15" s="254">
        <v>0.5</v>
      </c>
      <c r="I15" s="259">
        <f t="shared" si="0"/>
        <v>61.52</v>
      </c>
      <c r="J15" s="264"/>
      <c r="K15" s="133"/>
      <c r="R15" s="123"/>
      <c r="S15" s="123"/>
      <c r="T15" s="123"/>
      <c r="U15" s="123"/>
    </row>
    <row r="16" spans="1:21" ht="13" x14ac:dyDescent="0.25">
      <c r="A16" s="114">
        <v>45574</v>
      </c>
      <c r="B16" s="254" t="s">
        <v>260</v>
      </c>
      <c r="C16" s="254">
        <v>124072.02</v>
      </c>
      <c r="D16" s="254" t="s">
        <v>261</v>
      </c>
      <c r="E16" s="254" t="s">
        <v>252</v>
      </c>
      <c r="F16" s="254" t="s">
        <v>48</v>
      </c>
      <c r="G16" s="126">
        <f>ROUND(VLOOKUP(B16,'Rates_PIN_Prj#_TX# input'!$A$8:$B$23,2,FALSE),2)</f>
        <v>123.04</v>
      </c>
      <c r="H16" s="254">
        <v>0.5</v>
      </c>
      <c r="I16" s="259">
        <f t="shared" si="0"/>
        <v>61.52</v>
      </c>
      <c r="J16" s="264"/>
      <c r="K16" s="133"/>
      <c r="R16" s="123"/>
      <c r="S16" s="123"/>
      <c r="T16" s="123"/>
      <c r="U16" s="123"/>
    </row>
    <row r="17" spans="1:21" ht="13" x14ac:dyDescent="0.25">
      <c r="A17" s="114">
        <v>45574</v>
      </c>
      <c r="B17" s="254" t="s">
        <v>260</v>
      </c>
      <c r="C17" s="254">
        <v>130352</v>
      </c>
      <c r="D17" s="254" t="s">
        <v>262</v>
      </c>
      <c r="E17" s="254" t="s">
        <v>279</v>
      </c>
      <c r="F17" s="254" t="s">
        <v>49</v>
      </c>
      <c r="G17" s="126">
        <f>ROUND(VLOOKUP(B17,'Rates_PIN_Prj#_TX# input'!$A$8:$B$23,2,FALSE),2)</f>
        <v>123.04</v>
      </c>
      <c r="H17" s="254">
        <v>0.5</v>
      </c>
      <c r="I17" s="259">
        <f t="shared" si="0"/>
        <v>61.52</v>
      </c>
      <c r="J17" s="264"/>
      <c r="K17" s="133"/>
      <c r="R17" s="123"/>
      <c r="S17" s="123"/>
      <c r="T17" s="123"/>
      <c r="U17" s="123"/>
    </row>
    <row r="18" spans="1:21" ht="13" x14ac:dyDescent="0.25">
      <c r="A18" s="114">
        <v>45574</v>
      </c>
      <c r="B18" s="254" t="s">
        <v>260</v>
      </c>
      <c r="C18" s="254">
        <v>134727.01</v>
      </c>
      <c r="D18" s="254" t="s">
        <v>263</v>
      </c>
      <c r="E18" s="254" t="s">
        <v>279</v>
      </c>
      <c r="F18" s="254" t="s">
        <v>49</v>
      </c>
      <c r="G18" s="126">
        <f>ROUND(VLOOKUP(B18,'Rates_PIN_Prj#_TX# input'!$A$8:$B$23,2,FALSE),2)</f>
        <v>123.04</v>
      </c>
      <c r="H18" s="254">
        <v>0.5</v>
      </c>
      <c r="I18" s="259">
        <f t="shared" si="0"/>
        <v>61.52</v>
      </c>
      <c r="J18" s="264"/>
      <c r="K18" s="133"/>
      <c r="R18" s="123"/>
      <c r="S18" s="123"/>
      <c r="T18" s="123"/>
      <c r="U18" s="123"/>
    </row>
    <row r="19" spans="1:21" ht="13" x14ac:dyDescent="0.25">
      <c r="A19" s="114">
        <v>45575</v>
      </c>
      <c r="B19" s="254" t="s">
        <v>260</v>
      </c>
      <c r="C19" s="254">
        <v>106301</v>
      </c>
      <c r="D19" s="254" t="s">
        <v>253</v>
      </c>
      <c r="E19" s="254" t="s">
        <v>252</v>
      </c>
      <c r="F19" s="254" t="s">
        <v>48</v>
      </c>
      <c r="G19" s="126">
        <f>ROUND(VLOOKUP(B19,'Rates_PIN_Prj#_TX# input'!$A$8:$B$23,2,FALSE),2)</f>
        <v>123.04</v>
      </c>
      <c r="H19" s="254">
        <v>0.25</v>
      </c>
      <c r="I19" s="259">
        <f t="shared" si="0"/>
        <v>30.76</v>
      </c>
      <c r="J19" s="264"/>
      <c r="K19" s="133"/>
      <c r="R19" s="123"/>
      <c r="S19" s="123"/>
      <c r="T19" s="123"/>
      <c r="U19" s="123"/>
    </row>
    <row r="20" spans="1:21" ht="13" x14ac:dyDescent="0.25">
      <c r="A20" s="114">
        <v>45575</v>
      </c>
      <c r="B20" s="254" t="s">
        <v>260</v>
      </c>
      <c r="C20" s="254">
        <v>124072.02</v>
      </c>
      <c r="D20" s="254" t="s">
        <v>261</v>
      </c>
      <c r="E20" s="254" t="s">
        <v>252</v>
      </c>
      <c r="F20" s="254" t="s">
        <v>48</v>
      </c>
      <c r="G20" s="126">
        <f>ROUND(VLOOKUP(B20,'Rates_PIN_Prj#_TX# input'!$A$8:$B$23,2,FALSE),2)</f>
        <v>123.04</v>
      </c>
      <c r="H20" s="254">
        <v>0.25</v>
      </c>
      <c r="I20" s="259">
        <f t="shared" si="0"/>
        <v>30.76</v>
      </c>
      <c r="J20" s="264"/>
      <c r="K20" s="133"/>
      <c r="R20" s="123"/>
      <c r="S20" s="123"/>
      <c r="T20" s="123"/>
      <c r="U20" s="123"/>
    </row>
    <row r="21" spans="1:21" ht="13" x14ac:dyDescent="0.25">
      <c r="A21" s="114">
        <v>45575</v>
      </c>
      <c r="B21" s="254" t="s">
        <v>260</v>
      </c>
      <c r="C21" s="254">
        <v>130352</v>
      </c>
      <c r="D21" s="254" t="s">
        <v>262</v>
      </c>
      <c r="E21" s="254" t="s">
        <v>279</v>
      </c>
      <c r="F21" s="254" t="s">
        <v>49</v>
      </c>
      <c r="G21" s="126">
        <f>ROUND(VLOOKUP(B21,'Rates_PIN_Prj#_TX# input'!$A$8:$B$23,2,FALSE),2)</f>
        <v>123.04</v>
      </c>
      <c r="H21" s="254">
        <v>0.25</v>
      </c>
      <c r="I21" s="259">
        <f t="shared" si="0"/>
        <v>30.76</v>
      </c>
      <c r="J21" s="264"/>
      <c r="K21" s="133"/>
      <c r="R21" s="123"/>
      <c r="S21" s="123"/>
      <c r="T21" s="123"/>
      <c r="U21" s="123"/>
    </row>
    <row r="22" spans="1:21" ht="13" x14ac:dyDescent="0.25">
      <c r="A22" s="114">
        <v>45575</v>
      </c>
      <c r="B22" s="254" t="s">
        <v>260</v>
      </c>
      <c r="C22" s="254">
        <v>134727.01</v>
      </c>
      <c r="D22" s="254" t="s">
        <v>263</v>
      </c>
      <c r="E22" s="254" t="s">
        <v>279</v>
      </c>
      <c r="F22" s="254" t="s">
        <v>49</v>
      </c>
      <c r="G22" s="126">
        <f>ROUND(VLOOKUP(B22,'Rates_PIN_Prj#_TX# input'!$A$8:$B$23,2,FALSE),2)</f>
        <v>123.04</v>
      </c>
      <c r="H22" s="254">
        <v>0.25</v>
      </c>
      <c r="I22" s="259">
        <f t="shared" si="0"/>
        <v>30.76</v>
      </c>
      <c r="J22" s="264"/>
      <c r="K22" s="133"/>
      <c r="R22" s="123"/>
      <c r="S22" s="123"/>
      <c r="T22" s="123"/>
      <c r="U22" s="123"/>
    </row>
    <row r="23" spans="1:21" ht="13" x14ac:dyDescent="0.25">
      <c r="A23" s="114">
        <v>45587</v>
      </c>
      <c r="B23" s="254" t="s">
        <v>260</v>
      </c>
      <c r="C23" s="254">
        <v>106301</v>
      </c>
      <c r="D23" s="254" t="s">
        <v>253</v>
      </c>
      <c r="E23" s="254" t="s">
        <v>252</v>
      </c>
      <c r="F23" s="254" t="s">
        <v>48</v>
      </c>
      <c r="G23" s="126">
        <f>ROUND(VLOOKUP(B23,'Rates_PIN_Prj#_TX# input'!$A$8:$B$23,2,FALSE),2)</f>
        <v>123.04</v>
      </c>
      <c r="H23" s="254">
        <v>0.25</v>
      </c>
      <c r="I23" s="259">
        <f t="shared" si="0"/>
        <v>30.76</v>
      </c>
      <c r="J23" s="264"/>
      <c r="K23" s="133"/>
      <c r="R23" s="123"/>
      <c r="S23" s="123"/>
      <c r="T23" s="123"/>
      <c r="U23" s="123"/>
    </row>
    <row r="24" spans="1:21" ht="13" x14ac:dyDescent="0.25">
      <c r="A24" s="114">
        <v>45587</v>
      </c>
      <c r="B24" s="254" t="s">
        <v>260</v>
      </c>
      <c r="C24" s="254">
        <v>124072.02</v>
      </c>
      <c r="D24" s="254" t="s">
        <v>261</v>
      </c>
      <c r="E24" s="254" t="s">
        <v>252</v>
      </c>
      <c r="F24" s="254" t="s">
        <v>48</v>
      </c>
      <c r="G24" s="126">
        <f>ROUND(VLOOKUP(B24,'Rates_PIN_Prj#_TX# input'!$A$8:$B$23,2,FALSE),2)</f>
        <v>123.04</v>
      </c>
      <c r="H24" s="254">
        <v>0.25</v>
      </c>
      <c r="I24" s="259">
        <f t="shared" si="0"/>
        <v>30.76</v>
      </c>
      <c r="J24" s="264"/>
      <c r="K24" s="133"/>
      <c r="R24" s="123"/>
      <c r="S24" s="123"/>
      <c r="T24" s="123"/>
      <c r="U24" s="123"/>
    </row>
    <row r="25" spans="1:21" ht="13" x14ac:dyDescent="0.25">
      <c r="A25" s="114">
        <v>45587</v>
      </c>
      <c r="B25" s="254" t="s">
        <v>260</v>
      </c>
      <c r="C25" s="254">
        <v>130352</v>
      </c>
      <c r="D25" s="254" t="s">
        <v>262</v>
      </c>
      <c r="E25" s="254" t="s">
        <v>279</v>
      </c>
      <c r="F25" s="254" t="s">
        <v>49</v>
      </c>
      <c r="G25" s="126">
        <f>ROUND(VLOOKUP(B25,'Rates_PIN_Prj#_TX# input'!$A$8:$B$23,2,FALSE),2)</f>
        <v>123.04</v>
      </c>
      <c r="H25" s="254">
        <v>0.25</v>
      </c>
      <c r="I25" s="259">
        <f t="shared" si="0"/>
        <v>30.76</v>
      </c>
      <c r="J25" s="264"/>
      <c r="K25" s="133"/>
      <c r="R25" s="123"/>
      <c r="S25" s="123"/>
      <c r="T25" s="123"/>
      <c r="U25" s="123"/>
    </row>
    <row r="26" spans="1:21" ht="13" x14ac:dyDescent="0.25">
      <c r="A26" s="114">
        <v>45587</v>
      </c>
      <c r="B26" s="254" t="s">
        <v>260</v>
      </c>
      <c r="C26" s="254">
        <v>134727.01</v>
      </c>
      <c r="D26" s="254" t="s">
        <v>263</v>
      </c>
      <c r="E26" s="254" t="s">
        <v>279</v>
      </c>
      <c r="F26" s="254" t="s">
        <v>49</v>
      </c>
      <c r="G26" s="126">
        <f>ROUND(VLOOKUP(B26,'Rates_PIN_Prj#_TX# input'!$A$8:$B$23,2,FALSE),2)</f>
        <v>123.04</v>
      </c>
      <c r="H26" s="254">
        <v>0.25</v>
      </c>
      <c r="I26" s="259">
        <f t="shared" si="0"/>
        <v>30.76</v>
      </c>
      <c r="J26" s="264"/>
      <c r="K26" s="133"/>
      <c r="R26" s="123"/>
      <c r="S26" s="123"/>
      <c r="T26" s="123"/>
      <c r="U26" s="123"/>
    </row>
    <row r="27" spans="1:21" ht="13" x14ac:dyDescent="0.25">
      <c r="A27" s="114">
        <v>45588</v>
      </c>
      <c r="B27" s="254" t="s">
        <v>260</v>
      </c>
      <c r="C27" s="254">
        <v>106301</v>
      </c>
      <c r="D27" s="254" t="s">
        <v>253</v>
      </c>
      <c r="E27" s="254" t="s">
        <v>252</v>
      </c>
      <c r="F27" s="254" t="s">
        <v>48</v>
      </c>
      <c r="G27" s="126">
        <f>ROUND(VLOOKUP(B27,'Rates_PIN_Prj#_TX# input'!$A$8:$B$23,2,FALSE),2)</f>
        <v>123.04</v>
      </c>
      <c r="H27" s="254">
        <v>0.5</v>
      </c>
      <c r="I27" s="259">
        <f t="shared" si="0"/>
        <v>61.52</v>
      </c>
      <c r="J27" s="264"/>
      <c r="K27" s="133"/>
      <c r="R27" s="123"/>
      <c r="S27" s="123"/>
      <c r="T27" s="123"/>
      <c r="U27" s="123"/>
    </row>
    <row r="28" spans="1:21" ht="13" x14ac:dyDescent="0.25">
      <c r="A28" s="114">
        <v>45588</v>
      </c>
      <c r="B28" s="254" t="s">
        <v>260</v>
      </c>
      <c r="C28" s="254">
        <v>124072.02</v>
      </c>
      <c r="D28" s="254" t="s">
        <v>261</v>
      </c>
      <c r="E28" s="254" t="s">
        <v>252</v>
      </c>
      <c r="F28" s="254" t="s">
        <v>48</v>
      </c>
      <c r="G28" s="126">
        <f>ROUND(VLOOKUP(B28,'Rates_PIN_Prj#_TX# input'!$A$8:$B$23,2,FALSE),2)</f>
        <v>123.04</v>
      </c>
      <c r="H28" s="254">
        <v>0.5</v>
      </c>
      <c r="I28" s="259">
        <f t="shared" si="0"/>
        <v>61.52</v>
      </c>
      <c r="J28" s="264"/>
      <c r="K28" s="133"/>
      <c r="R28" s="123"/>
      <c r="S28" s="123"/>
      <c r="T28" s="123"/>
      <c r="U28" s="123"/>
    </row>
    <row r="29" spans="1:21" ht="13" x14ac:dyDescent="0.25">
      <c r="A29" s="114">
        <v>45588</v>
      </c>
      <c r="B29" s="254" t="s">
        <v>260</v>
      </c>
      <c r="C29" s="254">
        <v>130352</v>
      </c>
      <c r="D29" s="254" t="s">
        <v>262</v>
      </c>
      <c r="E29" s="254" t="s">
        <v>279</v>
      </c>
      <c r="F29" s="254" t="s">
        <v>49</v>
      </c>
      <c r="G29" s="126">
        <f>ROUND(VLOOKUP(B29,'Rates_PIN_Prj#_TX# input'!$A$8:$B$23,2,FALSE),2)</f>
        <v>123.04</v>
      </c>
      <c r="H29" s="254">
        <v>0.5</v>
      </c>
      <c r="I29" s="259">
        <f t="shared" si="0"/>
        <v>61.52</v>
      </c>
      <c r="J29" s="264"/>
      <c r="K29" s="133"/>
      <c r="R29" s="123"/>
      <c r="S29" s="123"/>
      <c r="T29" s="123"/>
      <c r="U29" s="123"/>
    </row>
    <row r="30" spans="1:21" ht="13" x14ac:dyDescent="0.25">
      <c r="A30" s="114">
        <v>45588</v>
      </c>
      <c r="B30" s="254" t="s">
        <v>260</v>
      </c>
      <c r="C30" s="254">
        <v>134727.01</v>
      </c>
      <c r="D30" s="254" t="s">
        <v>263</v>
      </c>
      <c r="E30" s="254" t="s">
        <v>279</v>
      </c>
      <c r="F30" s="254" t="s">
        <v>49</v>
      </c>
      <c r="G30" s="126">
        <f>ROUND(VLOOKUP(B30,'Rates_PIN_Prj#_TX# input'!$A$8:$B$23,2,FALSE),2)</f>
        <v>123.04</v>
      </c>
      <c r="H30" s="254">
        <v>0.5</v>
      </c>
      <c r="I30" s="259">
        <f t="shared" si="0"/>
        <v>61.52</v>
      </c>
      <c r="J30" s="264"/>
      <c r="K30" s="133"/>
      <c r="R30" s="123"/>
      <c r="S30" s="123"/>
      <c r="T30" s="123"/>
      <c r="U30" s="123"/>
    </row>
    <row r="31" spans="1:21" ht="13" x14ac:dyDescent="0.25">
      <c r="A31" s="114">
        <v>45589</v>
      </c>
      <c r="B31" s="254" t="s">
        <v>260</v>
      </c>
      <c r="C31" s="254">
        <v>106301</v>
      </c>
      <c r="D31" s="254" t="s">
        <v>253</v>
      </c>
      <c r="E31" s="254" t="s">
        <v>252</v>
      </c>
      <c r="F31" s="254" t="s">
        <v>48</v>
      </c>
      <c r="G31" s="126">
        <f>ROUND(VLOOKUP(B31,'Rates_PIN_Prj#_TX# input'!$A$8:$B$23,2,FALSE),2)</f>
        <v>123.04</v>
      </c>
      <c r="H31" s="254">
        <v>0.25</v>
      </c>
      <c r="I31" s="259">
        <f t="shared" si="0"/>
        <v>30.76</v>
      </c>
      <c r="J31" s="264"/>
      <c r="K31" s="133"/>
      <c r="R31" s="123"/>
      <c r="S31" s="123"/>
      <c r="T31" s="123"/>
      <c r="U31" s="123"/>
    </row>
    <row r="32" spans="1:21" ht="13" x14ac:dyDescent="0.25">
      <c r="A32" s="114">
        <v>45589</v>
      </c>
      <c r="B32" s="254" t="s">
        <v>260</v>
      </c>
      <c r="C32" s="254">
        <v>124072.02</v>
      </c>
      <c r="D32" s="254" t="s">
        <v>261</v>
      </c>
      <c r="E32" s="254" t="s">
        <v>252</v>
      </c>
      <c r="F32" s="254" t="s">
        <v>48</v>
      </c>
      <c r="G32" s="126">
        <f>ROUND(VLOOKUP(B32,'Rates_PIN_Prj#_TX# input'!$A$8:$B$23,2,FALSE),2)</f>
        <v>123.04</v>
      </c>
      <c r="H32" s="254">
        <v>0.25</v>
      </c>
      <c r="I32" s="259">
        <f t="shared" si="0"/>
        <v>30.76</v>
      </c>
      <c r="J32" s="264"/>
      <c r="K32" s="133"/>
      <c r="R32" s="123"/>
      <c r="S32" s="123"/>
      <c r="T32" s="123"/>
      <c r="U32" s="123"/>
    </row>
    <row r="33" spans="1:21" ht="13" x14ac:dyDescent="0.25">
      <c r="A33" s="114">
        <v>45589</v>
      </c>
      <c r="B33" s="254" t="s">
        <v>260</v>
      </c>
      <c r="C33" s="254">
        <v>130352</v>
      </c>
      <c r="D33" s="254" t="s">
        <v>262</v>
      </c>
      <c r="E33" s="254" t="s">
        <v>279</v>
      </c>
      <c r="F33" s="254" t="s">
        <v>49</v>
      </c>
      <c r="G33" s="126">
        <f>ROUND(VLOOKUP(B33,'Rates_PIN_Prj#_TX# input'!$A$8:$B$23,2,FALSE),2)</f>
        <v>123.04</v>
      </c>
      <c r="H33" s="254">
        <v>0.25</v>
      </c>
      <c r="I33" s="259">
        <f t="shared" si="0"/>
        <v>30.76</v>
      </c>
      <c r="J33" s="264"/>
      <c r="K33" s="133"/>
      <c r="R33" s="123"/>
      <c r="S33" s="123"/>
      <c r="T33" s="123"/>
      <c r="U33" s="123"/>
    </row>
    <row r="34" spans="1:21" ht="13" x14ac:dyDescent="0.25">
      <c r="A34" s="114">
        <v>45589</v>
      </c>
      <c r="B34" s="254" t="s">
        <v>260</v>
      </c>
      <c r="C34" s="254">
        <v>134727.01</v>
      </c>
      <c r="D34" s="254" t="s">
        <v>263</v>
      </c>
      <c r="E34" s="254" t="s">
        <v>279</v>
      </c>
      <c r="F34" s="254" t="s">
        <v>49</v>
      </c>
      <c r="G34" s="126">
        <f>ROUND(VLOOKUP(B34,'Rates_PIN_Prj#_TX# input'!$A$8:$B$23,2,FALSE),2)</f>
        <v>123.04</v>
      </c>
      <c r="H34" s="254">
        <v>0.25</v>
      </c>
      <c r="I34" s="259">
        <f t="shared" si="0"/>
        <v>30.76</v>
      </c>
      <c r="J34" s="264"/>
      <c r="K34" s="133"/>
      <c r="R34" s="123"/>
      <c r="S34" s="123"/>
      <c r="T34" s="123"/>
      <c r="U34" s="123"/>
    </row>
    <row r="35" spans="1:21" ht="13" x14ac:dyDescent="0.25">
      <c r="A35" s="114">
        <v>45590</v>
      </c>
      <c r="B35" s="254" t="s">
        <v>260</v>
      </c>
      <c r="C35" s="254">
        <v>106301</v>
      </c>
      <c r="D35" s="254" t="s">
        <v>253</v>
      </c>
      <c r="E35" s="254" t="s">
        <v>252</v>
      </c>
      <c r="F35" s="254" t="s">
        <v>48</v>
      </c>
      <c r="G35" s="126">
        <f>ROUND(VLOOKUP(B35,'Rates_PIN_Prj#_TX# input'!$A$8:$B$23,2,FALSE),2)</f>
        <v>123.04</v>
      </c>
      <c r="H35" s="254">
        <v>0.25</v>
      </c>
      <c r="I35" s="259">
        <f t="shared" si="0"/>
        <v>30.76</v>
      </c>
      <c r="J35" s="264"/>
      <c r="K35" s="133"/>
      <c r="R35" s="123"/>
      <c r="S35" s="123"/>
      <c r="T35" s="123"/>
      <c r="U35" s="123"/>
    </row>
    <row r="36" spans="1:21" ht="13" x14ac:dyDescent="0.25">
      <c r="A36" s="114">
        <v>45590</v>
      </c>
      <c r="B36" s="254" t="s">
        <v>260</v>
      </c>
      <c r="C36" s="254">
        <v>124072.02</v>
      </c>
      <c r="D36" s="254" t="s">
        <v>261</v>
      </c>
      <c r="E36" s="254" t="s">
        <v>252</v>
      </c>
      <c r="F36" s="254" t="s">
        <v>48</v>
      </c>
      <c r="G36" s="126">
        <f>ROUND(VLOOKUP(B36,'Rates_PIN_Prj#_TX# input'!$A$8:$B$23,2,FALSE),2)</f>
        <v>123.04</v>
      </c>
      <c r="H36" s="254">
        <v>0.25</v>
      </c>
      <c r="I36" s="259">
        <f t="shared" si="0"/>
        <v>30.76</v>
      </c>
      <c r="J36" s="264"/>
      <c r="K36" s="133"/>
      <c r="R36" s="123"/>
      <c r="S36" s="123"/>
      <c r="T36" s="123"/>
      <c r="U36" s="123"/>
    </row>
    <row r="37" spans="1:21" ht="13" x14ac:dyDescent="0.25">
      <c r="A37" s="114">
        <v>45590</v>
      </c>
      <c r="B37" s="254" t="s">
        <v>260</v>
      </c>
      <c r="C37" s="254">
        <v>130352</v>
      </c>
      <c r="D37" s="254" t="s">
        <v>262</v>
      </c>
      <c r="E37" s="254" t="s">
        <v>279</v>
      </c>
      <c r="F37" s="254" t="s">
        <v>49</v>
      </c>
      <c r="G37" s="126">
        <f>ROUND(VLOOKUP(B37,'Rates_PIN_Prj#_TX# input'!$A$8:$B$23,2,FALSE),2)</f>
        <v>123.04</v>
      </c>
      <c r="H37" s="254">
        <v>0.25</v>
      </c>
      <c r="I37" s="259">
        <f t="shared" si="0"/>
        <v>30.76</v>
      </c>
      <c r="J37" s="264"/>
      <c r="K37" s="133"/>
      <c r="R37" s="123"/>
      <c r="S37" s="123"/>
      <c r="T37" s="123"/>
      <c r="U37" s="123"/>
    </row>
    <row r="38" spans="1:21" ht="13" x14ac:dyDescent="0.25">
      <c r="A38" s="114">
        <v>45590</v>
      </c>
      <c r="B38" s="254" t="s">
        <v>260</v>
      </c>
      <c r="C38" s="254">
        <v>134727.01</v>
      </c>
      <c r="D38" s="254" t="s">
        <v>263</v>
      </c>
      <c r="E38" s="254" t="s">
        <v>279</v>
      </c>
      <c r="F38" s="254" t="s">
        <v>49</v>
      </c>
      <c r="G38" s="126">
        <f>ROUND(VLOOKUP(B38,'Rates_PIN_Prj#_TX# input'!$A$8:$B$23,2,FALSE),2)</f>
        <v>123.04</v>
      </c>
      <c r="H38" s="254">
        <v>0.25</v>
      </c>
      <c r="I38" s="259">
        <f t="shared" si="0"/>
        <v>30.76</v>
      </c>
      <c r="J38" s="264"/>
      <c r="K38" s="133"/>
      <c r="R38" s="123"/>
      <c r="S38" s="123"/>
      <c r="T38" s="123"/>
      <c r="U38" s="123"/>
    </row>
    <row r="39" spans="1:21" ht="13" x14ac:dyDescent="0.25">
      <c r="A39" s="114">
        <v>45573</v>
      </c>
      <c r="B39" s="254" t="s">
        <v>264</v>
      </c>
      <c r="C39" s="254">
        <v>106301</v>
      </c>
      <c r="D39" s="254" t="s">
        <v>253</v>
      </c>
      <c r="E39" s="254" t="s">
        <v>252</v>
      </c>
      <c r="F39" s="254" t="s">
        <v>48</v>
      </c>
      <c r="G39" s="126">
        <f>ROUND(VLOOKUP(B39,'Rates_PIN_Prj#_TX# input'!$A$8:$B$23,2,FALSE),2)</f>
        <v>105.04</v>
      </c>
      <c r="H39" s="254">
        <v>1.25</v>
      </c>
      <c r="I39" s="259">
        <f t="shared" si="0"/>
        <v>131.30000000000001</v>
      </c>
      <c r="J39" s="264"/>
      <c r="K39" s="133"/>
      <c r="R39" s="123"/>
      <c r="S39" s="123"/>
      <c r="T39" s="123"/>
      <c r="U39" s="123"/>
    </row>
    <row r="40" spans="1:21" ht="13" x14ac:dyDescent="0.25">
      <c r="A40" s="114">
        <v>45573</v>
      </c>
      <c r="B40" s="254" t="s">
        <v>264</v>
      </c>
      <c r="C40" s="254">
        <v>124072.02</v>
      </c>
      <c r="D40" s="254" t="s">
        <v>261</v>
      </c>
      <c r="E40" s="254" t="s">
        <v>252</v>
      </c>
      <c r="F40" s="254" t="s">
        <v>48</v>
      </c>
      <c r="G40" s="126">
        <f>ROUND(VLOOKUP(B40,'Rates_PIN_Prj#_TX# input'!$A$8:$B$23,2,FALSE),2)</f>
        <v>105.04</v>
      </c>
      <c r="H40" s="254">
        <v>1.25</v>
      </c>
      <c r="I40" s="259">
        <f t="shared" si="0"/>
        <v>131.30000000000001</v>
      </c>
      <c r="J40" s="264"/>
      <c r="K40" s="133"/>
      <c r="R40" s="123"/>
      <c r="S40" s="123"/>
      <c r="T40" s="123"/>
      <c r="U40" s="123"/>
    </row>
    <row r="41" spans="1:21" ht="13" x14ac:dyDescent="0.25">
      <c r="A41" s="114">
        <v>45573</v>
      </c>
      <c r="B41" s="254" t="s">
        <v>264</v>
      </c>
      <c r="C41" s="254">
        <v>130352</v>
      </c>
      <c r="D41" s="254" t="s">
        <v>262</v>
      </c>
      <c r="E41" s="254" t="s">
        <v>279</v>
      </c>
      <c r="F41" s="254" t="s">
        <v>49</v>
      </c>
      <c r="G41" s="126">
        <f>ROUND(VLOOKUP(B41,'Rates_PIN_Prj#_TX# input'!$A$8:$B$23,2,FALSE),2)</f>
        <v>105.04</v>
      </c>
      <c r="H41" s="254">
        <v>1.25</v>
      </c>
      <c r="I41" s="259">
        <f t="shared" si="0"/>
        <v>131.30000000000001</v>
      </c>
      <c r="J41" s="264"/>
      <c r="K41" s="133"/>
      <c r="R41" s="123"/>
      <c r="S41" s="123"/>
      <c r="T41" s="123"/>
      <c r="U41" s="123"/>
    </row>
    <row r="42" spans="1:21" ht="13" x14ac:dyDescent="0.25">
      <c r="A42" s="114">
        <v>45573</v>
      </c>
      <c r="B42" s="254" t="s">
        <v>264</v>
      </c>
      <c r="C42" s="254">
        <v>134727.01</v>
      </c>
      <c r="D42" s="254" t="s">
        <v>263</v>
      </c>
      <c r="E42" s="254" t="s">
        <v>279</v>
      </c>
      <c r="F42" s="254" t="s">
        <v>49</v>
      </c>
      <c r="G42" s="126">
        <f>ROUND(VLOOKUP(B42,'Rates_PIN_Prj#_TX# input'!$A$8:$B$23,2,FALSE),2)</f>
        <v>105.04</v>
      </c>
      <c r="H42" s="254">
        <v>1.25</v>
      </c>
      <c r="I42" s="259">
        <f t="shared" si="0"/>
        <v>131.30000000000001</v>
      </c>
      <c r="J42" s="264"/>
      <c r="K42" s="133"/>
      <c r="R42" s="123"/>
      <c r="S42" s="123"/>
      <c r="T42" s="123"/>
      <c r="U42" s="123"/>
    </row>
    <row r="43" spans="1:21" ht="13" x14ac:dyDescent="0.25">
      <c r="A43" s="114">
        <v>45574</v>
      </c>
      <c r="B43" s="254" t="s">
        <v>264</v>
      </c>
      <c r="C43" s="254">
        <v>106301</v>
      </c>
      <c r="D43" s="254" t="s">
        <v>253</v>
      </c>
      <c r="E43" s="254" t="s">
        <v>252</v>
      </c>
      <c r="F43" s="254" t="s">
        <v>48</v>
      </c>
      <c r="G43" s="126">
        <f>ROUND(VLOOKUP(B43,'Rates_PIN_Prj#_TX# input'!$A$8:$B$23,2,FALSE),2)</f>
        <v>105.04</v>
      </c>
      <c r="H43" s="254">
        <v>2</v>
      </c>
      <c r="I43" s="259">
        <f t="shared" si="0"/>
        <v>210.08</v>
      </c>
      <c r="J43" s="264"/>
      <c r="K43" s="133"/>
      <c r="R43" s="123"/>
      <c r="S43" s="123"/>
      <c r="T43" s="123"/>
      <c r="U43" s="123"/>
    </row>
    <row r="44" spans="1:21" ht="13" x14ac:dyDescent="0.25">
      <c r="A44" s="114">
        <v>45574</v>
      </c>
      <c r="B44" s="254" t="s">
        <v>264</v>
      </c>
      <c r="C44" s="254">
        <v>124072.02</v>
      </c>
      <c r="D44" s="254" t="s">
        <v>261</v>
      </c>
      <c r="E44" s="254" t="s">
        <v>252</v>
      </c>
      <c r="F44" s="254" t="s">
        <v>48</v>
      </c>
      <c r="G44" s="126">
        <f>ROUND(VLOOKUP(B44,'Rates_PIN_Prj#_TX# input'!$A$8:$B$23,2,FALSE),2)</f>
        <v>105.04</v>
      </c>
      <c r="H44" s="254">
        <v>2</v>
      </c>
      <c r="I44" s="259">
        <f t="shared" si="0"/>
        <v>210.08</v>
      </c>
      <c r="J44" s="264"/>
      <c r="K44" s="133"/>
      <c r="R44" s="123"/>
      <c r="S44" s="123"/>
      <c r="T44" s="123"/>
      <c r="U44" s="123"/>
    </row>
    <row r="45" spans="1:21" ht="13" x14ac:dyDescent="0.25">
      <c r="A45" s="114">
        <v>45574</v>
      </c>
      <c r="B45" s="254" t="s">
        <v>264</v>
      </c>
      <c r="C45" s="254">
        <v>130352</v>
      </c>
      <c r="D45" s="254" t="s">
        <v>262</v>
      </c>
      <c r="E45" s="254" t="s">
        <v>279</v>
      </c>
      <c r="F45" s="254" t="s">
        <v>49</v>
      </c>
      <c r="G45" s="126">
        <f>ROUND(VLOOKUP(B45,'Rates_PIN_Prj#_TX# input'!$A$8:$B$23,2,FALSE),2)</f>
        <v>105.04</v>
      </c>
      <c r="H45" s="254">
        <v>2</v>
      </c>
      <c r="I45" s="259">
        <f t="shared" si="0"/>
        <v>210.08</v>
      </c>
      <c r="J45" s="264"/>
      <c r="K45" s="133"/>
      <c r="R45" s="123"/>
      <c r="S45" s="123"/>
      <c r="T45" s="123"/>
      <c r="U45" s="123"/>
    </row>
    <row r="46" spans="1:21" ht="13" x14ac:dyDescent="0.25">
      <c r="A46" s="114">
        <v>45574</v>
      </c>
      <c r="B46" s="254" t="s">
        <v>264</v>
      </c>
      <c r="C46" s="254">
        <v>134727.01</v>
      </c>
      <c r="D46" s="254" t="s">
        <v>263</v>
      </c>
      <c r="E46" s="254" t="s">
        <v>279</v>
      </c>
      <c r="F46" s="254" t="s">
        <v>49</v>
      </c>
      <c r="G46" s="126">
        <f>ROUND(VLOOKUP(B46,'Rates_PIN_Prj#_TX# input'!$A$8:$B$23,2,FALSE),2)</f>
        <v>105.04</v>
      </c>
      <c r="H46" s="254">
        <v>2</v>
      </c>
      <c r="I46" s="259">
        <f t="shared" si="0"/>
        <v>210.08</v>
      </c>
      <c r="J46" s="264"/>
      <c r="K46" s="133"/>
      <c r="R46" s="123"/>
      <c r="S46" s="123"/>
      <c r="T46" s="123"/>
      <c r="U46" s="123"/>
    </row>
    <row r="47" spans="1:21" ht="13" x14ac:dyDescent="0.25">
      <c r="A47" s="114">
        <v>45575</v>
      </c>
      <c r="B47" s="254" t="s">
        <v>264</v>
      </c>
      <c r="C47" s="254">
        <v>106301</v>
      </c>
      <c r="D47" s="254" t="s">
        <v>253</v>
      </c>
      <c r="E47" s="254" t="s">
        <v>252</v>
      </c>
      <c r="F47" s="254" t="s">
        <v>48</v>
      </c>
      <c r="G47" s="126">
        <f>ROUND(VLOOKUP(B47,'Rates_PIN_Prj#_TX# input'!$A$8:$B$23,2,FALSE),2)</f>
        <v>105.04</v>
      </c>
      <c r="H47" s="254">
        <v>1.25</v>
      </c>
      <c r="I47" s="259">
        <f t="shared" si="0"/>
        <v>131.30000000000001</v>
      </c>
      <c r="J47" s="264"/>
      <c r="K47" s="133"/>
      <c r="R47" s="123"/>
      <c r="S47" s="123"/>
      <c r="T47" s="123"/>
      <c r="U47" s="123"/>
    </row>
    <row r="48" spans="1:21" ht="13" x14ac:dyDescent="0.25">
      <c r="A48" s="114">
        <v>45575</v>
      </c>
      <c r="B48" s="254" t="s">
        <v>264</v>
      </c>
      <c r="C48" s="254">
        <v>124072.02</v>
      </c>
      <c r="D48" s="254" t="s">
        <v>261</v>
      </c>
      <c r="E48" s="254" t="s">
        <v>252</v>
      </c>
      <c r="F48" s="254" t="s">
        <v>48</v>
      </c>
      <c r="G48" s="126">
        <f>ROUND(VLOOKUP(B48,'Rates_PIN_Prj#_TX# input'!$A$8:$B$23,2,FALSE),2)</f>
        <v>105.04</v>
      </c>
      <c r="H48" s="254">
        <v>1.25</v>
      </c>
      <c r="I48" s="259">
        <f t="shared" si="0"/>
        <v>131.30000000000001</v>
      </c>
      <c r="J48" s="264"/>
      <c r="K48" s="133"/>
      <c r="R48" s="123"/>
      <c r="S48" s="123"/>
      <c r="T48" s="123"/>
      <c r="U48" s="123"/>
    </row>
    <row r="49" spans="1:21" ht="13" x14ac:dyDescent="0.25">
      <c r="A49" s="114">
        <v>45575</v>
      </c>
      <c r="B49" s="254" t="s">
        <v>264</v>
      </c>
      <c r="C49" s="254">
        <v>130352</v>
      </c>
      <c r="D49" s="254" t="s">
        <v>262</v>
      </c>
      <c r="E49" s="254" t="s">
        <v>279</v>
      </c>
      <c r="F49" s="254" t="s">
        <v>49</v>
      </c>
      <c r="G49" s="126">
        <f>ROUND(VLOOKUP(B49,'Rates_PIN_Prj#_TX# input'!$A$8:$B$23,2,FALSE),2)</f>
        <v>105.04</v>
      </c>
      <c r="H49" s="254">
        <v>1.25</v>
      </c>
      <c r="I49" s="259">
        <f t="shared" si="0"/>
        <v>131.30000000000001</v>
      </c>
      <c r="J49" s="264"/>
      <c r="K49" s="133"/>
      <c r="R49" s="123"/>
      <c r="S49" s="123"/>
      <c r="T49" s="123"/>
      <c r="U49" s="123"/>
    </row>
    <row r="50" spans="1:21" ht="13" x14ac:dyDescent="0.25">
      <c r="A50" s="114">
        <v>45575</v>
      </c>
      <c r="B50" s="254" t="s">
        <v>264</v>
      </c>
      <c r="C50" s="254">
        <v>134727.01</v>
      </c>
      <c r="D50" s="254" t="s">
        <v>263</v>
      </c>
      <c r="E50" s="254" t="s">
        <v>279</v>
      </c>
      <c r="F50" s="254" t="s">
        <v>49</v>
      </c>
      <c r="G50" s="126">
        <f>ROUND(VLOOKUP(B50,'Rates_PIN_Prj#_TX# input'!$A$8:$B$23,2,FALSE),2)</f>
        <v>105.04</v>
      </c>
      <c r="H50" s="254">
        <v>1.25</v>
      </c>
      <c r="I50" s="259">
        <f t="shared" si="0"/>
        <v>131.30000000000001</v>
      </c>
      <c r="J50" s="264"/>
      <c r="K50" s="133"/>
      <c r="R50" s="123"/>
      <c r="S50" s="123"/>
      <c r="T50" s="123"/>
      <c r="U50" s="123"/>
    </row>
    <row r="51" spans="1:21" ht="13" x14ac:dyDescent="0.25">
      <c r="A51" s="114">
        <v>45581</v>
      </c>
      <c r="B51" s="254" t="s">
        <v>264</v>
      </c>
      <c r="C51" s="254">
        <v>106301</v>
      </c>
      <c r="D51" s="254" t="s">
        <v>253</v>
      </c>
      <c r="E51" s="254" t="s">
        <v>252</v>
      </c>
      <c r="F51" s="254" t="s">
        <v>48</v>
      </c>
      <c r="G51" s="126">
        <f>ROUND(VLOOKUP(B51,'Rates_PIN_Prj#_TX# input'!$A$8:$B$23,2,FALSE),2)</f>
        <v>105.04</v>
      </c>
      <c r="H51" s="254">
        <v>0.25</v>
      </c>
      <c r="I51" s="259">
        <f t="shared" si="0"/>
        <v>26.26</v>
      </c>
      <c r="J51" s="264"/>
      <c r="K51" s="133"/>
      <c r="R51" s="123"/>
      <c r="S51" s="123"/>
      <c r="T51" s="123"/>
      <c r="U51" s="123"/>
    </row>
    <row r="52" spans="1:21" ht="13" x14ac:dyDescent="0.25">
      <c r="A52" s="114">
        <v>45581</v>
      </c>
      <c r="B52" s="254" t="s">
        <v>264</v>
      </c>
      <c r="C52" s="254">
        <v>124072.02</v>
      </c>
      <c r="D52" s="254" t="s">
        <v>261</v>
      </c>
      <c r="E52" s="254" t="s">
        <v>252</v>
      </c>
      <c r="F52" s="254" t="s">
        <v>48</v>
      </c>
      <c r="G52" s="126">
        <f>ROUND(VLOOKUP(B52,'Rates_PIN_Prj#_TX# input'!$A$8:$B$23,2,FALSE),2)</f>
        <v>105.04</v>
      </c>
      <c r="H52" s="254">
        <v>0.25</v>
      </c>
      <c r="I52" s="259">
        <f t="shared" si="0"/>
        <v>26.26</v>
      </c>
      <c r="J52" s="264"/>
      <c r="K52" s="133"/>
      <c r="R52" s="123"/>
      <c r="S52" s="123"/>
      <c r="T52" s="123"/>
      <c r="U52" s="123"/>
    </row>
    <row r="53" spans="1:21" ht="13" x14ac:dyDescent="0.25">
      <c r="A53" s="114">
        <v>45581</v>
      </c>
      <c r="B53" s="254" t="s">
        <v>264</v>
      </c>
      <c r="C53" s="254">
        <v>130352</v>
      </c>
      <c r="D53" s="254" t="s">
        <v>262</v>
      </c>
      <c r="E53" s="254" t="s">
        <v>279</v>
      </c>
      <c r="F53" s="254" t="s">
        <v>49</v>
      </c>
      <c r="G53" s="126">
        <f>ROUND(VLOOKUP(B53,'Rates_PIN_Prj#_TX# input'!$A$8:$B$23,2,FALSE),2)</f>
        <v>105.04</v>
      </c>
      <c r="H53" s="254">
        <v>0.25</v>
      </c>
      <c r="I53" s="259">
        <f t="shared" si="0"/>
        <v>26.26</v>
      </c>
      <c r="J53" s="264"/>
      <c r="K53" s="133"/>
      <c r="R53" s="123"/>
      <c r="S53" s="123"/>
      <c r="T53" s="123"/>
      <c r="U53" s="123"/>
    </row>
    <row r="54" spans="1:21" x14ac:dyDescent="0.25">
      <c r="A54" s="114">
        <v>45581</v>
      </c>
      <c r="B54" s="254" t="s">
        <v>264</v>
      </c>
      <c r="C54" s="254">
        <v>134727.01</v>
      </c>
      <c r="D54" s="254" t="s">
        <v>263</v>
      </c>
      <c r="E54" s="254" t="s">
        <v>279</v>
      </c>
      <c r="F54" s="254" t="s">
        <v>49</v>
      </c>
      <c r="G54" s="126">
        <f>ROUND(VLOOKUP(B54,'Rates_PIN_Prj#_TX# input'!$A$8:$B$23,2,FALSE),2)</f>
        <v>105.04</v>
      </c>
      <c r="H54" s="254">
        <v>0.25</v>
      </c>
      <c r="I54" s="259">
        <f t="shared" si="0"/>
        <v>26.26</v>
      </c>
    </row>
    <row r="55" spans="1:21" x14ac:dyDescent="0.25">
      <c r="A55" s="114">
        <v>45583</v>
      </c>
      <c r="B55" s="254" t="s">
        <v>264</v>
      </c>
      <c r="C55" s="254">
        <v>106301</v>
      </c>
      <c r="D55" s="254" t="s">
        <v>253</v>
      </c>
      <c r="E55" s="254" t="s">
        <v>252</v>
      </c>
      <c r="F55" s="254" t="s">
        <v>48</v>
      </c>
      <c r="G55" s="126">
        <f>ROUND(VLOOKUP(B55,'Rates_PIN_Prj#_TX# input'!$A$8:$B$23,2,FALSE),2)</f>
        <v>105.04</v>
      </c>
      <c r="H55" s="254">
        <v>0.25</v>
      </c>
      <c r="I55" s="259">
        <f t="shared" si="0"/>
        <v>26.26</v>
      </c>
    </row>
    <row r="56" spans="1:21" x14ac:dyDescent="0.25">
      <c r="A56" s="114">
        <v>45583</v>
      </c>
      <c r="B56" s="254" t="s">
        <v>264</v>
      </c>
      <c r="C56" s="254">
        <v>124072.02</v>
      </c>
      <c r="D56" s="254" t="s">
        <v>261</v>
      </c>
      <c r="E56" s="254" t="s">
        <v>252</v>
      </c>
      <c r="F56" s="254" t="s">
        <v>48</v>
      </c>
      <c r="G56" s="126">
        <f>ROUND(VLOOKUP(B56,'Rates_PIN_Prj#_TX# input'!$A$8:$B$23,2,FALSE),2)</f>
        <v>105.04</v>
      </c>
      <c r="H56" s="254">
        <v>0.25</v>
      </c>
      <c r="I56" s="259">
        <f t="shared" si="0"/>
        <v>26.26</v>
      </c>
    </row>
    <row r="57" spans="1:21" x14ac:dyDescent="0.25">
      <c r="A57" s="114">
        <v>45583</v>
      </c>
      <c r="B57" s="254" t="s">
        <v>264</v>
      </c>
      <c r="C57" s="254">
        <v>130352</v>
      </c>
      <c r="D57" s="254" t="s">
        <v>262</v>
      </c>
      <c r="E57" s="254" t="s">
        <v>279</v>
      </c>
      <c r="F57" s="254" t="s">
        <v>49</v>
      </c>
      <c r="G57" s="126">
        <f>ROUND(VLOOKUP(B57,'Rates_PIN_Prj#_TX# input'!$A$8:$B$23,2,FALSE),2)</f>
        <v>105.04</v>
      </c>
      <c r="H57" s="254">
        <v>0.25</v>
      </c>
      <c r="I57" s="259">
        <f t="shared" si="0"/>
        <v>26.26</v>
      </c>
    </row>
    <row r="58" spans="1:21" x14ac:dyDescent="0.25">
      <c r="A58" s="114">
        <v>45583</v>
      </c>
      <c r="B58" s="254" t="s">
        <v>264</v>
      </c>
      <c r="C58" s="254">
        <v>134727.01</v>
      </c>
      <c r="D58" s="254" t="s">
        <v>263</v>
      </c>
      <c r="E58" s="254" t="s">
        <v>279</v>
      </c>
      <c r="F58" s="254" t="s">
        <v>49</v>
      </c>
      <c r="G58" s="126">
        <f>ROUND(VLOOKUP(B58,'Rates_PIN_Prj#_TX# input'!$A$8:$B$23,2,FALSE),2)</f>
        <v>105.04</v>
      </c>
      <c r="H58" s="254">
        <v>0.25</v>
      </c>
      <c r="I58" s="259">
        <f t="shared" si="0"/>
        <v>26.26</v>
      </c>
    </row>
    <row r="59" spans="1:21" x14ac:dyDescent="0.25">
      <c r="A59" s="114">
        <v>45587</v>
      </c>
      <c r="B59" s="254" t="s">
        <v>264</v>
      </c>
      <c r="C59" s="254">
        <v>106301</v>
      </c>
      <c r="D59" s="254" t="s">
        <v>253</v>
      </c>
      <c r="E59" s="254" t="s">
        <v>252</v>
      </c>
      <c r="F59" s="254" t="s">
        <v>48</v>
      </c>
      <c r="G59" s="126">
        <f>ROUND(VLOOKUP(B59,'Rates_PIN_Prj#_TX# input'!$A$8:$B$23,2,FALSE),2)</f>
        <v>105.04</v>
      </c>
      <c r="H59" s="254">
        <v>0.25</v>
      </c>
      <c r="I59" s="259">
        <f t="shared" si="0"/>
        <v>26.26</v>
      </c>
    </row>
    <row r="60" spans="1:21" x14ac:dyDescent="0.25">
      <c r="A60" s="114">
        <v>45587</v>
      </c>
      <c r="B60" s="254" t="s">
        <v>264</v>
      </c>
      <c r="C60" s="254">
        <v>124072.02</v>
      </c>
      <c r="D60" s="254" t="s">
        <v>261</v>
      </c>
      <c r="E60" s="254" t="s">
        <v>252</v>
      </c>
      <c r="F60" s="254" t="s">
        <v>48</v>
      </c>
      <c r="G60" s="126">
        <f>ROUND(VLOOKUP(B60,'Rates_PIN_Prj#_TX# input'!$A$8:$B$23,2,FALSE),2)</f>
        <v>105.04</v>
      </c>
      <c r="H60" s="254">
        <v>0.25</v>
      </c>
      <c r="I60" s="259">
        <f t="shared" si="0"/>
        <v>26.26</v>
      </c>
    </row>
    <row r="61" spans="1:21" x14ac:dyDescent="0.25">
      <c r="A61" s="114">
        <v>45587</v>
      </c>
      <c r="B61" s="254" t="s">
        <v>264</v>
      </c>
      <c r="C61" s="254">
        <v>130352</v>
      </c>
      <c r="D61" s="254" t="s">
        <v>262</v>
      </c>
      <c r="E61" s="254" t="s">
        <v>279</v>
      </c>
      <c r="F61" s="254" t="s">
        <v>49</v>
      </c>
      <c r="G61" s="126">
        <f>ROUND(VLOOKUP(B61,'Rates_PIN_Prj#_TX# input'!$A$8:$B$23,2,FALSE),2)</f>
        <v>105.04</v>
      </c>
      <c r="H61" s="254">
        <v>0.25</v>
      </c>
      <c r="I61" s="259">
        <f t="shared" si="0"/>
        <v>26.26</v>
      </c>
    </row>
    <row r="62" spans="1:21" x14ac:dyDescent="0.25">
      <c r="A62" s="114">
        <v>45587</v>
      </c>
      <c r="B62" s="254" t="s">
        <v>264</v>
      </c>
      <c r="C62" s="254">
        <v>134727.01</v>
      </c>
      <c r="D62" s="254" t="s">
        <v>263</v>
      </c>
      <c r="E62" s="254" t="s">
        <v>279</v>
      </c>
      <c r="F62" s="254" t="s">
        <v>49</v>
      </c>
      <c r="G62" s="126">
        <f>ROUND(VLOOKUP(B62,'Rates_PIN_Prj#_TX# input'!$A$8:$B$23,2,FALSE),2)</f>
        <v>105.04</v>
      </c>
      <c r="H62" s="254">
        <v>0.25</v>
      </c>
      <c r="I62" s="259">
        <f t="shared" si="0"/>
        <v>26.26</v>
      </c>
    </row>
    <row r="63" spans="1:21" x14ac:dyDescent="0.25">
      <c r="A63" s="114">
        <v>45588</v>
      </c>
      <c r="B63" s="254" t="s">
        <v>264</v>
      </c>
      <c r="C63" s="254">
        <v>106301</v>
      </c>
      <c r="D63" s="254" t="s">
        <v>253</v>
      </c>
      <c r="E63" s="254" t="s">
        <v>252</v>
      </c>
      <c r="F63" s="254" t="s">
        <v>48</v>
      </c>
      <c r="G63" s="126">
        <f>ROUND(VLOOKUP(B63,'Rates_PIN_Prj#_TX# input'!$A$8:$B$23,2,FALSE),2)</f>
        <v>105.04</v>
      </c>
      <c r="H63" s="254">
        <v>0.25</v>
      </c>
      <c r="I63" s="259">
        <f t="shared" si="0"/>
        <v>26.26</v>
      </c>
    </row>
    <row r="64" spans="1:21" x14ac:dyDescent="0.25">
      <c r="A64" s="114">
        <v>45588</v>
      </c>
      <c r="B64" s="254" t="s">
        <v>264</v>
      </c>
      <c r="C64" s="254">
        <v>124072.02</v>
      </c>
      <c r="D64" s="254" t="s">
        <v>261</v>
      </c>
      <c r="E64" s="254" t="s">
        <v>252</v>
      </c>
      <c r="F64" s="254" t="s">
        <v>48</v>
      </c>
      <c r="G64" s="126">
        <f>ROUND(VLOOKUP(B64,'Rates_PIN_Prj#_TX# input'!$A$8:$B$23,2,FALSE),2)</f>
        <v>105.04</v>
      </c>
      <c r="H64" s="254">
        <v>0.25</v>
      </c>
      <c r="I64" s="259">
        <f t="shared" si="0"/>
        <v>26.26</v>
      </c>
    </row>
    <row r="65" spans="1:11" x14ac:dyDescent="0.25">
      <c r="A65" s="114">
        <v>45588</v>
      </c>
      <c r="B65" s="254" t="s">
        <v>264</v>
      </c>
      <c r="C65" s="254">
        <v>130352</v>
      </c>
      <c r="D65" s="254" t="s">
        <v>262</v>
      </c>
      <c r="E65" s="254" t="s">
        <v>279</v>
      </c>
      <c r="F65" s="254" t="s">
        <v>49</v>
      </c>
      <c r="G65" s="126">
        <f>ROUND(VLOOKUP(B65,'Rates_PIN_Prj#_TX# input'!$A$8:$B$23,2,FALSE),2)</f>
        <v>105.04</v>
      </c>
      <c r="H65" s="254">
        <v>0.25</v>
      </c>
      <c r="I65" s="259">
        <f t="shared" si="0"/>
        <v>26.26</v>
      </c>
    </row>
    <row r="66" spans="1:11" x14ac:dyDescent="0.25">
      <c r="A66" s="114">
        <v>45588</v>
      </c>
      <c r="B66" s="254" t="s">
        <v>264</v>
      </c>
      <c r="C66" s="254">
        <v>134727.01</v>
      </c>
      <c r="D66" s="254" t="s">
        <v>263</v>
      </c>
      <c r="E66" s="254" t="s">
        <v>279</v>
      </c>
      <c r="F66" s="254" t="s">
        <v>49</v>
      </c>
      <c r="G66" s="126">
        <f>ROUND(VLOOKUP(B66,'Rates_PIN_Prj#_TX# input'!$A$8:$B$23,2,FALSE),2)</f>
        <v>105.04</v>
      </c>
      <c r="H66" s="254">
        <v>0.25</v>
      </c>
      <c r="I66" s="259">
        <f t="shared" si="0"/>
        <v>26.26</v>
      </c>
    </row>
    <row r="67" spans="1:11" x14ac:dyDescent="0.25">
      <c r="A67" s="114">
        <v>45590</v>
      </c>
      <c r="B67" s="254" t="s">
        <v>264</v>
      </c>
      <c r="C67" s="254">
        <v>106301</v>
      </c>
      <c r="D67" s="254" t="s">
        <v>253</v>
      </c>
      <c r="E67" s="254" t="s">
        <v>252</v>
      </c>
      <c r="F67" s="254" t="s">
        <v>48</v>
      </c>
      <c r="G67" s="126">
        <f>ROUND(VLOOKUP(B67,'Rates_PIN_Prj#_TX# input'!$A$8:$B$23,2,FALSE),2)</f>
        <v>105.04</v>
      </c>
      <c r="H67" s="254">
        <v>0.25</v>
      </c>
      <c r="I67" s="259">
        <f t="shared" ref="I67:I130" si="1">H67*G67</f>
        <v>26.26</v>
      </c>
    </row>
    <row r="68" spans="1:11" x14ac:dyDescent="0.25">
      <c r="A68" s="114">
        <v>45590</v>
      </c>
      <c r="B68" s="254" t="s">
        <v>264</v>
      </c>
      <c r="C68" s="254">
        <v>124072.02</v>
      </c>
      <c r="D68" s="254" t="s">
        <v>261</v>
      </c>
      <c r="E68" s="254" t="s">
        <v>252</v>
      </c>
      <c r="F68" s="254" t="s">
        <v>48</v>
      </c>
      <c r="G68" s="126">
        <f>ROUND(VLOOKUP(B68,'Rates_PIN_Prj#_TX# input'!$A$8:$B$23,2,FALSE),2)</f>
        <v>105.04</v>
      </c>
      <c r="H68" s="254">
        <v>0.25</v>
      </c>
      <c r="I68" s="259">
        <f t="shared" si="1"/>
        <v>26.26</v>
      </c>
    </row>
    <row r="69" spans="1:11" x14ac:dyDescent="0.25">
      <c r="A69" s="114">
        <v>45590</v>
      </c>
      <c r="B69" s="254" t="s">
        <v>264</v>
      </c>
      <c r="C69" s="254">
        <v>130352</v>
      </c>
      <c r="D69" s="254" t="s">
        <v>262</v>
      </c>
      <c r="E69" s="254" t="s">
        <v>279</v>
      </c>
      <c r="F69" s="254" t="s">
        <v>49</v>
      </c>
      <c r="G69" s="126">
        <f>ROUND(VLOOKUP(B69,'Rates_PIN_Prj#_TX# input'!$A$8:$B$23,2,FALSE),2)</f>
        <v>105.04</v>
      </c>
      <c r="H69" s="254">
        <v>0.25</v>
      </c>
      <c r="I69" s="259">
        <f t="shared" si="1"/>
        <v>26.26</v>
      </c>
    </row>
    <row r="70" spans="1:11" x14ac:dyDescent="0.25">
      <c r="A70" s="114">
        <v>45590</v>
      </c>
      <c r="B70" s="254" t="s">
        <v>264</v>
      </c>
      <c r="C70" s="254">
        <v>134727.01</v>
      </c>
      <c r="D70" s="254" t="s">
        <v>263</v>
      </c>
      <c r="E70" s="254" t="s">
        <v>279</v>
      </c>
      <c r="F70" s="254" t="s">
        <v>49</v>
      </c>
      <c r="G70" s="126">
        <f>ROUND(VLOOKUP(B70,'Rates_PIN_Prj#_TX# input'!$A$8:$B$23,2,FALSE),2)</f>
        <v>105.04</v>
      </c>
      <c r="H70" s="254">
        <v>0.25</v>
      </c>
      <c r="I70" s="259">
        <f t="shared" si="1"/>
        <v>26.26</v>
      </c>
    </row>
    <row r="71" spans="1:11" x14ac:dyDescent="0.25">
      <c r="A71" s="114">
        <v>45588</v>
      </c>
      <c r="B71" s="254" t="s">
        <v>265</v>
      </c>
      <c r="C71" s="254">
        <v>106301</v>
      </c>
      <c r="D71" s="254" t="s">
        <v>253</v>
      </c>
      <c r="E71" s="254" t="s">
        <v>252</v>
      </c>
      <c r="F71" s="254" t="s">
        <v>48</v>
      </c>
      <c r="G71" s="126">
        <f>ROUND(VLOOKUP(B71,'Rates_PIN_Prj#_TX# input'!$A$8:$B$23,2,FALSE),2)</f>
        <v>87.2</v>
      </c>
      <c r="H71" s="254">
        <v>0.25</v>
      </c>
      <c r="I71" s="259">
        <f t="shared" si="1"/>
        <v>21.8</v>
      </c>
    </row>
    <row r="72" spans="1:11" x14ac:dyDescent="0.25">
      <c r="A72" s="114">
        <v>45588</v>
      </c>
      <c r="B72" s="254" t="s">
        <v>265</v>
      </c>
      <c r="C72" s="254">
        <v>124072.02</v>
      </c>
      <c r="D72" s="254" t="s">
        <v>261</v>
      </c>
      <c r="E72" s="254" t="s">
        <v>252</v>
      </c>
      <c r="F72" s="254" t="s">
        <v>48</v>
      </c>
      <c r="G72" s="126">
        <f>ROUND(VLOOKUP(B72,'Rates_PIN_Prj#_TX# input'!$A$8:$B$23,2,FALSE),2)</f>
        <v>87.2</v>
      </c>
      <c r="H72" s="254">
        <v>0.25</v>
      </c>
      <c r="I72" s="259">
        <f t="shared" si="1"/>
        <v>21.8</v>
      </c>
    </row>
    <row r="73" spans="1:11" x14ac:dyDescent="0.25">
      <c r="A73" s="114">
        <v>45588</v>
      </c>
      <c r="B73" s="254" t="s">
        <v>265</v>
      </c>
      <c r="C73" s="254">
        <v>130352</v>
      </c>
      <c r="D73" s="254" t="s">
        <v>262</v>
      </c>
      <c r="E73" s="254" t="s">
        <v>279</v>
      </c>
      <c r="F73" s="254" t="s">
        <v>49</v>
      </c>
      <c r="G73" s="126">
        <f>ROUND(VLOOKUP(B73,'Rates_PIN_Prj#_TX# input'!$A$8:$B$23,2,FALSE),2)</f>
        <v>87.2</v>
      </c>
      <c r="H73" s="254">
        <v>0.25</v>
      </c>
      <c r="I73" s="259">
        <f t="shared" si="1"/>
        <v>21.8</v>
      </c>
    </row>
    <row r="74" spans="1:11" x14ac:dyDescent="0.25">
      <c r="A74" s="114">
        <v>45588</v>
      </c>
      <c r="B74" s="254" t="s">
        <v>265</v>
      </c>
      <c r="C74" s="254">
        <v>134727.01</v>
      </c>
      <c r="D74" s="254" t="s">
        <v>263</v>
      </c>
      <c r="E74" s="254" t="s">
        <v>279</v>
      </c>
      <c r="F74" s="254" t="s">
        <v>49</v>
      </c>
      <c r="G74" s="126">
        <f>ROUND(VLOOKUP(B74,'Rates_PIN_Prj#_TX# input'!$A$8:$B$23,2,FALSE),2)</f>
        <v>87.2</v>
      </c>
      <c r="H74" s="254">
        <v>0.25</v>
      </c>
      <c r="I74" s="259">
        <f t="shared" si="1"/>
        <v>21.8</v>
      </c>
    </row>
    <row r="75" spans="1:11" x14ac:dyDescent="0.25">
      <c r="A75" s="114">
        <v>45567</v>
      </c>
      <c r="B75" s="254" t="s">
        <v>266</v>
      </c>
      <c r="C75" s="254">
        <v>106301</v>
      </c>
      <c r="D75" s="254" t="s">
        <v>253</v>
      </c>
      <c r="E75" s="254" t="s">
        <v>252</v>
      </c>
      <c r="F75" s="254" t="s">
        <v>48</v>
      </c>
      <c r="G75" s="126">
        <f>ROUND(VLOOKUP(B75,'Rates_PIN_Prj#_TX# input'!$A$8:$B$23,2,FALSE),2)</f>
        <v>183.6</v>
      </c>
      <c r="H75" s="254">
        <v>1.75</v>
      </c>
      <c r="I75" s="259">
        <f t="shared" si="1"/>
        <v>321.3</v>
      </c>
      <c r="J75" s="265"/>
      <c r="K75" s="266"/>
    </row>
    <row r="76" spans="1:11" x14ac:dyDescent="0.25">
      <c r="A76" s="114">
        <v>45567</v>
      </c>
      <c r="B76" s="254" t="s">
        <v>266</v>
      </c>
      <c r="C76" s="254">
        <v>124072.02</v>
      </c>
      <c r="D76" s="254" t="s">
        <v>261</v>
      </c>
      <c r="E76" s="254" t="s">
        <v>252</v>
      </c>
      <c r="F76" s="254" t="s">
        <v>48</v>
      </c>
      <c r="G76" s="126">
        <f>ROUND(VLOOKUP(B76,'Rates_PIN_Prj#_TX# input'!$A$8:$B$23,2,FALSE),2)</f>
        <v>183.6</v>
      </c>
      <c r="H76" s="254">
        <v>1.75</v>
      </c>
      <c r="I76" s="259">
        <f t="shared" si="1"/>
        <v>321.3</v>
      </c>
      <c r="J76" s="265"/>
      <c r="K76" s="266"/>
    </row>
    <row r="77" spans="1:11" x14ac:dyDescent="0.25">
      <c r="A77" s="114">
        <v>45567</v>
      </c>
      <c r="B77" s="254" t="s">
        <v>266</v>
      </c>
      <c r="C77" s="254">
        <v>130352</v>
      </c>
      <c r="D77" s="254" t="s">
        <v>262</v>
      </c>
      <c r="E77" s="254" t="s">
        <v>279</v>
      </c>
      <c r="F77" s="254" t="s">
        <v>49</v>
      </c>
      <c r="G77" s="126">
        <f>ROUND(VLOOKUP(B77,'Rates_PIN_Prj#_TX# input'!$A$8:$B$23,2,FALSE),2)</f>
        <v>183.6</v>
      </c>
      <c r="H77" s="254">
        <v>1.75</v>
      </c>
      <c r="I77" s="259">
        <f t="shared" si="1"/>
        <v>321.3</v>
      </c>
      <c r="J77" s="265"/>
      <c r="K77" s="266"/>
    </row>
    <row r="78" spans="1:11" x14ac:dyDescent="0.25">
      <c r="A78" s="114">
        <v>45567</v>
      </c>
      <c r="B78" s="254" t="s">
        <v>266</v>
      </c>
      <c r="C78" s="254">
        <v>134727.01</v>
      </c>
      <c r="D78" s="254" t="s">
        <v>263</v>
      </c>
      <c r="E78" s="254" t="s">
        <v>279</v>
      </c>
      <c r="F78" s="254" t="s">
        <v>49</v>
      </c>
      <c r="G78" s="126">
        <f>ROUND(VLOOKUP(B78,'Rates_PIN_Prj#_TX# input'!$A$8:$B$23,2,FALSE),2)</f>
        <v>183.6</v>
      </c>
      <c r="H78" s="254">
        <v>1.75</v>
      </c>
      <c r="I78" s="259">
        <f t="shared" si="1"/>
        <v>321.3</v>
      </c>
      <c r="J78" s="265"/>
      <c r="K78" s="266"/>
    </row>
    <row r="79" spans="1:11" x14ac:dyDescent="0.25">
      <c r="A79" s="114">
        <v>45568</v>
      </c>
      <c r="B79" s="254" t="s">
        <v>266</v>
      </c>
      <c r="C79" s="254">
        <v>106301</v>
      </c>
      <c r="D79" s="254" t="s">
        <v>253</v>
      </c>
      <c r="E79" s="254" t="s">
        <v>252</v>
      </c>
      <c r="F79" s="254" t="s">
        <v>48</v>
      </c>
      <c r="G79" s="126">
        <f>ROUND(VLOOKUP(B79,'Rates_PIN_Prj#_TX# input'!$A$8:$B$23,2,FALSE),2)</f>
        <v>183.6</v>
      </c>
      <c r="H79" s="254">
        <v>0.5</v>
      </c>
      <c r="I79" s="259">
        <f t="shared" si="1"/>
        <v>91.8</v>
      </c>
      <c r="J79" s="265"/>
      <c r="K79" s="266"/>
    </row>
    <row r="80" spans="1:11" x14ac:dyDescent="0.25">
      <c r="A80" s="114">
        <v>45568</v>
      </c>
      <c r="B80" s="254" t="s">
        <v>266</v>
      </c>
      <c r="C80" s="254">
        <v>124072.02</v>
      </c>
      <c r="D80" s="254" t="s">
        <v>261</v>
      </c>
      <c r="E80" s="254" t="s">
        <v>252</v>
      </c>
      <c r="F80" s="254" t="s">
        <v>48</v>
      </c>
      <c r="G80" s="126">
        <f>ROUND(VLOOKUP(B80,'Rates_PIN_Prj#_TX# input'!$A$8:$B$23,2,FALSE),2)</f>
        <v>183.6</v>
      </c>
      <c r="H80" s="254">
        <v>0.5</v>
      </c>
      <c r="I80" s="259">
        <f t="shared" si="1"/>
        <v>91.8</v>
      </c>
      <c r="J80" s="265"/>
      <c r="K80" s="266"/>
    </row>
    <row r="81" spans="1:11" x14ac:dyDescent="0.25">
      <c r="A81" s="114">
        <v>45568</v>
      </c>
      <c r="B81" s="254" t="s">
        <v>266</v>
      </c>
      <c r="C81" s="254">
        <v>130352</v>
      </c>
      <c r="D81" s="254" t="s">
        <v>262</v>
      </c>
      <c r="E81" s="254" t="s">
        <v>279</v>
      </c>
      <c r="F81" s="254" t="s">
        <v>49</v>
      </c>
      <c r="G81" s="126">
        <f>ROUND(VLOOKUP(B81,'Rates_PIN_Prj#_TX# input'!$A$8:$B$23,2,FALSE),2)</f>
        <v>183.6</v>
      </c>
      <c r="H81" s="254">
        <v>0.5</v>
      </c>
      <c r="I81" s="259">
        <f t="shared" si="1"/>
        <v>91.8</v>
      </c>
      <c r="J81" s="265"/>
      <c r="K81" s="266"/>
    </row>
    <row r="82" spans="1:11" x14ac:dyDescent="0.25">
      <c r="A82" s="114">
        <v>45568</v>
      </c>
      <c r="B82" s="254" t="s">
        <v>266</v>
      </c>
      <c r="C82" s="254">
        <v>134727.01</v>
      </c>
      <c r="D82" s="254" t="s">
        <v>263</v>
      </c>
      <c r="E82" s="254" t="s">
        <v>279</v>
      </c>
      <c r="F82" s="254" t="s">
        <v>49</v>
      </c>
      <c r="G82" s="126">
        <f>ROUND(VLOOKUP(B82,'Rates_PIN_Prj#_TX# input'!$A$8:$B$23,2,FALSE),2)</f>
        <v>183.6</v>
      </c>
      <c r="H82" s="254">
        <v>0.5</v>
      </c>
      <c r="I82" s="259">
        <f t="shared" si="1"/>
        <v>91.8</v>
      </c>
      <c r="J82" s="265"/>
      <c r="K82" s="266"/>
    </row>
    <row r="83" spans="1:11" x14ac:dyDescent="0.25">
      <c r="A83" s="114">
        <v>45569</v>
      </c>
      <c r="B83" s="254" t="s">
        <v>266</v>
      </c>
      <c r="C83" s="254">
        <v>106301</v>
      </c>
      <c r="D83" s="254" t="s">
        <v>253</v>
      </c>
      <c r="E83" s="254" t="s">
        <v>252</v>
      </c>
      <c r="F83" s="254" t="s">
        <v>48</v>
      </c>
      <c r="G83" s="126">
        <f>ROUND(VLOOKUP(B83,'Rates_PIN_Prj#_TX# input'!$A$8:$B$23,2,FALSE),2)</f>
        <v>183.6</v>
      </c>
      <c r="H83" s="254">
        <v>1</v>
      </c>
      <c r="I83" s="259">
        <f t="shared" si="1"/>
        <v>183.6</v>
      </c>
      <c r="J83" s="265"/>
      <c r="K83" s="266"/>
    </row>
    <row r="84" spans="1:11" x14ac:dyDescent="0.25">
      <c r="A84" s="114">
        <v>45569</v>
      </c>
      <c r="B84" s="254" t="s">
        <v>266</v>
      </c>
      <c r="C84" s="254">
        <v>124072.02</v>
      </c>
      <c r="D84" s="254" t="s">
        <v>261</v>
      </c>
      <c r="E84" s="254" t="s">
        <v>252</v>
      </c>
      <c r="F84" s="254" t="s">
        <v>48</v>
      </c>
      <c r="G84" s="126">
        <f>ROUND(VLOOKUP(B84,'Rates_PIN_Prj#_TX# input'!$A$8:$B$23,2,FALSE),2)</f>
        <v>183.6</v>
      </c>
      <c r="H84" s="254">
        <v>1</v>
      </c>
      <c r="I84" s="259">
        <f t="shared" si="1"/>
        <v>183.6</v>
      </c>
      <c r="J84" s="265"/>
      <c r="K84" s="266"/>
    </row>
    <row r="85" spans="1:11" x14ac:dyDescent="0.25">
      <c r="A85" s="114">
        <v>45569</v>
      </c>
      <c r="B85" s="254" t="s">
        <v>266</v>
      </c>
      <c r="C85" s="254">
        <v>130352</v>
      </c>
      <c r="D85" s="254" t="s">
        <v>262</v>
      </c>
      <c r="E85" s="254" t="s">
        <v>279</v>
      </c>
      <c r="F85" s="254" t="s">
        <v>49</v>
      </c>
      <c r="G85" s="126">
        <f>ROUND(VLOOKUP(B85,'Rates_PIN_Prj#_TX# input'!$A$8:$B$23,2,FALSE),2)</f>
        <v>183.6</v>
      </c>
      <c r="H85" s="254">
        <v>1.5</v>
      </c>
      <c r="I85" s="259">
        <f t="shared" si="1"/>
        <v>275.39999999999998</v>
      </c>
      <c r="J85" s="265"/>
      <c r="K85" s="266"/>
    </row>
    <row r="86" spans="1:11" x14ac:dyDescent="0.25">
      <c r="A86" s="114">
        <v>45569</v>
      </c>
      <c r="B86" s="254" t="s">
        <v>266</v>
      </c>
      <c r="C86" s="254">
        <v>134727.01</v>
      </c>
      <c r="D86" s="254" t="s">
        <v>263</v>
      </c>
      <c r="E86" s="254" t="s">
        <v>279</v>
      </c>
      <c r="F86" s="254" t="s">
        <v>49</v>
      </c>
      <c r="G86" s="126">
        <f>ROUND(VLOOKUP(B86,'Rates_PIN_Prj#_TX# input'!$A$8:$B$23,2,FALSE),2)</f>
        <v>183.6</v>
      </c>
      <c r="H86" s="254">
        <v>1.5</v>
      </c>
      <c r="I86" s="259">
        <f t="shared" si="1"/>
        <v>275.39999999999998</v>
      </c>
      <c r="J86" s="265"/>
      <c r="K86" s="266"/>
    </row>
    <row r="87" spans="1:11" x14ac:dyDescent="0.25">
      <c r="A87" s="114">
        <v>45572</v>
      </c>
      <c r="B87" s="254" t="s">
        <v>266</v>
      </c>
      <c r="C87" s="254">
        <v>106301</v>
      </c>
      <c r="D87" s="254" t="s">
        <v>253</v>
      </c>
      <c r="E87" s="254" t="s">
        <v>252</v>
      </c>
      <c r="F87" s="254" t="s">
        <v>48</v>
      </c>
      <c r="G87" s="126">
        <f>ROUND(VLOOKUP(B87,'Rates_PIN_Prj#_TX# input'!$A$8:$B$23,2,FALSE),2)</f>
        <v>183.6</v>
      </c>
      <c r="H87" s="254">
        <v>2</v>
      </c>
      <c r="I87" s="259">
        <f t="shared" si="1"/>
        <v>367.2</v>
      </c>
      <c r="J87" s="265"/>
      <c r="K87" s="266"/>
    </row>
    <row r="88" spans="1:11" x14ac:dyDescent="0.25">
      <c r="A88" s="114">
        <v>45572</v>
      </c>
      <c r="B88" s="254" t="s">
        <v>266</v>
      </c>
      <c r="C88" s="254">
        <v>124072.02</v>
      </c>
      <c r="D88" s="254" t="s">
        <v>261</v>
      </c>
      <c r="E88" s="254" t="s">
        <v>252</v>
      </c>
      <c r="F88" s="254" t="s">
        <v>48</v>
      </c>
      <c r="G88" s="126">
        <f>ROUND(VLOOKUP(B88,'Rates_PIN_Prj#_TX# input'!$A$8:$B$23,2,FALSE),2)</f>
        <v>183.6</v>
      </c>
      <c r="H88" s="254">
        <v>2</v>
      </c>
      <c r="I88" s="259">
        <f t="shared" si="1"/>
        <v>367.2</v>
      </c>
    </row>
    <row r="89" spans="1:11" x14ac:dyDescent="0.25">
      <c r="A89" s="114">
        <v>45572</v>
      </c>
      <c r="B89" s="254" t="s">
        <v>266</v>
      </c>
      <c r="C89" s="254">
        <v>130352</v>
      </c>
      <c r="D89" s="254" t="s">
        <v>262</v>
      </c>
      <c r="E89" s="254" t="s">
        <v>279</v>
      </c>
      <c r="F89" s="254" t="s">
        <v>49</v>
      </c>
      <c r="G89" s="126">
        <f>ROUND(VLOOKUP(B89,'Rates_PIN_Prj#_TX# input'!$A$8:$B$23,2,FALSE),2)</f>
        <v>183.6</v>
      </c>
      <c r="H89" s="254">
        <v>2</v>
      </c>
      <c r="I89" s="259">
        <f t="shared" si="1"/>
        <v>367.2</v>
      </c>
    </row>
    <row r="90" spans="1:11" x14ac:dyDescent="0.25">
      <c r="A90" s="114">
        <v>45572</v>
      </c>
      <c r="B90" s="254" t="s">
        <v>266</v>
      </c>
      <c r="C90" s="254">
        <v>134727.01</v>
      </c>
      <c r="D90" s="254" t="s">
        <v>263</v>
      </c>
      <c r="E90" s="254" t="s">
        <v>279</v>
      </c>
      <c r="F90" s="254" t="s">
        <v>49</v>
      </c>
      <c r="G90" s="126">
        <f>ROUND(VLOOKUP(B90,'Rates_PIN_Prj#_TX# input'!$A$8:$B$23,2,FALSE),2)</f>
        <v>183.6</v>
      </c>
      <c r="H90" s="254">
        <v>2</v>
      </c>
      <c r="I90" s="259">
        <f t="shared" si="1"/>
        <v>367.2</v>
      </c>
    </row>
    <row r="91" spans="1:11" x14ac:dyDescent="0.25">
      <c r="A91" s="114">
        <v>45573</v>
      </c>
      <c r="B91" s="254" t="s">
        <v>266</v>
      </c>
      <c r="C91" s="254">
        <v>106301</v>
      </c>
      <c r="D91" s="254" t="s">
        <v>253</v>
      </c>
      <c r="E91" s="254" t="s">
        <v>252</v>
      </c>
      <c r="F91" s="254" t="s">
        <v>48</v>
      </c>
      <c r="G91" s="126">
        <f>ROUND(VLOOKUP(B91,'Rates_PIN_Prj#_TX# input'!$A$8:$B$23,2,FALSE),2)</f>
        <v>183.6</v>
      </c>
      <c r="H91" s="254">
        <v>2</v>
      </c>
      <c r="I91" s="259">
        <f t="shared" si="1"/>
        <v>367.2</v>
      </c>
    </row>
    <row r="92" spans="1:11" x14ac:dyDescent="0.25">
      <c r="A92" s="114">
        <v>45573</v>
      </c>
      <c r="B92" s="254" t="s">
        <v>266</v>
      </c>
      <c r="C92" s="254">
        <v>124072.02</v>
      </c>
      <c r="D92" s="254" t="s">
        <v>261</v>
      </c>
      <c r="E92" s="254" t="s">
        <v>252</v>
      </c>
      <c r="F92" s="254" t="s">
        <v>48</v>
      </c>
      <c r="G92" s="126">
        <f>ROUND(VLOOKUP(B92,'Rates_PIN_Prj#_TX# input'!$A$8:$B$23,2,FALSE),2)</f>
        <v>183.6</v>
      </c>
      <c r="H92" s="254">
        <v>2</v>
      </c>
      <c r="I92" s="259">
        <f t="shared" si="1"/>
        <v>367.2</v>
      </c>
    </row>
    <row r="93" spans="1:11" x14ac:dyDescent="0.25">
      <c r="A93" s="114">
        <v>45573</v>
      </c>
      <c r="B93" s="254" t="s">
        <v>266</v>
      </c>
      <c r="C93" s="254">
        <v>130352</v>
      </c>
      <c r="D93" s="254" t="s">
        <v>262</v>
      </c>
      <c r="E93" s="254" t="s">
        <v>279</v>
      </c>
      <c r="F93" s="254" t="s">
        <v>49</v>
      </c>
      <c r="G93" s="126">
        <f>ROUND(VLOOKUP(B93,'Rates_PIN_Prj#_TX# input'!$A$8:$B$23,2,FALSE),2)</f>
        <v>183.6</v>
      </c>
      <c r="H93" s="254">
        <v>2</v>
      </c>
      <c r="I93" s="259">
        <f t="shared" si="1"/>
        <v>367.2</v>
      </c>
    </row>
    <row r="94" spans="1:11" x14ac:dyDescent="0.25">
      <c r="A94" s="114">
        <v>45573</v>
      </c>
      <c r="B94" s="254" t="s">
        <v>266</v>
      </c>
      <c r="C94" s="254">
        <v>134727.01</v>
      </c>
      <c r="D94" s="254" t="s">
        <v>263</v>
      </c>
      <c r="E94" s="254" t="s">
        <v>279</v>
      </c>
      <c r="F94" s="254" t="s">
        <v>49</v>
      </c>
      <c r="G94" s="126">
        <f>ROUND(VLOOKUP(B94,'Rates_PIN_Prj#_TX# input'!$A$8:$B$23,2,FALSE),2)</f>
        <v>183.6</v>
      </c>
      <c r="H94" s="254">
        <v>2</v>
      </c>
      <c r="I94" s="259">
        <f t="shared" si="1"/>
        <v>367.2</v>
      </c>
    </row>
    <row r="95" spans="1:11" x14ac:dyDescent="0.25">
      <c r="A95" s="114">
        <v>45574</v>
      </c>
      <c r="B95" s="254" t="s">
        <v>266</v>
      </c>
      <c r="C95" s="254">
        <v>106301</v>
      </c>
      <c r="D95" s="254" t="s">
        <v>253</v>
      </c>
      <c r="E95" s="254" t="s">
        <v>252</v>
      </c>
      <c r="F95" s="254" t="s">
        <v>48</v>
      </c>
      <c r="G95" s="126">
        <f>ROUND(VLOOKUP(B95,'Rates_PIN_Prj#_TX# input'!$A$8:$B$23,2,FALSE),2)</f>
        <v>183.6</v>
      </c>
      <c r="H95" s="254">
        <v>2</v>
      </c>
      <c r="I95" s="259">
        <f t="shared" si="1"/>
        <v>367.2</v>
      </c>
    </row>
    <row r="96" spans="1:11" x14ac:dyDescent="0.25">
      <c r="A96" s="114">
        <v>45574</v>
      </c>
      <c r="B96" s="254" t="s">
        <v>266</v>
      </c>
      <c r="C96" s="254">
        <v>124072.02</v>
      </c>
      <c r="D96" s="254" t="s">
        <v>261</v>
      </c>
      <c r="E96" s="254" t="s">
        <v>252</v>
      </c>
      <c r="F96" s="254" t="s">
        <v>48</v>
      </c>
      <c r="G96" s="126">
        <f>ROUND(VLOOKUP(B96,'Rates_PIN_Prj#_TX# input'!$A$8:$B$23,2,FALSE),2)</f>
        <v>183.6</v>
      </c>
      <c r="H96" s="254">
        <v>2</v>
      </c>
      <c r="I96" s="259">
        <f t="shared" si="1"/>
        <v>367.2</v>
      </c>
    </row>
    <row r="97" spans="1:9" x14ac:dyDescent="0.25">
      <c r="A97" s="114">
        <v>45574</v>
      </c>
      <c r="B97" s="254" t="s">
        <v>266</v>
      </c>
      <c r="C97" s="254">
        <v>130352</v>
      </c>
      <c r="D97" s="254" t="s">
        <v>262</v>
      </c>
      <c r="E97" s="254" t="s">
        <v>279</v>
      </c>
      <c r="F97" s="254" t="s">
        <v>49</v>
      </c>
      <c r="G97" s="126">
        <f>ROUND(VLOOKUP(B97,'Rates_PIN_Prj#_TX# input'!$A$8:$B$23,2,FALSE),2)</f>
        <v>183.6</v>
      </c>
      <c r="H97" s="254">
        <v>2</v>
      </c>
      <c r="I97" s="259">
        <f t="shared" si="1"/>
        <v>367.2</v>
      </c>
    </row>
    <row r="98" spans="1:9" x14ac:dyDescent="0.25">
      <c r="A98" s="114">
        <v>45574</v>
      </c>
      <c r="B98" s="254" t="s">
        <v>266</v>
      </c>
      <c r="C98" s="254">
        <v>134727.01</v>
      </c>
      <c r="D98" s="254" t="s">
        <v>263</v>
      </c>
      <c r="E98" s="254" t="s">
        <v>279</v>
      </c>
      <c r="F98" s="254" t="s">
        <v>49</v>
      </c>
      <c r="G98" s="126">
        <f>ROUND(VLOOKUP(B98,'Rates_PIN_Prj#_TX# input'!$A$8:$B$23,2,FALSE),2)</f>
        <v>183.6</v>
      </c>
      <c r="H98" s="254">
        <v>2</v>
      </c>
      <c r="I98" s="259">
        <f t="shared" si="1"/>
        <v>367.2</v>
      </c>
    </row>
    <row r="99" spans="1:9" x14ac:dyDescent="0.25">
      <c r="A99" s="114">
        <v>45575</v>
      </c>
      <c r="B99" s="254" t="s">
        <v>266</v>
      </c>
      <c r="C99" s="254">
        <v>106301</v>
      </c>
      <c r="D99" s="254" t="s">
        <v>253</v>
      </c>
      <c r="E99" s="254" t="s">
        <v>252</v>
      </c>
      <c r="F99" s="254" t="s">
        <v>48</v>
      </c>
      <c r="G99" s="126">
        <f>ROUND(VLOOKUP(B99,'Rates_PIN_Prj#_TX# input'!$A$8:$B$23,2,FALSE),2)</f>
        <v>183.6</v>
      </c>
      <c r="H99" s="254">
        <v>2</v>
      </c>
      <c r="I99" s="259">
        <f t="shared" si="1"/>
        <v>367.2</v>
      </c>
    </row>
    <row r="100" spans="1:9" x14ac:dyDescent="0.25">
      <c r="A100" s="114">
        <v>45575</v>
      </c>
      <c r="B100" s="254" t="s">
        <v>266</v>
      </c>
      <c r="C100" s="254">
        <v>124072.02</v>
      </c>
      <c r="D100" s="254" t="s">
        <v>261</v>
      </c>
      <c r="E100" s="254" t="s">
        <v>252</v>
      </c>
      <c r="F100" s="254" t="s">
        <v>48</v>
      </c>
      <c r="G100" s="126">
        <f>ROUND(VLOOKUP(B100,'Rates_PIN_Prj#_TX# input'!$A$8:$B$23,2,FALSE),2)</f>
        <v>183.6</v>
      </c>
      <c r="H100" s="254">
        <v>2</v>
      </c>
      <c r="I100" s="259">
        <f t="shared" si="1"/>
        <v>367.2</v>
      </c>
    </row>
    <row r="101" spans="1:9" x14ac:dyDescent="0.25">
      <c r="A101" s="114">
        <v>45575</v>
      </c>
      <c r="B101" s="254" t="s">
        <v>266</v>
      </c>
      <c r="C101" s="254">
        <v>130352</v>
      </c>
      <c r="D101" s="254" t="s">
        <v>262</v>
      </c>
      <c r="E101" s="254" t="s">
        <v>279</v>
      </c>
      <c r="F101" s="254" t="s">
        <v>49</v>
      </c>
      <c r="G101" s="126">
        <f>ROUND(VLOOKUP(B101,'Rates_PIN_Prj#_TX# input'!$A$8:$B$23,2,FALSE),2)</f>
        <v>183.6</v>
      </c>
      <c r="H101" s="254">
        <v>2</v>
      </c>
      <c r="I101" s="259">
        <f t="shared" si="1"/>
        <v>367.2</v>
      </c>
    </row>
    <row r="102" spans="1:9" x14ac:dyDescent="0.25">
      <c r="A102" s="114">
        <v>45575</v>
      </c>
      <c r="B102" s="254" t="s">
        <v>266</v>
      </c>
      <c r="C102" s="254">
        <v>134727.01</v>
      </c>
      <c r="D102" s="254" t="s">
        <v>263</v>
      </c>
      <c r="E102" s="254" t="s">
        <v>279</v>
      </c>
      <c r="F102" s="254" t="s">
        <v>49</v>
      </c>
      <c r="G102" s="126">
        <f>ROUND(VLOOKUP(B102,'Rates_PIN_Prj#_TX# input'!$A$8:$B$23,2,FALSE),2)</f>
        <v>183.6</v>
      </c>
      <c r="H102" s="254">
        <v>2</v>
      </c>
      <c r="I102" s="259">
        <f t="shared" si="1"/>
        <v>367.2</v>
      </c>
    </row>
    <row r="103" spans="1:9" x14ac:dyDescent="0.25">
      <c r="A103" s="114">
        <v>45576</v>
      </c>
      <c r="B103" s="254" t="s">
        <v>266</v>
      </c>
      <c r="C103" s="254">
        <v>106301</v>
      </c>
      <c r="D103" s="254" t="s">
        <v>253</v>
      </c>
      <c r="E103" s="254" t="s">
        <v>252</v>
      </c>
      <c r="F103" s="254" t="s">
        <v>48</v>
      </c>
      <c r="G103" s="126">
        <f>ROUND(VLOOKUP(B103,'Rates_PIN_Prj#_TX# input'!$A$8:$B$23,2,FALSE),2)</f>
        <v>183.6</v>
      </c>
      <c r="H103" s="254">
        <v>1.5</v>
      </c>
      <c r="I103" s="259">
        <f t="shared" si="1"/>
        <v>275.39999999999998</v>
      </c>
    </row>
    <row r="104" spans="1:9" x14ac:dyDescent="0.25">
      <c r="A104" s="114">
        <v>45576</v>
      </c>
      <c r="B104" s="254" t="s">
        <v>266</v>
      </c>
      <c r="C104" s="254">
        <v>124072.02</v>
      </c>
      <c r="D104" s="254" t="s">
        <v>261</v>
      </c>
      <c r="E104" s="254" t="s">
        <v>252</v>
      </c>
      <c r="F104" s="254" t="s">
        <v>48</v>
      </c>
      <c r="G104" s="126">
        <f>ROUND(VLOOKUP(B104,'Rates_PIN_Prj#_TX# input'!$A$8:$B$23,2,FALSE),2)</f>
        <v>183.6</v>
      </c>
      <c r="H104" s="254">
        <v>1.5</v>
      </c>
      <c r="I104" s="259">
        <f t="shared" si="1"/>
        <v>275.39999999999998</v>
      </c>
    </row>
    <row r="105" spans="1:9" x14ac:dyDescent="0.25">
      <c r="A105" s="114">
        <v>45576</v>
      </c>
      <c r="B105" s="254" t="s">
        <v>266</v>
      </c>
      <c r="C105" s="254">
        <v>130352</v>
      </c>
      <c r="D105" s="254" t="s">
        <v>262</v>
      </c>
      <c r="E105" s="254" t="s">
        <v>279</v>
      </c>
      <c r="F105" s="254" t="s">
        <v>49</v>
      </c>
      <c r="G105" s="126">
        <f>ROUND(VLOOKUP(B105,'Rates_PIN_Prj#_TX# input'!$A$8:$B$23,2,FALSE),2)</f>
        <v>183.6</v>
      </c>
      <c r="H105" s="254">
        <v>1.5</v>
      </c>
      <c r="I105" s="259">
        <f t="shared" si="1"/>
        <v>275.39999999999998</v>
      </c>
    </row>
    <row r="106" spans="1:9" x14ac:dyDescent="0.25">
      <c r="A106" s="114">
        <v>45576</v>
      </c>
      <c r="B106" s="254" t="s">
        <v>266</v>
      </c>
      <c r="C106" s="254">
        <v>134727.01</v>
      </c>
      <c r="D106" s="254" t="s">
        <v>263</v>
      </c>
      <c r="E106" s="254" t="s">
        <v>279</v>
      </c>
      <c r="F106" s="254" t="s">
        <v>49</v>
      </c>
      <c r="G106" s="126">
        <f>ROUND(VLOOKUP(B106,'Rates_PIN_Prj#_TX# input'!$A$8:$B$23,2,FALSE),2)</f>
        <v>183.6</v>
      </c>
      <c r="H106" s="254">
        <v>1.5</v>
      </c>
      <c r="I106" s="259">
        <f t="shared" si="1"/>
        <v>275.39999999999998</v>
      </c>
    </row>
    <row r="107" spans="1:9" x14ac:dyDescent="0.25">
      <c r="A107" s="114">
        <v>45579</v>
      </c>
      <c r="B107" s="254" t="s">
        <v>266</v>
      </c>
      <c r="C107" s="254">
        <v>106301</v>
      </c>
      <c r="D107" s="254" t="s">
        <v>253</v>
      </c>
      <c r="E107" s="254" t="s">
        <v>252</v>
      </c>
      <c r="F107" s="254" t="s">
        <v>48</v>
      </c>
      <c r="G107" s="126">
        <f>ROUND(VLOOKUP(B107,'Rates_PIN_Prj#_TX# input'!$A$8:$B$23,2,FALSE),2)</f>
        <v>183.6</v>
      </c>
      <c r="H107" s="254">
        <v>2</v>
      </c>
      <c r="I107" s="259">
        <f t="shared" si="1"/>
        <v>367.2</v>
      </c>
    </row>
    <row r="108" spans="1:9" x14ac:dyDescent="0.25">
      <c r="A108" s="114">
        <v>45579</v>
      </c>
      <c r="B108" s="254" t="s">
        <v>266</v>
      </c>
      <c r="C108" s="254">
        <v>124072.02</v>
      </c>
      <c r="D108" s="254" t="s">
        <v>261</v>
      </c>
      <c r="E108" s="254" t="s">
        <v>252</v>
      </c>
      <c r="F108" s="254" t="s">
        <v>48</v>
      </c>
      <c r="G108" s="126">
        <f>ROUND(VLOOKUP(B108,'Rates_PIN_Prj#_TX# input'!$A$8:$B$23,2,FALSE),2)</f>
        <v>183.6</v>
      </c>
      <c r="H108" s="254">
        <v>2</v>
      </c>
      <c r="I108" s="259">
        <f t="shared" si="1"/>
        <v>367.2</v>
      </c>
    </row>
    <row r="109" spans="1:9" x14ac:dyDescent="0.25">
      <c r="A109" s="114">
        <v>45579</v>
      </c>
      <c r="B109" s="254" t="s">
        <v>266</v>
      </c>
      <c r="C109" s="254">
        <v>130352</v>
      </c>
      <c r="D109" s="254" t="s">
        <v>262</v>
      </c>
      <c r="E109" s="254" t="s">
        <v>279</v>
      </c>
      <c r="F109" s="254" t="s">
        <v>49</v>
      </c>
      <c r="G109" s="126">
        <f>ROUND(VLOOKUP(B109,'Rates_PIN_Prj#_TX# input'!$A$8:$B$23,2,FALSE),2)</f>
        <v>183.6</v>
      </c>
      <c r="H109" s="254">
        <v>2</v>
      </c>
      <c r="I109" s="259">
        <f t="shared" si="1"/>
        <v>367.2</v>
      </c>
    </row>
    <row r="110" spans="1:9" x14ac:dyDescent="0.25">
      <c r="A110" s="114">
        <v>45579</v>
      </c>
      <c r="B110" s="254" t="s">
        <v>266</v>
      </c>
      <c r="C110" s="254">
        <v>134727.01</v>
      </c>
      <c r="D110" s="254" t="s">
        <v>263</v>
      </c>
      <c r="E110" s="254" t="s">
        <v>279</v>
      </c>
      <c r="F110" s="254" t="s">
        <v>49</v>
      </c>
      <c r="G110" s="126">
        <f>ROUND(VLOOKUP(B110,'Rates_PIN_Prj#_TX# input'!$A$8:$B$23,2,FALSE),2)</f>
        <v>183.6</v>
      </c>
      <c r="H110" s="254">
        <v>2</v>
      </c>
      <c r="I110" s="259">
        <f t="shared" si="1"/>
        <v>367.2</v>
      </c>
    </row>
    <row r="111" spans="1:9" x14ac:dyDescent="0.25">
      <c r="A111" s="114">
        <v>45580</v>
      </c>
      <c r="B111" s="254" t="s">
        <v>266</v>
      </c>
      <c r="C111" s="254">
        <v>106301</v>
      </c>
      <c r="D111" s="254" t="s">
        <v>253</v>
      </c>
      <c r="E111" s="254" t="s">
        <v>252</v>
      </c>
      <c r="F111" s="254" t="s">
        <v>48</v>
      </c>
      <c r="G111" s="126">
        <f>ROUND(VLOOKUP(B111,'Rates_PIN_Prj#_TX# input'!$A$8:$B$23,2,FALSE),2)</f>
        <v>183.6</v>
      </c>
      <c r="H111" s="254">
        <v>2</v>
      </c>
      <c r="I111" s="259">
        <f t="shared" si="1"/>
        <v>367.2</v>
      </c>
    </row>
    <row r="112" spans="1:9" x14ac:dyDescent="0.25">
      <c r="A112" s="114">
        <v>45580</v>
      </c>
      <c r="B112" s="254" t="s">
        <v>266</v>
      </c>
      <c r="C112" s="254">
        <v>124072.02</v>
      </c>
      <c r="D112" s="254" t="s">
        <v>261</v>
      </c>
      <c r="E112" s="254" t="s">
        <v>252</v>
      </c>
      <c r="F112" s="254" t="s">
        <v>48</v>
      </c>
      <c r="G112" s="126">
        <f>ROUND(VLOOKUP(B112,'Rates_PIN_Prj#_TX# input'!$A$8:$B$23,2,FALSE),2)</f>
        <v>183.6</v>
      </c>
      <c r="H112" s="254">
        <v>2</v>
      </c>
      <c r="I112" s="259">
        <f t="shared" si="1"/>
        <v>367.2</v>
      </c>
    </row>
    <row r="113" spans="1:9" x14ac:dyDescent="0.25">
      <c r="A113" s="114">
        <v>45580</v>
      </c>
      <c r="B113" s="254" t="s">
        <v>266</v>
      </c>
      <c r="C113" s="254">
        <v>130352</v>
      </c>
      <c r="D113" s="254" t="s">
        <v>262</v>
      </c>
      <c r="E113" s="254" t="s">
        <v>279</v>
      </c>
      <c r="F113" s="254" t="s">
        <v>49</v>
      </c>
      <c r="G113" s="126">
        <f>ROUND(VLOOKUP(B113,'Rates_PIN_Prj#_TX# input'!$A$8:$B$23,2,FALSE),2)</f>
        <v>183.6</v>
      </c>
      <c r="H113" s="254">
        <v>2</v>
      </c>
      <c r="I113" s="259">
        <f t="shared" si="1"/>
        <v>367.2</v>
      </c>
    </row>
    <row r="114" spans="1:9" x14ac:dyDescent="0.25">
      <c r="A114" s="114">
        <v>45580</v>
      </c>
      <c r="B114" s="254" t="s">
        <v>266</v>
      </c>
      <c r="C114" s="254">
        <v>134727.01</v>
      </c>
      <c r="D114" s="254" t="s">
        <v>263</v>
      </c>
      <c r="E114" s="254" t="s">
        <v>279</v>
      </c>
      <c r="F114" s="254" t="s">
        <v>49</v>
      </c>
      <c r="G114" s="126">
        <f>ROUND(VLOOKUP(B114,'Rates_PIN_Prj#_TX# input'!$A$8:$B$23,2,FALSE),2)</f>
        <v>183.6</v>
      </c>
      <c r="H114" s="254">
        <v>2</v>
      </c>
      <c r="I114" s="259">
        <f t="shared" si="1"/>
        <v>367.2</v>
      </c>
    </row>
    <row r="115" spans="1:9" x14ac:dyDescent="0.25">
      <c r="A115" s="114">
        <v>45581</v>
      </c>
      <c r="B115" s="254" t="s">
        <v>266</v>
      </c>
      <c r="C115" s="254">
        <v>106301</v>
      </c>
      <c r="D115" s="254" t="s">
        <v>253</v>
      </c>
      <c r="E115" s="254" t="s">
        <v>252</v>
      </c>
      <c r="F115" s="254" t="s">
        <v>48</v>
      </c>
      <c r="G115" s="126">
        <f>ROUND(VLOOKUP(B115,'Rates_PIN_Prj#_TX# input'!$A$8:$B$23,2,FALSE),2)</f>
        <v>183.6</v>
      </c>
      <c r="H115" s="254">
        <v>2</v>
      </c>
      <c r="I115" s="259">
        <f t="shared" si="1"/>
        <v>367.2</v>
      </c>
    </row>
    <row r="116" spans="1:9" x14ac:dyDescent="0.25">
      <c r="A116" s="114">
        <v>45581</v>
      </c>
      <c r="B116" s="254" t="s">
        <v>266</v>
      </c>
      <c r="C116" s="254">
        <v>124072.02</v>
      </c>
      <c r="D116" s="254" t="s">
        <v>261</v>
      </c>
      <c r="E116" s="254" t="s">
        <v>252</v>
      </c>
      <c r="F116" s="254" t="s">
        <v>48</v>
      </c>
      <c r="G116" s="126">
        <f>ROUND(VLOOKUP(B116,'Rates_PIN_Prj#_TX# input'!$A$8:$B$23,2,FALSE),2)</f>
        <v>183.6</v>
      </c>
      <c r="H116" s="254">
        <v>2</v>
      </c>
      <c r="I116" s="259">
        <f t="shared" si="1"/>
        <v>367.2</v>
      </c>
    </row>
    <row r="117" spans="1:9" x14ac:dyDescent="0.25">
      <c r="A117" s="114">
        <v>45581</v>
      </c>
      <c r="B117" s="254" t="s">
        <v>266</v>
      </c>
      <c r="C117" s="254">
        <v>130352</v>
      </c>
      <c r="D117" s="254" t="s">
        <v>262</v>
      </c>
      <c r="E117" s="254" t="s">
        <v>279</v>
      </c>
      <c r="F117" s="254" t="s">
        <v>49</v>
      </c>
      <c r="G117" s="126">
        <f>ROUND(VLOOKUP(B117,'Rates_PIN_Prj#_TX# input'!$A$8:$B$23,2,FALSE),2)</f>
        <v>183.6</v>
      </c>
      <c r="H117" s="254">
        <v>2</v>
      </c>
      <c r="I117" s="259">
        <f t="shared" si="1"/>
        <v>367.2</v>
      </c>
    </row>
    <row r="118" spans="1:9" x14ac:dyDescent="0.25">
      <c r="A118" s="114">
        <v>45581</v>
      </c>
      <c r="B118" s="254" t="s">
        <v>266</v>
      </c>
      <c r="C118" s="254">
        <v>134727.01</v>
      </c>
      <c r="D118" s="254" t="s">
        <v>263</v>
      </c>
      <c r="E118" s="254" t="s">
        <v>279</v>
      </c>
      <c r="F118" s="254" t="s">
        <v>49</v>
      </c>
      <c r="G118" s="126">
        <f>ROUND(VLOOKUP(B118,'Rates_PIN_Prj#_TX# input'!$A$8:$B$23,2,FALSE),2)</f>
        <v>183.6</v>
      </c>
      <c r="H118" s="254">
        <v>2</v>
      </c>
      <c r="I118" s="259">
        <f t="shared" si="1"/>
        <v>367.2</v>
      </c>
    </row>
    <row r="119" spans="1:9" x14ac:dyDescent="0.25">
      <c r="A119" s="114">
        <v>45582</v>
      </c>
      <c r="B119" s="254" t="s">
        <v>266</v>
      </c>
      <c r="C119" s="254">
        <v>106301</v>
      </c>
      <c r="D119" s="254" t="s">
        <v>253</v>
      </c>
      <c r="E119" s="254" t="s">
        <v>252</v>
      </c>
      <c r="F119" s="254" t="s">
        <v>48</v>
      </c>
      <c r="G119" s="126">
        <f>ROUND(VLOOKUP(B119,'Rates_PIN_Prj#_TX# input'!$A$8:$B$23,2,FALSE),2)</f>
        <v>183.6</v>
      </c>
      <c r="H119" s="254">
        <v>2</v>
      </c>
      <c r="I119" s="259">
        <f t="shared" si="1"/>
        <v>367.2</v>
      </c>
    </row>
    <row r="120" spans="1:9" x14ac:dyDescent="0.25">
      <c r="A120" s="114">
        <v>45582</v>
      </c>
      <c r="B120" s="254" t="s">
        <v>266</v>
      </c>
      <c r="C120" s="254">
        <v>124072.02</v>
      </c>
      <c r="D120" s="254" t="s">
        <v>261</v>
      </c>
      <c r="E120" s="254" t="s">
        <v>252</v>
      </c>
      <c r="F120" s="254" t="s">
        <v>48</v>
      </c>
      <c r="G120" s="126">
        <f>ROUND(VLOOKUP(B120,'Rates_PIN_Prj#_TX# input'!$A$8:$B$23,2,FALSE),2)</f>
        <v>183.6</v>
      </c>
      <c r="H120" s="254">
        <v>2</v>
      </c>
      <c r="I120" s="259">
        <f t="shared" si="1"/>
        <v>367.2</v>
      </c>
    </row>
    <row r="121" spans="1:9" x14ac:dyDescent="0.25">
      <c r="A121" s="114">
        <v>45582</v>
      </c>
      <c r="B121" s="254" t="s">
        <v>266</v>
      </c>
      <c r="C121" s="254">
        <v>130352</v>
      </c>
      <c r="D121" s="254" t="s">
        <v>262</v>
      </c>
      <c r="E121" s="254" t="s">
        <v>279</v>
      </c>
      <c r="F121" s="254" t="s">
        <v>49</v>
      </c>
      <c r="G121" s="126">
        <f>ROUND(VLOOKUP(B121,'Rates_PIN_Prj#_TX# input'!$A$8:$B$23,2,FALSE),2)</f>
        <v>183.6</v>
      </c>
      <c r="H121" s="254">
        <v>2</v>
      </c>
      <c r="I121" s="259">
        <f t="shared" si="1"/>
        <v>367.2</v>
      </c>
    </row>
    <row r="122" spans="1:9" x14ac:dyDescent="0.25">
      <c r="A122" s="114">
        <v>45582</v>
      </c>
      <c r="B122" s="254" t="s">
        <v>266</v>
      </c>
      <c r="C122" s="254">
        <v>134727.01</v>
      </c>
      <c r="D122" s="254" t="s">
        <v>263</v>
      </c>
      <c r="E122" s="254" t="s">
        <v>279</v>
      </c>
      <c r="F122" s="254" t="s">
        <v>49</v>
      </c>
      <c r="G122" s="126">
        <f>ROUND(VLOOKUP(B122,'Rates_PIN_Prj#_TX# input'!$A$8:$B$23,2,FALSE),2)</f>
        <v>183.6</v>
      </c>
      <c r="H122" s="254">
        <v>2</v>
      </c>
      <c r="I122" s="259">
        <f t="shared" si="1"/>
        <v>367.2</v>
      </c>
    </row>
    <row r="123" spans="1:9" x14ac:dyDescent="0.25">
      <c r="A123" s="114">
        <v>45583</v>
      </c>
      <c r="B123" s="254" t="s">
        <v>266</v>
      </c>
      <c r="C123" s="254">
        <v>106301</v>
      </c>
      <c r="D123" s="254" t="s">
        <v>253</v>
      </c>
      <c r="E123" s="254" t="s">
        <v>252</v>
      </c>
      <c r="F123" s="254" t="s">
        <v>48</v>
      </c>
      <c r="G123" s="126">
        <f>ROUND(VLOOKUP(B123,'Rates_PIN_Prj#_TX# input'!$A$8:$B$23,2,FALSE),2)</f>
        <v>183.6</v>
      </c>
      <c r="H123" s="254">
        <v>1.75</v>
      </c>
      <c r="I123" s="259">
        <f t="shared" si="1"/>
        <v>321.3</v>
      </c>
    </row>
    <row r="124" spans="1:9" x14ac:dyDescent="0.25">
      <c r="A124" s="114">
        <v>45583</v>
      </c>
      <c r="B124" s="254" t="s">
        <v>266</v>
      </c>
      <c r="C124" s="254">
        <v>124072.02</v>
      </c>
      <c r="D124" s="254" t="s">
        <v>261</v>
      </c>
      <c r="E124" s="254" t="s">
        <v>252</v>
      </c>
      <c r="F124" s="254" t="s">
        <v>48</v>
      </c>
      <c r="G124" s="126">
        <f>ROUND(VLOOKUP(B124,'Rates_PIN_Prj#_TX# input'!$A$8:$B$23,2,FALSE),2)</f>
        <v>183.6</v>
      </c>
      <c r="H124" s="254">
        <v>1.75</v>
      </c>
      <c r="I124" s="259">
        <f t="shared" si="1"/>
        <v>321.3</v>
      </c>
    </row>
    <row r="125" spans="1:9" x14ac:dyDescent="0.25">
      <c r="A125" s="114">
        <v>45583</v>
      </c>
      <c r="B125" s="254" t="s">
        <v>266</v>
      </c>
      <c r="C125" s="254">
        <v>130352</v>
      </c>
      <c r="D125" s="254" t="s">
        <v>262</v>
      </c>
      <c r="E125" s="254" t="s">
        <v>279</v>
      </c>
      <c r="F125" s="254" t="s">
        <v>49</v>
      </c>
      <c r="G125" s="126">
        <f>ROUND(VLOOKUP(B125,'Rates_PIN_Prj#_TX# input'!$A$8:$B$23,2,FALSE),2)</f>
        <v>183.6</v>
      </c>
      <c r="H125" s="254">
        <v>1.75</v>
      </c>
      <c r="I125" s="259">
        <f t="shared" si="1"/>
        <v>321.3</v>
      </c>
    </row>
    <row r="126" spans="1:9" x14ac:dyDescent="0.25">
      <c r="A126" s="114">
        <v>45583</v>
      </c>
      <c r="B126" s="254" t="s">
        <v>266</v>
      </c>
      <c r="C126" s="254">
        <v>134727.01</v>
      </c>
      <c r="D126" s="254" t="s">
        <v>263</v>
      </c>
      <c r="E126" s="254" t="s">
        <v>279</v>
      </c>
      <c r="F126" s="254" t="s">
        <v>49</v>
      </c>
      <c r="G126" s="126">
        <f>ROUND(VLOOKUP(B126,'Rates_PIN_Prj#_TX# input'!$A$8:$B$23,2,FALSE),2)</f>
        <v>183.6</v>
      </c>
      <c r="H126" s="254">
        <v>1.75</v>
      </c>
      <c r="I126" s="259">
        <f t="shared" si="1"/>
        <v>321.3</v>
      </c>
    </row>
    <row r="127" spans="1:9" x14ac:dyDescent="0.25">
      <c r="A127" s="114">
        <v>45586</v>
      </c>
      <c r="B127" s="254" t="s">
        <v>266</v>
      </c>
      <c r="C127" s="254">
        <v>106301</v>
      </c>
      <c r="D127" s="254" t="s">
        <v>253</v>
      </c>
      <c r="E127" s="254" t="s">
        <v>252</v>
      </c>
      <c r="F127" s="254" t="s">
        <v>48</v>
      </c>
      <c r="G127" s="126">
        <f>ROUND(VLOOKUP(B127,'Rates_PIN_Prj#_TX# input'!$A$8:$B$23,2,FALSE),2)</f>
        <v>183.6</v>
      </c>
      <c r="H127" s="254">
        <v>2</v>
      </c>
      <c r="I127" s="259">
        <f t="shared" si="1"/>
        <v>367.2</v>
      </c>
    </row>
    <row r="128" spans="1:9" x14ac:dyDescent="0.25">
      <c r="A128" s="114">
        <v>45586</v>
      </c>
      <c r="B128" s="254" t="s">
        <v>266</v>
      </c>
      <c r="C128" s="254">
        <v>124072.02</v>
      </c>
      <c r="D128" s="254" t="s">
        <v>261</v>
      </c>
      <c r="E128" s="254" t="s">
        <v>252</v>
      </c>
      <c r="F128" s="254" t="s">
        <v>48</v>
      </c>
      <c r="G128" s="126">
        <f>ROUND(VLOOKUP(B128,'Rates_PIN_Prj#_TX# input'!$A$8:$B$23,2,FALSE),2)</f>
        <v>183.6</v>
      </c>
      <c r="H128" s="254">
        <v>2</v>
      </c>
      <c r="I128" s="259">
        <f t="shared" si="1"/>
        <v>367.2</v>
      </c>
    </row>
    <row r="129" spans="1:9" x14ac:dyDescent="0.25">
      <c r="A129" s="114">
        <v>45586</v>
      </c>
      <c r="B129" s="254" t="s">
        <v>266</v>
      </c>
      <c r="C129" s="254">
        <v>130352</v>
      </c>
      <c r="D129" s="254" t="s">
        <v>262</v>
      </c>
      <c r="E129" s="254" t="s">
        <v>279</v>
      </c>
      <c r="F129" s="254" t="s">
        <v>49</v>
      </c>
      <c r="G129" s="126">
        <f>ROUND(VLOOKUP(B129,'Rates_PIN_Prj#_TX# input'!$A$8:$B$23,2,FALSE),2)</f>
        <v>183.6</v>
      </c>
      <c r="H129" s="254">
        <v>2</v>
      </c>
      <c r="I129" s="259">
        <f t="shared" si="1"/>
        <v>367.2</v>
      </c>
    </row>
    <row r="130" spans="1:9" x14ac:dyDescent="0.25">
      <c r="A130" s="114">
        <v>45586</v>
      </c>
      <c r="B130" s="254" t="s">
        <v>266</v>
      </c>
      <c r="C130" s="254">
        <v>134727.01</v>
      </c>
      <c r="D130" s="254" t="s">
        <v>263</v>
      </c>
      <c r="E130" s="254" t="s">
        <v>279</v>
      </c>
      <c r="F130" s="254" t="s">
        <v>49</v>
      </c>
      <c r="G130" s="126">
        <f>ROUND(VLOOKUP(B130,'Rates_PIN_Prj#_TX# input'!$A$8:$B$23,2,FALSE),2)</f>
        <v>183.6</v>
      </c>
      <c r="H130" s="254">
        <v>2</v>
      </c>
      <c r="I130" s="259">
        <f t="shared" si="1"/>
        <v>367.2</v>
      </c>
    </row>
    <row r="131" spans="1:9" x14ac:dyDescent="0.25">
      <c r="A131" s="114">
        <v>45587</v>
      </c>
      <c r="B131" s="254" t="s">
        <v>266</v>
      </c>
      <c r="C131" s="254">
        <v>106301</v>
      </c>
      <c r="D131" s="254" t="s">
        <v>253</v>
      </c>
      <c r="E131" s="254" t="s">
        <v>252</v>
      </c>
      <c r="F131" s="254" t="s">
        <v>48</v>
      </c>
      <c r="G131" s="126">
        <f>ROUND(VLOOKUP(B131,'Rates_PIN_Prj#_TX# input'!$A$8:$B$23,2,FALSE),2)</f>
        <v>183.6</v>
      </c>
      <c r="H131" s="254">
        <v>2</v>
      </c>
      <c r="I131" s="259">
        <f t="shared" ref="I131:I194" si="2">H131*G131</f>
        <v>367.2</v>
      </c>
    </row>
    <row r="132" spans="1:9" x14ac:dyDescent="0.25">
      <c r="A132" s="114">
        <v>45587</v>
      </c>
      <c r="B132" s="254" t="s">
        <v>266</v>
      </c>
      <c r="C132" s="254">
        <v>124072.02</v>
      </c>
      <c r="D132" s="254" t="s">
        <v>261</v>
      </c>
      <c r="E132" s="254" t="s">
        <v>252</v>
      </c>
      <c r="F132" s="254" t="s">
        <v>48</v>
      </c>
      <c r="G132" s="126">
        <f>ROUND(VLOOKUP(B132,'Rates_PIN_Prj#_TX# input'!$A$8:$B$23,2,FALSE),2)</f>
        <v>183.6</v>
      </c>
      <c r="H132" s="254">
        <v>2</v>
      </c>
      <c r="I132" s="259">
        <f t="shared" si="2"/>
        <v>367.2</v>
      </c>
    </row>
    <row r="133" spans="1:9" x14ac:dyDescent="0.25">
      <c r="A133" s="114">
        <v>45587</v>
      </c>
      <c r="B133" s="254" t="s">
        <v>266</v>
      </c>
      <c r="C133" s="254">
        <v>130352</v>
      </c>
      <c r="D133" s="254" t="s">
        <v>262</v>
      </c>
      <c r="E133" s="254" t="s">
        <v>279</v>
      </c>
      <c r="F133" s="254" t="s">
        <v>49</v>
      </c>
      <c r="G133" s="126">
        <f>ROUND(VLOOKUP(B133,'Rates_PIN_Prj#_TX# input'!$A$8:$B$23,2,FALSE),2)</f>
        <v>183.6</v>
      </c>
      <c r="H133" s="254">
        <v>2</v>
      </c>
      <c r="I133" s="259">
        <f t="shared" si="2"/>
        <v>367.2</v>
      </c>
    </row>
    <row r="134" spans="1:9" x14ac:dyDescent="0.25">
      <c r="A134" s="114">
        <v>45587</v>
      </c>
      <c r="B134" s="254" t="s">
        <v>266</v>
      </c>
      <c r="C134" s="254">
        <v>134727.01</v>
      </c>
      <c r="D134" s="254" t="s">
        <v>263</v>
      </c>
      <c r="E134" s="254" t="s">
        <v>279</v>
      </c>
      <c r="F134" s="254" t="s">
        <v>49</v>
      </c>
      <c r="G134" s="126">
        <f>ROUND(VLOOKUP(B134,'Rates_PIN_Prj#_TX# input'!$A$8:$B$23,2,FALSE),2)</f>
        <v>183.6</v>
      </c>
      <c r="H134" s="254">
        <v>2</v>
      </c>
      <c r="I134" s="259">
        <f t="shared" si="2"/>
        <v>367.2</v>
      </c>
    </row>
    <row r="135" spans="1:9" x14ac:dyDescent="0.25">
      <c r="A135" s="114">
        <v>45588</v>
      </c>
      <c r="B135" s="254" t="s">
        <v>266</v>
      </c>
      <c r="C135" s="254">
        <v>106301</v>
      </c>
      <c r="D135" s="254" t="s">
        <v>253</v>
      </c>
      <c r="E135" s="254" t="s">
        <v>252</v>
      </c>
      <c r="F135" s="254" t="s">
        <v>48</v>
      </c>
      <c r="G135" s="126">
        <f>ROUND(VLOOKUP(B135,'Rates_PIN_Prj#_TX# input'!$A$8:$B$23,2,FALSE),2)</f>
        <v>183.6</v>
      </c>
      <c r="H135" s="254">
        <v>2</v>
      </c>
      <c r="I135" s="259">
        <f t="shared" si="2"/>
        <v>367.2</v>
      </c>
    </row>
    <row r="136" spans="1:9" x14ac:dyDescent="0.25">
      <c r="A136" s="114">
        <v>45588</v>
      </c>
      <c r="B136" s="254" t="s">
        <v>266</v>
      </c>
      <c r="C136" s="254">
        <v>124072.02</v>
      </c>
      <c r="D136" s="254" t="s">
        <v>261</v>
      </c>
      <c r="E136" s="254" t="s">
        <v>252</v>
      </c>
      <c r="F136" s="254" t="s">
        <v>48</v>
      </c>
      <c r="G136" s="126">
        <f>ROUND(VLOOKUP(B136,'Rates_PIN_Prj#_TX# input'!$A$8:$B$23,2,FALSE),2)</f>
        <v>183.6</v>
      </c>
      <c r="H136" s="254">
        <v>2</v>
      </c>
      <c r="I136" s="259">
        <f t="shared" si="2"/>
        <v>367.2</v>
      </c>
    </row>
    <row r="137" spans="1:9" x14ac:dyDescent="0.25">
      <c r="A137" s="114">
        <v>45588</v>
      </c>
      <c r="B137" s="254" t="s">
        <v>266</v>
      </c>
      <c r="C137" s="254">
        <v>130352</v>
      </c>
      <c r="D137" s="254" t="s">
        <v>262</v>
      </c>
      <c r="E137" s="254" t="s">
        <v>279</v>
      </c>
      <c r="F137" s="254" t="s">
        <v>49</v>
      </c>
      <c r="G137" s="126">
        <f>ROUND(VLOOKUP(B137,'Rates_PIN_Prj#_TX# input'!$A$8:$B$23,2,FALSE),2)</f>
        <v>183.6</v>
      </c>
      <c r="H137" s="254">
        <v>2</v>
      </c>
      <c r="I137" s="259">
        <f t="shared" si="2"/>
        <v>367.2</v>
      </c>
    </row>
    <row r="138" spans="1:9" x14ac:dyDescent="0.25">
      <c r="A138" s="114">
        <v>45588</v>
      </c>
      <c r="B138" s="254" t="s">
        <v>266</v>
      </c>
      <c r="C138" s="254">
        <v>134727.01</v>
      </c>
      <c r="D138" s="254" t="s">
        <v>263</v>
      </c>
      <c r="E138" s="254" t="s">
        <v>279</v>
      </c>
      <c r="F138" s="254" t="s">
        <v>49</v>
      </c>
      <c r="G138" s="126">
        <f>ROUND(VLOOKUP(B138,'Rates_PIN_Prj#_TX# input'!$A$8:$B$23,2,FALSE),2)</f>
        <v>183.6</v>
      </c>
      <c r="H138" s="254">
        <v>2</v>
      </c>
      <c r="I138" s="259">
        <f t="shared" si="2"/>
        <v>367.2</v>
      </c>
    </row>
    <row r="139" spans="1:9" x14ac:dyDescent="0.25">
      <c r="A139" s="114">
        <v>45589</v>
      </c>
      <c r="B139" s="254" t="s">
        <v>266</v>
      </c>
      <c r="C139" s="254">
        <v>106301</v>
      </c>
      <c r="D139" s="254" t="s">
        <v>253</v>
      </c>
      <c r="E139" s="254" t="s">
        <v>252</v>
      </c>
      <c r="F139" s="254" t="s">
        <v>48</v>
      </c>
      <c r="G139" s="126">
        <f>ROUND(VLOOKUP(B139,'Rates_PIN_Prj#_TX# input'!$A$8:$B$23,2,FALSE),2)</f>
        <v>183.6</v>
      </c>
      <c r="H139" s="254">
        <v>2</v>
      </c>
      <c r="I139" s="259">
        <f t="shared" si="2"/>
        <v>367.2</v>
      </c>
    </row>
    <row r="140" spans="1:9" x14ac:dyDescent="0.25">
      <c r="A140" s="114">
        <v>45589</v>
      </c>
      <c r="B140" s="254" t="s">
        <v>266</v>
      </c>
      <c r="C140" s="254">
        <v>124072.02</v>
      </c>
      <c r="D140" s="254" t="s">
        <v>261</v>
      </c>
      <c r="E140" s="254" t="s">
        <v>252</v>
      </c>
      <c r="F140" s="254" t="s">
        <v>48</v>
      </c>
      <c r="G140" s="126">
        <f>ROUND(VLOOKUP(B140,'Rates_PIN_Prj#_TX# input'!$A$8:$B$23,2,FALSE),2)</f>
        <v>183.6</v>
      </c>
      <c r="H140" s="254">
        <v>2</v>
      </c>
      <c r="I140" s="259">
        <f t="shared" si="2"/>
        <v>367.2</v>
      </c>
    </row>
    <row r="141" spans="1:9" x14ac:dyDescent="0.25">
      <c r="A141" s="114">
        <v>45589</v>
      </c>
      <c r="B141" s="254" t="s">
        <v>266</v>
      </c>
      <c r="C141" s="254">
        <v>130352</v>
      </c>
      <c r="D141" s="254" t="s">
        <v>262</v>
      </c>
      <c r="E141" s="254" t="s">
        <v>279</v>
      </c>
      <c r="F141" s="254" t="s">
        <v>49</v>
      </c>
      <c r="G141" s="126">
        <f>ROUND(VLOOKUP(B141,'Rates_PIN_Prj#_TX# input'!$A$8:$B$23,2,FALSE),2)</f>
        <v>183.6</v>
      </c>
      <c r="H141" s="254">
        <v>2</v>
      </c>
      <c r="I141" s="259">
        <f t="shared" si="2"/>
        <v>367.2</v>
      </c>
    </row>
    <row r="142" spans="1:9" x14ac:dyDescent="0.25">
      <c r="A142" s="114">
        <v>45589</v>
      </c>
      <c r="B142" s="254" t="s">
        <v>266</v>
      </c>
      <c r="C142" s="254">
        <v>134727.01</v>
      </c>
      <c r="D142" s="254" t="s">
        <v>263</v>
      </c>
      <c r="E142" s="254" t="s">
        <v>279</v>
      </c>
      <c r="F142" s="254" t="s">
        <v>49</v>
      </c>
      <c r="G142" s="126">
        <f>ROUND(VLOOKUP(B142,'Rates_PIN_Prj#_TX# input'!$A$8:$B$23,2,FALSE),2)</f>
        <v>183.6</v>
      </c>
      <c r="H142" s="254">
        <v>2</v>
      </c>
      <c r="I142" s="259">
        <f t="shared" si="2"/>
        <v>367.2</v>
      </c>
    </row>
    <row r="143" spans="1:9" x14ac:dyDescent="0.25">
      <c r="A143" s="114">
        <v>45590</v>
      </c>
      <c r="B143" s="254" t="s">
        <v>266</v>
      </c>
      <c r="C143" s="254">
        <v>106301</v>
      </c>
      <c r="D143" s="254" t="s">
        <v>253</v>
      </c>
      <c r="E143" s="254" t="s">
        <v>252</v>
      </c>
      <c r="F143" s="254" t="s">
        <v>48</v>
      </c>
      <c r="G143" s="126">
        <f>ROUND(VLOOKUP(B143,'Rates_PIN_Prj#_TX# input'!$A$8:$B$23,2,FALSE),2)</f>
        <v>183.6</v>
      </c>
      <c r="H143" s="254">
        <v>1.75</v>
      </c>
      <c r="I143" s="259">
        <f t="shared" si="2"/>
        <v>321.3</v>
      </c>
    </row>
    <row r="144" spans="1:9" x14ac:dyDescent="0.25">
      <c r="A144" s="114">
        <v>45590</v>
      </c>
      <c r="B144" s="254" t="s">
        <v>266</v>
      </c>
      <c r="C144" s="254">
        <v>124072.02</v>
      </c>
      <c r="D144" s="254" t="s">
        <v>261</v>
      </c>
      <c r="E144" s="254" t="s">
        <v>252</v>
      </c>
      <c r="F144" s="254" t="s">
        <v>48</v>
      </c>
      <c r="G144" s="126">
        <f>ROUND(VLOOKUP(B144,'Rates_PIN_Prj#_TX# input'!$A$8:$B$23,2,FALSE),2)</f>
        <v>183.6</v>
      </c>
      <c r="H144" s="254">
        <v>1.75</v>
      </c>
      <c r="I144" s="259">
        <f t="shared" si="2"/>
        <v>321.3</v>
      </c>
    </row>
    <row r="145" spans="1:9" x14ac:dyDescent="0.25">
      <c r="A145" s="114">
        <v>45590</v>
      </c>
      <c r="B145" s="254" t="s">
        <v>266</v>
      </c>
      <c r="C145" s="254">
        <v>130352</v>
      </c>
      <c r="D145" s="254" t="s">
        <v>262</v>
      </c>
      <c r="E145" s="254" t="s">
        <v>279</v>
      </c>
      <c r="F145" s="254" t="s">
        <v>49</v>
      </c>
      <c r="G145" s="126">
        <f>ROUND(VLOOKUP(B145,'Rates_PIN_Prj#_TX# input'!$A$8:$B$23,2,FALSE),2)</f>
        <v>183.6</v>
      </c>
      <c r="H145" s="254">
        <v>1.75</v>
      </c>
      <c r="I145" s="259">
        <f t="shared" si="2"/>
        <v>321.3</v>
      </c>
    </row>
    <row r="146" spans="1:9" x14ac:dyDescent="0.25">
      <c r="A146" s="114">
        <v>45590</v>
      </c>
      <c r="B146" s="254" t="s">
        <v>266</v>
      </c>
      <c r="C146" s="254">
        <v>134727.01</v>
      </c>
      <c r="D146" s="254" t="s">
        <v>263</v>
      </c>
      <c r="E146" s="254" t="s">
        <v>279</v>
      </c>
      <c r="F146" s="254" t="s">
        <v>49</v>
      </c>
      <c r="G146" s="126">
        <f>ROUND(VLOOKUP(B146,'Rates_PIN_Prj#_TX# input'!$A$8:$B$23,2,FALSE),2)</f>
        <v>183.6</v>
      </c>
      <c r="H146" s="254">
        <v>1.75</v>
      </c>
      <c r="I146" s="259">
        <f t="shared" si="2"/>
        <v>321.3</v>
      </c>
    </row>
    <row r="147" spans="1:9" x14ac:dyDescent="0.25">
      <c r="A147" s="114">
        <v>45587</v>
      </c>
      <c r="B147" s="254" t="s">
        <v>267</v>
      </c>
      <c r="C147" s="254">
        <v>106301</v>
      </c>
      <c r="D147" s="254" t="s">
        <v>253</v>
      </c>
      <c r="E147" s="254" t="s">
        <v>252</v>
      </c>
      <c r="F147" s="254" t="s">
        <v>48</v>
      </c>
      <c r="G147" s="126">
        <f>ROUND(VLOOKUP(B147,'Rates_PIN_Prj#_TX# input'!$A$8:$B$23,2,FALSE),2)</f>
        <v>115.44</v>
      </c>
      <c r="H147" s="254">
        <v>1.25</v>
      </c>
      <c r="I147" s="259">
        <f t="shared" si="2"/>
        <v>144.30000000000001</v>
      </c>
    </row>
    <row r="148" spans="1:9" x14ac:dyDescent="0.25">
      <c r="A148" s="114">
        <v>45587</v>
      </c>
      <c r="B148" s="254" t="s">
        <v>267</v>
      </c>
      <c r="C148" s="254">
        <v>124072.02</v>
      </c>
      <c r="D148" s="254" t="s">
        <v>261</v>
      </c>
      <c r="E148" s="254" t="s">
        <v>252</v>
      </c>
      <c r="F148" s="254" t="s">
        <v>48</v>
      </c>
      <c r="G148" s="126">
        <f>ROUND(VLOOKUP(B148,'Rates_PIN_Prj#_TX# input'!$A$8:$B$23,2,FALSE),2)</f>
        <v>115.44</v>
      </c>
      <c r="H148" s="254">
        <v>1.25</v>
      </c>
      <c r="I148" s="259">
        <f t="shared" si="2"/>
        <v>144.30000000000001</v>
      </c>
    </row>
    <row r="149" spans="1:9" x14ac:dyDescent="0.25">
      <c r="A149" s="114">
        <v>45587</v>
      </c>
      <c r="B149" s="254" t="s">
        <v>267</v>
      </c>
      <c r="C149" s="254">
        <v>130352</v>
      </c>
      <c r="D149" s="254" t="s">
        <v>262</v>
      </c>
      <c r="E149" s="254" t="s">
        <v>279</v>
      </c>
      <c r="F149" s="254" t="s">
        <v>49</v>
      </c>
      <c r="G149" s="126">
        <f>ROUND(VLOOKUP(B149,'Rates_PIN_Prj#_TX# input'!$A$8:$B$23,2,FALSE),2)</f>
        <v>115.44</v>
      </c>
      <c r="H149" s="254">
        <v>1</v>
      </c>
      <c r="I149" s="259">
        <f t="shared" si="2"/>
        <v>115.44</v>
      </c>
    </row>
    <row r="150" spans="1:9" x14ac:dyDescent="0.25">
      <c r="A150" s="114">
        <v>45587</v>
      </c>
      <c r="B150" s="254" t="s">
        <v>267</v>
      </c>
      <c r="C150" s="254">
        <v>134727.01</v>
      </c>
      <c r="D150" s="254" t="s">
        <v>263</v>
      </c>
      <c r="E150" s="254" t="s">
        <v>279</v>
      </c>
      <c r="F150" s="254" t="s">
        <v>49</v>
      </c>
      <c r="G150" s="126">
        <f>ROUND(VLOOKUP(B150,'Rates_PIN_Prj#_TX# input'!$A$8:$B$23,2,FALSE),2)</f>
        <v>115.44</v>
      </c>
      <c r="H150" s="254">
        <v>1</v>
      </c>
      <c r="I150" s="259">
        <f t="shared" si="2"/>
        <v>115.44</v>
      </c>
    </row>
    <row r="151" spans="1:9" x14ac:dyDescent="0.25">
      <c r="A151" s="114">
        <v>45589</v>
      </c>
      <c r="B151" s="254" t="s">
        <v>267</v>
      </c>
      <c r="C151" s="254">
        <v>106301</v>
      </c>
      <c r="D151" s="254" t="s">
        <v>253</v>
      </c>
      <c r="E151" s="254" t="s">
        <v>252</v>
      </c>
      <c r="F151" s="254" t="s">
        <v>48</v>
      </c>
      <c r="G151" s="126">
        <f>ROUND(VLOOKUP(B151,'Rates_PIN_Prj#_TX# input'!$A$8:$B$23,2,FALSE),2)</f>
        <v>115.44</v>
      </c>
      <c r="H151" s="254">
        <v>1</v>
      </c>
      <c r="I151" s="259">
        <f t="shared" si="2"/>
        <v>115.44</v>
      </c>
    </row>
    <row r="152" spans="1:9" x14ac:dyDescent="0.25">
      <c r="A152" s="114">
        <v>45589</v>
      </c>
      <c r="B152" s="254" t="s">
        <v>267</v>
      </c>
      <c r="C152" s="254">
        <v>124072.02</v>
      </c>
      <c r="D152" s="254" t="s">
        <v>261</v>
      </c>
      <c r="E152" s="254" t="s">
        <v>252</v>
      </c>
      <c r="F152" s="254" t="s">
        <v>48</v>
      </c>
      <c r="G152" s="126">
        <f>ROUND(VLOOKUP(B152,'Rates_PIN_Prj#_TX# input'!$A$8:$B$23,2,FALSE),2)</f>
        <v>115.44</v>
      </c>
      <c r="H152" s="254">
        <v>1</v>
      </c>
      <c r="I152" s="259">
        <f t="shared" si="2"/>
        <v>115.44</v>
      </c>
    </row>
    <row r="153" spans="1:9" x14ac:dyDescent="0.25">
      <c r="A153" s="114">
        <v>45589</v>
      </c>
      <c r="B153" s="254" t="s">
        <v>267</v>
      </c>
      <c r="C153" s="254">
        <v>130352</v>
      </c>
      <c r="D153" s="254" t="s">
        <v>262</v>
      </c>
      <c r="E153" s="254" t="s">
        <v>279</v>
      </c>
      <c r="F153" s="254" t="s">
        <v>49</v>
      </c>
      <c r="G153" s="126">
        <f>ROUND(VLOOKUP(B153,'Rates_PIN_Prj#_TX# input'!$A$8:$B$23,2,FALSE),2)</f>
        <v>115.44</v>
      </c>
      <c r="H153" s="254">
        <v>1</v>
      </c>
      <c r="I153" s="259">
        <f t="shared" si="2"/>
        <v>115.44</v>
      </c>
    </row>
    <row r="154" spans="1:9" x14ac:dyDescent="0.25">
      <c r="A154" s="114">
        <v>45589</v>
      </c>
      <c r="B154" s="254" t="s">
        <v>267</v>
      </c>
      <c r="C154" s="254">
        <v>134727.01</v>
      </c>
      <c r="D154" s="254" t="s">
        <v>263</v>
      </c>
      <c r="E154" s="254" t="s">
        <v>279</v>
      </c>
      <c r="F154" s="254" t="s">
        <v>49</v>
      </c>
      <c r="G154" s="126">
        <f>ROUND(VLOOKUP(B154,'Rates_PIN_Prj#_TX# input'!$A$8:$B$23,2,FALSE),2)</f>
        <v>115.44</v>
      </c>
      <c r="H154" s="254">
        <v>1</v>
      </c>
      <c r="I154" s="259">
        <f t="shared" si="2"/>
        <v>115.44</v>
      </c>
    </row>
    <row r="155" spans="1:9" x14ac:dyDescent="0.25">
      <c r="A155" s="114">
        <v>45590</v>
      </c>
      <c r="B155" s="254" t="s">
        <v>267</v>
      </c>
      <c r="C155" s="254">
        <v>106301</v>
      </c>
      <c r="D155" s="254" t="s">
        <v>253</v>
      </c>
      <c r="E155" s="254" t="s">
        <v>252</v>
      </c>
      <c r="F155" s="254" t="s">
        <v>48</v>
      </c>
      <c r="G155" s="126">
        <f>ROUND(VLOOKUP(B155,'Rates_PIN_Prj#_TX# input'!$A$8:$B$23,2,FALSE),2)</f>
        <v>115.44</v>
      </c>
      <c r="H155" s="254">
        <v>0.75</v>
      </c>
      <c r="I155" s="259">
        <f t="shared" si="2"/>
        <v>86.58</v>
      </c>
    </row>
    <row r="156" spans="1:9" x14ac:dyDescent="0.25">
      <c r="A156" s="114">
        <v>45590</v>
      </c>
      <c r="B156" s="254" t="s">
        <v>267</v>
      </c>
      <c r="C156" s="254">
        <v>124072.02</v>
      </c>
      <c r="D156" s="254" t="s">
        <v>261</v>
      </c>
      <c r="E156" s="254" t="s">
        <v>252</v>
      </c>
      <c r="F156" s="254" t="s">
        <v>48</v>
      </c>
      <c r="G156" s="126">
        <f>ROUND(VLOOKUP(B156,'Rates_PIN_Prj#_TX# input'!$A$8:$B$23,2,FALSE),2)</f>
        <v>115.44</v>
      </c>
      <c r="H156" s="254">
        <v>0.75</v>
      </c>
      <c r="I156" s="259">
        <f t="shared" si="2"/>
        <v>86.58</v>
      </c>
    </row>
    <row r="157" spans="1:9" x14ac:dyDescent="0.25">
      <c r="A157" s="114">
        <v>45590</v>
      </c>
      <c r="B157" s="254" t="s">
        <v>267</v>
      </c>
      <c r="C157" s="254">
        <v>130352</v>
      </c>
      <c r="D157" s="254" t="s">
        <v>262</v>
      </c>
      <c r="E157" s="254" t="s">
        <v>279</v>
      </c>
      <c r="F157" s="254" t="s">
        <v>49</v>
      </c>
      <c r="G157" s="126">
        <f>ROUND(VLOOKUP(B157,'Rates_PIN_Prj#_TX# input'!$A$8:$B$23,2,FALSE),2)</f>
        <v>115.44</v>
      </c>
      <c r="H157" s="254">
        <v>0.75</v>
      </c>
      <c r="I157" s="259">
        <f t="shared" si="2"/>
        <v>86.58</v>
      </c>
    </row>
    <row r="158" spans="1:9" x14ac:dyDescent="0.25">
      <c r="A158" s="114">
        <v>45590</v>
      </c>
      <c r="B158" s="254" t="s">
        <v>267</v>
      </c>
      <c r="C158" s="254">
        <v>134727.01</v>
      </c>
      <c r="D158" s="254" t="s">
        <v>263</v>
      </c>
      <c r="E158" s="254" t="s">
        <v>279</v>
      </c>
      <c r="F158" s="254" t="s">
        <v>49</v>
      </c>
      <c r="G158" s="126">
        <f>ROUND(VLOOKUP(B158,'Rates_PIN_Prj#_TX# input'!$A$8:$B$23,2,FALSE),2)</f>
        <v>115.44</v>
      </c>
      <c r="H158" s="254">
        <v>0.75</v>
      </c>
      <c r="I158" s="259">
        <f t="shared" si="2"/>
        <v>86.58</v>
      </c>
    </row>
    <row r="159" spans="1:9" x14ac:dyDescent="0.25">
      <c r="A159" s="114">
        <v>45579</v>
      </c>
      <c r="B159" s="254" t="s">
        <v>268</v>
      </c>
      <c r="C159" s="254">
        <v>106301</v>
      </c>
      <c r="D159" s="254" t="s">
        <v>253</v>
      </c>
      <c r="E159" s="254" t="s">
        <v>252</v>
      </c>
      <c r="F159" s="254" t="s">
        <v>48</v>
      </c>
      <c r="G159" s="126">
        <f>ROUND(VLOOKUP(B159,'Rates_PIN_Prj#_TX# input'!$A$8:$B$23,2,FALSE),2)</f>
        <v>137.6</v>
      </c>
      <c r="H159" s="254">
        <v>0.25</v>
      </c>
      <c r="I159" s="259">
        <f t="shared" si="2"/>
        <v>34.4</v>
      </c>
    </row>
    <row r="160" spans="1:9" x14ac:dyDescent="0.25">
      <c r="A160" s="114">
        <v>45579</v>
      </c>
      <c r="B160" s="254" t="s">
        <v>268</v>
      </c>
      <c r="C160" s="254">
        <v>124072.02</v>
      </c>
      <c r="D160" s="254" t="s">
        <v>261</v>
      </c>
      <c r="E160" s="254" t="s">
        <v>252</v>
      </c>
      <c r="F160" s="254" t="s">
        <v>48</v>
      </c>
      <c r="G160" s="126">
        <f>ROUND(VLOOKUP(B160,'Rates_PIN_Prj#_TX# input'!$A$8:$B$23,2,FALSE),2)</f>
        <v>137.6</v>
      </c>
      <c r="H160" s="254">
        <v>0.25</v>
      </c>
      <c r="I160" s="259">
        <f t="shared" si="2"/>
        <v>34.4</v>
      </c>
    </row>
    <row r="161" spans="1:9" x14ac:dyDescent="0.25">
      <c r="A161" s="114">
        <v>45579</v>
      </c>
      <c r="B161" s="254" t="s">
        <v>268</v>
      </c>
      <c r="C161" s="254">
        <v>130352</v>
      </c>
      <c r="D161" s="254" t="s">
        <v>262</v>
      </c>
      <c r="E161" s="254" t="s">
        <v>279</v>
      </c>
      <c r="F161" s="254" t="s">
        <v>49</v>
      </c>
      <c r="G161" s="126">
        <f>ROUND(VLOOKUP(B161,'Rates_PIN_Prj#_TX# input'!$A$8:$B$23,2,FALSE),2)</f>
        <v>137.6</v>
      </c>
      <c r="H161" s="254">
        <v>0.25</v>
      </c>
      <c r="I161" s="259">
        <f t="shared" si="2"/>
        <v>34.4</v>
      </c>
    </row>
    <row r="162" spans="1:9" x14ac:dyDescent="0.25">
      <c r="A162" s="114">
        <v>45579</v>
      </c>
      <c r="B162" s="254" t="s">
        <v>268</v>
      </c>
      <c r="C162" s="254">
        <v>134727.01</v>
      </c>
      <c r="D162" s="254" t="s">
        <v>263</v>
      </c>
      <c r="E162" s="254" t="s">
        <v>279</v>
      </c>
      <c r="F162" s="254" t="s">
        <v>49</v>
      </c>
      <c r="G162" s="126">
        <f>ROUND(VLOOKUP(B162,'Rates_PIN_Prj#_TX# input'!$A$8:$B$23,2,FALSE),2)</f>
        <v>137.6</v>
      </c>
      <c r="H162" s="254">
        <v>0.25</v>
      </c>
      <c r="I162" s="259">
        <f t="shared" si="2"/>
        <v>34.4</v>
      </c>
    </row>
    <row r="163" spans="1:9" x14ac:dyDescent="0.25">
      <c r="A163" s="114">
        <v>45581</v>
      </c>
      <c r="B163" s="254" t="s">
        <v>268</v>
      </c>
      <c r="C163" s="254">
        <v>106301</v>
      </c>
      <c r="D163" s="254" t="s">
        <v>253</v>
      </c>
      <c r="E163" s="254" t="s">
        <v>252</v>
      </c>
      <c r="F163" s="254" t="s">
        <v>48</v>
      </c>
      <c r="G163" s="126">
        <f>ROUND(VLOOKUP(B163,'Rates_PIN_Prj#_TX# input'!$A$8:$B$23,2,FALSE),2)</f>
        <v>137.6</v>
      </c>
      <c r="H163" s="254">
        <v>0.25</v>
      </c>
      <c r="I163" s="259">
        <f t="shared" si="2"/>
        <v>34.4</v>
      </c>
    </row>
    <row r="164" spans="1:9" x14ac:dyDescent="0.25">
      <c r="A164" s="114">
        <v>45581</v>
      </c>
      <c r="B164" s="254" t="s">
        <v>268</v>
      </c>
      <c r="C164" s="254">
        <v>124072.02</v>
      </c>
      <c r="D164" s="254" t="s">
        <v>261</v>
      </c>
      <c r="E164" s="254" t="s">
        <v>252</v>
      </c>
      <c r="F164" s="254" t="s">
        <v>48</v>
      </c>
      <c r="G164" s="126">
        <f>ROUND(VLOOKUP(B164,'Rates_PIN_Prj#_TX# input'!$A$8:$B$23,2,FALSE),2)</f>
        <v>137.6</v>
      </c>
      <c r="H164" s="254">
        <v>0.25</v>
      </c>
      <c r="I164" s="259">
        <f t="shared" si="2"/>
        <v>34.4</v>
      </c>
    </row>
    <row r="165" spans="1:9" x14ac:dyDescent="0.25">
      <c r="A165" s="114">
        <v>45581</v>
      </c>
      <c r="B165" s="254" t="s">
        <v>268</v>
      </c>
      <c r="C165" s="254">
        <v>130352</v>
      </c>
      <c r="D165" s="254" t="s">
        <v>262</v>
      </c>
      <c r="E165" s="254" t="s">
        <v>279</v>
      </c>
      <c r="F165" s="254" t="s">
        <v>49</v>
      </c>
      <c r="G165" s="126">
        <f>ROUND(VLOOKUP(B165,'Rates_PIN_Prj#_TX# input'!$A$8:$B$23,2,FALSE),2)</f>
        <v>137.6</v>
      </c>
      <c r="H165" s="254">
        <v>0.25</v>
      </c>
      <c r="I165" s="259">
        <f t="shared" si="2"/>
        <v>34.4</v>
      </c>
    </row>
    <row r="166" spans="1:9" x14ac:dyDescent="0.25">
      <c r="A166" s="114">
        <v>45581</v>
      </c>
      <c r="B166" s="254" t="s">
        <v>268</v>
      </c>
      <c r="C166" s="254">
        <v>134727.01</v>
      </c>
      <c r="D166" s="254" t="s">
        <v>263</v>
      </c>
      <c r="E166" s="254" t="s">
        <v>279</v>
      </c>
      <c r="F166" s="254" t="s">
        <v>49</v>
      </c>
      <c r="G166" s="126">
        <f>ROUND(VLOOKUP(B166,'Rates_PIN_Prj#_TX# input'!$A$8:$B$23,2,FALSE),2)</f>
        <v>137.6</v>
      </c>
      <c r="H166" s="254">
        <v>0.25</v>
      </c>
      <c r="I166" s="259">
        <f t="shared" si="2"/>
        <v>34.4</v>
      </c>
    </row>
    <row r="167" spans="1:9" x14ac:dyDescent="0.25">
      <c r="A167" s="114">
        <v>45583</v>
      </c>
      <c r="B167" s="254" t="s">
        <v>268</v>
      </c>
      <c r="C167" s="254">
        <v>106301</v>
      </c>
      <c r="D167" s="254" t="s">
        <v>253</v>
      </c>
      <c r="E167" s="254" t="s">
        <v>252</v>
      </c>
      <c r="F167" s="254" t="s">
        <v>48</v>
      </c>
      <c r="G167" s="126">
        <f>ROUND(VLOOKUP(B167,'Rates_PIN_Prj#_TX# input'!$A$8:$B$23,2,FALSE),2)</f>
        <v>137.6</v>
      </c>
      <c r="H167" s="254">
        <v>0.25</v>
      </c>
      <c r="I167" s="259">
        <f t="shared" si="2"/>
        <v>34.4</v>
      </c>
    </row>
    <row r="168" spans="1:9" x14ac:dyDescent="0.25">
      <c r="A168" s="114">
        <v>45583</v>
      </c>
      <c r="B168" s="254" t="s">
        <v>268</v>
      </c>
      <c r="C168" s="254">
        <v>124072.02</v>
      </c>
      <c r="D168" s="254" t="s">
        <v>261</v>
      </c>
      <c r="E168" s="254" t="s">
        <v>252</v>
      </c>
      <c r="F168" s="254" t="s">
        <v>48</v>
      </c>
      <c r="G168" s="126">
        <f>ROUND(VLOOKUP(B168,'Rates_PIN_Prj#_TX# input'!$A$8:$B$23,2,FALSE),2)</f>
        <v>137.6</v>
      </c>
      <c r="H168" s="254">
        <v>0.25</v>
      </c>
      <c r="I168" s="259">
        <f t="shared" si="2"/>
        <v>34.4</v>
      </c>
    </row>
    <row r="169" spans="1:9" x14ac:dyDescent="0.25">
      <c r="A169" s="114">
        <v>45583</v>
      </c>
      <c r="B169" s="254" t="s">
        <v>268</v>
      </c>
      <c r="C169" s="254">
        <v>130352</v>
      </c>
      <c r="D169" s="254" t="s">
        <v>262</v>
      </c>
      <c r="E169" s="254" t="s">
        <v>279</v>
      </c>
      <c r="F169" s="254" t="s">
        <v>49</v>
      </c>
      <c r="G169" s="126">
        <f>ROUND(VLOOKUP(B169,'Rates_PIN_Prj#_TX# input'!$A$8:$B$23,2,FALSE),2)</f>
        <v>137.6</v>
      </c>
      <c r="H169" s="254">
        <v>0.25</v>
      </c>
      <c r="I169" s="259">
        <f t="shared" si="2"/>
        <v>34.4</v>
      </c>
    </row>
    <row r="170" spans="1:9" x14ac:dyDescent="0.25">
      <c r="A170" s="114">
        <v>45583</v>
      </c>
      <c r="B170" s="254" t="s">
        <v>268</v>
      </c>
      <c r="C170" s="254">
        <v>134727.01</v>
      </c>
      <c r="D170" s="254" t="s">
        <v>263</v>
      </c>
      <c r="E170" s="254" t="s">
        <v>279</v>
      </c>
      <c r="F170" s="254" t="s">
        <v>49</v>
      </c>
      <c r="G170" s="126">
        <f>ROUND(VLOOKUP(B170,'Rates_PIN_Prj#_TX# input'!$A$8:$B$23,2,FALSE),2)</f>
        <v>137.6</v>
      </c>
      <c r="H170" s="254">
        <v>0.25</v>
      </c>
      <c r="I170" s="259">
        <f t="shared" si="2"/>
        <v>34.4</v>
      </c>
    </row>
    <row r="171" spans="1:9" x14ac:dyDescent="0.25">
      <c r="A171" s="114">
        <v>45587</v>
      </c>
      <c r="B171" s="254" t="s">
        <v>268</v>
      </c>
      <c r="C171" s="254">
        <v>124072.02</v>
      </c>
      <c r="D171" s="254" t="s">
        <v>261</v>
      </c>
      <c r="E171" s="254" t="s">
        <v>252</v>
      </c>
      <c r="F171" s="254" t="s">
        <v>48</v>
      </c>
      <c r="G171" s="126">
        <f>ROUND(VLOOKUP(B171,'Rates_PIN_Prj#_TX# input'!$A$8:$B$23,2,FALSE),2)</f>
        <v>137.6</v>
      </c>
      <c r="H171" s="254">
        <v>0.25</v>
      </c>
      <c r="I171" s="259">
        <f t="shared" si="2"/>
        <v>34.4</v>
      </c>
    </row>
    <row r="172" spans="1:9" x14ac:dyDescent="0.25">
      <c r="A172" s="114">
        <v>45587</v>
      </c>
      <c r="B172" s="254" t="s">
        <v>268</v>
      </c>
      <c r="C172" s="254">
        <v>130352</v>
      </c>
      <c r="D172" s="254" t="s">
        <v>262</v>
      </c>
      <c r="E172" s="254" t="s">
        <v>279</v>
      </c>
      <c r="F172" s="254" t="s">
        <v>49</v>
      </c>
      <c r="G172" s="126">
        <f>ROUND(VLOOKUP(B172,'Rates_PIN_Prj#_TX# input'!$A$8:$B$23,2,FALSE),2)</f>
        <v>137.6</v>
      </c>
      <c r="H172" s="254">
        <v>0.25</v>
      </c>
      <c r="I172" s="259">
        <f t="shared" si="2"/>
        <v>34.4</v>
      </c>
    </row>
    <row r="173" spans="1:9" x14ac:dyDescent="0.25">
      <c r="A173" s="114">
        <v>45588</v>
      </c>
      <c r="B173" s="254" t="s">
        <v>268</v>
      </c>
      <c r="C173" s="254">
        <v>106301</v>
      </c>
      <c r="D173" s="254" t="s">
        <v>253</v>
      </c>
      <c r="E173" s="254" t="s">
        <v>252</v>
      </c>
      <c r="F173" s="254" t="s">
        <v>48</v>
      </c>
      <c r="G173" s="126">
        <f>ROUND(VLOOKUP(B173,'Rates_PIN_Prj#_TX# input'!$A$8:$B$23,2,FALSE),2)</f>
        <v>137.6</v>
      </c>
      <c r="H173" s="254">
        <v>0.5</v>
      </c>
      <c r="I173" s="259">
        <f t="shared" si="2"/>
        <v>68.8</v>
      </c>
    </row>
    <row r="174" spans="1:9" x14ac:dyDescent="0.25">
      <c r="A174" s="114">
        <v>45590</v>
      </c>
      <c r="B174" s="254" t="s">
        <v>268</v>
      </c>
      <c r="C174" s="254">
        <v>106301</v>
      </c>
      <c r="D174" s="254" t="s">
        <v>253</v>
      </c>
      <c r="E174" s="254" t="s">
        <v>252</v>
      </c>
      <c r="F174" s="254" t="s">
        <v>48</v>
      </c>
      <c r="G174" s="126">
        <f>ROUND(VLOOKUP(B174,'Rates_PIN_Prj#_TX# input'!$A$8:$B$23,2,FALSE),2)</f>
        <v>137.6</v>
      </c>
      <c r="H174" s="254">
        <v>0.5</v>
      </c>
      <c r="I174" s="259">
        <f t="shared" si="2"/>
        <v>68.8</v>
      </c>
    </row>
    <row r="175" spans="1:9" x14ac:dyDescent="0.25">
      <c r="A175" s="114">
        <v>45590</v>
      </c>
      <c r="B175" s="254" t="s">
        <v>268</v>
      </c>
      <c r="C175" s="254">
        <v>124072.02</v>
      </c>
      <c r="D175" s="254" t="s">
        <v>261</v>
      </c>
      <c r="E175" s="254" t="s">
        <v>252</v>
      </c>
      <c r="F175" s="254" t="s">
        <v>48</v>
      </c>
      <c r="G175" s="126">
        <f>ROUND(VLOOKUP(B175,'Rates_PIN_Prj#_TX# input'!$A$8:$B$23,2,FALSE),2)</f>
        <v>137.6</v>
      </c>
      <c r="H175" s="254">
        <v>0.5</v>
      </c>
      <c r="I175" s="259">
        <f t="shared" si="2"/>
        <v>68.8</v>
      </c>
    </row>
    <row r="176" spans="1:9" x14ac:dyDescent="0.25">
      <c r="A176" s="114">
        <v>45590</v>
      </c>
      <c r="B176" s="254" t="s">
        <v>268</v>
      </c>
      <c r="C176" s="254">
        <v>130352</v>
      </c>
      <c r="D176" s="254" t="s">
        <v>262</v>
      </c>
      <c r="E176" s="254" t="s">
        <v>279</v>
      </c>
      <c r="F176" s="254" t="s">
        <v>49</v>
      </c>
      <c r="G176" s="126">
        <f>ROUND(VLOOKUP(B176,'Rates_PIN_Prj#_TX# input'!$A$8:$B$23,2,FALSE),2)</f>
        <v>137.6</v>
      </c>
      <c r="H176" s="254">
        <v>0.5</v>
      </c>
      <c r="I176" s="259">
        <f t="shared" si="2"/>
        <v>68.8</v>
      </c>
    </row>
    <row r="177" spans="1:11" x14ac:dyDescent="0.25">
      <c r="A177" s="114">
        <v>45590</v>
      </c>
      <c r="B177" s="254" t="s">
        <v>268</v>
      </c>
      <c r="C177" s="254">
        <v>134727.01</v>
      </c>
      <c r="D177" s="254" t="s">
        <v>263</v>
      </c>
      <c r="E177" s="254" t="s">
        <v>279</v>
      </c>
      <c r="F177" s="254" t="s">
        <v>49</v>
      </c>
      <c r="G177" s="126">
        <f>ROUND(VLOOKUP(B177,'Rates_PIN_Prj#_TX# input'!$A$8:$B$23,2,FALSE),2)</f>
        <v>137.6</v>
      </c>
      <c r="H177" s="254">
        <v>0.5</v>
      </c>
      <c r="I177" s="259">
        <f t="shared" si="2"/>
        <v>68.8</v>
      </c>
    </row>
    <row r="178" spans="1:11" x14ac:dyDescent="0.25">
      <c r="A178" s="114">
        <v>45569</v>
      </c>
      <c r="B178" s="254" t="s">
        <v>269</v>
      </c>
      <c r="C178" s="254">
        <v>106301</v>
      </c>
      <c r="D178" s="254" t="s">
        <v>253</v>
      </c>
      <c r="E178" s="254" t="s">
        <v>252</v>
      </c>
      <c r="F178" s="254" t="s">
        <v>48</v>
      </c>
      <c r="G178" s="126">
        <f>ROUND(VLOOKUP(B178,'Rates_PIN_Prj#_TX# input'!$A$8:$B$23,2,FALSE),2)</f>
        <v>163.52000000000001</v>
      </c>
      <c r="H178" s="254">
        <v>0.5</v>
      </c>
      <c r="I178" s="259">
        <f t="shared" si="2"/>
        <v>81.760000000000005</v>
      </c>
      <c r="J178" s="265"/>
      <c r="K178" s="266"/>
    </row>
    <row r="179" spans="1:11" x14ac:dyDescent="0.25">
      <c r="A179" s="114">
        <v>45569</v>
      </c>
      <c r="B179" s="254" t="s">
        <v>269</v>
      </c>
      <c r="C179" s="254">
        <v>124072.02</v>
      </c>
      <c r="D179" s="254" t="s">
        <v>261</v>
      </c>
      <c r="E179" s="254" t="s">
        <v>252</v>
      </c>
      <c r="F179" s="254" t="s">
        <v>48</v>
      </c>
      <c r="G179" s="126">
        <f>ROUND(VLOOKUP(B179,'Rates_PIN_Prj#_TX# input'!$A$8:$B$23,2,FALSE),2)</f>
        <v>163.52000000000001</v>
      </c>
      <c r="H179" s="254">
        <v>0.5</v>
      </c>
      <c r="I179" s="259">
        <f t="shared" si="2"/>
        <v>81.760000000000005</v>
      </c>
      <c r="J179" s="265"/>
      <c r="K179" s="266"/>
    </row>
    <row r="180" spans="1:11" x14ac:dyDescent="0.25">
      <c r="A180" s="114">
        <v>45569</v>
      </c>
      <c r="B180" s="254" t="s">
        <v>269</v>
      </c>
      <c r="C180" s="254">
        <v>130352</v>
      </c>
      <c r="D180" s="254" t="s">
        <v>262</v>
      </c>
      <c r="E180" s="254" t="s">
        <v>279</v>
      </c>
      <c r="F180" s="254" t="s">
        <v>49</v>
      </c>
      <c r="G180" s="126">
        <f>ROUND(VLOOKUP(B180,'Rates_PIN_Prj#_TX# input'!$A$8:$B$23,2,FALSE),2)</f>
        <v>163.52000000000001</v>
      </c>
      <c r="H180" s="254">
        <v>0.5</v>
      </c>
      <c r="I180" s="259">
        <f t="shared" si="2"/>
        <v>81.760000000000005</v>
      </c>
      <c r="J180" s="265"/>
      <c r="K180" s="266"/>
    </row>
    <row r="181" spans="1:11" x14ac:dyDescent="0.25">
      <c r="A181" s="114">
        <v>45569</v>
      </c>
      <c r="B181" s="254" t="s">
        <v>269</v>
      </c>
      <c r="C181" s="254">
        <v>134727.01</v>
      </c>
      <c r="D181" s="254" t="s">
        <v>263</v>
      </c>
      <c r="E181" s="254" t="s">
        <v>279</v>
      </c>
      <c r="F181" s="254" t="s">
        <v>49</v>
      </c>
      <c r="G181" s="126">
        <f>ROUND(VLOOKUP(B181,'Rates_PIN_Prj#_TX# input'!$A$8:$B$23,2,FALSE),2)</f>
        <v>163.52000000000001</v>
      </c>
      <c r="H181" s="254">
        <v>0.5</v>
      </c>
      <c r="I181" s="259">
        <f t="shared" si="2"/>
        <v>81.760000000000005</v>
      </c>
      <c r="J181" s="265"/>
      <c r="K181" s="266"/>
    </row>
    <row r="182" spans="1:11" x14ac:dyDescent="0.25">
      <c r="A182" s="114">
        <v>45572</v>
      </c>
      <c r="B182" s="254" t="s">
        <v>269</v>
      </c>
      <c r="C182" s="254">
        <v>106301</v>
      </c>
      <c r="D182" s="254" t="s">
        <v>253</v>
      </c>
      <c r="E182" s="254" t="s">
        <v>252</v>
      </c>
      <c r="F182" s="254" t="s">
        <v>48</v>
      </c>
      <c r="G182" s="126">
        <f>ROUND(VLOOKUP(B182,'Rates_PIN_Prj#_TX# input'!$A$8:$B$23,2,FALSE),2)</f>
        <v>163.52000000000001</v>
      </c>
      <c r="H182" s="254">
        <v>0.25</v>
      </c>
      <c r="I182" s="259">
        <f t="shared" si="2"/>
        <v>40.880000000000003</v>
      </c>
      <c r="J182" s="265"/>
      <c r="K182" s="266"/>
    </row>
    <row r="183" spans="1:11" x14ac:dyDescent="0.25">
      <c r="A183" s="114">
        <v>45572</v>
      </c>
      <c r="B183" s="254" t="s">
        <v>269</v>
      </c>
      <c r="C183" s="254">
        <v>124072.02</v>
      </c>
      <c r="D183" s="254" t="s">
        <v>261</v>
      </c>
      <c r="E183" s="254" t="s">
        <v>252</v>
      </c>
      <c r="F183" s="254" t="s">
        <v>48</v>
      </c>
      <c r="G183" s="126">
        <f>ROUND(VLOOKUP(B183,'Rates_PIN_Prj#_TX# input'!$A$8:$B$23,2,FALSE),2)</f>
        <v>163.52000000000001</v>
      </c>
      <c r="H183" s="254">
        <v>0.25</v>
      </c>
      <c r="I183" s="259">
        <f t="shared" si="2"/>
        <v>40.880000000000003</v>
      </c>
    </row>
    <row r="184" spans="1:11" x14ac:dyDescent="0.25">
      <c r="A184" s="114">
        <v>45572</v>
      </c>
      <c r="B184" s="254" t="s">
        <v>269</v>
      </c>
      <c r="C184" s="254">
        <v>130352</v>
      </c>
      <c r="D184" s="254" t="s">
        <v>262</v>
      </c>
      <c r="E184" s="254" t="s">
        <v>279</v>
      </c>
      <c r="F184" s="254" t="s">
        <v>49</v>
      </c>
      <c r="G184" s="126">
        <f>ROUND(VLOOKUP(B184,'Rates_PIN_Prj#_TX# input'!$A$8:$B$23,2,FALSE),2)</f>
        <v>163.52000000000001</v>
      </c>
      <c r="H184" s="254">
        <v>0.25</v>
      </c>
      <c r="I184" s="259">
        <f t="shared" si="2"/>
        <v>40.880000000000003</v>
      </c>
    </row>
    <row r="185" spans="1:11" x14ac:dyDescent="0.25">
      <c r="A185" s="114">
        <v>45572</v>
      </c>
      <c r="B185" s="254" t="s">
        <v>269</v>
      </c>
      <c r="C185" s="254">
        <v>134727.01</v>
      </c>
      <c r="D185" s="254" t="s">
        <v>263</v>
      </c>
      <c r="E185" s="254" t="s">
        <v>279</v>
      </c>
      <c r="F185" s="254" t="s">
        <v>49</v>
      </c>
      <c r="G185" s="126">
        <f>ROUND(VLOOKUP(B185,'Rates_PIN_Prj#_TX# input'!$A$8:$B$23,2,FALSE),2)</f>
        <v>163.52000000000001</v>
      </c>
      <c r="H185" s="254">
        <v>0.25</v>
      </c>
      <c r="I185" s="259">
        <f t="shared" si="2"/>
        <v>40.880000000000003</v>
      </c>
    </row>
    <row r="186" spans="1:11" x14ac:dyDescent="0.25">
      <c r="A186" s="114">
        <v>45573</v>
      </c>
      <c r="B186" s="254" t="s">
        <v>270</v>
      </c>
      <c r="C186" s="254">
        <v>106301</v>
      </c>
      <c r="D186" s="254" t="s">
        <v>253</v>
      </c>
      <c r="E186" s="254" t="s">
        <v>252</v>
      </c>
      <c r="F186" s="254" t="s">
        <v>48</v>
      </c>
      <c r="G186" s="126">
        <f>ROUND(VLOOKUP(B186,'Rates_PIN_Prj#_TX# input'!$A$8:$B$23,2,FALSE),2)</f>
        <v>110.72</v>
      </c>
      <c r="H186" s="254">
        <v>1</v>
      </c>
      <c r="I186" s="259">
        <f t="shared" si="2"/>
        <v>110.72</v>
      </c>
    </row>
    <row r="187" spans="1:11" x14ac:dyDescent="0.25">
      <c r="A187" s="114">
        <v>45573</v>
      </c>
      <c r="B187" s="254" t="s">
        <v>270</v>
      </c>
      <c r="C187" s="254">
        <v>124072.02</v>
      </c>
      <c r="D187" s="254" t="s">
        <v>261</v>
      </c>
      <c r="E187" s="254" t="s">
        <v>252</v>
      </c>
      <c r="F187" s="254" t="s">
        <v>48</v>
      </c>
      <c r="G187" s="126">
        <f>ROUND(VLOOKUP(B187,'Rates_PIN_Prj#_TX# input'!$A$8:$B$23,2,FALSE),2)</f>
        <v>110.72</v>
      </c>
      <c r="H187" s="254">
        <v>1</v>
      </c>
      <c r="I187" s="259">
        <f t="shared" si="2"/>
        <v>110.72</v>
      </c>
    </row>
    <row r="188" spans="1:11" x14ac:dyDescent="0.25">
      <c r="A188" s="114">
        <v>45573</v>
      </c>
      <c r="B188" s="254" t="s">
        <v>270</v>
      </c>
      <c r="C188" s="254">
        <v>130352</v>
      </c>
      <c r="D188" s="254" t="s">
        <v>262</v>
      </c>
      <c r="E188" s="254" t="s">
        <v>279</v>
      </c>
      <c r="F188" s="254" t="s">
        <v>49</v>
      </c>
      <c r="G188" s="126">
        <f>ROUND(VLOOKUP(B188,'Rates_PIN_Prj#_TX# input'!$A$8:$B$23,2,FALSE),2)</f>
        <v>110.72</v>
      </c>
      <c r="H188" s="254">
        <v>1</v>
      </c>
      <c r="I188" s="259">
        <f t="shared" si="2"/>
        <v>110.72</v>
      </c>
    </row>
    <row r="189" spans="1:11" x14ac:dyDescent="0.25">
      <c r="A189" s="114">
        <v>45573</v>
      </c>
      <c r="B189" s="254" t="s">
        <v>270</v>
      </c>
      <c r="C189" s="254">
        <v>134727.01</v>
      </c>
      <c r="D189" s="254" t="s">
        <v>263</v>
      </c>
      <c r="E189" s="254" t="s">
        <v>279</v>
      </c>
      <c r="F189" s="254" t="s">
        <v>49</v>
      </c>
      <c r="G189" s="126">
        <f>ROUND(VLOOKUP(B189,'Rates_PIN_Prj#_TX# input'!$A$8:$B$23,2,FALSE),2)</f>
        <v>110.72</v>
      </c>
      <c r="H189" s="254">
        <v>1</v>
      </c>
      <c r="I189" s="259">
        <f t="shared" si="2"/>
        <v>110.72</v>
      </c>
    </row>
    <row r="190" spans="1:11" x14ac:dyDescent="0.25">
      <c r="A190" s="114">
        <v>45574</v>
      </c>
      <c r="B190" s="254" t="s">
        <v>270</v>
      </c>
      <c r="C190" s="254">
        <v>106301</v>
      </c>
      <c r="D190" s="254" t="s">
        <v>253</v>
      </c>
      <c r="E190" s="254" t="s">
        <v>252</v>
      </c>
      <c r="F190" s="254" t="s">
        <v>48</v>
      </c>
      <c r="G190" s="126">
        <f>ROUND(VLOOKUP(B190,'Rates_PIN_Prj#_TX# input'!$A$8:$B$23,2,FALSE),2)</f>
        <v>110.72</v>
      </c>
      <c r="H190" s="254">
        <v>2</v>
      </c>
      <c r="I190" s="259">
        <f t="shared" si="2"/>
        <v>221.44</v>
      </c>
    </row>
    <row r="191" spans="1:11" x14ac:dyDescent="0.25">
      <c r="A191" s="114">
        <v>45574</v>
      </c>
      <c r="B191" s="254" t="s">
        <v>270</v>
      </c>
      <c r="C191" s="254">
        <v>124072.02</v>
      </c>
      <c r="D191" s="254" t="s">
        <v>261</v>
      </c>
      <c r="E191" s="254" t="s">
        <v>252</v>
      </c>
      <c r="F191" s="254" t="s">
        <v>48</v>
      </c>
      <c r="G191" s="126">
        <f>ROUND(VLOOKUP(B191,'Rates_PIN_Prj#_TX# input'!$A$8:$B$23,2,FALSE),2)</f>
        <v>110.72</v>
      </c>
      <c r="H191" s="254">
        <v>2</v>
      </c>
      <c r="I191" s="259">
        <f t="shared" si="2"/>
        <v>221.44</v>
      </c>
    </row>
    <row r="192" spans="1:11" x14ac:dyDescent="0.25">
      <c r="A192" s="114">
        <v>45574</v>
      </c>
      <c r="B192" s="254" t="s">
        <v>270</v>
      </c>
      <c r="C192" s="254">
        <v>130352</v>
      </c>
      <c r="D192" s="254" t="s">
        <v>262</v>
      </c>
      <c r="E192" s="254" t="s">
        <v>279</v>
      </c>
      <c r="F192" s="254" t="s">
        <v>49</v>
      </c>
      <c r="G192" s="126">
        <f>ROUND(VLOOKUP(B192,'Rates_PIN_Prj#_TX# input'!$A$8:$B$23,2,FALSE),2)</f>
        <v>110.72</v>
      </c>
      <c r="H192" s="254">
        <v>2</v>
      </c>
      <c r="I192" s="259">
        <f t="shared" si="2"/>
        <v>221.44</v>
      </c>
    </row>
    <row r="193" spans="1:9" x14ac:dyDescent="0.25">
      <c r="A193" s="114">
        <v>45574</v>
      </c>
      <c r="B193" s="254" t="s">
        <v>270</v>
      </c>
      <c r="C193" s="254">
        <v>134727.01</v>
      </c>
      <c r="D193" s="254" t="s">
        <v>263</v>
      </c>
      <c r="E193" s="254" t="s">
        <v>279</v>
      </c>
      <c r="F193" s="254" t="s">
        <v>49</v>
      </c>
      <c r="G193" s="126">
        <f>ROUND(VLOOKUP(B193,'Rates_PIN_Prj#_TX# input'!$A$8:$B$23,2,FALSE),2)</f>
        <v>110.72</v>
      </c>
      <c r="H193" s="254">
        <v>2</v>
      </c>
      <c r="I193" s="259">
        <f t="shared" si="2"/>
        <v>221.44</v>
      </c>
    </row>
    <row r="194" spans="1:9" x14ac:dyDescent="0.25">
      <c r="A194" s="114">
        <v>45575</v>
      </c>
      <c r="B194" s="254" t="s">
        <v>270</v>
      </c>
      <c r="C194" s="254">
        <v>106301</v>
      </c>
      <c r="D194" s="254" t="s">
        <v>253</v>
      </c>
      <c r="E194" s="254" t="s">
        <v>252</v>
      </c>
      <c r="F194" s="254" t="s">
        <v>48</v>
      </c>
      <c r="G194" s="126">
        <f>ROUND(VLOOKUP(B194,'Rates_PIN_Prj#_TX# input'!$A$8:$B$23,2,FALSE),2)</f>
        <v>110.72</v>
      </c>
      <c r="H194" s="254">
        <v>1.5</v>
      </c>
      <c r="I194" s="259">
        <f t="shared" si="2"/>
        <v>166.07999999999998</v>
      </c>
    </row>
    <row r="195" spans="1:9" x14ac:dyDescent="0.25">
      <c r="A195" s="114">
        <v>45575</v>
      </c>
      <c r="B195" s="254" t="s">
        <v>270</v>
      </c>
      <c r="C195" s="254">
        <v>124072.02</v>
      </c>
      <c r="D195" s="254" t="s">
        <v>261</v>
      </c>
      <c r="E195" s="254" t="s">
        <v>252</v>
      </c>
      <c r="F195" s="254" t="s">
        <v>48</v>
      </c>
      <c r="G195" s="126">
        <f>ROUND(VLOOKUP(B195,'Rates_PIN_Prj#_TX# input'!$A$8:$B$23,2,FALSE),2)</f>
        <v>110.72</v>
      </c>
      <c r="H195" s="254">
        <v>1.5</v>
      </c>
      <c r="I195" s="259">
        <f t="shared" ref="I195:I258" si="3">H195*G195</f>
        <v>166.07999999999998</v>
      </c>
    </row>
    <row r="196" spans="1:9" x14ac:dyDescent="0.25">
      <c r="A196" s="114">
        <v>45575</v>
      </c>
      <c r="B196" s="254" t="s">
        <v>270</v>
      </c>
      <c r="C196" s="254">
        <v>130352</v>
      </c>
      <c r="D196" s="254" t="s">
        <v>262</v>
      </c>
      <c r="E196" s="254" t="s">
        <v>279</v>
      </c>
      <c r="F196" s="254" t="s">
        <v>49</v>
      </c>
      <c r="G196" s="126">
        <f>ROUND(VLOOKUP(B196,'Rates_PIN_Prj#_TX# input'!$A$8:$B$23,2,FALSE),2)</f>
        <v>110.72</v>
      </c>
      <c r="H196" s="254">
        <v>1.5</v>
      </c>
      <c r="I196" s="259">
        <f t="shared" si="3"/>
        <v>166.07999999999998</v>
      </c>
    </row>
    <row r="197" spans="1:9" x14ac:dyDescent="0.25">
      <c r="A197" s="114">
        <v>45575</v>
      </c>
      <c r="B197" s="254" t="s">
        <v>270</v>
      </c>
      <c r="C197" s="254">
        <v>134727.01</v>
      </c>
      <c r="D197" s="254" t="s">
        <v>263</v>
      </c>
      <c r="E197" s="254" t="s">
        <v>279</v>
      </c>
      <c r="F197" s="254" t="s">
        <v>49</v>
      </c>
      <c r="G197" s="126">
        <f>ROUND(VLOOKUP(B197,'Rates_PIN_Prj#_TX# input'!$A$8:$B$23,2,FALSE),2)</f>
        <v>110.72</v>
      </c>
      <c r="H197" s="254">
        <v>1.5</v>
      </c>
      <c r="I197" s="259">
        <f t="shared" si="3"/>
        <v>166.07999999999998</v>
      </c>
    </row>
    <row r="198" spans="1:9" x14ac:dyDescent="0.25">
      <c r="A198" s="114">
        <v>45576</v>
      </c>
      <c r="B198" s="254" t="s">
        <v>270</v>
      </c>
      <c r="C198" s="254">
        <v>106301</v>
      </c>
      <c r="D198" s="254" t="s">
        <v>253</v>
      </c>
      <c r="E198" s="254" t="s">
        <v>252</v>
      </c>
      <c r="F198" s="254" t="s">
        <v>48</v>
      </c>
      <c r="G198" s="126">
        <f>ROUND(VLOOKUP(B198,'Rates_PIN_Prj#_TX# input'!$A$8:$B$23,2,FALSE),2)</f>
        <v>110.72</v>
      </c>
      <c r="H198" s="254">
        <v>0.5</v>
      </c>
      <c r="I198" s="259">
        <f t="shared" si="3"/>
        <v>55.36</v>
      </c>
    </row>
    <row r="199" spans="1:9" x14ac:dyDescent="0.25">
      <c r="A199" s="114">
        <v>45576</v>
      </c>
      <c r="B199" s="254" t="s">
        <v>270</v>
      </c>
      <c r="C199" s="254">
        <v>124072.02</v>
      </c>
      <c r="D199" s="254" t="s">
        <v>261</v>
      </c>
      <c r="E199" s="254" t="s">
        <v>252</v>
      </c>
      <c r="F199" s="254" t="s">
        <v>48</v>
      </c>
      <c r="G199" s="126">
        <f>ROUND(VLOOKUP(B199,'Rates_PIN_Prj#_TX# input'!$A$8:$B$23,2,FALSE),2)</f>
        <v>110.72</v>
      </c>
      <c r="H199" s="254">
        <v>0.5</v>
      </c>
      <c r="I199" s="259">
        <f t="shared" si="3"/>
        <v>55.36</v>
      </c>
    </row>
    <row r="200" spans="1:9" x14ac:dyDescent="0.25">
      <c r="A200" s="114">
        <v>45576</v>
      </c>
      <c r="B200" s="254" t="s">
        <v>270</v>
      </c>
      <c r="C200" s="254">
        <v>130352</v>
      </c>
      <c r="D200" s="254" t="s">
        <v>262</v>
      </c>
      <c r="E200" s="254" t="s">
        <v>279</v>
      </c>
      <c r="F200" s="254" t="s">
        <v>49</v>
      </c>
      <c r="G200" s="126">
        <f>ROUND(VLOOKUP(B200,'Rates_PIN_Prj#_TX# input'!$A$8:$B$23,2,FALSE),2)</f>
        <v>110.72</v>
      </c>
      <c r="H200" s="254">
        <v>0.5</v>
      </c>
      <c r="I200" s="259">
        <f t="shared" si="3"/>
        <v>55.36</v>
      </c>
    </row>
    <row r="201" spans="1:9" x14ac:dyDescent="0.25">
      <c r="A201" s="114">
        <v>45576</v>
      </c>
      <c r="B201" s="254" t="s">
        <v>270</v>
      </c>
      <c r="C201" s="254">
        <v>134727.01</v>
      </c>
      <c r="D201" s="254" t="s">
        <v>263</v>
      </c>
      <c r="E201" s="254" t="s">
        <v>279</v>
      </c>
      <c r="F201" s="254" t="s">
        <v>49</v>
      </c>
      <c r="G201" s="126">
        <f>ROUND(VLOOKUP(B201,'Rates_PIN_Prj#_TX# input'!$A$8:$B$23,2,FALSE),2)</f>
        <v>110.72</v>
      </c>
      <c r="H201" s="254">
        <v>0.5</v>
      </c>
      <c r="I201" s="259">
        <f t="shared" si="3"/>
        <v>55.36</v>
      </c>
    </row>
    <row r="202" spans="1:9" x14ac:dyDescent="0.25">
      <c r="A202" s="114">
        <v>45581</v>
      </c>
      <c r="B202" s="254" t="s">
        <v>270</v>
      </c>
      <c r="C202" s="254">
        <v>106301</v>
      </c>
      <c r="D202" s="254" t="s">
        <v>253</v>
      </c>
      <c r="E202" s="254" t="s">
        <v>252</v>
      </c>
      <c r="F202" s="254" t="s">
        <v>48</v>
      </c>
      <c r="G202" s="126">
        <f>ROUND(VLOOKUP(B202,'Rates_PIN_Prj#_TX# input'!$A$8:$B$23,2,FALSE),2)</f>
        <v>110.72</v>
      </c>
      <c r="H202" s="254">
        <v>0.25</v>
      </c>
      <c r="I202" s="259">
        <f t="shared" si="3"/>
        <v>27.68</v>
      </c>
    </row>
    <row r="203" spans="1:9" x14ac:dyDescent="0.25">
      <c r="A203" s="114">
        <v>45581</v>
      </c>
      <c r="B203" s="254" t="s">
        <v>270</v>
      </c>
      <c r="C203" s="254">
        <v>124072.02</v>
      </c>
      <c r="D203" s="254" t="s">
        <v>261</v>
      </c>
      <c r="E203" s="254" t="s">
        <v>252</v>
      </c>
      <c r="F203" s="254" t="s">
        <v>48</v>
      </c>
      <c r="G203" s="126">
        <f>ROUND(VLOOKUP(B203,'Rates_PIN_Prj#_TX# input'!$A$8:$B$23,2,FALSE),2)</f>
        <v>110.72</v>
      </c>
      <c r="H203" s="254">
        <v>0.25</v>
      </c>
      <c r="I203" s="259">
        <f t="shared" si="3"/>
        <v>27.68</v>
      </c>
    </row>
    <row r="204" spans="1:9" x14ac:dyDescent="0.25">
      <c r="A204" s="114">
        <v>45581</v>
      </c>
      <c r="B204" s="254" t="s">
        <v>270</v>
      </c>
      <c r="C204" s="254">
        <v>130352</v>
      </c>
      <c r="D204" s="254" t="s">
        <v>262</v>
      </c>
      <c r="E204" s="254" t="s">
        <v>279</v>
      </c>
      <c r="F204" s="254" t="s">
        <v>49</v>
      </c>
      <c r="G204" s="126">
        <f>ROUND(VLOOKUP(B204,'Rates_PIN_Prj#_TX# input'!$A$8:$B$23,2,FALSE),2)</f>
        <v>110.72</v>
      </c>
      <c r="H204" s="254">
        <v>0.25</v>
      </c>
      <c r="I204" s="259">
        <f t="shared" si="3"/>
        <v>27.68</v>
      </c>
    </row>
    <row r="205" spans="1:9" x14ac:dyDescent="0.25">
      <c r="A205" s="114">
        <v>45581</v>
      </c>
      <c r="B205" s="254" t="s">
        <v>270</v>
      </c>
      <c r="C205" s="254">
        <v>134727.01</v>
      </c>
      <c r="D205" s="254" t="s">
        <v>263</v>
      </c>
      <c r="E205" s="254" t="s">
        <v>279</v>
      </c>
      <c r="F205" s="254" t="s">
        <v>49</v>
      </c>
      <c r="G205" s="126">
        <f>ROUND(VLOOKUP(B205,'Rates_PIN_Prj#_TX# input'!$A$8:$B$23,2,FALSE),2)</f>
        <v>110.72</v>
      </c>
      <c r="H205" s="254">
        <v>0.25</v>
      </c>
      <c r="I205" s="259">
        <f t="shared" si="3"/>
        <v>27.68</v>
      </c>
    </row>
    <row r="206" spans="1:9" x14ac:dyDescent="0.25">
      <c r="A206" s="114">
        <v>45583</v>
      </c>
      <c r="B206" s="254" t="s">
        <v>270</v>
      </c>
      <c r="C206" s="254">
        <v>106301</v>
      </c>
      <c r="D206" s="254" t="s">
        <v>253</v>
      </c>
      <c r="E206" s="254" t="s">
        <v>252</v>
      </c>
      <c r="F206" s="254" t="s">
        <v>48</v>
      </c>
      <c r="G206" s="126">
        <f>ROUND(VLOOKUP(B206,'Rates_PIN_Prj#_TX# input'!$A$8:$B$23,2,FALSE),2)</f>
        <v>110.72</v>
      </c>
      <c r="H206" s="254">
        <v>0.5</v>
      </c>
      <c r="I206" s="259">
        <f t="shared" si="3"/>
        <v>55.36</v>
      </c>
    </row>
    <row r="207" spans="1:9" x14ac:dyDescent="0.25">
      <c r="A207" s="114">
        <v>45583</v>
      </c>
      <c r="B207" s="254" t="s">
        <v>270</v>
      </c>
      <c r="C207" s="254">
        <v>124072.02</v>
      </c>
      <c r="D207" s="254" t="s">
        <v>261</v>
      </c>
      <c r="E207" s="254" t="s">
        <v>252</v>
      </c>
      <c r="F207" s="254" t="s">
        <v>48</v>
      </c>
      <c r="G207" s="126">
        <f>ROUND(VLOOKUP(B207,'Rates_PIN_Prj#_TX# input'!$A$8:$B$23,2,FALSE),2)</f>
        <v>110.72</v>
      </c>
      <c r="H207" s="254">
        <v>0.5</v>
      </c>
      <c r="I207" s="259">
        <f t="shared" si="3"/>
        <v>55.36</v>
      </c>
    </row>
    <row r="208" spans="1:9" x14ac:dyDescent="0.25">
      <c r="A208" s="114">
        <v>45583</v>
      </c>
      <c r="B208" s="254" t="s">
        <v>270</v>
      </c>
      <c r="C208" s="254">
        <v>130352</v>
      </c>
      <c r="D208" s="254" t="s">
        <v>262</v>
      </c>
      <c r="E208" s="254" t="s">
        <v>279</v>
      </c>
      <c r="F208" s="254" t="s">
        <v>49</v>
      </c>
      <c r="G208" s="126">
        <f>ROUND(VLOOKUP(B208,'Rates_PIN_Prj#_TX# input'!$A$8:$B$23,2,FALSE),2)</f>
        <v>110.72</v>
      </c>
      <c r="H208" s="254">
        <v>0.75</v>
      </c>
      <c r="I208" s="259">
        <f t="shared" si="3"/>
        <v>83.039999999999992</v>
      </c>
    </row>
    <row r="209" spans="1:11" x14ac:dyDescent="0.25">
      <c r="A209" s="114">
        <v>45583</v>
      </c>
      <c r="B209" s="254" t="s">
        <v>270</v>
      </c>
      <c r="C209" s="254">
        <v>134727.01</v>
      </c>
      <c r="D209" s="254" t="s">
        <v>263</v>
      </c>
      <c r="E209" s="254" t="s">
        <v>279</v>
      </c>
      <c r="F209" s="254" t="s">
        <v>49</v>
      </c>
      <c r="G209" s="126">
        <f>ROUND(VLOOKUP(B209,'Rates_PIN_Prj#_TX# input'!$A$8:$B$23,2,FALSE),2)</f>
        <v>110.72</v>
      </c>
      <c r="H209" s="254">
        <v>0.75</v>
      </c>
      <c r="I209" s="259">
        <f t="shared" si="3"/>
        <v>83.039999999999992</v>
      </c>
    </row>
    <row r="210" spans="1:11" x14ac:dyDescent="0.25">
      <c r="A210" s="114">
        <v>45587</v>
      </c>
      <c r="B210" s="254" t="s">
        <v>270</v>
      </c>
      <c r="C210" s="254">
        <v>106301</v>
      </c>
      <c r="D210" s="254" t="s">
        <v>253</v>
      </c>
      <c r="E210" s="254" t="s">
        <v>252</v>
      </c>
      <c r="F210" s="254" t="s">
        <v>48</v>
      </c>
      <c r="G210" s="126">
        <f>ROUND(VLOOKUP(B210,'Rates_PIN_Prj#_TX# input'!$A$8:$B$23,2,FALSE),2)</f>
        <v>110.72</v>
      </c>
      <c r="H210" s="254">
        <v>0.25</v>
      </c>
      <c r="I210" s="259">
        <f t="shared" si="3"/>
        <v>27.68</v>
      </c>
    </row>
    <row r="211" spans="1:11" x14ac:dyDescent="0.25">
      <c r="A211" s="114">
        <v>45587</v>
      </c>
      <c r="B211" s="254" t="s">
        <v>270</v>
      </c>
      <c r="C211" s="254">
        <v>124072.02</v>
      </c>
      <c r="D211" s="254" t="s">
        <v>261</v>
      </c>
      <c r="E211" s="254" t="s">
        <v>252</v>
      </c>
      <c r="F211" s="254" t="s">
        <v>48</v>
      </c>
      <c r="G211" s="126">
        <f>ROUND(VLOOKUP(B211,'Rates_PIN_Prj#_TX# input'!$A$8:$B$23,2,FALSE),2)</f>
        <v>110.72</v>
      </c>
      <c r="H211" s="254">
        <v>0.25</v>
      </c>
      <c r="I211" s="259">
        <f t="shared" si="3"/>
        <v>27.68</v>
      </c>
    </row>
    <row r="212" spans="1:11" x14ac:dyDescent="0.25">
      <c r="A212" s="114">
        <v>45587</v>
      </c>
      <c r="B212" s="254" t="s">
        <v>270</v>
      </c>
      <c r="C212" s="254">
        <v>130352</v>
      </c>
      <c r="D212" s="254" t="s">
        <v>262</v>
      </c>
      <c r="E212" s="254" t="s">
        <v>279</v>
      </c>
      <c r="F212" s="254" t="s">
        <v>49</v>
      </c>
      <c r="G212" s="126">
        <f>ROUND(VLOOKUP(B212,'Rates_PIN_Prj#_TX# input'!$A$8:$B$23,2,FALSE),2)</f>
        <v>110.72</v>
      </c>
      <c r="H212" s="254">
        <v>0.25</v>
      </c>
      <c r="I212" s="259">
        <f t="shared" si="3"/>
        <v>27.68</v>
      </c>
    </row>
    <row r="213" spans="1:11" x14ac:dyDescent="0.25">
      <c r="A213" s="114">
        <v>45587</v>
      </c>
      <c r="B213" s="254" t="s">
        <v>270</v>
      </c>
      <c r="C213" s="254">
        <v>134727.01</v>
      </c>
      <c r="D213" s="254" t="s">
        <v>263</v>
      </c>
      <c r="E213" s="254" t="s">
        <v>279</v>
      </c>
      <c r="F213" s="254" t="s">
        <v>49</v>
      </c>
      <c r="G213" s="126">
        <f>ROUND(VLOOKUP(B213,'Rates_PIN_Prj#_TX# input'!$A$8:$B$23,2,FALSE),2)</f>
        <v>110.72</v>
      </c>
      <c r="H213" s="254">
        <v>0.25</v>
      </c>
      <c r="I213" s="259">
        <f t="shared" si="3"/>
        <v>27.68</v>
      </c>
    </row>
    <row r="214" spans="1:11" x14ac:dyDescent="0.25">
      <c r="A214" s="114">
        <v>45588</v>
      </c>
      <c r="B214" s="254" t="s">
        <v>270</v>
      </c>
      <c r="C214" s="254">
        <v>106301</v>
      </c>
      <c r="D214" s="254" t="s">
        <v>253</v>
      </c>
      <c r="E214" s="254" t="s">
        <v>252</v>
      </c>
      <c r="F214" s="254" t="s">
        <v>48</v>
      </c>
      <c r="G214" s="126">
        <f>ROUND(VLOOKUP(B214,'Rates_PIN_Prj#_TX# input'!$A$8:$B$23,2,FALSE),2)</f>
        <v>110.72</v>
      </c>
      <c r="H214" s="254">
        <v>0.5</v>
      </c>
      <c r="I214" s="259">
        <f t="shared" si="3"/>
        <v>55.36</v>
      </c>
    </row>
    <row r="215" spans="1:11" x14ac:dyDescent="0.25">
      <c r="A215" s="114">
        <v>45588</v>
      </c>
      <c r="B215" s="254" t="s">
        <v>270</v>
      </c>
      <c r="C215" s="254">
        <v>124072.02</v>
      </c>
      <c r="D215" s="254" t="s">
        <v>261</v>
      </c>
      <c r="E215" s="254" t="s">
        <v>252</v>
      </c>
      <c r="F215" s="254" t="s">
        <v>48</v>
      </c>
      <c r="G215" s="126">
        <f>ROUND(VLOOKUP(B215,'Rates_PIN_Prj#_TX# input'!$A$8:$B$23,2,FALSE),2)</f>
        <v>110.72</v>
      </c>
      <c r="H215" s="254">
        <v>0.5</v>
      </c>
      <c r="I215" s="259">
        <f t="shared" si="3"/>
        <v>55.36</v>
      </c>
    </row>
    <row r="216" spans="1:11" x14ac:dyDescent="0.25">
      <c r="A216" s="114">
        <v>45588</v>
      </c>
      <c r="B216" s="254" t="s">
        <v>270</v>
      </c>
      <c r="C216" s="254">
        <v>130352</v>
      </c>
      <c r="D216" s="254" t="s">
        <v>262</v>
      </c>
      <c r="E216" s="254" t="s">
        <v>279</v>
      </c>
      <c r="F216" s="254" t="s">
        <v>49</v>
      </c>
      <c r="G216" s="126">
        <f>ROUND(VLOOKUP(B216,'Rates_PIN_Prj#_TX# input'!$A$8:$B$23,2,FALSE),2)</f>
        <v>110.72</v>
      </c>
      <c r="H216" s="254">
        <v>0.5</v>
      </c>
      <c r="I216" s="259">
        <f t="shared" si="3"/>
        <v>55.36</v>
      </c>
    </row>
    <row r="217" spans="1:11" x14ac:dyDescent="0.25">
      <c r="A217" s="114">
        <v>45588</v>
      </c>
      <c r="B217" s="254" t="s">
        <v>270</v>
      </c>
      <c r="C217" s="254">
        <v>134727.01</v>
      </c>
      <c r="D217" s="254" t="s">
        <v>263</v>
      </c>
      <c r="E217" s="254" t="s">
        <v>279</v>
      </c>
      <c r="F217" s="254" t="s">
        <v>49</v>
      </c>
      <c r="G217" s="126">
        <f>ROUND(VLOOKUP(B217,'Rates_PIN_Prj#_TX# input'!$A$8:$B$23,2,FALSE),2)</f>
        <v>110.72</v>
      </c>
      <c r="H217" s="254">
        <v>0.5</v>
      </c>
      <c r="I217" s="259">
        <f t="shared" si="3"/>
        <v>55.36</v>
      </c>
    </row>
    <row r="218" spans="1:11" x14ac:dyDescent="0.25">
      <c r="A218" s="114">
        <v>45590</v>
      </c>
      <c r="B218" s="254" t="s">
        <v>270</v>
      </c>
      <c r="C218" s="254">
        <v>106301</v>
      </c>
      <c r="D218" s="254" t="s">
        <v>253</v>
      </c>
      <c r="E218" s="254" t="s">
        <v>252</v>
      </c>
      <c r="F218" s="254" t="s">
        <v>48</v>
      </c>
      <c r="G218" s="126">
        <f>ROUND(VLOOKUP(B218,'Rates_PIN_Prj#_TX# input'!$A$8:$B$23,2,FALSE),2)</f>
        <v>110.72</v>
      </c>
      <c r="H218" s="254">
        <v>0.25</v>
      </c>
      <c r="I218" s="259">
        <f t="shared" si="3"/>
        <v>27.68</v>
      </c>
    </row>
    <row r="219" spans="1:11" x14ac:dyDescent="0.25">
      <c r="A219" s="114">
        <v>45590</v>
      </c>
      <c r="B219" s="254" t="s">
        <v>270</v>
      </c>
      <c r="C219" s="254">
        <v>124072.02</v>
      </c>
      <c r="D219" s="254" t="s">
        <v>261</v>
      </c>
      <c r="E219" s="254" t="s">
        <v>252</v>
      </c>
      <c r="F219" s="254" t="s">
        <v>48</v>
      </c>
      <c r="G219" s="126">
        <f>ROUND(VLOOKUP(B219,'Rates_PIN_Prj#_TX# input'!$A$8:$B$23,2,FALSE),2)</f>
        <v>110.72</v>
      </c>
      <c r="H219" s="254">
        <v>0.25</v>
      </c>
      <c r="I219" s="259">
        <f t="shared" si="3"/>
        <v>27.68</v>
      </c>
    </row>
    <row r="220" spans="1:11" x14ac:dyDescent="0.25">
      <c r="A220" s="114">
        <v>45590</v>
      </c>
      <c r="B220" s="254" t="s">
        <v>270</v>
      </c>
      <c r="C220" s="254">
        <v>130352</v>
      </c>
      <c r="D220" s="254" t="s">
        <v>262</v>
      </c>
      <c r="E220" s="254" t="s">
        <v>279</v>
      </c>
      <c r="F220" s="254" t="s">
        <v>49</v>
      </c>
      <c r="G220" s="126">
        <f>ROUND(VLOOKUP(B220,'Rates_PIN_Prj#_TX# input'!$A$8:$B$23,2,FALSE),2)</f>
        <v>110.72</v>
      </c>
      <c r="H220" s="254">
        <v>0.25</v>
      </c>
      <c r="I220" s="259">
        <f t="shared" si="3"/>
        <v>27.68</v>
      </c>
    </row>
    <row r="221" spans="1:11" x14ac:dyDescent="0.25">
      <c r="A221" s="114">
        <v>45590</v>
      </c>
      <c r="B221" s="254" t="s">
        <v>270</v>
      </c>
      <c r="C221" s="254">
        <v>134727.01</v>
      </c>
      <c r="D221" s="254" t="s">
        <v>263</v>
      </c>
      <c r="E221" s="254" t="s">
        <v>279</v>
      </c>
      <c r="F221" s="254" t="s">
        <v>49</v>
      </c>
      <c r="G221" s="126">
        <f>ROUND(VLOOKUP(B221,'Rates_PIN_Prj#_TX# input'!$A$8:$B$23,2,FALSE),2)</f>
        <v>110.72</v>
      </c>
      <c r="H221" s="254">
        <v>0.25</v>
      </c>
      <c r="I221" s="259">
        <f t="shared" si="3"/>
        <v>27.68</v>
      </c>
    </row>
    <row r="222" spans="1:11" x14ac:dyDescent="0.25">
      <c r="A222" s="114">
        <v>45567</v>
      </c>
      <c r="B222" s="254" t="s">
        <v>271</v>
      </c>
      <c r="C222" s="254">
        <v>106301</v>
      </c>
      <c r="D222" s="254" t="s">
        <v>253</v>
      </c>
      <c r="E222" s="254" t="s">
        <v>252</v>
      </c>
      <c r="F222" s="254" t="s">
        <v>48</v>
      </c>
      <c r="G222" s="126">
        <f>ROUND(VLOOKUP(B222,'Rates_PIN_Prj#_TX# input'!$A$8:$B$23,2,FALSE),2)</f>
        <v>158.47999999999999</v>
      </c>
      <c r="H222" s="254">
        <v>0.25</v>
      </c>
      <c r="I222" s="259">
        <f t="shared" si="3"/>
        <v>39.619999999999997</v>
      </c>
      <c r="J222" s="265"/>
      <c r="K222" s="266"/>
    </row>
    <row r="223" spans="1:11" x14ac:dyDescent="0.25">
      <c r="A223" s="114">
        <v>45567</v>
      </c>
      <c r="B223" s="254" t="s">
        <v>271</v>
      </c>
      <c r="C223" s="254">
        <v>124072.02</v>
      </c>
      <c r="D223" s="254" t="s">
        <v>261</v>
      </c>
      <c r="E223" s="254" t="s">
        <v>252</v>
      </c>
      <c r="F223" s="254" t="s">
        <v>48</v>
      </c>
      <c r="G223" s="126">
        <f>ROUND(VLOOKUP(B223,'Rates_PIN_Prj#_TX# input'!$A$8:$B$23,2,FALSE),2)</f>
        <v>158.47999999999999</v>
      </c>
      <c r="H223" s="254">
        <v>0.25</v>
      </c>
      <c r="I223" s="259">
        <f t="shared" si="3"/>
        <v>39.619999999999997</v>
      </c>
      <c r="J223" s="265"/>
      <c r="K223" s="266"/>
    </row>
    <row r="224" spans="1:11" x14ac:dyDescent="0.25">
      <c r="A224" s="114">
        <v>45568</v>
      </c>
      <c r="B224" s="254" t="s">
        <v>271</v>
      </c>
      <c r="C224" s="254">
        <v>106301</v>
      </c>
      <c r="D224" s="254" t="s">
        <v>253</v>
      </c>
      <c r="E224" s="254" t="s">
        <v>252</v>
      </c>
      <c r="F224" s="254" t="s">
        <v>48</v>
      </c>
      <c r="G224" s="126">
        <f>ROUND(VLOOKUP(B224,'Rates_PIN_Prj#_TX# input'!$A$8:$B$23,2,FALSE),2)</f>
        <v>158.47999999999999</v>
      </c>
      <c r="H224" s="254">
        <v>0.25</v>
      </c>
      <c r="I224" s="259">
        <f t="shared" si="3"/>
        <v>39.619999999999997</v>
      </c>
      <c r="J224" s="265"/>
      <c r="K224" s="266"/>
    </row>
    <row r="225" spans="1:11" x14ac:dyDescent="0.25">
      <c r="A225" s="114">
        <v>45568</v>
      </c>
      <c r="B225" s="254" t="s">
        <v>271</v>
      </c>
      <c r="C225" s="254">
        <v>124072.02</v>
      </c>
      <c r="D225" s="254" t="s">
        <v>261</v>
      </c>
      <c r="E225" s="254" t="s">
        <v>252</v>
      </c>
      <c r="F225" s="254" t="s">
        <v>48</v>
      </c>
      <c r="G225" s="126">
        <f>ROUND(VLOOKUP(B225,'Rates_PIN_Prj#_TX# input'!$A$8:$B$23,2,FALSE),2)</f>
        <v>158.47999999999999</v>
      </c>
      <c r="H225" s="254">
        <v>0.25</v>
      </c>
      <c r="I225" s="259">
        <f t="shared" si="3"/>
        <v>39.619999999999997</v>
      </c>
      <c r="J225" s="265"/>
      <c r="K225" s="266"/>
    </row>
    <row r="226" spans="1:11" x14ac:dyDescent="0.25">
      <c r="A226" s="114">
        <v>45574</v>
      </c>
      <c r="B226" s="254" t="s">
        <v>271</v>
      </c>
      <c r="C226" s="254">
        <v>106301</v>
      </c>
      <c r="D226" s="254" t="s">
        <v>253</v>
      </c>
      <c r="E226" s="254" t="s">
        <v>252</v>
      </c>
      <c r="F226" s="254" t="s">
        <v>48</v>
      </c>
      <c r="G226" s="126">
        <f>ROUND(VLOOKUP(B226,'Rates_PIN_Prj#_TX# input'!$A$8:$B$23,2,FALSE),2)</f>
        <v>158.47999999999999</v>
      </c>
      <c r="H226" s="254">
        <v>0.75</v>
      </c>
      <c r="I226" s="259">
        <f t="shared" si="3"/>
        <v>118.85999999999999</v>
      </c>
    </row>
    <row r="227" spans="1:11" x14ac:dyDescent="0.25">
      <c r="A227" s="114">
        <v>45574</v>
      </c>
      <c r="B227" s="254" t="s">
        <v>271</v>
      </c>
      <c r="C227" s="254">
        <v>124072.02</v>
      </c>
      <c r="D227" s="254" t="s">
        <v>261</v>
      </c>
      <c r="E227" s="254" t="s">
        <v>252</v>
      </c>
      <c r="F227" s="254" t="s">
        <v>48</v>
      </c>
      <c r="G227" s="126">
        <f>ROUND(VLOOKUP(B227,'Rates_PIN_Prj#_TX# input'!$A$8:$B$23,2,FALSE),2)</f>
        <v>158.47999999999999</v>
      </c>
      <c r="H227" s="254">
        <v>0.75</v>
      </c>
      <c r="I227" s="259">
        <f t="shared" si="3"/>
        <v>118.85999999999999</v>
      </c>
    </row>
    <row r="228" spans="1:11" x14ac:dyDescent="0.25">
      <c r="A228" s="114">
        <v>45574</v>
      </c>
      <c r="B228" s="254" t="s">
        <v>271</v>
      </c>
      <c r="C228" s="254">
        <v>130352</v>
      </c>
      <c r="D228" s="254" t="s">
        <v>262</v>
      </c>
      <c r="E228" s="254" t="s">
        <v>279</v>
      </c>
      <c r="F228" s="254" t="s">
        <v>49</v>
      </c>
      <c r="G228" s="126">
        <f>ROUND(VLOOKUP(B228,'Rates_PIN_Prj#_TX# input'!$A$8:$B$23,2,FALSE),2)</f>
        <v>158.47999999999999</v>
      </c>
      <c r="H228" s="254">
        <v>0.75</v>
      </c>
      <c r="I228" s="259">
        <f t="shared" si="3"/>
        <v>118.85999999999999</v>
      </c>
    </row>
    <row r="229" spans="1:11" x14ac:dyDescent="0.25">
      <c r="A229" s="114">
        <v>45574</v>
      </c>
      <c r="B229" s="254" t="s">
        <v>271</v>
      </c>
      <c r="C229" s="254">
        <v>134727.01</v>
      </c>
      <c r="D229" s="254" t="s">
        <v>263</v>
      </c>
      <c r="E229" s="254" t="s">
        <v>279</v>
      </c>
      <c r="F229" s="254" t="s">
        <v>49</v>
      </c>
      <c r="G229" s="126">
        <f>ROUND(VLOOKUP(B229,'Rates_PIN_Prj#_TX# input'!$A$8:$B$23,2,FALSE),2)</f>
        <v>158.47999999999999</v>
      </c>
      <c r="H229" s="254">
        <v>0.75</v>
      </c>
      <c r="I229" s="259">
        <f t="shared" si="3"/>
        <v>118.85999999999999</v>
      </c>
    </row>
    <row r="230" spans="1:11" x14ac:dyDescent="0.25">
      <c r="A230" s="114">
        <v>45579</v>
      </c>
      <c r="B230" s="254" t="s">
        <v>272</v>
      </c>
      <c r="C230" s="254">
        <v>124072.02</v>
      </c>
      <c r="D230" s="254" t="s">
        <v>261</v>
      </c>
      <c r="E230" s="254" t="s">
        <v>252</v>
      </c>
      <c r="F230" s="254" t="s">
        <v>48</v>
      </c>
      <c r="G230" s="126">
        <f>ROUND(VLOOKUP(B230,'Rates_PIN_Prj#_TX# input'!$A$8:$B$23,2,FALSE),2)</f>
        <v>47.04</v>
      </c>
      <c r="H230" s="254">
        <v>0.25</v>
      </c>
      <c r="I230" s="259">
        <f t="shared" si="3"/>
        <v>11.76</v>
      </c>
    </row>
    <row r="231" spans="1:11" x14ac:dyDescent="0.25">
      <c r="A231" s="114">
        <v>45579</v>
      </c>
      <c r="B231" s="254" t="s">
        <v>273</v>
      </c>
      <c r="C231" s="254">
        <v>106301</v>
      </c>
      <c r="D231" s="254" t="s">
        <v>253</v>
      </c>
      <c r="E231" s="254" t="s">
        <v>252</v>
      </c>
      <c r="F231" s="254" t="s">
        <v>48</v>
      </c>
      <c r="G231" s="126">
        <f>ROUND(VLOOKUP(B231,'Rates_PIN_Prj#_TX# input'!$A$8:$B$23,2,FALSE),2)</f>
        <v>48.56</v>
      </c>
      <c r="H231" s="254">
        <v>0.75</v>
      </c>
      <c r="I231" s="259">
        <f t="shared" si="3"/>
        <v>36.42</v>
      </c>
    </row>
    <row r="232" spans="1:11" x14ac:dyDescent="0.25">
      <c r="A232" s="114">
        <v>45579</v>
      </c>
      <c r="B232" s="254" t="s">
        <v>273</v>
      </c>
      <c r="C232" s="254">
        <v>124072.02</v>
      </c>
      <c r="D232" s="254" t="s">
        <v>261</v>
      </c>
      <c r="E232" s="254" t="s">
        <v>252</v>
      </c>
      <c r="F232" s="254" t="s">
        <v>48</v>
      </c>
      <c r="G232" s="126">
        <f>ROUND(VLOOKUP(B232,'Rates_PIN_Prj#_TX# input'!$A$8:$B$23,2,FALSE),2)</f>
        <v>48.56</v>
      </c>
      <c r="H232" s="254">
        <v>0.5</v>
      </c>
      <c r="I232" s="259">
        <f t="shared" si="3"/>
        <v>24.28</v>
      </c>
    </row>
    <row r="233" spans="1:11" x14ac:dyDescent="0.25">
      <c r="A233" s="114">
        <v>45579</v>
      </c>
      <c r="B233" s="254" t="s">
        <v>273</v>
      </c>
      <c r="C233" s="254">
        <v>130352</v>
      </c>
      <c r="D233" s="254" t="s">
        <v>262</v>
      </c>
      <c r="E233" s="254" t="s">
        <v>279</v>
      </c>
      <c r="F233" s="254" t="s">
        <v>49</v>
      </c>
      <c r="G233" s="126">
        <f>ROUND(VLOOKUP(B233,'Rates_PIN_Prj#_TX# input'!$A$8:$B$23,2,FALSE),2)</f>
        <v>48.56</v>
      </c>
      <c r="H233" s="254">
        <v>0.5</v>
      </c>
      <c r="I233" s="259">
        <f t="shared" si="3"/>
        <v>24.28</v>
      </c>
    </row>
    <row r="234" spans="1:11" x14ac:dyDescent="0.25">
      <c r="A234" s="114">
        <v>45579</v>
      </c>
      <c r="B234" s="254" t="s">
        <v>273</v>
      </c>
      <c r="C234" s="254">
        <v>134727.01</v>
      </c>
      <c r="D234" s="254" t="s">
        <v>263</v>
      </c>
      <c r="E234" s="254" t="s">
        <v>279</v>
      </c>
      <c r="F234" s="254" t="s">
        <v>49</v>
      </c>
      <c r="G234" s="126">
        <f>ROUND(VLOOKUP(B234,'Rates_PIN_Prj#_TX# input'!$A$8:$B$23,2,FALSE),2)</f>
        <v>48.56</v>
      </c>
      <c r="H234" s="254">
        <v>0.5</v>
      </c>
      <c r="I234" s="259">
        <f t="shared" si="3"/>
        <v>24.28</v>
      </c>
    </row>
    <row r="235" spans="1:11" x14ac:dyDescent="0.25">
      <c r="A235" s="114">
        <v>45580</v>
      </c>
      <c r="B235" s="254" t="s">
        <v>273</v>
      </c>
      <c r="C235" s="254">
        <v>106301</v>
      </c>
      <c r="D235" s="254" t="s">
        <v>253</v>
      </c>
      <c r="E235" s="254" t="s">
        <v>252</v>
      </c>
      <c r="F235" s="254" t="s">
        <v>48</v>
      </c>
      <c r="G235" s="126">
        <f>ROUND(VLOOKUP(B235,'Rates_PIN_Prj#_TX# input'!$A$8:$B$23,2,FALSE),2)</f>
        <v>48.56</v>
      </c>
      <c r="H235" s="254">
        <v>0.75</v>
      </c>
      <c r="I235" s="259">
        <f t="shared" si="3"/>
        <v>36.42</v>
      </c>
    </row>
    <row r="236" spans="1:11" x14ac:dyDescent="0.25">
      <c r="A236" s="114">
        <v>45581</v>
      </c>
      <c r="B236" s="254" t="s">
        <v>273</v>
      </c>
      <c r="C236" s="254">
        <v>106301</v>
      </c>
      <c r="D236" s="254" t="s">
        <v>253</v>
      </c>
      <c r="E236" s="254" t="s">
        <v>252</v>
      </c>
      <c r="F236" s="254" t="s">
        <v>48</v>
      </c>
      <c r="G236" s="126">
        <f>ROUND(VLOOKUP(B236,'Rates_PIN_Prj#_TX# input'!$A$8:$B$23,2,FALSE),2)</f>
        <v>48.56</v>
      </c>
      <c r="H236" s="254">
        <v>0.25</v>
      </c>
      <c r="I236" s="259">
        <f t="shared" si="3"/>
        <v>12.14</v>
      </c>
    </row>
    <row r="237" spans="1:11" x14ac:dyDescent="0.25">
      <c r="A237" s="114">
        <v>45581</v>
      </c>
      <c r="B237" s="254" t="s">
        <v>273</v>
      </c>
      <c r="C237" s="254">
        <v>124072.02</v>
      </c>
      <c r="D237" s="254" t="s">
        <v>261</v>
      </c>
      <c r="E237" s="254" t="s">
        <v>252</v>
      </c>
      <c r="F237" s="254" t="s">
        <v>48</v>
      </c>
      <c r="G237" s="126">
        <f>ROUND(VLOOKUP(B237,'Rates_PIN_Prj#_TX# input'!$A$8:$B$23,2,FALSE),2)</f>
        <v>48.56</v>
      </c>
      <c r="H237" s="254">
        <v>0.25</v>
      </c>
      <c r="I237" s="259">
        <f t="shared" si="3"/>
        <v>12.14</v>
      </c>
    </row>
    <row r="238" spans="1:11" x14ac:dyDescent="0.25">
      <c r="A238" s="114">
        <v>45581</v>
      </c>
      <c r="B238" s="254" t="s">
        <v>273</v>
      </c>
      <c r="C238" s="254">
        <v>130352</v>
      </c>
      <c r="D238" s="254" t="s">
        <v>262</v>
      </c>
      <c r="E238" s="254" t="s">
        <v>279</v>
      </c>
      <c r="F238" s="254" t="s">
        <v>49</v>
      </c>
      <c r="G238" s="126">
        <f>ROUND(VLOOKUP(B238,'Rates_PIN_Prj#_TX# input'!$A$8:$B$23,2,FALSE),2)</f>
        <v>48.56</v>
      </c>
      <c r="H238" s="254">
        <v>0.25</v>
      </c>
      <c r="I238" s="259">
        <f t="shared" si="3"/>
        <v>12.14</v>
      </c>
    </row>
    <row r="239" spans="1:11" x14ac:dyDescent="0.25">
      <c r="A239" s="114">
        <v>45581</v>
      </c>
      <c r="B239" s="254" t="s">
        <v>273</v>
      </c>
      <c r="C239" s="254">
        <v>134727.01</v>
      </c>
      <c r="D239" s="254" t="s">
        <v>263</v>
      </c>
      <c r="E239" s="254" t="s">
        <v>279</v>
      </c>
      <c r="F239" s="254" t="s">
        <v>49</v>
      </c>
      <c r="G239" s="126">
        <f>ROUND(VLOOKUP(B239,'Rates_PIN_Prj#_TX# input'!$A$8:$B$23,2,FALSE),2)</f>
        <v>48.56</v>
      </c>
      <c r="H239" s="254">
        <v>0.25</v>
      </c>
      <c r="I239" s="259">
        <f t="shared" si="3"/>
        <v>12.14</v>
      </c>
    </row>
    <row r="240" spans="1:11" x14ac:dyDescent="0.25">
      <c r="A240" s="114">
        <v>45582</v>
      </c>
      <c r="B240" s="254" t="s">
        <v>273</v>
      </c>
      <c r="C240" s="254">
        <v>106301</v>
      </c>
      <c r="D240" s="254" t="s">
        <v>253</v>
      </c>
      <c r="E240" s="254" t="s">
        <v>252</v>
      </c>
      <c r="F240" s="254" t="s">
        <v>48</v>
      </c>
      <c r="G240" s="126">
        <f>ROUND(VLOOKUP(B240,'Rates_PIN_Prj#_TX# input'!$A$8:$B$23,2,FALSE),2)</f>
        <v>48.56</v>
      </c>
      <c r="H240" s="254">
        <v>0.5</v>
      </c>
      <c r="I240" s="259">
        <f t="shared" si="3"/>
        <v>24.28</v>
      </c>
    </row>
    <row r="241" spans="1:9" x14ac:dyDescent="0.25">
      <c r="A241" s="114">
        <v>45582</v>
      </c>
      <c r="B241" s="254" t="s">
        <v>273</v>
      </c>
      <c r="C241" s="254">
        <v>124072.02</v>
      </c>
      <c r="D241" s="254" t="s">
        <v>261</v>
      </c>
      <c r="E241" s="254" t="s">
        <v>252</v>
      </c>
      <c r="F241" s="254" t="s">
        <v>48</v>
      </c>
      <c r="G241" s="126">
        <f>ROUND(VLOOKUP(B241,'Rates_PIN_Prj#_TX# input'!$A$8:$B$23,2,FALSE),2)</f>
        <v>48.56</v>
      </c>
      <c r="H241" s="254">
        <v>0.5</v>
      </c>
      <c r="I241" s="259">
        <f t="shared" si="3"/>
        <v>24.28</v>
      </c>
    </row>
    <row r="242" spans="1:9" x14ac:dyDescent="0.25">
      <c r="A242" s="114">
        <v>45582</v>
      </c>
      <c r="B242" s="254" t="s">
        <v>273</v>
      </c>
      <c r="C242" s="254">
        <v>130352</v>
      </c>
      <c r="D242" s="254" t="s">
        <v>262</v>
      </c>
      <c r="E242" s="254" t="s">
        <v>279</v>
      </c>
      <c r="F242" s="254" t="s">
        <v>49</v>
      </c>
      <c r="G242" s="126">
        <f>ROUND(VLOOKUP(B242,'Rates_PIN_Prj#_TX# input'!$A$8:$B$23,2,FALSE),2)</f>
        <v>48.56</v>
      </c>
      <c r="H242" s="254">
        <v>0.75</v>
      </c>
      <c r="I242" s="259">
        <f t="shared" si="3"/>
        <v>36.42</v>
      </c>
    </row>
    <row r="243" spans="1:9" x14ac:dyDescent="0.25">
      <c r="A243" s="114">
        <v>45582</v>
      </c>
      <c r="B243" s="254" t="s">
        <v>273</v>
      </c>
      <c r="C243" s="254">
        <v>134727.01</v>
      </c>
      <c r="D243" s="254" t="s">
        <v>263</v>
      </c>
      <c r="E243" s="254" t="s">
        <v>279</v>
      </c>
      <c r="F243" s="254" t="s">
        <v>49</v>
      </c>
      <c r="G243" s="126">
        <f>ROUND(VLOOKUP(B243,'Rates_PIN_Prj#_TX# input'!$A$8:$B$23,2,FALSE),2)</f>
        <v>48.56</v>
      </c>
      <c r="H243" s="254">
        <v>0.75</v>
      </c>
      <c r="I243" s="259">
        <f t="shared" si="3"/>
        <v>36.42</v>
      </c>
    </row>
    <row r="244" spans="1:9" x14ac:dyDescent="0.25">
      <c r="A244" s="114">
        <v>45583</v>
      </c>
      <c r="B244" s="254" t="s">
        <v>273</v>
      </c>
      <c r="C244" s="254">
        <v>106301</v>
      </c>
      <c r="D244" s="254" t="s">
        <v>253</v>
      </c>
      <c r="E244" s="254" t="s">
        <v>252</v>
      </c>
      <c r="F244" s="254" t="s">
        <v>48</v>
      </c>
      <c r="G244" s="126">
        <f>ROUND(VLOOKUP(B244,'Rates_PIN_Prj#_TX# input'!$A$8:$B$23,2,FALSE),2)</f>
        <v>48.56</v>
      </c>
      <c r="H244" s="254">
        <v>0.25</v>
      </c>
      <c r="I244" s="259">
        <f t="shared" si="3"/>
        <v>12.14</v>
      </c>
    </row>
    <row r="245" spans="1:9" x14ac:dyDescent="0.25">
      <c r="A245" s="114">
        <v>45583</v>
      </c>
      <c r="B245" s="254" t="s">
        <v>273</v>
      </c>
      <c r="C245" s="254">
        <v>124072.02</v>
      </c>
      <c r="D245" s="254" t="s">
        <v>261</v>
      </c>
      <c r="E245" s="254" t="s">
        <v>252</v>
      </c>
      <c r="F245" s="254" t="s">
        <v>48</v>
      </c>
      <c r="G245" s="126">
        <f>ROUND(VLOOKUP(B245,'Rates_PIN_Prj#_TX# input'!$A$8:$B$23,2,FALSE),2)</f>
        <v>48.56</v>
      </c>
      <c r="H245" s="254">
        <v>0.25</v>
      </c>
      <c r="I245" s="259">
        <f t="shared" si="3"/>
        <v>12.14</v>
      </c>
    </row>
    <row r="246" spans="1:9" x14ac:dyDescent="0.25">
      <c r="A246" s="114">
        <v>45583</v>
      </c>
      <c r="B246" s="254" t="s">
        <v>273</v>
      </c>
      <c r="C246" s="254">
        <v>134727.01</v>
      </c>
      <c r="D246" s="254" t="s">
        <v>263</v>
      </c>
      <c r="E246" s="254" t="s">
        <v>279</v>
      </c>
      <c r="F246" s="254" t="s">
        <v>49</v>
      </c>
      <c r="G246" s="126">
        <f>ROUND(VLOOKUP(B246,'Rates_PIN_Prj#_TX# input'!$A$8:$B$23,2,FALSE),2)</f>
        <v>48.56</v>
      </c>
      <c r="H246" s="254">
        <v>0.25</v>
      </c>
      <c r="I246" s="259">
        <f t="shared" si="3"/>
        <v>12.14</v>
      </c>
    </row>
    <row r="247" spans="1:9" x14ac:dyDescent="0.25">
      <c r="A247" s="114">
        <v>45585</v>
      </c>
      <c r="B247" s="254" t="s">
        <v>273</v>
      </c>
      <c r="C247" s="254">
        <v>106301</v>
      </c>
      <c r="D247" s="254" t="s">
        <v>253</v>
      </c>
      <c r="E247" s="254" t="s">
        <v>252</v>
      </c>
      <c r="F247" s="254" t="s">
        <v>48</v>
      </c>
      <c r="G247" s="126">
        <f>ROUND(VLOOKUP(B247,'Rates_PIN_Prj#_TX# input'!$A$8:$B$23,2,FALSE),2)</f>
        <v>48.56</v>
      </c>
      <c r="H247" s="254">
        <v>0.25</v>
      </c>
      <c r="I247" s="259">
        <f t="shared" si="3"/>
        <v>12.14</v>
      </c>
    </row>
    <row r="248" spans="1:9" x14ac:dyDescent="0.25">
      <c r="A248" s="114">
        <v>45585</v>
      </c>
      <c r="B248" s="254" t="s">
        <v>273</v>
      </c>
      <c r="C248" s="254">
        <v>124072.02</v>
      </c>
      <c r="D248" s="254" t="s">
        <v>261</v>
      </c>
      <c r="E248" s="254" t="s">
        <v>252</v>
      </c>
      <c r="F248" s="254" t="s">
        <v>48</v>
      </c>
      <c r="G248" s="126">
        <f>ROUND(VLOOKUP(B248,'Rates_PIN_Prj#_TX# input'!$A$8:$B$23,2,FALSE),2)</f>
        <v>48.56</v>
      </c>
      <c r="H248" s="254">
        <v>0.25</v>
      </c>
      <c r="I248" s="259">
        <f t="shared" si="3"/>
        <v>12.14</v>
      </c>
    </row>
    <row r="249" spans="1:9" x14ac:dyDescent="0.25">
      <c r="A249" s="114">
        <v>45585</v>
      </c>
      <c r="B249" s="254" t="s">
        <v>273</v>
      </c>
      <c r="C249" s="254">
        <v>130352</v>
      </c>
      <c r="D249" s="254" t="s">
        <v>262</v>
      </c>
      <c r="E249" s="254" t="s">
        <v>279</v>
      </c>
      <c r="F249" s="254" t="s">
        <v>49</v>
      </c>
      <c r="G249" s="126">
        <f>ROUND(VLOOKUP(B249,'Rates_PIN_Prj#_TX# input'!$A$8:$B$23,2,FALSE),2)</f>
        <v>48.56</v>
      </c>
      <c r="H249" s="254">
        <v>0.25</v>
      </c>
      <c r="I249" s="259">
        <f t="shared" si="3"/>
        <v>12.14</v>
      </c>
    </row>
    <row r="250" spans="1:9" x14ac:dyDescent="0.25">
      <c r="A250" s="114">
        <v>45585</v>
      </c>
      <c r="B250" s="254" t="s">
        <v>273</v>
      </c>
      <c r="C250" s="254">
        <v>134727.01</v>
      </c>
      <c r="D250" s="254" t="s">
        <v>263</v>
      </c>
      <c r="E250" s="254" t="s">
        <v>279</v>
      </c>
      <c r="F250" s="254" t="s">
        <v>49</v>
      </c>
      <c r="G250" s="126">
        <f>ROUND(VLOOKUP(B250,'Rates_PIN_Prj#_TX# input'!$A$8:$B$23,2,FALSE),2)</f>
        <v>48.56</v>
      </c>
      <c r="H250" s="254">
        <v>0.25</v>
      </c>
      <c r="I250" s="259">
        <f t="shared" si="3"/>
        <v>12.14</v>
      </c>
    </row>
    <row r="251" spans="1:9" x14ac:dyDescent="0.25">
      <c r="A251" s="114">
        <v>45586</v>
      </c>
      <c r="B251" s="254" t="s">
        <v>273</v>
      </c>
      <c r="C251" s="254">
        <v>106301</v>
      </c>
      <c r="D251" s="254" t="s">
        <v>253</v>
      </c>
      <c r="E251" s="254" t="s">
        <v>252</v>
      </c>
      <c r="F251" s="254" t="s">
        <v>48</v>
      </c>
      <c r="G251" s="126">
        <f>ROUND(VLOOKUP(B251,'Rates_PIN_Prj#_TX# input'!$A$8:$B$23,2,FALSE),2)</f>
        <v>48.56</v>
      </c>
      <c r="H251" s="254">
        <v>0.5</v>
      </c>
      <c r="I251" s="259">
        <f t="shared" si="3"/>
        <v>24.28</v>
      </c>
    </row>
    <row r="252" spans="1:9" x14ac:dyDescent="0.25">
      <c r="A252" s="114">
        <v>45586</v>
      </c>
      <c r="B252" s="254" t="s">
        <v>273</v>
      </c>
      <c r="C252" s="254">
        <v>124072.02</v>
      </c>
      <c r="D252" s="254" t="s">
        <v>261</v>
      </c>
      <c r="E252" s="254" t="s">
        <v>252</v>
      </c>
      <c r="F252" s="254" t="s">
        <v>48</v>
      </c>
      <c r="G252" s="126">
        <f>ROUND(VLOOKUP(B252,'Rates_PIN_Prj#_TX# input'!$A$8:$B$23,2,FALSE),2)</f>
        <v>48.56</v>
      </c>
      <c r="H252" s="254">
        <v>0.5</v>
      </c>
      <c r="I252" s="259">
        <f t="shared" si="3"/>
        <v>24.28</v>
      </c>
    </row>
    <row r="253" spans="1:9" x14ac:dyDescent="0.25">
      <c r="A253" s="114">
        <v>45586</v>
      </c>
      <c r="B253" s="254" t="s">
        <v>273</v>
      </c>
      <c r="C253" s="254">
        <v>134727.01</v>
      </c>
      <c r="D253" s="254" t="s">
        <v>263</v>
      </c>
      <c r="E253" s="254" t="s">
        <v>279</v>
      </c>
      <c r="F253" s="254" t="s">
        <v>49</v>
      </c>
      <c r="G253" s="126">
        <f>ROUND(VLOOKUP(B253,'Rates_PIN_Prj#_TX# input'!$A$8:$B$23,2,FALSE),2)</f>
        <v>48.56</v>
      </c>
      <c r="H253" s="254">
        <v>0.25</v>
      </c>
      <c r="I253" s="259">
        <f t="shared" si="3"/>
        <v>12.14</v>
      </c>
    </row>
    <row r="254" spans="1:9" x14ac:dyDescent="0.25">
      <c r="A254" s="114">
        <v>45587</v>
      </c>
      <c r="B254" s="254" t="s">
        <v>273</v>
      </c>
      <c r="C254" s="254">
        <v>106301</v>
      </c>
      <c r="D254" s="254" t="s">
        <v>253</v>
      </c>
      <c r="E254" s="254" t="s">
        <v>252</v>
      </c>
      <c r="F254" s="254" t="s">
        <v>48</v>
      </c>
      <c r="G254" s="126">
        <f>ROUND(VLOOKUP(B254,'Rates_PIN_Prj#_TX# input'!$A$8:$B$23,2,FALSE),2)</f>
        <v>48.56</v>
      </c>
      <c r="H254" s="254">
        <v>0.25</v>
      </c>
      <c r="I254" s="259">
        <f t="shared" si="3"/>
        <v>12.14</v>
      </c>
    </row>
    <row r="255" spans="1:9" x14ac:dyDescent="0.25">
      <c r="A255" s="114">
        <v>45587</v>
      </c>
      <c r="B255" s="254" t="s">
        <v>273</v>
      </c>
      <c r="C255" s="254">
        <v>124072.02</v>
      </c>
      <c r="D255" s="254" t="s">
        <v>261</v>
      </c>
      <c r="E255" s="254" t="s">
        <v>252</v>
      </c>
      <c r="F255" s="254" t="s">
        <v>48</v>
      </c>
      <c r="G255" s="126">
        <f>ROUND(VLOOKUP(B255,'Rates_PIN_Prj#_TX# input'!$A$8:$B$23,2,FALSE),2)</f>
        <v>48.56</v>
      </c>
      <c r="H255" s="254">
        <v>0.25</v>
      </c>
      <c r="I255" s="259">
        <f t="shared" si="3"/>
        <v>12.14</v>
      </c>
    </row>
    <row r="256" spans="1:9" x14ac:dyDescent="0.25">
      <c r="A256" s="114">
        <v>45587</v>
      </c>
      <c r="B256" s="254" t="s">
        <v>273</v>
      </c>
      <c r="C256" s="254">
        <v>130352</v>
      </c>
      <c r="D256" s="254" t="s">
        <v>262</v>
      </c>
      <c r="E256" s="254" t="s">
        <v>279</v>
      </c>
      <c r="F256" s="254" t="s">
        <v>49</v>
      </c>
      <c r="G256" s="126">
        <f>ROUND(VLOOKUP(B256,'Rates_PIN_Prj#_TX# input'!$A$8:$B$23,2,FALSE),2)</f>
        <v>48.56</v>
      </c>
      <c r="H256" s="254">
        <v>0.25</v>
      </c>
      <c r="I256" s="259">
        <f t="shared" si="3"/>
        <v>12.14</v>
      </c>
    </row>
    <row r="257" spans="1:9" x14ac:dyDescent="0.25">
      <c r="A257" s="114">
        <v>45587</v>
      </c>
      <c r="B257" s="254" t="s">
        <v>273</v>
      </c>
      <c r="C257" s="254">
        <v>134727.01</v>
      </c>
      <c r="D257" s="254" t="s">
        <v>263</v>
      </c>
      <c r="E257" s="254" t="s">
        <v>279</v>
      </c>
      <c r="F257" s="254" t="s">
        <v>49</v>
      </c>
      <c r="G257" s="126">
        <f>ROUND(VLOOKUP(B257,'Rates_PIN_Prj#_TX# input'!$A$8:$B$23,2,FALSE),2)</f>
        <v>48.56</v>
      </c>
      <c r="H257" s="254">
        <v>0.25</v>
      </c>
      <c r="I257" s="259">
        <f t="shared" si="3"/>
        <v>12.14</v>
      </c>
    </row>
    <row r="258" spans="1:9" x14ac:dyDescent="0.25">
      <c r="A258" s="114">
        <v>45588</v>
      </c>
      <c r="B258" s="254" t="s">
        <v>273</v>
      </c>
      <c r="C258" s="254">
        <v>124072.02</v>
      </c>
      <c r="D258" s="254" t="s">
        <v>261</v>
      </c>
      <c r="E258" s="254" t="s">
        <v>252</v>
      </c>
      <c r="F258" s="254" t="s">
        <v>48</v>
      </c>
      <c r="G258" s="126">
        <f>ROUND(VLOOKUP(B258,'Rates_PIN_Prj#_TX# input'!$A$8:$B$23,2,FALSE),2)</f>
        <v>48.56</v>
      </c>
      <c r="H258" s="254">
        <v>0.25</v>
      </c>
      <c r="I258" s="259">
        <f t="shared" si="3"/>
        <v>12.14</v>
      </c>
    </row>
    <row r="259" spans="1:9" x14ac:dyDescent="0.25">
      <c r="A259" s="114">
        <v>45588</v>
      </c>
      <c r="B259" s="254" t="s">
        <v>273</v>
      </c>
      <c r="C259" s="254">
        <v>130352</v>
      </c>
      <c r="D259" s="254" t="s">
        <v>262</v>
      </c>
      <c r="E259" s="254" t="s">
        <v>279</v>
      </c>
      <c r="F259" s="254" t="s">
        <v>49</v>
      </c>
      <c r="G259" s="126">
        <f>ROUND(VLOOKUP(B259,'Rates_PIN_Prj#_TX# input'!$A$8:$B$23,2,FALSE),2)</f>
        <v>48.56</v>
      </c>
      <c r="H259" s="254">
        <v>0.25</v>
      </c>
      <c r="I259" s="259">
        <f t="shared" ref="I259:I322" si="4">H259*G259</f>
        <v>12.14</v>
      </c>
    </row>
    <row r="260" spans="1:9" x14ac:dyDescent="0.25">
      <c r="A260" s="114">
        <v>45588</v>
      </c>
      <c r="B260" s="254" t="s">
        <v>273</v>
      </c>
      <c r="C260" s="254">
        <v>134727.01</v>
      </c>
      <c r="D260" s="254" t="s">
        <v>263</v>
      </c>
      <c r="E260" s="254" t="s">
        <v>279</v>
      </c>
      <c r="F260" s="254" t="s">
        <v>49</v>
      </c>
      <c r="G260" s="126">
        <f>ROUND(VLOOKUP(B260,'Rates_PIN_Prj#_TX# input'!$A$8:$B$23,2,FALSE),2)</f>
        <v>48.56</v>
      </c>
      <c r="H260" s="254">
        <v>0.25</v>
      </c>
      <c r="I260" s="259">
        <f t="shared" si="4"/>
        <v>12.14</v>
      </c>
    </row>
    <row r="261" spans="1:9" x14ac:dyDescent="0.25">
      <c r="A261" s="114">
        <v>45589</v>
      </c>
      <c r="B261" s="254" t="s">
        <v>273</v>
      </c>
      <c r="C261" s="254">
        <v>106301</v>
      </c>
      <c r="D261" s="254" t="s">
        <v>253</v>
      </c>
      <c r="E261" s="254" t="s">
        <v>252</v>
      </c>
      <c r="F261" s="254" t="s">
        <v>48</v>
      </c>
      <c r="G261" s="126">
        <f>ROUND(VLOOKUP(B261,'Rates_PIN_Prj#_TX# input'!$A$8:$B$23,2,FALSE),2)</f>
        <v>48.56</v>
      </c>
      <c r="H261" s="254">
        <v>0.25</v>
      </c>
      <c r="I261" s="259">
        <f t="shared" si="4"/>
        <v>12.14</v>
      </c>
    </row>
    <row r="262" spans="1:9" x14ac:dyDescent="0.25">
      <c r="A262" s="114">
        <v>45589</v>
      </c>
      <c r="B262" s="254" t="s">
        <v>273</v>
      </c>
      <c r="C262" s="254">
        <v>124072.02</v>
      </c>
      <c r="D262" s="254" t="s">
        <v>261</v>
      </c>
      <c r="E262" s="254" t="s">
        <v>252</v>
      </c>
      <c r="F262" s="254" t="s">
        <v>48</v>
      </c>
      <c r="G262" s="126">
        <f>ROUND(VLOOKUP(B262,'Rates_PIN_Prj#_TX# input'!$A$8:$B$23,2,FALSE),2)</f>
        <v>48.56</v>
      </c>
      <c r="H262" s="254">
        <v>0.5</v>
      </c>
      <c r="I262" s="259">
        <f t="shared" si="4"/>
        <v>24.28</v>
      </c>
    </row>
    <row r="263" spans="1:9" x14ac:dyDescent="0.25">
      <c r="A263" s="114">
        <v>45589</v>
      </c>
      <c r="B263" s="254" t="s">
        <v>273</v>
      </c>
      <c r="C263" s="254">
        <v>130352</v>
      </c>
      <c r="D263" s="254" t="s">
        <v>262</v>
      </c>
      <c r="E263" s="254" t="s">
        <v>279</v>
      </c>
      <c r="F263" s="254" t="s">
        <v>49</v>
      </c>
      <c r="G263" s="126">
        <f>ROUND(VLOOKUP(B263,'Rates_PIN_Prj#_TX# input'!$A$8:$B$23,2,FALSE),2)</f>
        <v>48.56</v>
      </c>
      <c r="H263" s="254">
        <v>0.5</v>
      </c>
      <c r="I263" s="259">
        <f t="shared" si="4"/>
        <v>24.28</v>
      </c>
    </row>
    <row r="264" spans="1:9" x14ac:dyDescent="0.25">
      <c r="A264" s="114">
        <v>45589</v>
      </c>
      <c r="B264" s="254" t="s">
        <v>273</v>
      </c>
      <c r="C264" s="254">
        <v>134727.01</v>
      </c>
      <c r="D264" s="254" t="s">
        <v>263</v>
      </c>
      <c r="E264" s="254" t="s">
        <v>279</v>
      </c>
      <c r="F264" s="254" t="s">
        <v>49</v>
      </c>
      <c r="G264" s="126">
        <f>ROUND(VLOOKUP(B264,'Rates_PIN_Prj#_TX# input'!$A$8:$B$23,2,FALSE),2)</f>
        <v>48.56</v>
      </c>
      <c r="H264" s="254">
        <v>0.5</v>
      </c>
      <c r="I264" s="259">
        <f t="shared" si="4"/>
        <v>24.28</v>
      </c>
    </row>
    <row r="265" spans="1:9" x14ac:dyDescent="0.25">
      <c r="A265" s="114">
        <v>45590</v>
      </c>
      <c r="B265" s="254" t="s">
        <v>273</v>
      </c>
      <c r="C265" s="254">
        <v>106301</v>
      </c>
      <c r="D265" s="254" t="s">
        <v>253</v>
      </c>
      <c r="E265" s="254" t="s">
        <v>252</v>
      </c>
      <c r="F265" s="254" t="s">
        <v>48</v>
      </c>
      <c r="G265" s="126">
        <f>ROUND(VLOOKUP(B265,'Rates_PIN_Prj#_TX# input'!$A$8:$B$23,2,FALSE),2)</f>
        <v>48.56</v>
      </c>
      <c r="H265" s="254">
        <v>0.25</v>
      </c>
      <c r="I265" s="259">
        <f t="shared" si="4"/>
        <v>12.14</v>
      </c>
    </row>
    <row r="266" spans="1:9" x14ac:dyDescent="0.25">
      <c r="A266" s="114">
        <v>45590</v>
      </c>
      <c r="B266" s="254" t="s">
        <v>273</v>
      </c>
      <c r="C266" s="254">
        <v>124072.02</v>
      </c>
      <c r="D266" s="254" t="s">
        <v>261</v>
      </c>
      <c r="E266" s="254" t="s">
        <v>252</v>
      </c>
      <c r="F266" s="254" t="s">
        <v>48</v>
      </c>
      <c r="G266" s="126">
        <f>ROUND(VLOOKUP(B266,'Rates_PIN_Prj#_TX# input'!$A$8:$B$23,2,FALSE),2)</f>
        <v>48.56</v>
      </c>
      <c r="H266" s="254">
        <v>0.25</v>
      </c>
      <c r="I266" s="259">
        <f t="shared" si="4"/>
        <v>12.14</v>
      </c>
    </row>
    <row r="267" spans="1:9" x14ac:dyDescent="0.25">
      <c r="A267" s="114">
        <v>45590</v>
      </c>
      <c r="B267" s="254" t="s">
        <v>273</v>
      </c>
      <c r="C267" s="254">
        <v>130352</v>
      </c>
      <c r="D267" s="254" t="s">
        <v>262</v>
      </c>
      <c r="E267" s="254" t="s">
        <v>279</v>
      </c>
      <c r="F267" s="254" t="s">
        <v>49</v>
      </c>
      <c r="G267" s="126">
        <f>ROUND(VLOOKUP(B267,'Rates_PIN_Prj#_TX# input'!$A$8:$B$23,2,FALSE),2)</f>
        <v>48.56</v>
      </c>
      <c r="H267" s="254">
        <v>0.25</v>
      </c>
      <c r="I267" s="259">
        <f t="shared" si="4"/>
        <v>12.14</v>
      </c>
    </row>
    <row r="268" spans="1:9" x14ac:dyDescent="0.25">
      <c r="A268" s="114">
        <v>45590</v>
      </c>
      <c r="B268" s="254" t="s">
        <v>273</v>
      </c>
      <c r="C268" s="254">
        <v>134727.01</v>
      </c>
      <c r="D268" s="254" t="s">
        <v>263</v>
      </c>
      <c r="E268" s="254" t="s">
        <v>279</v>
      </c>
      <c r="F268" s="254" t="s">
        <v>49</v>
      </c>
      <c r="G268" s="126">
        <f>ROUND(VLOOKUP(B268,'Rates_PIN_Prj#_TX# input'!$A$8:$B$23,2,FALSE),2)</f>
        <v>48.56</v>
      </c>
      <c r="H268" s="254">
        <v>0.25</v>
      </c>
      <c r="I268" s="259">
        <f t="shared" si="4"/>
        <v>12.14</v>
      </c>
    </row>
    <row r="269" spans="1:9" x14ac:dyDescent="0.25">
      <c r="A269" s="114">
        <v>45574</v>
      </c>
      <c r="B269" s="254" t="s">
        <v>274</v>
      </c>
      <c r="C269" s="254">
        <v>106301</v>
      </c>
      <c r="D269" s="254" t="s">
        <v>253</v>
      </c>
      <c r="E269" s="254" t="s">
        <v>252</v>
      </c>
      <c r="F269" s="254" t="s">
        <v>48</v>
      </c>
      <c r="G269" s="126">
        <f>ROUND(VLOOKUP(B269,'Rates_PIN_Prj#_TX# input'!$A$8:$B$23,2,FALSE),2)</f>
        <v>110.24</v>
      </c>
      <c r="H269" s="254">
        <v>0.75</v>
      </c>
      <c r="I269" s="259">
        <f t="shared" si="4"/>
        <v>82.679999999999993</v>
      </c>
    </row>
    <row r="270" spans="1:9" x14ac:dyDescent="0.25">
      <c r="A270" s="114">
        <v>45574</v>
      </c>
      <c r="B270" s="254" t="s">
        <v>274</v>
      </c>
      <c r="C270" s="254">
        <v>124072.02</v>
      </c>
      <c r="D270" s="254" t="s">
        <v>261</v>
      </c>
      <c r="E270" s="254" t="s">
        <v>252</v>
      </c>
      <c r="F270" s="254" t="s">
        <v>48</v>
      </c>
      <c r="G270" s="126">
        <f>ROUND(VLOOKUP(B270,'Rates_PIN_Prj#_TX# input'!$A$8:$B$23,2,FALSE),2)</f>
        <v>110.24</v>
      </c>
      <c r="H270" s="254">
        <v>0.75</v>
      </c>
      <c r="I270" s="259">
        <f t="shared" si="4"/>
        <v>82.679999999999993</v>
      </c>
    </row>
    <row r="271" spans="1:9" x14ac:dyDescent="0.25">
      <c r="A271" s="114">
        <v>45574</v>
      </c>
      <c r="B271" s="254" t="s">
        <v>274</v>
      </c>
      <c r="C271" s="254">
        <v>130352</v>
      </c>
      <c r="D271" s="254" t="s">
        <v>262</v>
      </c>
      <c r="E271" s="254" t="s">
        <v>279</v>
      </c>
      <c r="F271" s="254" t="s">
        <v>49</v>
      </c>
      <c r="G271" s="126">
        <f>ROUND(VLOOKUP(B271,'Rates_PIN_Prj#_TX# input'!$A$8:$B$23,2,FALSE),2)</f>
        <v>110.24</v>
      </c>
      <c r="H271" s="254">
        <v>0.75</v>
      </c>
      <c r="I271" s="259">
        <f t="shared" si="4"/>
        <v>82.679999999999993</v>
      </c>
    </row>
    <row r="272" spans="1:9" x14ac:dyDescent="0.25">
      <c r="A272" s="114">
        <v>45574</v>
      </c>
      <c r="B272" s="254" t="s">
        <v>274</v>
      </c>
      <c r="C272" s="254">
        <v>134727.01</v>
      </c>
      <c r="D272" s="254" t="s">
        <v>263</v>
      </c>
      <c r="E272" s="254" t="s">
        <v>279</v>
      </c>
      <c r="F272" s="254" t="s">
        <v>49</v>
      </c>
      <c r="G272" s="126">
        <f>ROUND(VLOOKUP(B272,'Rates_PIN_Prj#_TX# input'!$A$8:$B$23,2,FALSE),2)</f>
        <v>110.24</v>
      </c>
      <c r="H272" s="254">
        <v>0.75</v>
      </c>
      <c r="I272" s="259">
        <f t="shared" si="4"/>
        <v>82.679999999999993</v>
      </c>
    </row>
    <row r="273" spans="1:11" x14ac:dyDescent="0.25">
      <c r="A273" s="114">
        <v>45581</v>
      </c>
      <c r="B273" s="254" t="s">
        <v>274</v>
      </c>
      <c r="C273" s="254">
        <v>124072.02</v>
      </c>
      <c r="D273" s="254" t="s">
        <v>261</v>
      </c>
      <c r="E273" s="254" t="s">
        <v>252</v>
      </c>
      <c r="F273" s="254" t="s">
        <v>48</v>
      </c>
      <c r="G273" s="126">
        <f>ROUND(VLOOKUP(B273,'Rates_PIN_Prj#_TX# input'!$A$8:$B$23,2,FALSE),2)</f>
        <v>110.24</v>
      </c>
      <c r="H273" s="254">
        <v>0.5</v>
      </c>
      <c r="I273" s="259">
        <f t="shared" si="4"/>
        <v>55.12</v>
      </c>
    </row>
    <row r="274" spans="1:11" x14ac:dyDescent="0.25">
      <c r="A274" s="114">
        <v>45588</v>
      </c>
      <c r="B274" s="254" t="s">
        <v>274</v>
      </c>
      <c r="C274" s="254">
        <v>106301</v>
      </c>
      <c r="D274" s="254" t="s">
        <v>253</v>
      </c>
      <c r="E274" s="254" t="s">
        <v>252</v>
      </c>
      <c r="F274" s="254" t="s">
        <v>48</v>
      </c>
      <c r="G274" s="126">
        <f>ROUND(VLOOKUP(B274,'Rates_PIN_Prj#_TX# input'!$A$8:$B$23,2,FALSE),2)</f>
        <v>110.24</v>
      </c>
      <c r="H274" s="254">
        <v>0.5</v>
      </c>
      <c r="I274" s="259">
        <f t="shared" si="4"/>
        <v>55.12</v>
      </c>
    </row>
    <row r="275" spans="1:11" x14ac:dyDescent="0.25">
      <c r="A275" s="114">
        <v>45588</v>
      </c>
      <c r="B275" s="254" t="s">
        <v>274</v>
      </c>
      <c r="C275" s="254">
        <v>124072.02</v>
      </c>
      <c r="D275" s="254" t="s">
        <v>261</v>
      </c>
      <c r="E275" s="254" t="s">
        <v>252</v>
      </c>
      <c r="F275" s="254" t="s">
        <v>48</v>
      </c>
      <c r="G275" s="126">
        <f>ROUND(VLOOKUP(B275,'Rates_PIN_Prj#_TX# input'!$A$8:$B$23,2,FALSE),2)</f>
        <v>110.24</v>
      </c>
      <c r="H275" s="254">
        <v>0.25</v>
      </c>
      <c r="I275" s="259">
        <f t="shared" si="4"/>
        <v>27.56</v>
      </c>
    </row>
    <row r="276" spans="1:11" x14ac:dyDescent="0.25">
      <c r="A276" s="114">
        <v>45588</v>
      </c>
      <c r="B276" s="254" t="s">
        <v>274</v>
      </c>
      <c r="C276" s="254">
        <v>130352</v>
      </c>
      <c r="D276" s="254" t="s">
        <v>262</v>
      </c>
      <c r="E276" s="254" t="s">
        <v>279</v>
      </c>
      <c r="F276" s="254" t="s">
        <v>49</v>
      </c>
      <c r="G276" s="126">
        <f>ROUND(VLOOKUP(B276,'Rates_PIN_Prj#_TX# input'!$A$8:$B$23,2,FALSE),2)</f>
        <v>110.24</v>
      </c>
      <c r="H276" s="254">
        <v>0.25</v>
      </c>
      <c r="I276" s="259">
        <f t="shared" si="4"/>
        <v>27.56</v>
      </c>
    </row>
    <row r="277" spans="1:11" x14ac:dyDescent="0.25">
      <c r="A277" s="114">
        <v>45588</v>
      </c>
      <c r="B277" s="254" t="s">
        <v>274</v>
      </c>
      <c r="C277" s="254">
        <v>134727.01</v>
      </c>
      <c r="D277" s="254" t="s">
        <v>263</v>
      </c>
      <c r="E277" s="254" t="s">
        <v>279</v>
      </c>
      <c r="F277" s="254" t="s">
        <v>49</v>
      </c>
      <c r="G277" s="126">
        <f>ROUND(VLOOKUP(B277,'Rates_PIN_Prj#_TX# input'!$A$8:$B$23,2,FALSE),2)</f>
        <v>110.24</v>
      </c>
      <c r="H277" s="254">
        <v>0.25</v>
      </c>
      <c r="I277" s="259">
        <f t="shared" si="4"/>
        <v>27.56</v>
      </c>
    </row>
    <row r="278" spans="1:11" x14ac:dyDescent="0.25">
      <c r="A278" s="114">
        <v>45589</v>
      </c>
      <c r="B278" s="254" t="s">
        <v>274</v>
      </c>
      <c r="C278" s="254">
        <v>106301</v>
      </c>
      <c r="D278" s="254" t="s">
        <v>253</v>
      </c>
      <c r="E278" s="254" t="s">
        <v>252</v>
      </c>
      <c r="F278" s="254" t="s">
        <v>48</v>
      </c>
      <c r="G278" s="126">
        <f>ROUND(VLOOKUP(B278,'Rates_PIN_Prj#_TX# input'!$A$8:$B$23,2,FALSE),2)</f>
        <v>110.24</v>
      </c>
      <c r="H278" s="254">
        <v>0.25</v>
      </c>
      <c r="I278" s="259">
        <f t="shared" si="4"/>
        <v>27.56</v>
      </c>
    </row>
    <row r="279" spans="1:11" x14ac:dyDescent="0.25">
      <c r="A279" s="114">
        <v>45589</v>
      </c>
      <c r="B279" s="254" t="s">
        <v>274</v>
      </c>
      <c r="C279" s="254">
        <v>130352</v>
      </c>
      <c r="D279" s="254" t="s">
        <v>262</v>
      </c>
      <c r="E279" s="254" t="s">
        <v>279</v>
      </c>
      <c r="F279" s="254" t="s">
        <v>49</v>
      </c>
      <c r="G279" s="126">
        <f>ROUND(VLOOKUP(B279,'Rates_PIN_Prj#_TX# input'!$A$8:$B$23,2,FALSE),2)</f>
        <v>110.24</v>
      </c>
      <c r="H279" s="254">
        <v>0.25</v>
      </c>
      <c r="I279" s="259">
        <f t="shared" si="4"/>
        <v>27.56</v>
      </c>
    </row>
    <row r="280" spans="1:11" x14ac:dyDescent="0.25">
      <c r="A280" s="114">
        <v>45567</v>
      </c>
      <c r="B280" s="254" t="s">
        <v>275</v>
      </c>
      <c r="C280" s="254">
        <v>106301</v>
      </c>
      <c r="D280" s="254" t="s">
        <v>253</v>
      </c>
      <c r="E280" s="254" t="s">
        <v>252</v>
      </c>
      <c r="F280" s="254" t="s">
        <v>48</v>
      </c>
      <c r="G280" s="126">
        <f>ROUND(VLOOKUP(B280,'Rates_PIN_Prj#_TX# input'!$A$8:$B$23,2,FALSE),2)</f>
        <v>131.36000000000001</v>
      </c>
      <c r="H280" s="254">
        <v>0.25</v>
      </c>
      <c r="I280" s="259">
        <f t="shared" si="4"/>
        <v>32.840000000000003</v>
      </c>
      <c r="J280" s="265"/>
      <c r="K280" s="266"/>
    </row>
    <row r="281" spans="1:11" x14ac:dyDescent="0.25">
      <c r="A281" s="114">
        <v>45567</v>
      </c>
      <c r="B281" s="254" t="s">
        <v>275</v>
      </c>
      <c r="C281" s="254">
        <v>124072.02</v>
      </c>
      <c r="D281" s="254" t="s">
        <v>261</v>
      </c>
      <c r="E281" s="254" t="s">
        <v>252</v>
      </c>
      <c r="F281" s="254" t="s">
        <v>48</v>
      </c>
      <c r="G281" s="126">
        <f>ROUND(VLOOKUP(B281,'Rates_PIN_Prj#_TX# input'!$A$8:$B$23,2,FALSE),2)</f>
        <v>131.36000000000001</v>
      </c>
      <c r="H281" s="254">
        <v>0.25</v>
      </c>
      <c r="I281" s="259">
        <f t="shared" si="4"/>
        <v>32.840000000000003</v>
      </c>
      <c r="J281" s="265"/>
      <c r="K281" s="266"/>
    </row>
    <row r="282" spans="1:11" x14ac:dyDescent="0.25">
      <c r="A282" s="114">
        <v>45567</v>
      </c>
      <c r="B282" s="254" t="s">
        <v>275</v>
      </c>
      <c r="C282" s="254">
        <v>130352</v>
      </c>
      <c r="D282" s="254" t="s">
        <v>262</v>
      </c>
      <c r="E282" s="254" t="s">
        <v>279</v>
      </c>
      <c r="F282" s="254" t="s">
        <v>49</v>
      </c>
      <c r="G282" s="126">
        <f>ROUND(VLOOKUP(B282,'Rates_PIN_Prj#_TX# input'!$A$8:$B$23,2,FALSE),2)</f>
        <v>131.36000000000001</v>
      </c>
      <c r="H282" s="254">
        <v>0.25</v>
      </c>
      <c r="I282" s="259">
        <f t="shared" si="4"/>
        <v>32.840000000000003</v>
      </c>
      <c r="J282" s="265"/>
      <c r="K282" s="266"/>
    </row>
    <row r="283" spans="1:11" x14ac:dyDescent="0.25">
      <c r="A283" s="114">
        <v>45567</v>
      </c>
      <c r="B283" s="254" t="s">
        <v>275</v>
      </c>
      <c r="C283" s="254">
        <v>134727.01</v>
      </c>
      <c r="D283" s="254" t="s">
        <v>263</v>
      </c>
      <c r="E283" s="254" t="s">
        <v>279</v>
      </c>
      <c r="F283" s="254" t="s">
        <v>49</v>
      </c>
      <c r="G283" s="126">
        <f>ROUND(VLOOKUP(B283,'Rates_PIN_Prj#_TX# input'!$A$8:$B$23,2,FALSE),2)</f>
        <v>131.36000000000001</v>
      </c>
      <c r="H283" s="254">
        <v>0.25</v>
      </c>
      <c r="I283" s="259">
        <f t="shared" si="4"/>
        <v>32.840000000000003</v>
      </c>
      <c r="J283" s="265"/>
      <c r="K283" s="266"/>
    </row>
    <row r="284" spans="1:11" x14ac:dyDescent="0.25">
      <c r="A284" s="114">
        <v>45568</v>
      </c>
      <c r="B284" s="254" t="s">
        <v>275</v>
      </c>
      <c r="C284" s="254">
        <v>106301</v>
      </c>
      <c r="D284" s="254" t="s">
        <v>253</v>
      </c>
      <c r="E284" s="254" t="s">
        <v>252</v>
      </c>
      <c r="F284" s="254" t="s">
        <v>48</v>
      </c>
      <c r="G284" s="126">
        <f>ROUND(VLOOKUP(B284,'Rates_PIN_Prj#_TX# input'!$A$8:$B$23,2,FALSE),2)</f>
        <v>131.36000000000001</v>
      </c>
      <c r="H284" s="254">
        <v>0.25</v>
      </c>
      <c r="I284" s="259">
        <f t="shared" si="4"/>
        <v>32.840000000000003</v>
      </c>
      <c r="J284" s="265"/>
      <c r="K284" s="266"/>
    </row>
    <row r="285" spans="1:11" x14ac:dyDescent="0.25">
      <c r="A285" s="114">
        <v>45568</v>
      </c>
      <c r="B285" s="254" t="s">
        <v>275</v>
      </c>
      <c r="C285" s="254">
        <v>124072.02</v>
      </c>
      <c r="D285" s="254" t="s">
        <v>261</v>
      </c>
      <c r="E285" s="254" t="s">
        <v>252</v>
      </c>
      <c r="F285" s="254" t="s">
        <v>48</v>
      </c>
      <c r="G285" s="126">
        <f>ROUND(VLOOKUP(B285,'Rates_PIN_Prj#_TX# input'!$A$8:$B$23,2,FALSE),2)</f>
        <v>131.36000000000001</v>
      </c>
      <c r="H285" s="254">
        <v>0.25</v>
      </c>
      <c r="I285" s="259">
        <f t="shared" si="4"/>
        <v>32.840000000000003</v>
      </c>
      <c r="J285" s="265"/>
      <c r="K285" s="266"/>
    </row>
    <row r="286" spans="1:11" x14ac:dyDescent="0.25">
      <c r="A286" s="114">
        <v>45568</v>
      </c>
      <c r="B286" s="254" t="s">
        <v>275</v>
      </c>
      <c r="C286" s="254">
        <v>130352</v>
      </c>
      <c r="D286" s="254" t="s">
        <v>262</v>
      </c>
      <c r="E286" s="254" t="s">
        <v>279</v>
      </c>
      <c r="F286" s="254" t="s">
        <v>49</v>
      </c>
      <c r="G286" s="126">
        <f>ROUND(VLOOKUP(B286,'Rates_PIN_Prj#_TX# input'!$A$8:$B$23,2,FALSE),2)</f>
        <v>131.36000000000001</v>
      </c>
      <c r="H286" s="254">
        <v>0.5</v>
      </c>
      <c r="I286" s="259">
        <f t="shared" si="4"/>
        <v>65.680000000000007</v>
      </c>
      <c r="J286" s="265"/>
      <c r="K286" s="266"/>
    </row>
    <row r="287" spans="1:11" x14ac:dyDescent="0.25">
      <c r="A287" s="114">
        <v>45568</v>
      </c>
      <c r="B287" s="254" t="s">
        <v>275</v>
      </c>
      <c r="C287" s="254">
        <v>134727.01</v>
      </c>
      <c r="D287" s="254" t="s">
        <v>263</v>
      </c>
      <c r="E287" s="254" t="s">
        <v>279</v>
      </c>
      <c r="F287" s="254" t="s">
        <v>49</v>
      </c>
      <c r="G287" s="126">
        <f>ROUND(VLOOKUP(B287,'Rates_PIN_Prj#_TX# input'!$A$8:$B$23,2,FALSE),2)</f>
        <v>131.36000000000001</v>
      </c>
      <c r="H287" s="254">
        <v>0.5</v>
      </c>
      <c r="I287" s="259">
        <f t="shared" si="4"/>
        <v>65.680000000000007</v>
      </c>
      <c r="J287" s="265"/>
      <c r="K287" s="266"/>
    </row>
    <row r="288" spans="1:11" x14ac:dyDescent="0.25">
      <c r="A288" s="114">
        <v>45569</v>
      </c>
      <c r="B288" s="254" t="s">
        <v>275</v>
      </c>
      <c r="C288" s="254">
        <v>106301</v>
      </c>
      <c r="D288" s="254" t="s">
        <v>253</v>
      </c>
      <c r="E288" s="254" t="s">
        <v>252</v>
      </c>
      <c r="F288" s="254" t="s">
        <v>48</v>
      </c>
      <c r="G288" s="126">
        <f>ROUND(VLOOKUP(B288,'Rates_PIN_Prj#_TX# input'!$A$8:$B$23,2,FALSE),2)</f>
        <v>131.36000000000001</v>
      </c>
      <c r="H288" s="254">
        <v>0.5</v>
      </c>
      <c r="I288" s="259">
        <f t="shared" si="4"/>
        <v>65.680000000000007</v>
      </c>
      <c r="J288" s="265"/>
      <c r="K288" s="266"/>
    </row>
    <row r="289" spans="1:11" x14ac:dyDescent="0.25">
      <c r="A289" s="114">
        <v>45569</v>
      </c>
      <c r="B289" s="254" t="s">
        <v>275</v>
      </c>
      <c r="C289" s="254">
        <v>124072.02</v>
      </c>
      <c r="D289" s="254" t="s">
        <v>261</v>
      </c>
      <c r="E289" s="254" t="s">
        <v>252</v>
      </c>
      <c r="F289" s="254" t="s">
        <v>48</v>
      </c>
      <c r="G289" s="126">
        <f>ROUND(VLOOKUP(B289,'Rates_PIN_Prj#_TX# input'!$A$8:$B$23,2,FALSE),2)</f>
        <v>131.36000000000001</v>
      </c>
      <c r="H289" s="254">
        <v>0.25</v>
      </c>
      <c r="I289" s="259">
        <f t="shared" si="4"/>
        <v>32.840000000000003</v>
      </c>
      <c r="J289" s="265"/>
      <c r="K289" s="266"/>
    </row>
    <row r="290" spans="1:11" x14ac:dyDescent="0.25">
      <c r="A290" s="114">
        <v>45569</v>
      </c>
      <c r="B290" s="254" t="s">
        <v>275</v>
      </c>
      <c r="C290" s="254">
        <v>130352</v>
      </c>
      <c r="D290" s="254" t="s">
        <v>262</v>
      </c>
      <c r="E290" s="254" t="s">
        <v>279</v>
      </c>
      <c r="F290" s="254" t="s">
        <v>49</v>
      </c>
      <c r="G290" s="126">
        <f>ROUND(VLOOKUP(B290,'Rates_PIN_Prj#_TX# input'!$A$8:$B$23,2,FALSE),2)</f>
        <v>131.36000000000001</v>
      </c>
      <c r="H290" s="254">
        <v>0.25</v>
      </c>
      <c r="I290" s="259">
        <f t="shared" si="4"/>
        <v>32.840000000000003</v>
      </c>
      <c r="J290" s="265"/>
      <c r="K290" s="266"/>
    </row>
    <row r="291" spans="1:11" x14ac:dyDescent="0.25">
      <c r="A291" s="114">
        <v>45569</v>
      </c>
      <c r="B291" s="254" t="s">
        <v>275</v>
      </c>
      <c r="C291" s="254">
        <v>134727.01</v>
      </c>
      <c r="D291" s="254" t="s">
        <v>263</v>
      </c>
      <c r="E291" s="254" t="s">
        <v>279</v>
      </c>
      <c r="F291" s="254" t="s">
        <v>49</v>
      </c>
      <c r="G291" s="126">
        <f>ROUND(VLOOKUP(B291,'Rates_PIN_Prj#_TX# input'!$A$8:$B$23,2,FALSE),2)</f>
        <v>131.36000000000001</v>
      </c>
      <c r="H291" s="254">
        <v>0.25</v>
      </c>
      <c r="I291" s="259">
        <f t="shared" si="4"/>
        <v>32.840000000000003</v>
      </c>
      <c r="J291" s="265"/>
      <c r="K291" s="266"/>
    </row>
    <row r="292" spans="1:11" x14ac:dyDescent="0.25">
      <c r="A292" s="114">
        <v>45572</v>
      </c>
      <c r="B292" s="254" t="s">
        <v>275</v>
      </c>
      <c r="C292" s="254">
        <v>106301</v>
      </c>
      <c r="D292" s="254" t="s">
        <v>253</v>
      </c>
      <c r="E292" s="254" t="s">
        <v>252</v>
      </c>
      <c r="F292" s="254" t="s">
        <v>48</v>
      </c>
      <c r="G292" s="126">
        <f>ROUND(VLOOKUP(B292,'Rates_PIN_Prj#_TX# input'!$A$8:$B$23,2,FALSE),2)</f>
        <v>131.36000000000001</v>
      </c>
      <c r="H292" s="254">
        <v>0.25</v>
      </c>
      <c r="I292" s="259">
        <f t="shared" si="4"/>
        <v>32.840000000000003</v>
      </c>
    </row>
    <row r="293" spans="1:11" x14ac:dyDescent="0.25">
      <c r="A293" s="114">
        <v>45572</v>
      </c>
      <c r="B293" s="254" t="s">
        <v>275</v>
      </c>
      <c r="C293" s="254">
        <v>124072.02</v>
      </c>
      <c r="D293" s="254" t="s">
        <v>261</v>
      </c>
      <c r="E293" s="254" t="s">
        <v>252</v>
      </c>
      <c r="F293" s="254" t="s">
        <v>48</v>
      </c>
      <c r="G293" s="126">
        <f>ROUND(VLOOKUP(B293,'Rates_PIN_Prj#_TX# input'!$A$8:$B$23,2,FALSE),2)</f>
        <v>131.36000000000001</v>
      </c>
      <c r="H293" s="254">
        <v>0.25</v>
      </c>
      <c r="I293" s="259">
        <f t="shared" si="4"/>
        <v>32.840000000000003</v>
      </c>
    </row>
    <row r="294" spans="1:11" x14ac:dyDescent="0.25">
      <c r="A294" s="114">
        <v>45572</v>
      </c>
      <c r="B294" s="254" t="s">
        <v>275</v>
      </c>
      <c r="C294" s="254">
        <v>130352</v>
      </c>
      <c r="D294" s="254" t="s">
        <v>262</v>
      </c>
      <c r="E294" s="254" t="s">
        <v>279</v>
      </c>
      <c r="F294" s="254" t="s">
        <v>49</v>
      </c>
      <c r="G294" s="126">
        <f>ROUND(VLOOKUP(B294,'Rates_PIN_Prj#_TX# input'!$A$8:$B$23,2,FALSE),2)</f>
        <v>131.36000000000001</v>
      </c>
      <c r="H294" s="254">
        <v>0.25</v>
      </c>
      <c r="I294" s="259">
        <f t="shared" si="4"/>
        <v>32.840000000000003</v>
      </c>
    </row>
    <row r="295" spans="1:11" x14ac:dyDescent="0.25">
      <c r="A295" s="114">
        <v>45572</v>
      </c>
      <c r="B295" s="254" t="s">
        <v>275</v>
      </c>
      <c r="C295" s="254">
        <v>134727.01</v>
      </c>
      <c r="D295" s="254" t="s">
        <v>263</v>
      </c>
      <c r="E295" s="254" t="s">
        <v>279</v>
      </c>
      <c r="F295" s="254" t="s">
        <v>49</v>
      </c>
      <c r="G295" s="126">
        <f>ROUND(VLOOKUP(B295,'Rates_PIN_Prj#_TX# input'!$A$8:$B$23,2,FALSE),2)</f>
        <v>131.36000000000001</v>
      </c>
      <c r="H295" s="254">
        <v>0.25</v>
      </c>
      <c r="I295" s="259">
        <f t="shared" si="4"/>
        <v>32.840000000000003</v>
      </c>
    </row>
    <row r="296" spans="1:11" x14ac:dyDescent="0.25">
      <c r="A296" s="114">
        <v>45573</v>
      </c>
      <c r="B296" s="254" t="s">
        <v>275</v>
      </c>
      <c r="C296" s="254">
        <v>106301</v>
      </c>
      <c r="D296" s="254" t="s">
        <v>253</v>
      </c>
      <c r="E296" s="254" t="s">
        <v>252</v>
      </c>
      <c r="F296" s="254" t="s">
        <v>48</v>
      </c>
      <c r="G296" s="126">
        <f>ROUND(VLOOKUP(B296,'Rates_PIN_Prj#_TX# input'!$A$8:$B$23,2,FALSE),2)</f>
        <v>131.36000000000001</v>
      </c>
      <c r="H296" s="254">
        <v>0.5</v>
      </c>
      <c r="I296" s="259">
        <f t="shared" si="4"/>
        <v>65.680000000000007</v>
      </c>
    </row>
    <row r="297" spans="1:11" x14ac:dyDescent="0.25">
      <c r="A297" s="114">
        <v>45573</v>
      </c>
      <c r="B297" s="254" t="s">
        <v>275</v>
      </c>
      <c r="C297" s="254">
        <v>124072.02</v>
      </c>
      <c r="D297" s="254" t="s">
        <v>261</v>
      </c>
      <c r="E297" s="254" t="s">
        <v>252</v>
      </c>
      <c r="F297" s="254" t="s">
        <v>48</v>
      </c>
      <c r="G297" s="126">
        <f>ROUND(VLOOKUP(B297,'Rates_PIN_Prj#_TX# input'!$A$8:$B$23,2,FALSE),2)</f>
        <v>131.36000000000001</v>
      </c>
      <c r="H297" s="254">
        <v>0.5</v>
      </c>
      <c r="I297" s="259">
        <f t="shared" si="4"/>
        <v>65.680000000000007</v>
      </c>
    </row>
    <row r="298" spans="1:11" x14ac:dyDescent="0.25">
      <c r="A298" s="114">
        <v>45573</v>
      </c>
      <c r="B298" s="254" t="s">
        <v>275</v>
      </c>
      <c r="C298" s="254">
        <v>130352</v>
      </c>
      <c r="D298" s="254" t="s">
        <v>262</v>
      </c>
      <c r="E298" s="254" t="s">
        <v>279</v>
      </c>
      <c r="F298" s="254" t="s">
        <v>49</v>
      </c>
      <c r="G298" s="126">
        <f>ROUND(VLOOKUP(B298,'Rates_PIN_Prj#_TX# input'!$A$8:$B$23,2,FALSE),2)</f>
        <v>131.36000000000001</v>
      </c>
      <c r="H298" s="254">
        <v>0.5</v>
      </c>
      <c r="I298" s="259">
        <f t="shared" si="4"/>
        <v>65.680000000000007</v>
      </c>
    </row>
    <row r="299" spans="1:11" x14ac:dyDescent="0.25">
      <c r="A299" s="114">
        <v>45573</v>
      </c>
      <c r="B299" s="254" t="s">
        <v>275</v>
      </c>
      <c r="C299" s="254">
        <v>134727.01</v>
      </c>
      <c r="D299" s="254" t="s">
        <v>263</v>
      </c>
      <c r="E299" s="254" t="s">
        <v>279</v>
      </c>
      <c r="F299" s="254" t="s">
        <v>49</v>
      </c>
      <c r="G299" s="126">
        <f>ROUND(VLOOKUP(B299,'Rates_PIN_Prj#_TX# input'!$A$8:$B$23,2,FALSE),2)</f>
        <v>131.36000000000001</v>
      </c>
      <c r="H299" s="254">
        <v>0.5</v>
      </c>
      <c r="I299" s="259">
        <f t="shared" si="4"/>
        <v>65.680000000000007</v>
      </c>
    </row>
    <row r="300" spans="1:11" x14ac:dyDescent="0.25">
      <c r="A300" s="114">
        <v>45574</v>
      </c>
      <c r="B300" s="254" t="s">
        <v>275</v>
      </c>
      <c r="C300" s="254">
        <v>106301</v>
      </c>
      <c r="D300" s="254" t="s">
        <v>253</v>
      </c>
      <c r="E300" s="254" t="s">
        <v>252</v>
      </c>
      <c r="F300" s="254" t="s">
        <v>48</v>
      </c>
      <c r="G300" s="126">
        <f>ROUND(VLOOKUP(B300,'Rates_PIN_Prj#_TX# input'!$A$8:$B$23,2,FALSE),2)</f>
        <v>131.36000000000001</v>
      </c>
      <c r="H300" s="254">
        <v>0.75</v>
      </c>
      <c r="I300" s="259">
        <f t="shared" si="4"/>
        <v>98.52000000000001</v>
      </c>
    </row>
    <row r="301" spans="1:11" x14ac:dyDescent="0.25">
      <c r="A301" s="114">
        <v>45574</v>
      </c>
      <c r="B301" s="254" t="s">
        <v>275</v>
      </c>
      <c r="C301" s="254">
        <v>124072.02</v>
      </c>
      <c r="D301" s="254" t="s">
        <v>261</v>
      </c>
      <c r="E301" s="254" t="s">
        <v>252</v>
      </c>
      <c r="F301" s="254" t="s">
        <v>48</v>
      </c>
      <c r="G301" s="126">
        <f>ROUND(VLOOKUP(B301,'Rates_PIN_Prj#_TX# input'!$A$8:$B$23,2,FALSE),2)</f>
        <v>131.36000000000001</v>
      </c>
      <c r="H301" s="254">
        <v>0.75</v>
      </c>
      <c r="I301" s="259">
        <f t="shared" si="4"/>
        <v>98.52000000000001</v>
      </c>
    </row>
    <row r="302" spans="1:11" x14ac:dyDescent="0.25">
      <c r="A302" s="114">
        <v>45574</v>
      </c>
      <c r="B302" s="254" t="s">
        <v>275</v>
      </c>
      <c r="C302" s="254">
        <v>130352</v>
      </c>
      <c r="D302" s="254" t="s">
        <v>262</v>
      </c>
      <c r="E302" s="254" t="s">
        <v>279</v>
      </c>
      <c r="F302" s="254" t="s">
        <v>49</v>
      </c>
      <c r="G302" s="126">
        <f>ROUND(VLOOKUP(B302,'Rates_PIN_Prj#_TX# input'!$A$8:$B$23,2,FALSE),2)</f>
        <v>131.36000000000001</v>
      </c>
      <c r="H302" s="254">
        <v>0.75</v>
      </c>
      <c r="I302" s="259">
        <f t="shared" si="4"/>
        <v>98.52000000000001</v>
      </c>
    </row>
    <row r="303" spans="1:11" x14ac:dyDescent="0.25">
      <c r="A303" s="114">
        <v>45574</v>
      </c>
      <c r="B303" s="254" t="s">
        <v>275</v>
      </c>
      <c r="C303" s="254">
        <v>134727.01</v>
      </c>
      <c r="D303" s="254" t="s">
        <v>263</v>
      </c>
      <c r="E303" s="254" t="s">
        <v>279</v>
      </c>
      <c r="F303" s="254" t="s">
        <v>49</v>
      </c>
      <c r="G303" s="126">
        <f>ROUND(VLOOKUP(B303,'Rates_PIN_Prj#_TX# input'!$A$8:$B$23,2,FALSE),2)</f>
        <v>131.36000000000001</v>
      </c>
      <c r="H303" s="254">
        <v>0.75</v>
      </c>
      <c r="I303" s="259">
        <f t="shared" si="4"/>
        <v>98.52000000000001</v>
      </c>
    </row>
    <row r="304" spans="1:11" x14ac:dyDescent="0.25">
      <c r="A304" s="114">
        <v>45586</v>
      </c>
      <c r="B304" s="254" t="s">
        <v>275</v>
      </c>
      <c r="C304" s="254">
        <v>130352</v>
      </c>
      <c r="D304" s="254" t="s">
        <v>262</v>
      </c>
      <c r="E304" s="254" t="s">
        <v>279</v>
      </c>
      <c r="F304" s="254" t="s">
        <v>49</v>
      </c>
      <c r="G304" s="126">
        <f>ROUND(VLOOKUP(B304,'Rates_PIN_Prj#_TX# input'!$A$8:$B$23,2,FALSE),2)</f>
        <v>131.36000000000001</v>
      </c>
      <c r="H304" s="254">
        <v>0.5</v>
      </c>
      <c r="I304" s="259">
        <f t="shared" si="4"/>
        <v>65.680000000000007</v>
      </c>
    </row>
    <row r="305" spans="1:11" x14ac:dyDescent="0.25">
      <c r="A305" s="114">
        <v>45587</v>
      </c>
      <c r="B305" s="254" t="s">
        <v>275</v>
      </c>
      <c r="C305" s="254">
        <v>106301</v>
      </c>
      <c r="D305" s="254" t="s">
        <v>253</v>
      </c>
      <c r="E305" s="254" t="s">
        <v>252</v>
      </c>
      <c r="F305" s="254" t="s">
        <v>48</v>
      </c>
      <c r="G305" s="126">
        <f>ROUND(VLOOKUP(B305,'Rates_PIN_Prj#_TX# input'!$A$8:$B$23,2,FALSE),2)</f>
        <v>131.36000000000001</v>
      </c>
      <c r="H305" s="254">
        <v>0.25</v>
      </c>
      <c r="I305" s="259">
        <f t="shared" si="4"/>
        <v>32.840000000000003</v>
      </c>
    </row>
    <row r="306" spans="1:11" x14ac:dyDescent="0.25">
      <c r="A306" s="114">
        <v>45587</v>
      </c>
      <c r="B306" s="254" t="s">
        <v>275</v>
      </c>
      <c r="C306" s="254">
        <v>124072.02</v>
      </c>
      <c r="D306" s="254" t="s">
        <v>261</v>
      </c>
      <c r="E306" s="254" t="s">
        <v>252</v>
      </c>
      <c r="F306" s="254" t="s">
        <v>48</v>
      </c>
      <c r="G306" s="126">
        <f>ROUND(VLOOKUP(B306,'Rates_PIN_Prj#_TX# input'!$A$8:$B$23,2,FALSE),2)</f>
        <v>131.36000000000001</v>
      </c>
      <c r="H306" s="254">
        <v>0.25</v>
      </c>
      <c r="I306" s="259">
        <f t="shared" si="4"/>
        <v>32.840000000000003</v>
      </c>
    </row>
    <row r="307" spans="1:11" x14ac:dyDescent="0.25">
      <c r="A307" s="114">
        <v>45587</v>
      </c>
      <c r="B307" s="254" t="s">
        <v>275</v>
      </c>
      <c r="C307" s="254">
        <v>130352</v>
      </c>
      <c r="D307" s="254" t="s">
        <v>262</v>
      </c>
      <c r="E307" s="254" t="s">
        <v>279</v>
      </c>
      <c r="F307" s="254" t="s">
        <v>49</v>
      </c>
      <c r="G307" s="126">
        <f>ROUND(VLOOKUP(B307,'Rates_PIN_Prj#_TX# input'!$A$8:$B$23,2,FALSE),2)</f>
        <v>131.36000000000001</v>
      </c>
      <c r="H307" s="254">
        <v>0.25</v>
      </c>
      <c r="I307" s="259">
        <f t="shared" si="4"/>
        <v>32.840000000000003</v>
      </c>
    </row>
    <row r="308" spans="1:11" x14ac:dyDescent="0.25">
      <c r="A308" s="114">
        <v>45587</v>
      </c>
      <c r="B308" s="254" t="s">
        <v>275</v>
      </c>
      <c r="C308" s="254">
        <v>134727.01</v>
      </c>
      <c r="D308" s="254" t="s">
        <v>263</v>
      </c>
      <c r="E308" s="254" t="s">
        <v>279</v>
      </c>
      <c r="F308" s="254" t="s">
        <v>49</v>
      </c>
      <c r="G308" s="126">
        <f>ROUND(VLOOKUP(B308,'Rates_PIN_Prj#_TX# input'!$A$8:$B$23,2,FALSE),2)</f>
        <v>131.36000000000001</v>
      </c>
      <c r="H308" s="254">
        <v>0.25</v>
      </c>
      <c r="I308" s="259">
        <f t="shared" si="4"/>
        <v>32.840000000000003</v>
      </c>
    </row>
    <row r="309" spans="1:11" x14ac:dyDescent="0.25">
      <c r="A309" s="114">
        <v>45588</v>
      </c>
      <c r="B309" s="254" t="s">
        <v>275</v>
      </c>
      <c r="C309" s="254">
        <v>124072.02</v>
      </c>
      <c r="D309" s="254" t="s">
        <v>261</v>
      </c>
      <c r="E309" s="254" t="s">
        <v>252</v>
      </c>
      <c r="F309" s="254" t="s">
        <v>48</v>
      </c>
      <c r="G309" s="126">
        <f>ROUND(VLOOKUP(B309,'Rates_PIN_Prj#_TX# input'!$A$8:$B$23,2,FALSE),2)</f>
        <v>131.36000000000001</v>
      </c>
      <c r="H309" s="254">
        <v>0.25</v>
      </c>
      <c r="I309" s="259">
        <f t="shared" si="4"/>
        <v>32.840000000000003</v>
      </c>
    </row>
    <row r="310" spans="1:11" x14ac:dyDescent="0.25">
      <c r="A310" s="114">
        <v>45588</v>
      </c>
      <c r="B310" s="254" t="s">
        <v>275</v>
      </c>
      <c r="C310" s="254">
        <v>134727.01</v>
      </c>
      <c r="D310" s="254" t="s">
        <v>263</v>
      </c>
      <c r="E310" s="254" t="s">
        <v>279</v>
      </c>
      <c r="F310" s="254" t="s">
        <v>49</v>
      </c>
      <c r="G310" s="126">
        <f>ROUND(VLOOKUP(B310,'Rates_PIN_Prj#_TX# input'!$A$8:$B$23,2,FALSE),2)</f>
        <v>131.36000000000001</v>
      </c>
      <c r="H310" s="254">
        <v>0.25</v>
      </c>
      <c r="I310" s="259">
        <f t="shared" si="4"/>
        <v>32.840000000000003</v>
      </c>
    </row>
    <row r="311" spans="1:11" x14ac:dyDescent="0.25">
      <c r="A311" s="114">
        <v>45574</v>
      </c>
      <c r="B311" s="254" t="s">
        <v>276</v>
      </c>
      <c r="C311" s="254">
        <v>106301</v>
      </c>
      <c r="D311" s="254" t="s">
        <v>253</v>
      </c>
      <c r="E311" s="254" t="s">
        <v>252</v>
      </c>
      <c r="F311" s="254" t="s">
        <v>48</v>
      </c>
      <c r="G311" s="126">
        <f>ROUND(VLOOKUP(B311,'Rates_PIN_Prj#_TX# input'!$A$8:$B$23,2,FALSE),2)</f>
        <v>115.44</v>
      </c>
      <c r="H311" s="254">
        <v>0.75</v>
      </c>
      <c r="I311" s="259">
        <f t="shared" si="4"/>
        <v>86.58</v>
      </c>
    </row>
    <row r="312" spans="1:11" x14ac:dyDescent="0.25">
      <c r="A312" s="114">
        <v>45574</v>
      </c>
      <c r="B312" s="254" t="s">
        <v>276</v>
      </c>
      <c r="C312" s="254">
        <v>124072.02</v>
      </c>
      <c r="D312" s="254" t="s">
        <v>261</v>
      </c>
      <c r="E312" s="254" t="s">
        <v>252</v>
      </c>
      <c r="F312" s="254" t="s">
        <v>48</v>
      </c>
      <c r="G312" s="126">
        <f>ROUND(VLOOKUP(B312,'Rates_PIN_Prj#_TX# input'!$A$8:$B$23,2,FALSE),2)</f>
        <v>115.44</v>
      </c>
      <c r="H312" s="254">
        <v>0.75</v>
      </c>
      <c r="I312" s="259">
        <f t="shared" si="4"/>
        <v>86.58</v>
      </c>
    </row>
    <row r="313" spans="1:11" x14ac:dyDescent="0.25">
      <c r="A313" s="114">
        <v>45574</v>
      </c>
      <c r="B313" s="254" t="s">
        <v>276</v>
      </c>
      <c r="C313" s="254">
        <v>130352</v>
      </c>
      <c r="D313" s="254" t="s">
        <v>262</v>
      </c>
      <c r="E313" s="254" t="s">
        <v>279</v>
      </c>
      <c r="F313" s="254" t="s">
        <v>49</v>
      </c>
      <c r="G313" s="126">
        <f>ROUND(VLOOKUP(B313,'Rates_PIN_Prj#_TX# input'!$A$8:$B$23,2,FALSE),2)</f>
        <v>115.44</v>
      </c>
      <c r="H313" s="254">
        <v>0.75</v>
      </c>
      <c r="I313" s="259">
        <f t="shared" si="4"/>
        <v>86.58</v>
      </c>
    </row>
    <row r="314" spans="1:11" x14ac:dyDescent="0.25">
      <c r="A314" s="114">
        <v>45574</v>
      </c>
      <c r="B314" s="254" t="s">
        <v>276</v>
      </c>
      <c r="C314" s="254">
        <v>134727.01</v>
      </c>
      <c r="D314" s="254" t="s">
        <v>263</v>
      </c>
      <c r="E314" s="254" t="s">
        <v>279</v>
      </c>
      <c r="F314" s="254" t="s">
        <v>49</v>
      </c>
      <c r="G314" s="126">
        <f>ROUND(VLOOKUP(B314,'Rates_PIN_Prj#_TX# input'!$A$8:$B$23,2,FALSE),2)</f>
        <v>115.44</v>
      </c>
      <c r="H314" s="254">
        <v>0.75</v>
      </c>
      <c r="I314" s="259">
        <f t="shared" si="4"/>
        <v>86.58</v>
      </c>
    </row>
    <row r="315" spans="1:11" x14ac:dyDescent="0.25">
      <c r="A315" s="114">
        <v>45567</v>
      </c>
      <c r="B315" s="254" t="s">
        <v>277</v>
      </c>
      <c r="C315" s="254">
        <v>130352</v>
      </c>
      <c r="D315" s="254" t="s">
        <v>262</v>
      </c>
      <c r="E315" s="254" t="s">
        <v>279</v>
      </c>
      <c r="F315" s="254" t="s">
        <v>49</v>
      </c>
      <c r="G315" s="126">
        <f>ROUND(VLOOKUP(B315,'Rates_PIN_Prj#_TX# input'!$A$8:$B$23,2,FALSE),2)</f>
        <v>158.56</v>
      </c>
      <c r="H315" s="254">
        <v>0.25</v>
      </c>
      <c r="I315" s="259">
        <f t="shared" si="4"/>
        <v>39.64</v>
      </c>
      <c r="J315" s="265"/>
      <c r="K315" s="266"/>
    </row>
    <row r="316" spans="1:11" x14ac:dyDescent="0.25">
      <c r="A316" s="114">
        <v>45567</v>
      </c>
      <c r="B316" s="254" t="s">
        <v>277</v>
      </c>
      <c r="C316" s="254">
        <v>134727.01</v>
      </c>
      <c r="D316" s="254" t="s">
        <v>263</v>
      </c>
      <c r="E316" s="254" t="s">
        <v>279</v>
      </c>
      <c r="F316" s="254" t="s">
        <v>49</v>
      </c>
      <c r="G316" s="126">
        <f>ROUND(VLOOKUP(B316,'Rates_PIN_Prj#_TX# input'!$A$8:$B$23,2,FALSE),2)</f>
        <v>158.56</v>
      </c>
      <c r="H316" s="254">
        <v>0.25</v>
      </c>
      <c r="I316" s="259">
        <f t="shared" si="4"/>
        <v>39.64</v>
      </c>
      <c r="J316" s="265"/>
      <c r="K316" s="266"/>
    </row>
    <row r="317" spans="1:11" x14ac:dyDescent="0.25">
      <c r="A317" s="114">
        <v>45568</v>
      </c>
      <c r="B317" s="254" t="s">
        <v>277</v>
      </c>
      <c r="C317" s="254">
        <v>106301</v>
      </c>
      <c r="D317" s="254" t="s">
        <v>253</v>
      </c>
      <c r="E317" s="254" t="s">
        <v>252</v>
      </c>
      <c r="F317" s="254" t="s">
        <v>48</v>
      </c>
      <c r="G317" s="126">
        <f>ROUND(VLOOKUP(B317,'Rates_PIN_Prj#_TX# input'!$A$8:$B$23,2,FALSE),2)</f>
        <v>158.56</v>
      </c>
      <c r="H317" s="254">
        <v>0.25</v>
      </c>
      <c r="I317" s="259">
        <f t="shared" si="4"/>
        <v>39.64</v>
      </c>
      <c r="J317" s="265"/>
      <c r="K317" s="266"/>
    </row>
    <row r="318" spans="1:11" x14ac:dyDescent="0.25">
      <c r="A318" s="114">
        <v>45568</v>
      </c>
      <c r="B318" s="254" t="s">
        <v>277</v>
      </c>
      <c r="C318" s="254">
        <v>124072.02</v>
      </c>
      <c r="D318" s="254" t="s">
        <v>261</v>
      </c>
      <c r="E318" s="254" t="s">
        <v>252</v>
      </c>
      <c r="F318" s="254" t="s">
        <v>48</v>
      </c>
      <c r="G318" s="126">
        <f>ROUND(VLOOKUP(B318,'Rates_PIN_Prj#_TX# input'!$A$8:$B$23,2,FALSE),2)</f>
        <v>158.56</v>
      </c>
      <c r="H318" s="254">
        <v>0.25</v>
      </c>
      <c r="I318" s="259">
        <f t="shared" si="4"/>
        <v>39.64</v>
      </c>
      <c r="J318" s="265"/>
      <c r="K318" s="266"/>
    </row>
    <row r="319" spans="1:11" x14ac:dyDescent="0.25">
      <c r="A319" s="114">
        <v>45569</v>
      </c>
      <c r="B319" s="254" t="s">
        <v>277</v>
      </c>
      <c r="C319" s="254">
        <v>106301</v>
      </c>
      <c r="D319" s="254" t="s">
        <v>253</v>
      </c>
      <c r="E319" s="254" t="s">
        <v>252</v>
      </c>
      <c r="F319" s="254" t="s">
        <v>48</v>
      </c>
      <c r="G319" s="126">
        <f>ROUND(VLOOKUP(B319,'Rates_PIN_Prj#_TX# input'!$A$8:$B$23,2,FALSE),2)</f>
        <v>158.56</v>
      </c>
      <c r="H319" s="254">
        <v>0.25</v>
      </c>
      <c r="I319" s="259">
        <f t="shared" si="4"/>
        <v>39.64</v>
      </c>
      <c r="J319" s="265"/>
      <c r="K319" s="266"/>
    </row>
    <row r="320" spans="1:11" x14ac:dyDescent="0.25">
      <c r="A320" s="114">
        <v>45569</v>
      </c>
      <c r="B320" s="254" t="s">
        <v>277</v>
      </c>
      <c r="C320" s="254">
        <v>124072.02</v>
      </c>
      <c r="D320" s="254" t="s">
        <v>261</v>
      </c>
      <c r="E320" s="254" t="s">
        <v>252</v>
      </c>
      <c r="F320" s="254" t="s">
        <v>48</v>
      </c>
      <c r="G320" s="126">
        <f>ROUND(VLOOKUP(B320,'Rates_PIN_Prj#_TX# input'!$A$8:$B$23,2,FALSE),2)</f>
        <v>158.56</v>
      </c>
      <c r="H320" s="254">
        <v>0.25</v>
      </c>
      <c r="I320" s="259">
        <f t="shared" si="4"/>
        <v>39.64</v>
      </c>
      <c r="J320" s="265"/>
      <c r="K320" s="266"/>
    </row>
    <row r="321" spans="1:11" x14ac:dyDescent="0.25">
      <c r="A321" s="114">
        <v>45569</v>
      </c>
      <c r="B321" s="254" t="s">
        <v>277</v>
      </c>
      <c r="C321" s="254">
        <v>130352</v>
      </c>
      <c r="D321" s="254" t="s">
        <v>262</v>
      </c>
      <c r="E321" s="254" t="s">
        <v>279</v>
      </c>
      <c r="F321" s="254" t="s">
        <v>49</v>
      </c>
      <c r="G321" s="126">
        <f>ROUND(VLOOKUP(B321,'Rates_PIN_Prj#_TX# input'!$A$8:$B$23,2,FALSE),2)</f>
        <v>158.56</v>
      </c>
      <c r="H321" s="254">
        <v>0.25</v>
      </c>
      <c r="I321" s="259">
        <f t="shared" si="4"/>
        <v>39.64</v>
      </c>
      <c r="J321" s="265"/>
      <c r="K321" s="266"/>
    </row>
    <row r="322" spans="1:11" x14ac:dyDescent="0.25">
      <c r="A322" s="114">
        <v>45569</v>
      </c>
      <c r="B322" s="254" t="s">
        <v>277</v>
      </c>
      <c r="C322" s="254">
        <v>134727.01</v>
      </c>
      <c r="D322" s="254" t="s">
        <v>263</v>
      </c>
      <c r="E322" s="254" t="s">
        <v>279</v>
      </c>
      <c r="F322" s="254" t="s">
        <v>49</v>
      </c>
      <c r="G322" s="126">
        <f>ROUND(VLOOKUP(B322,'Rates_PIN_Prj#_TX# input'!$A$8:$B$23,2,FALSE),2)</f>
        <v>158.56</v>
      </c>
      <c r="H322" s="254">
        <v>0.25</v>
      </c>
      <c r="I322" s="259">
        <f t="shared" si="4"/>
        <v>39.64</v>
      </c>
      <c r="J322" s="265"/>
      <c r="K322" s="266"/>
    </row>
    <row r="323" spans="1:11" x14ac:dyDescent="0.25">
      <c r="A323" s="114">
        <v>45572</v>
      </c>
      <c r="B323" s="254" t="s">
        <v>277</v>
      </c>
      <c r="C323" s="254">
        <v>106301</v>
      </c>
      <c r="D323" s="254" t="s">
        <v>253</v>
      </c>
      <c r="E323" s="254" t="s">
        <v>252</v>
      </c>
      <c r="F323" s="254" t="s">
        <v>48</v>
      </c>
      <c r="G323" s="126">
        <f>ROUND(VLOOKUP(B323,'Rates_PIN_Prj#_TX# input'!$A$8:$B$23,2,FALSE),2)</f>
        <v>158.56</v>
      </c>
      <c r="H323" s="254">
        <v>1</v>
      </c>
      <c r="I323" s="259">
        <f t="shared" ref="I323:I386" si="5">H323*G323</f>
        <v>158.56</v>
      </c>
      <c r="J323" s="265"/>
      <c r="K323" s="266"/>
    </row>
    <row r="324" spans="1:11" x14ac:dyDescent="0.25">
      <c r="A324" s="114">
        <v>45572</v>
      </c>
      <c r="B324" s="254" t="s">
        <v>277</v>
      </c>
      <c r="C324" s="254">
        <v>124072.02</v>
      </c>
      <c r="D324" s="254" t="s">
        <v>261</v>
      </c>
      <c r="E324" s="254" t="s">
        <v>252</v>
      </c>
      <c r="F324" s="254" t="s">
        <v>48</v>
      </c>
      <c r="G324" s="126">
        <f>ROUND(VLOOKUP(B324,'Rates_PIN_Prj#_TX# input'!$A$8:$B$23,2,FALSE),2)</f>
        <v>158.56</v>
      </c>
      <c r="H324" s="254">
        <v>1.5</v>
      </c>
      <c r="I324" s="259">
        <f t="shared" si="5"/>
        <v>237.84</v>
      </c>
    </row>
    <row r="325" spans="1:11" x14ac:dyDescent="0.25">
      <c r="A325" s="114">
        <v>45572</v>
      </c>
      <c r="B325" s="254" t="s">
        <v>277</v>
      </c>
      <c r="C325" s="254">
        <v>130352</v>
      </c>
      <c r="D325" s="254" t="s">
        <v>262</v>
      </c>
      <c r="E325" s="254" t="s">
        <v>279</v>
      </c>
      <c r="F325" s="254" t="s">
        <v>49</v>
      </c>
      <c r="G325" s="126">
        <f>ROUND(VLOOKUP(B325,'Rates_PIN_Prj#_TX# input'!$A$8:$B$23,2,FALSE),2)</f>
        <v>158.56</v>
      </c>
      <c r="H325" s="254">
        <v>1.5</v>
      </c>
      <c r="I325" s="259">
        <f t="shared" si="5"/>
        <v>237.84</v>
      </c>
    </row>
    <row r="326" spans="1:11" x14ac:dyDescent="0.25">
      <c r="A326" s="114">
        <v>45572</v>
      </c>
      <c r="B326" s="254" t="s">
        <v>277</v>
      </c>
      <c r="C326" s="254">
        <v>134727.01</v>
      </c>
      <c r="D326" s="254" t="s">
        <v>263</v>
      </c>
      <c r="E326" s="254" t="s">
        <v>279</v>
      </c>
      <c r="F326" s="254" t="s">
        <v>49</v>
      </c>
      <c r="G326" s="126">
        <f>ROUND(VLOOKUP(B326,'Rates_PIN_Prj#_TX# input'!$A$8:$B$23,2,FALSE),2)</f>
        <v>158.56</v>
      </c>
      <c r="H326" s="254">
        <v>1.5</v>
      </c>
      <c r="I326" s="259">
        <f t="shared" si="5"/>
        <v>237.84</v>
      </c>
    </row>
    <row r="327" spans="1:11" x14ac:dyDescent="0.25">
      <c r="A327" s="114">
        <v>45573</v>
      </c>
      <c r="B327" s="254" t="s">
        <v>277</v>
      </c>
      <c r="C327" s="254">
        <v>106301</v>
      </c>
      <c r="D327" s="254" t="s">
        <v>253</v>
      </c>
      <c r="E327" s="254" t="s">
        <v>252</v>
      </c>
      <c r="F327" s="254" t="s">
        <v>48</v>
      </c>
      <c r="G327" s="126">
        <f>ROUND(VLOOKUP(B327,'Rates_PIN_Prj#_TX# input'!$A$8:$B$23,2,FALSE),2)</f>
        <v>158.56</v>
      </c>
      <c r="H327" s="254">
        <v>1.25</v>
      </c>
      <c r="I327" s="259">
        <f t="shared" si="5"/>
        <v>198.2</v>
      </c>
    </row>
    <row r="328" spans="1:11" x14ac:dyDescent="0.25">
      <c r="A328" s="114">
        <v>45573</v>
      </c>
      <c r="B328" s="254" t="s">
        <v>277</v>
      </c>
      <c r="C328" s="254">
        <v>124072.02</v>
      </c>
      <c r="D328" s="254" t="s">
        <v>261</v>
      </c>
      <c r="E328" s="254" t="s">
        <v>252</v>
      </c>
      <c r="F328" s="254" t="s">
        <v>48</v>
      </c>
      <c r="G328" s="126">
        <f>ROUND(VLOOKUP(B328,'Rates_PIN_Prj#_TX# input'!$A$8:$B$23,2,FALSE),2)</f>
        <v>158.56</v>
      </c>
      <c r="H328" s="254">
        <v>1.25</v>
      </c>
      <c r="I328" s="259">
        <f t="shared" si="5"/>
        <v>198.2</v>
      </c>
    </row>
    <row r="329" spans="1:11" x14ac:dyDescent="0.25">
      <c r="A329" s="114">
        <v>45573</v>
      </c>
      <c r="B329" s="254" t="s">
        <v>277</v>
      </c>
      <c r="C329" s="254">
        <v>130352</v>
      </c>
      <c r="D329" s="254" t="s">
        <v>262</v>
      </c>
      <c r="E329" s="254" t="s">
        <v>279</v>
      </c>
      <c r="F329" s="254" t="s">
        <v>49</v>
      </c>
      <c r="G329" s="126">
        <f>ROUND(VLOOKUP(B329,'Rates_PIN_Prj#_TX# input'!$A$8:$B$23,2,FALSE),2)</f>
        <v>158.56</v>
      </c>
      <c r="H329" s="254">
        <v>1</v>
      </c>
      <c r="I329" s="259">
        <f t="shared" si="5"/>
        <v>158.56</v>
      </c>
    </row>
    <row r="330" spans="1:11" x14ac:dyDescent="0.25">
      <c r="A330" s="114">
        <v>45573</v>
      </c>
      <c r="B330" s="254" t="s">
        <v>277</v>
      </c>
      <c r="C330" s="254">
        <v>134727.01</v>
      </c>
      <c r="D330" s="254" t="s">
        <v>263</v>
      </c>
      <c r="E330" s="254" t="s">
        <v>279</v>
      </c>
      <c r="F330" s="254" t="s">
        <v>49</v>
      </c>
      <c r="G330" s="126">
        <f>ROUND(VLOOKUP(B330,'Rates_PIN_Prj#_TX# input'!$A$8:$B$23,2,FALSE),2)</f>
        <v>158.56</v>
      </c>
      <c r="H330" s="254">
        <v>1.25</v>
      </c>
      <c r="I330" s="259">
        <f t="shared" si="5"/>
        <v>198.2</v>
      </c>
    </row>
    <row r="331" spans="1:11" x14ac:dyDescent="0.25">
      <c r="A331" s="114">
        <v>45574</v>
      </c>
      <c r="B331" s="254" t="s">
        <v>277</v>
      </c>
      <c r="C331" s="254">
        <v>106301</v>
      </c>
      <c r="D331" s="254" t="s">
        <v>253</v>
      </c>
      <c r="E331" s="254" t="s">
        <v>252</v>
      </c>
      <c r="F331" s="254" t="s">
        <v>48</v>
      </c>
      <c r="G331" s="126">
        <f>ROUND(VLOOKUP(B331,'Rates_PIN_Prj#_TX# input'!$A$8:$B$23,2,FALSE),2)</f>
        <v>158.56</v>
      </c>
      <c r="H331" s="254">
        <v>1.75</v>
      </c>
      <c r="I331" s="259">
        <f t="shared" si="5"/>
        <v>277.48</v>
      </c>
    </row>
    <row r="332" spans="1:11" x14ac:dyDescent="0.25">
      <c r="A332" s="114">
        <v>45574</v>
      </c>
      <c r="B332" s="254" t="s">
        <v>277</v>
      </c>
      <c r="C332" s="254">
        <v>124072.02</v>
      </c>
      <c r="D332" s="254" t="s">
        <v>261</v>
      </c>
      <c r="E332" s="254" t="s">
        <v>252</v>
      </c>
      <c r="F332" s="254" t="s">
        <v>48</v>
      </c>
      <c r="G332" s="126">
        <f>ROUND(VLOOKUP(B332,'Rates_PIN_Prj#_TX# input'!$A$8:$B$23,2,FALSE),2)</f>
        <v>158.56</v>
      </c>
      <c r="H332" s="254">
        <v>1.75</v>
      </c>
      <c r="I332" s="259">
        <f t="shared" si="5"/>
        <v>277.48</v>
      </c>
    </row>
    <row r="333" spans="1:11" x14ac:dyDescent="0.25">
      <c r="A333" s="114">
        <v>45574</v>
      </c>
      <c r="B333" s="254" t="s">
        <v>277</v>
      </c>
      <c r="C333" s="254">
        <v>130352</v>
      </c>
      <c r="D333" s="254" t="s">
        <v>262</v>
      </c>
      <c r="E333" s="254" t="s">
        <v>279</v>
      </c>
      <c r="F333" s="254" t="s">
        <v>49</v>
      </c>
      <c r="G333" s="126">
        <f>ROUND(VLOOKUP(B333,'Rates_PIN_Prj#_TX# input'!$A$8:$B$23,2,FALSE),2)</f>
        <v>158.56</v>
      </c>
      <c r="H333" s="254">
        <v>1.75</v>
      </c>
      <c r="I333" s="259">
        <f t="shared" si="5"/>
        <v>277.48</v>
      </c>
    </row>
    <row r="334" spans="1:11" x14ac:dyDescent="0.25">
      <c r="A334" s="114">
        <v>45574</v>
      </c>
      <c r="B334" s="254" t="s">
        <v>277</v>
      </c>
      <c r="C334" s="254">
        <v>134727.01</v>
      </c>
      <c r="D334" s="254" t="s">
        <v>263</v>
      </c>
      <c r="E334" s="254" t="s">
        <v>279</v>
      </c>
      <c r="F334" s="254" t="s">
        <v>49</v>
      </c>
      <c r="G334" s="126">
        <f>ROUND(VLOOKUP(B334,'Rates_PIN_Prj#_TX# input'!$A$8:$B$23,2,FALSE),2)</f>
        <v>158.56</v>
      </c>
      <c r="H334" s="254">
        <v>1.75</v>
      </c>
      <c r="I334" s="259">
        <f t="shared" si="5"/>
        <v>277.48</v>
      </c>
    </row>
    <row r="335" spans="1:11" x14ac:dyDescent="0.25">
      <c r="A335" s="114">
        <v>45575</v>
      </c>
      <c r="B335" s="254" t="s">
        <v>277</v>
      </c>
      <c r="C335" s="254">
        <v>106301</v>
      </c>
      <c r="D335" s="254" t="s">
        <v>253</v>
      </c>
      <c r="E335" s="254" t="s">
        <v>252</v>
      </c>
      <c r="F335" s="254" t="s">
        <v>48</v>
      </c>
      <c r="G335" s="126">
        <f>ROUND(VLOOKUP(B335,'Rates_PIN_Prj#_TX# input'!$A$8:$B$23,2,FALSE),2)</f>
        <v>158.56</v>
      </c>
      <c r="H335" s="254">
        <v>2</v>
      </c>
      <c r="I335" s="259">
        <f t="shared" si="5"/>
        <v>317.12</v>
      </c>
    </row>
    <row r="336" spans="1:11" x14ac:dyDescent="0.25">
      <c r="A336" s="114">
        <v>45575</v>
      </c>
      <c r="B336" s="254" t="s">
        <v>277</v>
      </c>
      <c r="C336" s="254">
        <v>124072.02</v>
      </c>
      <c r="D336" s="254" t="s">
        <v>261</v>
      </c>
      <c r="E336" s="254" t="s">
        <v>252</v>
      </c>
      <c r="F336" s="254" t="s">
        <v>48</v>
      </c>
      <c r="G336" s="126">
        <f>ROUND(VLOOKUP(B336,'Rates_PIN_Prj#_TX# input'!$A$8:$B$23,2,FALSE),2)</f>
        <v>158.56</v>
      </c>
      <c r="H336" s="254">
        <v>2</v>
      </c>
      <c r="I336" s="259">
        <f t="shared" si="5"/>
        <v>317.12</v>
      </c>
    </row>
    <row r="337" spans="1:9" x14ac:dyDescent="0.25">
      <c r="A337" s="114">
        <v>45575</v>
      </c>
      <c r="B337" s="254" t="s">
        <v>277</v>
      </c>
      <c r="C337" s="254">
        <v>130352</v>
      </c>
      <c r="D337" s="254" t="s">
        <v>262</v>
      </c>
      <c r="E337" s="254" t="s">
        <v>279</v>
      </c>
      <c r="F337" s="254" t="s">
        <v>49</v>
      </c>
      <c r="G337" s="126">
        <f>ROUND(VLOOKUP(B337,'Rates_PIN_Prj#_TX# input'!$A$8:$B$23,2,FALSE),2)</f>
        <v>158.56</v>
      </c>
      <c r="H337" s="254">
        <v>1.5</v>
      </c>
      <c r="I337" s="259">
        <f t="shared" si="5"/>
        <v>237.84</v>
      </c>
    </row>
    <row r="338" spans="1:9" x14ac:dyDescent="0.25">
      <c r="A338" s="114">
        <v>45575</v>
      </c>
      <c r="B338" s="254" t="s">
        <v>277</v>
      </c>
      <c r="C338" s="254">
        <v>134727.01</v>
      </c>
      <c r="D338" s="254" t="s">
        <v>263</v>
      </c>
      <c r="E338" s="254" t="s">
        <v>279</v>
      </c>
      <c r="F338" s="254" t="s">
        <v>49</v>
      </c>
      <c r="G338" s="126">
        <f>ROUND(VLOOKUP(B338,'Rates_PIN_Prj#_TX# input'!$A$8:$B$23,2,FALSE),2)</f>
        <v>158.56</v>
      </c>
      <c r="H338" s="254">
        <v>2</v>
      </c>
      <c r="I338" s="259">
        <f t="shared" si="5"/>
        <v>317.12</v>
      </c>
    </row>
    <row r="339" spans="1:9" x14ac:dyDescent="0.25">
      <c r="A339" s="114">
        <v>45576</v>
      </c>
      <c r="B339" s="254" t="s">
        <v>277</v>
      </c>
      <c r="C339" s="254">
        <v>130352</v>
      </c>
      <c r="D339" s="254" t="s">
        <v>262</v>
      </c>
      <c r="E339" s="254" t="s">
        <v>279</v>
      </c>
      <c r="F339" s="254" t="s">
        <v>49</v>
      </c>
      <c r="G339" s="126">
        <f>ROUND(VLOOKUP(B339,'Rates_PIN_Prj#_TX# input'!$A$8:$B$23,2,FALSE),2)</f>
        <v>158.56</v>
      </c>
      <c r="H339" s="254">
        <v>0.25</v>
      </c>
      <c r="I339" s="259">
        <f t="shared" si="5"/>
        <v>39.64</v>
      </c>
    </row>
    <row r="340" spans="1:9" x14ac:dyDescent="0.25">
      <c r="A340" s="114">
        <v>45577</v>
      </c>
      <c r="B340" s="254" t="s">
        <v>277</v>
      </c>
      <c r="C340" s="254">
        <v>106301</v>
      </c>
      <c r="D340" s="254" t="s">
        <v>253</v>
      </c>
      <c r="E340" s="254" t="s">
        <v>252</v>
      </c>
      <c r="F340" s="254" t="s">
        <v>48</v>
      </c>
      <c r="G340" s="126">
        <f>ROUND(VLOOKUP(B340,'Rates_PIN_Prj#_TX# input'!$A$8:$B$23,2,FALSE),2)</f>
        <v>158.56</v>
      </c>
      <c r="H340" s="254">
        <v>0.25</v>
      </c>
      <c r="I340" s="259">
        <f t="shared" si="5"/>
        <v>39.64</v>
      </c>
    </row>
    <row r="341" spans="1:9" x14ac:dyDescent="0.25">
      <c r="A341" s="114">
        <v>45577</v>
      </c>
      <c r="B341" s="254" t="s">
        <v>277</v>
      </c>
      <c r="C341" s="254">
        <v>124072.02</v>
      </c>
      <c r="D341" s="254" t="s">
        <v>261</v>
      </c>
      <c r="E341" s="254" t="s">
        <v>252</v>
      </c>
      <c r="F341" s="254" t="s">
        <v>48</v>
      </c>
      <c r="G341" s="126">
        <f>ROUND(VLOOKUP(B341,'Rates_PIN_Prj#_TX# input'!$A$8:$B$23,2,FALSE),2)</f>
        <v>158.56</v>
      </c>
      <c r="H341" s="254">
        <v>0.25</v>
      </c>
      <c r="I341" s="259">
        <f t="shared" si="5"/>
        <v>39.64</v>
      </c>
    </row>
    <row r="342" spans="1:9" x14ac:dyDescent="0.25">
      <c r="A342" s="114">
        <v>45577</v>
      </c>
      <c r="B342" s="254" t="s">
        <v>277</v>
      </c>
      <c r="C342" s="254">
        <v>130352</v>
      </c>
      <c r="D342" s="254" t="s">
        <v>262</v>
      </c>
      <c r="E342" s="254" t="s">
        <v>279</v>
      </c>
      <c r="F342" s="254" t="s">
        <v>49</v>
      </c>
      <c r="G342" s="126">
        <f>ROUND(VLOOKUP(B342,'Rates_PIN_Prj#_TX# input'!$A$8:$B$23,2,FALSE),2)</f>
        <v>158.56</v>
      </c>
      <c r="H342" s="254">
        <v>0.25</v>
      </c>
      <c r="I342" s="259">
        <f t="shared" si="5"/>
        <v>39.64</v>
      </c>
    </row>
    <row r="343" spans="1:9" x14ac:dyDescent="0.25">
      <c r="A343" s="114">
        <v>45577</v>
      </c>
      <c r="B343" s="254" t="s">
        <v>277</v>
      </c>
      <c r="C343" s="254">
        <v>134727.01</v>
      </c>
      <c r="D343" s="254" t="s">
        <v>263</v>
      </c>
      <c r="E343" s="254" t="s">
        <v>279</v>
      </c>
      <c r="F343" s="254" t="s">
        <v>49</v>
      </c>
      <c r="G343" s="126">
        <f>ROUND(VLOOKUP(B343,'Rates_PIN_Prj#_TX# input'!$A$8:$B$23,2,FALSE),2)</f>
        <v>158.56</v>
      </c>
      <c r="H343" s="254">
        <v>0.25</v>
      </c>
      <c r="I343" s="259">
        <f t="shared" si="5"/>
        <v>39.64</v>
      </c>
    </row>
    <row r="344" spans="1:9" x14ac:dyDescent="0.25">
      <c r="A344" s="114">
        <v>45578</v>
      </c>
      <c r="B344" s="254" t="s">
        <v>277</v>
      </c>
      <c r="C344" s="254">
        <v>106301</v>
      </c>
      <c r="D344" s="254" t="s">
        <v>253</v>
      </c>
      <c r="E344" s="254" t="s">
        <v>252</v>
      </c>
      <c r="F344" s="254" t="s">
        <v>48</v>
      </c>
      <c r="G344" s="126">
        <f>ROUND(VLOOKUP(B344,'Rates_PIN_Prj#_TX# input'!$A$8:$B$23,2,FALSE),2)</f>
        <v>158.56</v>
      </c>
      <c r="H344" s="254">
        <v>0.5</v>
      </c>
      <c r="I344" s="259">
        <f t="shared" si="5"/>
        <v>79.28</v>
      </c>
    </row>
    <row r="345" spans="1:9" x14ac:dyDescent="0.25">
      <c r="A345" s="114">
        <v>45578</v>
      </c>
      <c r="B345" s="254" t="s">
        <v>277</v>
      </c>
      <c r="C345" s="254">
        <v>124072.02</v>
      </c>
      <c r="D345" s="254" t="s">
        <v>261</v>
      </c>
      <c r="E345" s="254" t="s">
        <v>252</v>
      </c>
      <c r="F345" s="254" t="s">
        <v>48</v>
      </c>
      <c r="G345" s="126">
        <f>ROUND(VLOOKUP(B345,'Rates_PIN_Prj#_TX# input'!$A$8:$B$23,2,FALSE),2)</f>
        <v>158.56</v>
      </c>
      <c r="H345" s="254">
        <v>0.5</v>
      </c>
      <c r="I345" s="259">
        <f t="shared" si="5"/>
        <v>79.28</v>
      </c>
    </row>
    <row r="346" spans="1:9" x14ac:dyDescent="0.25">
      <c r="A346" s="114">
        <v>45578</v>
      </c>
      <c r="B346" s="254" t="s">
        <v>277</v>
      </c>
      <c r="C346" s="254">
        <v>130352</v>
      </c>
      <c r="D346" s="254" t="s">
        <v>262</v>
      </c>
      <c r="E346" s="254" t="s">
        <v>279</v>
      </c>
      <c r="F346" s="254" t="s">
        <v>49</v>
      </c>
      <c r="G346" s="126">
        <f>ROUND(VLOOKUP(B346,'Rates_PIN_Prj#_TX# input'!$A$8:$B$23,2,FALSE),2)</f>
        <v>158.56</v>
      </c>
      <c r="H346" s="254">
        <v>0.5</v>
      </c>
      <c r="I346" s="259">
        <f t="shared" si="5"/>
        <v>79.28</v>
      </c>
    </row>
    <row r="347" spans="1:9" x14ac:dyDescent="0.25">
      <c r="A347" s="114">
        <v>45578</v>
      </c>
      <c r="B347" s="254" t="s">
        <v>277</v>
      </c>
      <c r="C347" s="254">
        <v>134727.01</v>
      </c>
      <c r="D347" s="254" t="s">
        <v>263</v>
      </c>
      <c r="E347" s="254" t="s">
        <v>279</v>
      </c>
      <c r="F347" s="254" t="s">
        <v>49</v>
      </c>
      <c r="G347" s="126">
        <f>ROUND(VLOOKUP(B347,'Rates_PIN_Prj#_TX# input'!$A$8:$B$23,2,FALSE),2)</f>
        <v>158.56</v>
      </c>
      <c r="H347" s="254">
        <v>0.5</v>
      </c>
      <c r="I347" s="259">
        <f t="shared" si="5"/>
        <v>79.28</v>
      </c>
    </row>
    <row r="348" spans="1:9" x14ac:dyDescent="0.25">
      <c r="A348" s="114">
        <v>45579</v>
      </c>
      <c r="B348" s="254" t="s">
        <v>277</v>
      </c>
      <c r="C348" s="254">
        <v>106301</v>
      </c>
      <c r="D348" s="254" t="s">
        <v>253</v>
      </c>
      <c r="E348" s="254" t="s">
        <v>252</v>
      </c>
      <c r="F348" s="254" t="s">
        <v>48</v>
      </c>
      <c r="G348" s="126">
        <f>ROUND(VLOOKUP(B348,'Rates_PIN_Prj#_TX# input'!$A$8:$B$23,2,FALSE),2)</f>
        <v>158.56</v>
      </c>
      <c r="H348" s="254">
        <v>0.5</v>
      </c>
      <c r="I348" s="259">
        <f t="shared" si="5"/>
        <v>79.28</v>
      </c>
    </row>
    <row r="349" spans="1:9" x14ac:dyDescent="0.25">
      <c r="A349" s="114">
        <v>45579</v>
      </c>
      <c r="B349" s="254" t="s">
        <v>277</v>
      </c>
      <c r="C349" s="254">
        <v>124072.02</v>
      </c>
      <c r="D349" s="254" t="s">
        <v>261</v>
      </c>
      <c r="E349" s="254" t="s">
        <v>252</v>
      </c>
      <c r="F349" s="254" t="s">
        <v>48</v>
      </c>
      <c r="G349" s="126">
        <f>ROUND(VLOOKUP(B349,'Rates_PIN_Prj#_TX# input'!$A$8:$B$23,2,FALSE),2)</f>
        <v>158.56</v>
      </c>
      <c r="H349" s="254">
        <v>0.5</v>
      </c>
      <c r="I349" s="259">
        <f t="shared" si="5"/>
        <v>79.28</v>
      </c>
    </row>
    <row r="350" spans="1:9" x14ac:dyDescent="0.25">
      <c r="A350" s="114">
        <v>45579</v>
      </c>
      <c r="B350" s="254" t="s">
        <v>277</v>
      </c>
      <c r="C350" s="254">
        <v>130352</v>
      </c>
      <c r="D350" s="254" t="s">
        <v>262</v>
      </c>
      <c r="E350" s="254" t="s">
        <v>279</v>
      </c>
      <c r="F350" s="254" t="s">
        <v>49</v>
      </c>
      <c r="G350" s="126">
        <f>ROUND(VLOOKUP(B350,'Rates_PIN_Prj#_TX# input'!$A$8:$B$23,2,FALSE),2)</f>
        <v>158.56</v>
      </c>
      <c r="H350" s="254">
        <v>1</v>
      </c>
      <c r="I350" s="259">
        <f t="shared" si="5"/>
        <v>158.56</v>
      </c>
    </row>
    <row r="351" spans="1:9" x14ac:dyDescent="0.25">
      <c r="A351" s="114">
        <v>45579</v>
      </c>
      <c r="B351" s="254" t="s">
        <v>277</v>
      </c>
      <c r="C351" s="254">
        <v>134727.01</v>
      </c>
      <c r="D351" s="254" t="s">
        <v>263</v>
      </c>
      <c r="E351" s="254" t="s">
        <v>279</v>
      </c>
      <c r="F351" s="254" t="s">
        <v>49</v>
      </c>
      <c r="G351" s="126">
        <f>ROUND(VLOOKUP(B351,'Rates_PIN_Prj#_TX# input'!$A$8:$B$23,2,FALSE),2)</f>
        <v>158.56</v>
      </c>
      <c r="H351" s="254">
        <v>0.5</v>
      </c>
      <c r="I351" s="259">
        <f t="shared" si="5"/>
        <v>79.28</v>
      </c>
    </row>
    <row r="352" spans="1:9" x14ac:dyDescent="0.25">
      <c r="A352" s="114">
        <v>45580</v>
      </c>
      <c r="B352" s="254" t="s">
        <v>277</v>
      </c>
      <c r="C352" s="254">
        <v>106301</v>
      </c>
      <c r="D352" s="254" t="s">
        <v>253</v>
      </c>
      <c r="E352" s="254" t="s">
        <v>252</v>
      </c>
      <c r="F352" s="254" t="s">
        <v>48</v>
      </c>
      <c r="G352" s="126">
        <f>ROUND(VLOOKUP(B352,'Rates_PIN_Prj#_TX# input'!$A$8:$B$23,2,FALSE),2)</f>
        <v>158.56</v>
      </c>
      <c r="H352" s="254">
        <v>0.75</v>
      </c>
      <c r="I352" s="259">
        <f t="shared" si="5"/>
        <v>118.92</v>
      </c>
    </row>
    <row r="353" spans="1:9" x14ac:dyDescent="0.25">
      <c r="A353" s="114">
        <v>45580</v>
      </c>
      <c r="B353" s="254" t="s">
        <v>277</v>
      </c>
      <c r="C353" s="254">
        <v>124072.02</v>
      </c>
      <c r="D353" s="254" t="s">
        <v>261</v>
      </c>
      <c r="E353" s="254" t="s">
        <v>252</v>
      </c>
      <c r="F353" s="254" t="s">
        <v>48</v>
      </c>
      <c r="G353" s="126">
        <f>ROUND(VLOOKUP(B353,'Rates_PIN_Prj#_TX# input'!$A$8:$B$23,2,FALSE),2)</f>
        <v>158.56</v>
      </c>
      <c r="H353" s="254">
        <v>0.75</v>
      </c>
      <c r="I353" s="259">
        <f t="shared" si="5"/>
        <v>118.92</v>
      </c>
    </row>
    <row r="354" spans="1:9" x14ac:dyDescent="0.25">
      <c r="A354" s="114">
        <v>45580</v>
      </c>
      <c r="B354" s="254" t="s">
        <v>277</v>
      </c>
      <c r="C354" s="254">
        <v>130352</v>
      </c>
      <c r="D354" s="254" t="s">
        <v>262</v>
      </c>
      <c r="E354" s="254" t="s">
        <v>279</v>
      </c>
      <c r="F354" s="254" t="s">
        <v>49</v>
      </c>
      <c r="G354" s="126">
        <f>ROUND(VLOOKUP(B354,'Rates_PIN_Prj#_TX# input'!$A$8:$B$23,2,FALSE),2)</f>
        <v>158.56</v>
      </c>
      <c r="H354" s="254">
        <v>0.75</v>
      </c>
      <c r="I354" s="259">
        <f t="shared" si="5"/>
        <v>118.92</v>
      </c>
    </row>
    <row r="355" spans="1:9" x14ac:dyDescent="0.25">
      <c r="A355" s="114">
        <v>45580</v>
      </c>
      <c r="B355" s="254" t="s">
        <v>277</v>
      </c>
      <c r="C355" s="254">
        <v>134727.01</v>
      </c>
      <c r="D355" s="254" t="s">
        <v>263</v>
      </c>
      <c r="E355" s="254" t="s">
        <v>279</v>
      </c>
      <c r="F355" s="254" t="s">
        <v>49</v>
      </c>
      <c r="G355" s="126">
        <f>ROUND(VLOOKUP(B355,'Rates_PIN_Prj#_TX# input'!$A$8:$B$23,2,FALSE),2)</f>
        <v>158.56</v>
      </c>
      <c r="H355" s="254">
        <v>0.75</v>
      </c>
      <c r="I355" s="259">
        <f t="shared" si="5"/>
        <v>118.92</v>
      </c>
    </row>
    <row r="356" spans="1:9" x14ac:dyDescent="0.25">
      <c r="A356" s="114">
        <v>45581</v>
      </c>
      <c r="B356" s="254" t="s">
        <v>277</v>
      </c>
      <c r="C356" s="254">
        <v>106301</v>
      </c>
      <c r="D356" s="254" t="s">
        <v>253</v>
      </c>
      <c r="E356" s="254" t="s">
        <v>252</v>
      </c>
      <c r="F356" s="254" t="s">
        <v>48</v>
      </c>
      <c r="G356" s="126">
        <f>ROUND(VLOOKUP(B356,'Rates_PIN_Prj#_TX# input'!$A$8:$B$23,2,FALSE),2)</f>
        <v>158.56</v>
      </c>
      <c r="H356" s="254">
        <v>0.75</v>
      </c>
      <c r="I356" s="259">
        <f t="shared" si="5"/>
        <v>118.92</v>
      </c>
    </row>
    <row r="357" spans="1:9" x14ac:dyDescent="0.25">
      <c r="A357" s="114">
        <v>45581</v>
      </c>
      <c r="B357" s="254" t="s">
        <v>277</v>
      </c>
      <c r="C357" s="254">
        <v>124072.02</v>
      </c>
      <c r="D357" s="254" t="s">
        <v>261</v>
      </c>
      <c r="E357" s="254" t="s">
        <v>252</v>
      </c>
      <c r="F357" s="254" t="s">
        <v>48</v>
      </c>
      <c r="G357" s="126">
        <f>ROUND(VLOOKUP(B357,'Rates_PIN_Prj#_TX# input'!$A$8:$B$23,2,FALSE),2)</f>
        <v>158.56</v>
      </c>
      <c r="H357" s="254">
        <v>0.75</v>
      </c>
      <c r="I357" s="259">
        <f t="shared" si="5"/>
        <v>118.92</v>
      </c>
    </row>
    <row r="358" spans="1:9" x14ac:dyDescent="0.25">
      <c r="A358" s="114">
        <v>45581</v>
      </c>
      <c r="B358" s="254" t="s">
        <v>277</v>
      </c>
      <c r="C358" s="254">
        <v>130352</v>
      </c>
      <c r="D358" s="254" t="s">
        <v>262</v>
      </c>
      <c r="E358" s="254" t="s">
        <v>279</v>
      </c>
      <c r="F358" s="254" t="s">
        <v>49</v>
      </c>
      <c r="G358" s="126">
        <f>ROUND(VLOOKUP(B358,'Rates_PIN_Prj#_TX# input'!$A$8:$B$23,2,FALSE),2)</f>
        <v>158.56</v>
      </c>
      <c r="H358" s="254">
        <v>0.75</v>
      </c>
      <c r="I358" s="259">
        <f t="shared" si="5"/>
        <v>118.92</v>
      </c>
    </row>
    <row r="359" spans="1:9" x14ac:dyDescent="0.25">
      <c r="A359" s="114">
        <v>45581</v>
      </c>
      <c r="B359" s="254" t="s">
        <v>277</v>
      </c>
      <c r="C359" s="254">
        <v>134727.01</v>
      </c>
      <c r="D359" s="254" t="s">
        <v>263</v>
      </c>
      <c r="E359" s="254" t="s">
        <v>279</v>
      </c>
      <c r="F359" s="254" t="s">
        <v>49</v>
      </c>
      <c r="G359" s="126">
        <f>ROUND(VLOOKUP(B359,'Rates_PIN_Prj#_TX# input'!$A$8:$B$23,2,FALSE),2)</f>
        <v>158.56</v>
      </c>
      <c r="H359" s="254">
        <v>1</v>
      </c>
      <c r="I359" s="259">
        <f t="shared" si="5"/>
        <v>158.56</v>
      </c>
    </row>
    <row r="360" spans="1:9" x14ac:dyDescent="0.25">
      <c r="A360" s="114">
        <v>45582</v>
      </c>
      <c r="B360" s="254" t="s">
        <v>277</v>
      </c>
      <c r="C360" s="254">
        <v>106301</v>
      </c>
      <c r="D360" s="254" t="s">
        <v>253</v>
      </c>
      <c r="E360" s="254" t="s">
        <v>252</v>
      </c>
      <c r="F360" s="254" t="s">
        <v>48</v>
      </c>
      <c r="G360" s="126">
        <f>ROUND(VLOOKUP(B360,'Rates_PIN_Prj#_TX# input'!$A$8:$B$23,2,FALSE),2)</f>
        <v>158.56</v>
      </c>
      <c r="H360" s="254">
        <v>1</v>
      </c>
      <c r="I360" s="259">
        <f t="shared" si="5"/>
        <v>158.56</v>
      </c>
    </row>
    <row r="361" spans="1:9" x14ac:dyDescent="0.25">
      <c r="A361" s="114">
        <v>45582</v>
      </c>
      <c r="B361" s="254" t="s">
        <v>277</v>
      </c>
      <c r="C361" s="254">
        <v>124072.02</v>
      </c>
      <c r="D361" s="254" t="s">
        <v>261</v>
      </c>
      <c r="E361" s="254" t="s">
        <v>252</v>
      </c>
      <c r="F361" s="254" t="s">
        <v>48</v>
      </c>
      <c r="G361" s="126">
        <f>ROUND(VLOOKUP(B361,'Rates_PIN_Prj#_TX# input'!$A$8:$B$23,2,FALSE),2)</f>
        <v>158.56</v>
      </c>
      <c r="H361" s="254">
        <v>1</v>
      </c>
      <c r="I361" s="259">
        <f t="shared" si="5"/>
        <v>158.56</v>
      </c>
    </row>
    <row r="362" spans="1:9" x14ac:dyDescent="0.25">
      <c r="A362" s="114">
        <v>45582</v>
      </c>
      <c r="B362" s="254" t="s">
        <v>277</v>
      </c>
      <c r="C362" s="254">
        <v>130352</v>
      </c>
      <c r="D362" s="254" t="s">
        <v>262</v>
      </c>
      <c r="E362" s="254" t="s">
        <v>279</v>
      </c>
      <c r="F362" s="254" t="s">
        <v>49</v>
      </c>
      <c r="G362" s="126">
        <f>ROUND(VLOOKUP(B362,'Rates_PIN_Prj#_TX# input'!$A$8:$B$23,2,FALSE),2)</f>
        <v>158.56</v>
      </c>
      <c r="H362" s="254">
        <v>1</v>
      </c>
      <c r="I362" s="259">
        <f t="shared" si="5"/>
        <v>158.56</v>
      </c>
    </row>
    <row r="363" spans="1:9" x14ac:dyDescent="0.25">
      <c r="A363" s="114">
        <v>45582</v>
      </c>
      <c r="B363" s="254" t="s">
        <v>277</v>
      </c>
      <c r="C363" s="254">
        <v>134727.01</v>
      </c>
      <c r="D363" s="254" t="s">
        <v>263</v>
      </c>
      <c r="E363" s="254" t="s">
        <v>279</v>
      </c>
      <c r="F363" s="254" t="s">
        <v>49</v>
      </c>
      <c r="G363" s="126">
        <f>ROUND(VLOOKUP(B363,'Rates_PIN_Prj#_TX# input'!$A$8:$B$23,2,FALSE),2)</f>
        <v>158.56</v>
      </c>
      <c r="H363" s="254">
        <v>0.75</v>
      </c>
      <c r="I363" s="259">
        <f t="shared" si="5"/>
        <v>118.92</v>
      </c>
    </row>
    <row r="364" spans="1:9" x14ac:dyDescent="0.25">
      <c r="A364" s="114">
        <v>45583</v>
      </c>
      <c r="B364" s="254" t="s">
        <v>277</v>
      </c>
      <c r="C364" s="254">
        <v>130352</v>
      </c>
      <c r="D364" s="254" t="s">
        <v>262</v>
      </c>
      <c r="E364" s="254" t="s">
        <v>279</v>
      </c>
      <c r="F364" s="254" t="s">
        <v>49</v>
      </c>
      <c r="G364" s="126">
        <f>ROUND(VLOOKUP(B364,'Rates_PIN_Prj#_TX# input'!$A$8:$B$23,2,FALSE),2)</f>
        <v>158.56</v>
      </c>
      <c r="H364" s="254">
        <v>0.75</v>
      </c>
      <c r="I364" s="259">
        <f t="shared" si="5"/>
        <v>118.92</v>
      </c>
    </row>
    <row r="365" spans="1:9" x14ac:dyDescent="0.25">
      <c r="A365" s="114">
        <v>45583</v>
      </c>
      <c r="B365" s="254" t="s">
        <v>277</v>
      </c>
      <c r="C365" s="254">
        <v>134727.01</v>
      </c>
      <c r="D365" s="254" t="s">
        <v>263</v>
      </c>
      <c r="E365" s="254" t="s">
        <v>279</v>
      </c>
      <c r="F365" s="254" t="s">
        <v>49</v>
      </c>
      <c r="G365" s="126">
        <f>ROUND(VLOOKUP(B365,'Rates_PIN_Prj#_TX# input'!$A$8:$B$23,2,FALSE),2)</f>
        <v>158.56</v>
      </c>
      <c r="H365" s="254">
        <v>0.75</v>
      </c>
      <c r="I365" s="259">
        <f t="shared" si="5"/>
        <v>118.92</v>
      </c>
    </row>
    <row r="366" spans="1:9" x14ac:dyDescent="0.25">
      <c r="A366" s="114">
        <v>45585</v>
      </c>
      <c r="B366" s="254" t="s">
        <v>277</v>
      </c>
      <c r="C366" s="254">
        <v>106301</v>
      </c>
      <c r="D366" s="254" t="s">
        <v>253</v>
      </c>
      <c r="E366" s="254" t="s">
        <v>252</v>
      </c>
      <c r="F366" s="254" t="s">
        <v>48</v>
      </c>
      <c r="G366" s="126">
        <f>ROUND(VLOOKUP(B366,'Rates_PIN_Prj#_TX# input'!$A$8:$B$23,2,FALSE),2)</f>
        <v>158.56</v>
      </c>
      <c r="H366" s="254">
        <v>0.5</v>
      </c>
      <c r="I366" s="259">
        <f t="shared" si="5"/>
        <v>79.28</v>
      </c>
    </row>
    <row r="367" spans="1:9" x14ac:dyDescent="0.25">
      <c r="A367" s="114">
        <v>45585</v>
      </c>
      <c r="B367" s="254" t="s">
        <v>277</v>
      </c>
      <c r="C367" s="254">
        <v>124072.02</v>
      </c>
      <c r="D367" s="254" t="s">
        <v>261</v>
      </c>
      <c r="E367" s="254" t="s">
        <v>252</v>
      </c>
      <c r="F367" s="254" t="s">
        <v>48</v>
      </c>
      <c r="G367" s="126">
        <f>ROUND(VLOOKUP(B367,'Rates_PIN_Prj#_TX# input'!$A$8:$B$23,2,FALSE),2)</f>
        <v>158.56</v>
      </c>
      <c r="H367" s="254">
        <v>0.5</v>
      </c>
      <c r="I367" s="259">
        <f t="shared" si="5"/>
        <v>79.28</v>
      </c>
    </row>
    <row r="368" spans="1:9" x14ac:dyDescent="0.25">
      <c r="A368" s="114">
        <v>45585</v>
      </c>
      <c r="B368" s="254" t="s">
        <v>277</v>
      </c>
      <c r="C368" s="254">
        <v>130352</v>
      </c>
      <c r="D368" s="254" t="s">
        <v>262</v>
      </c>
      <c r="E368" s="254" t="s">
        <v>279</v>
      </c>
      <c r="F368" s="254" t="s">
        <v>49</v>
      </c>
      <c r="G368" s="126">
        <f>ROUND(VLOOKUP(B368,'Rates_PIN_Prj#_TX# input'!$A$8:$B$23,2,FALSE),2)</f>
        <v>158.56</v>
      </c>
      <c r="H368" s="254">
        <v>0.5</v>
      </c>
      <c r="I368" s="259">
        <f t="shared" si="5"/>
        <v>79.28</v>
      </c>
    </row>
    <row r="369" spans="1:9" x14ac:dyDescent="0.25">
      <c r="A369" s="114">
        <v>45585</v>
      </c>
      <c r="B369" s="254" t="s">
        <v>277</v>
      </c>
      <c r="C369" s="254">
        <v>134727.01</v>
      </c>
      <c r="D369" s="254" t="s">
        <v>263</v>
      </c>
      <c r="E369" s="254" t="s">
        <v>279</v>
      </c>
      <c r="F369" s="254" t="s">
        <v>49</v>
      </c>
      <c r="G369" s="126">
        <f>ROUND(VLOOKUP(B369,'Rates_PIN_Prj#_TX# input'!$A$8:$B$23,2,FALSE),2)</f>
        <v>158.56</v>
      </c>
      <c r="H369" s="254">
        <v>0.5</v>
      </c>
      <c r="I369" s="259">
        <f t="shared" si="5"/>
        <v>79.28</v>
      </c>
    </row>
    <row r="370" spans="1:9" x14ac:dyDescent="0.25">
      <c r="A370" s="114">
        <v>45586</v>
      </c>
      <c r="B370" s="254" t="s">
        <v>277</v>
      </c>
      <c r="C370" s="254">
        <v>106301</v>
      </c>
      <c r="D370" s="254" t="s">
        <v>253</v>
      </c>
      <c r="E370" s="254" t="s">
        <v>252</v>
      </c>
      <c r="F370" s="254" t="s">
        <v>48</v>
      </c>
      <c r="G370" s="126">
        <f>ROUND(VLOOKUP(B370,'Rates_PIN_Prj#_TX# input'!$A$8:$B$23,2,FALSE),2)</f>
        <v>158.56</v>
      </c>
      <c r="H370" s="254">
        <v>1.25</v>
      </c>
      <c r="I370" s="259">
        <f t="shared" si="5"/>
        <v>198.2</v>
      </c>
    </row>
    <row r="371" spans="1:9" x14ac:dyDescent="0.25">
      <c r="A371" s="114">
        <v>45586</v>
      </c>
      <c r="B371" s="254" t="s">
        <v>277</v>
      </c>
      <c r="C371" s="254">
        <v>124072.02</v>
      </c>
      <c r="D371" s="254" t="s">
        <v>261</v>
      </c>
      <c r="E371" s="254" t="s">
        <v>252</v>
      </c>
      <c r="F371" s="254" t="s">
        <v>48</v>
      </c>
      <c r="G371" s="126">
        <f>ROUND(VLOOKUP(B371,'Rates_PIN_Prj#_TX# input'!$A$8:$B$23,2,FALSE),2)</f>
        <v>158.56</v>
      </c>
      <c r="H371" s="254">
        <v>1.25</v>
      </c>
      <c r="I371" s="259">
        <f t="shared" si="5"/>
        <v>198.2</v>
      </c>
    </row>
    <row r="372" spans="1:9" x14ac:dyDescent="0.25">
      <c r="A372" s="114">
        <v>45586</v>
      </c>
      <c r="B372" s="254" t="s">
        <v>277</v>
      </c>
      <c r="C372" s="254">
        <v>130352</v>
      </c>
      <c r="D372" s="254" t="s">
        <v>262</v>
      </c>
      <c r="E372" s="254" t="s">
        <v>279</v>
      </c>
      <c r="F372" s="254" t="s">
        <v>49</v>
      </c>
      <c r="G372" s="126">
        <f>ROUND(VLOOKUP(B372,'Rates_PIN_Prj#_TX# input'!$A$8:$B$23,2,FALSE),2)</f>
        <v>158.56</v>
      </c>
      <c r="H372" s="254">
        <v>1</v>
      </c>
      <c r="I372" s="259">
        <f t="shared" si="5"/>
        <v>158.56</v>
      </c>
    </row>
    <row r="373" spans="1:9" x14ac:dyDescent="0.25">
      <c r="A373" s="114">
        <v>45586</v>
      </c>
      <c r="B373" s="254" t="s">
        <v>277</v>
      </c>
      <c r="C373" s="254">
        <v>134727.01</v>
      </c>
      <c r="D373" s="254" t="s">
        <v>263</v>
      </c>
      <c r="E373" s="254" t="s">
        <v>279</v>
      </c>
      <c r="F373" s="254" t="s">
        <v>49</v>
      </c>
      <c r="G373" s="126">
        <f>ROUND(VLOOKUP(B373,'Rates_PIN_Prj#_TX# input'!$A$8:$B$23,2,FALSE),2)</f>
        <v>158.56</v>
      </c>
      <c r="H373" s="254">
        <v>1.25</v>
      </c>
      <c r="I373" s="259">
        <f t="shared" si="5"/>
        <v>198.2</v>
      </c>
    </row>
    <row r="374" spans="1:9" x14ac:dyDescent="0.25">
      <c r="A374" s="114">
        <v>45587</v>
      </c>
      <c r="B374" s="254" t="s">
        <v>277</v>
      </c>
      <c r="C374" s="254">
        <v>106301</v>
      </c>
      <c r="D374" s="254" t="s">
        <v>253</v>
      </c>
      <c r="E374" s="254" t="s">
        <v>252</v>
      </c>
      <c r="F374" s="254" t="s">
        <v>48</v>
      </c>
      <c r="G374" s="126">
        <f>ROUND(VLOOKUP(B374,'Rates_PIN_Prj#_TX# input'!$A$8:$B$23,2,FALSE),2)</f>
        <v>158.56</v>
      </c>
      <c r="H374" s="254">
        <v>1.5</v>
      </c>
      <c r="I374" s="259">
        <f t="shared" si="5"/>
        <v>237.84</v>
      </c>
    </row>
    <row r="375" spans="1:9" x14ac:dyDescent="0.25">
      <c r="A375" s="114">
        <v>45587</v>
      </c>
      <c r="B375" s="254" t="s">
        <v>277</v>
      </c>
      <c r="C375" s="254">
        <v>124072.02</v>
      </c>
      <c r="D375" s="254" t="s">
        <v>261</v>
      </c>
      <c r="E375" s="254" t="s">
        <v>252</v>
      </c>
      <c r="F375" s="254" t="s">
        <v>48</v>
      </c>
      <c r="G375" s="126">
        <f>ROUND(VLOOKUP(B375,'Rates_PIN_Prj#_TX# input'!$A$8:$B$23,2,FALSE),2)</f>
        <v>158.56</v>
      </c>
      <c r="H375" s="254">
        <v>1.5</v>
      </c>
      <c r="I375" s="259">
        <f t="shared" si="5"/>
        <v>237.84</v>
      </c>
    </row>
    <row r="376" spans="1:9" x14ac:dyDescent="0.25">
      <c r="A376" s="114">
        <v>45587</v>
      </c>
      <c r="B376" s="254" t="s">
        <v>277</v>
      </c>
      <c r="C376" s="254">
        <v>130352</v>
      </c>
      <c r="D376" s="254" t="s">
        <v>262</v>
      </c>
      <c r="E376" s="254" t="s">
        <v>279</v>
      </c>
      <c r="F376" s="254" t="s">
        <v>49</v>
      </c>
      <c r="G376" s="126">
        <f>ROUND(VLOOKUP(B376,'Rates_PIN_Prj#_TX# input'!$A$8:$B$23,2,FALSE),2)</f>
        <v>158.56</v>
      </c>
      <c r="H376" s="254">
        <v>1.5</v>
      </c>
      <c r="I376" s="259">
        <f t="shared" si="5"/>
        <v>237.84</v>
      </c>
    </row>
    <row r="377" spans="1:9" x14ac:dyDescent="0.25">
      <c r="A377" s="114">
        <v>45587</v>
      </c>
      <c r="B377" s="254" t="s">
        <v>277</v>
      </c>
      <c r="C377" s="254">
        <v>134727.01</v>
      </c>
      <c r="D377" s="254" t="s">
        <v>263</v>
      </c>
      <c r="E377" s="254" t="s">
        <v>279</v>
      </c>
      <c r="F377" s="254" t="s">
        <v>49</v>
      </c>
      <c r="G377" s="126">
        <f>ROUND(VLOOKUP(B377,'Rates_PIN_Prj#_TX# input'!$A$8:$B$23,2,FALSE),2)</f>
        <v>158.56</v>
      </c>
      <c r="H377" s="254">
        <v>1.5</v>
      </c>
      <c r="I377" s="259">
        <f t="shared" si="5"/>
        <v>237.84</v>
      </c>
    </row>
    <row r="378" spans="1:9" x14ac:dyDescent="0.25">
      <c r="A378" s="114">
        <v>45588</v>
      </c>
      <c r="B378" s="254" t="s">
        <v>277</v>
      </c>
      <c r="C378" s="254">
        <v>106301</v>
      </c>
      <c r="D378" s="254" t="s">
        <v>253</v>
      </c>
      <c r="E378" s="254" t="s">
        <v>252</v>
      </c>
      <c r="F378" s="254" t="s">
        <v>48</v>
      </c>
      <c r="G378" s="126">
        <f>ROUND(VLOOKUP(B378,'Rates_PIN_Prj#_TX# input'!$A$8:$B$23,2,FALSE),2)</f>
        <v>158.56</v>
      </c>
      <c r="H378" s="254">
        <v>1.25</v>
      </c>
      <c r="I378" s="259">
        <f t="shared" si="5"/>
        <v>198.2</v>
      </c>
    </row>
    <row r="379" spans="1:9" x14ac:dyDescent="0.25">
      <c r="A379" s="114">
        <v>45588</v>
      </c>
      <c r="B379" s="254" t="s">
        <v>277</v>
      </c>
      <c r="C379" s="254">
        <v>124072.02</v>
      </c>
      <c r="D379" s="254" t="s">
        <v>261</v>
      </c>
      <c r="E379" s="254" t="s">
        <v>252</v>
      </c>
      <c r="F379" s="254" t="s">
        <v>48</v>
      </c>
      <c r="G379" s="126">
        <f>ROUND(VLOOKUP(B379,'Rates_PIN_Prj#_TX# input'!$A$8:$B$23,2,FALSE),2)</f>
        <v>158.56</v>
      </c>
      <c r="H379" s="254">
        <v>1.25</v>
      </c>
      <c r="I379" s="259">
        <f t="shared" si="5"/>
        <v>198.2</v>
      </c>
    </row>
    <row r="380" spans="1:9" x14ac:dyDescent="0.25">
      <c r="A380" s="114">
        <v>45588</v>
      </c>
      <c r="B380" s="254" t="s">
        <v>277</v>
      </c>
      <c r="C380" s="254">
        <v>130352</v>
      </c>
      <c r="D380" s="254" t="s">
        <v>262</v>
      </c>
      <c r="E380" s="254" t="s">
        <v>279</v>
      </c>
      <c r="F380" s="254" t="s">
        <v>49</v>
      </c>
      <c r="G380" s="126">
        <f>ROUND(VLOOKUP(B380,'Rates_PIN_Prj#_TX# input'!$A$8:$B$23,2,FALSE),2)</f>
        <v>158.56</v>
      </c>
      <c r="H380" s="254">
        <v>1.25</v>
      </c>
      <c r="I380" s="259">
        <f t="shared" si="5"/>
        <v>198.2</v>
      </c>
    </row>
    <row r="381" spans="1:9" x14ac:dyDescent="0.25">
      <c r="A381" s="114">
        <v>45588</v>
      </c>
      <c r="B381" s="254" t="s">
        <v>277</v>
      </c>
      <c r="C381" s="254">
        <v>134727.01</v>
      </c>
      <c r="D381" s="254" t="s">
        <v>263</v>
      </c>
      <c r="E381" s="254" t="s">
        <v>279</v>
      </c>
      <c r="F381" s="254" t="s">
        <v>49</v>
      </c>
      <c r="G381" s="126">
        <f>ROUND(VLOOKUP(B381,'Rates_PIN_Prj#_TX# input'!$A$8:$B$23,2,FALSE),2)</f>
        <v>158.56</v>
      </c>
      <c r="H381" s="254">
        <v>1.25</v>
      </c>
      <c r="I381" s="259">
        <f t="shared" si="5"/>
        <v>198.2</v>
      </c>
    </row>
    <row r="382" spans="1:9" x14ac:dyDescent="0.25">
      <c r="A382" s="114">
        <v>45589</v>
      </c>
      <c r="B382" s="254" t="s">
        <v>277</v>
      </c>
      <c r="C382" s="254">
        <v>106301</v>
      </c>
      <c r="D382" s="254" t="s">
        <v>253</v>
      </c>
      <c r="E382" s="254" t="s">
        <v>252</v>
      </c>
      <c r="F382" s="254" t="s">
        <v>48</v>
      </c>
      <c r="G382" s="126">
        <f>ROUND(VLOOKUP(B382,'Rates_PIN_Prj#_TX# input'!$A$8:$B$23,2,FALSE),2)</f>
        <v>158.56</v>
      </c>
      <c r="H382" s="254">
        <v>0.5</v>
      </c>
      <c r="I382" s="259">
        <f t="shared" si="5"/>
        <v>79.28</v>
      </c>
    </row>
    <row r="383" spans="1:9" x14ac:dyDescent="0.25">
      <c r="A383" s="114">
        <v>45589</v>
      </c>
      <c r="B383" s="254" t="s">
        <v>277</v>
      </c>
      <c r="C383" s="254">
        <v>124072.02</v>
      </c>
      <c r="D383" s="254" t="s">
        <v>261</v>
      </c>
      <c r="E383" s="254" t="s">
        <v>252</v>
      </c>
      <c r="F383" s="254" t="s">
        <v>48</v>
      </c>
      <c r="G383" s="126">
        <f>ROUND(VLOOKUP(B383,'Rates_PIN_Prj#_TX# input'!$A$8:$B$23,2,FALSE),2)</f>
        <v>158.56</v>
      </c>
      <c r="H383" s="254">
        <v>0.25</v>
      </c>
      <c r="I383" s="259">
        <f t="shared" si="5"/>
        <v>39.64</v>
      </c>
    </row>
    <row r="384" spans="1:9" x14ac:dyDescent="0.25">
      <c r="A384" s="114">
        <v>45589</v>
      </c>
      <c r="B384" s="254" t="s">
        <v>277</v>
      </c>
      <c r="C384" s="254">
        <v>130352</v>
      </c>
      <c r="D384" s="254" t="s">
        <v>262</v>
      </c>
      <c r="E384" s="254" t="s">
        <v>279</v>
      </c>
      <c r="F384" s="254" t="s">
        <v>49</v>
      </c>
      <c r="G384" s="126">
        <f>ROUND(VLOOKUP(B384,'Rates_PIN_Prj#_TX# input'!$A$8:$B$23,2,FALSE),2)</f>
        <v>158.56</v>
      </c>
      <c r="H384" s="254">
        <v>0.25</v>
      </c>
      <c r="I384" s="259">
        <f t="shared" si="5"/>
        <v>39.64</v>
      </c>
    </row>
    <row r="385" spans="1:9" x14ac:dyDescent="0.25">
      <c r="A385" s="114">
        <v>45589</v>
      </c>
      <c r="B385" s="254" t="s">
        <v>277</v>
      </c>
      <c r="C385" s="254">
        <v>134727.01</v>
      </c>
      <c r="D385" s="254" t="s">
        <v>263</v>
      </c>
      <c r="E385" s="254" t="s">
        <v>279</v>
      </c>
      <c r="F385" s="254" t="s">
        <v>49</v>
      </c>
      <c r="G385" s="126">
        <f>ROUND(VLOOKUP(B385,'Rates_PIN_Prj#_TX# input'!$A$8:$B$23,2,FALSE),2)</f>
        <v>158.56</v>
      </c>
      <c r="H385" s="254">
        <v>0.5</v>
      </c>
      <c r="I385" s="259">
        <f t="shared" si="5"/>
        <v>79.28</v>
      </c>
    </row>
    <row r="386" spans="1:9" x14ac:dyDescent="0.25">
      <c r="A386" s="114">
        <v>45590</v>
      </c>
      <c r="B386" s="254" t="s">
        <v>277</v>
      </c>
      <c r="C386" s="254">
        <v>106301</v>
      </c>
      <c r="D386" s="254" t="s">
        <v>253</v>
      </c>
      <c r="E386" s="254" t="s">
        <v>252</v>
      </c>
      <c r="F386" s="254" t="s">
        <v>48</v>
      </c>
      <c r="G386" s="126">
        <f>ROUND(VLOOKUP(B386,'Rates_PIN_Prj#_TX# input'!$A$8:$B$23,2,FALSE),2)</f>
        <v>158.56</v>
      </c>
      <c r="H386" s="254">
        <v>0.5</v>
      </c>
      <c r="I386" s="259">
        <f t="shared" si="5"/>
        <v>79.28</v>
      </c>
    </row>
    <row r="387" spans="1:9" x14ac:dyDescent="0.25">
      <c r="A387" s="114">
        <v>45590</v>
      </c>
      <c r="B387" s="254" t="s">
        <v>277</v>
      </c>
      <c r="C387" s="254">
        <v>124072.02</v>
      </c>
      <c r="D387" s="254" t="s">
        <v>261</v>
      </c>
      <c r="E387" s="254" t="s">
        <v>252</v>
      </c>
      <c r="F387" s="254" t="s">
        <v>48</v>
      </c>
      <c r="G387" s="126">
        <f>ROUND(VLOOKUP(B387,'Rates_PIN_Prj#_TX# input'!$A$8:$B$23,2,FALSE),2)</f>
        <v>158.56</v>
      </c>
      <c r="H387" s="254">
        <v>0.75</v>
      </c>
      <c r="I387" s="259">
        <f t="shared" ref="I387:I393" si="6">H387*G387</f>
        <v>118.92</v>
      </c>
    </row>
    <row r="388" spans="1:9" x14ac:dyDescent="0.25">
      <c r="A388" s="114">
        <v>45590</v>
      </c>
      <c r="B388" s="254" t="s">
        <v>277</v>
      </c>
      <c r="C388" s="254">
        <v>130352</v>
      </c>
      <c r="D388" s="254" t="s">
        <v>262</v>
      </c>
      <c r="E388" s="254" t="s">
        <v>279</v>
      </c>
      <c r="F388" s="254" t="s">
        <v>49</v>
      </c>
      <c r="G388" s="126">
        <f>ROUND(VLOOKUP(B388,'Rates_PIN_Prj#_TX# input'!$A$8:$B$23,2,FALSE),2)</f>
        <v>158.56</v>
      </c>
      <c r="H388" s="254">
        <v>0.75</v>
      </c>
      <c r="I388" s="259">
        <f t="shared" si="6"/>
        <v>118.92</v>
      </c>
    </row>
    <row r="389" spans="1:9" x14ac:dyDescent="0.25">
      <c r="A389" s="114">
        <v>45590</v>
      </c>
      <c r="B389" s="254" t="s">
        <v>277</v>
      </c>
      <c r="C389" s="254">
        <v>134727.01</v>
      </c>
      <c r="D389" s="254" t="s">
        <v>263</v>
      </c>
      <c r="E389" s="254" t="s">
        <v>279</v>
      </c>
      <c r="F389" s="254" t="s">
        <v>49</v>
      </c>
      <c r="G389" s="126">
        <f>ROUND(VLOOKUP(B389,'Rates_PIN_Prj#_TX# input'!$A$8:$B$23,2,FALSE),2)</f>
        <v>158.56</v>
      </c>
      <c r="H389" s="254">
        <v>0.5</v>
      </c>
      <c r="I389" s="259">
        <f t="shared" si="6"/>
        <v>79.28</v>
      </c>
    </row>
    <row r="390" spans="1:9" x14ac:dyDescent="0.25">
      <c r="A390" s="114">
        <v>45590</v>
      </c>
      <c r="B390" s="254" t="s">
        <v>278</v>
      </c>
      <c r="C390" s="254">
        <v>106301</v>
      </c>
      <c r="D390" s="254" t="s">
        <v>253</v>
      </c>
      <c r="E390" s="254" t="s">
        <v>252</v>
      </c>
      <c r="F390" s="254" t="s">
        <v>48</v>
      </c>
      <c r="G390" s="126">
        <f>ROUND(VLOOKUP(B390,'Rates_PIN_Prj#_TX# input'!$A$8:$B$23,2,FALSE),2)</f>
        <v>144.24</v>
      </c>
      <c r="H390" s="254">
        <v>0.5</v>
      </c>
      <c r="I390" s="259">
        <f t="shared" si="6"/>
        <v>72.12</v>
      </c>
    </row>
    <row r="391" spans="1:9" x14ac:dyDescent="0.25">
      <c r="A391" s="114">
        <v>45590</v>
      </c>
      <c r="B391" s="254" t="s">
        <v>278</v>
      </c>
      <c r="C391" s="254">
        <v>124072.02</v>
      </c>
      <c r="D391" s="254" t="s">
        <v>261</v>
      </c>
      <c r="E391" s="254" t="s">
        <v>252</v>
      </c>
      <c r="F391" s="254" t="s">
        <v>48</v>
      </c>
      <c r="G391" s="126">
        <f>ROUND(VLOOKUP(B391,'Rates_PIN_Prj#_TX# input'!$A$8:$B$23,2,FALSE),2)</f>
        <v>144.24</v>
      </c>
      <c r="H391" s="254">
        <v>0.5</v>
      </c>
      <c r="I391" s="259">
        <f t="shared" si="6"/>
        <v>72.12</v>
      </c>
    </row>
    <row r="392" spans="1:9" x14ac:dyDescent="0.25">
      <c r="A392" s="114">
        <v>45590</v>
      </c>
      <c r="B392" s="254" t="s">
        <v>278</v>
      </c>
      <c r="C392" s="254">
        <v>130352</v>
      </c>
      <c r="D392" s="254" t="s">
        <v>262</v>
      </c>
      <c r="E392" s="254" t="s">
        <v>279</v>
      </c>
      <c r="F392" s="254" t="s">
        <v>49</v>
      </c>
      <c r="G392" s="126">
        <f>ROUND(VLOOKUP(B392,'Rates_PIN_Prj#_TX# input'!$A$8:$B$23,2,FALSE),2)</f>
        <v>144.24</v>
      </c>
      <c r="H392" s="254">
        <v>0.5</v>
      </c>
      <c r="I392" s="259">
        <f t="shared" si="6"/>
        <v>72.12</v>
      </c>
    </row>
    <row r="393" spans="1:9" x14ac:dyDescent="0.25">
      <c r="A393" s="114">
        <v>45590</v>
      </c>
      <c r="B393" s="254" t="s">
        <v>278</v>
      </c>
      <c r="C393" s="254">
        <v>134727.01</v>
      </c>
      <c r="D393" s="254" t="s">
        <v>263</v>
      </c>
      <c r="E393" s="254" t="s">
        <v>279</v>
      </c>
      <c r="F393" s="254" t="s">
        <v>49</v>
      </c>
      <c r="G393" s="126">
        <f>ROUND(VLOOKUP(B393,'Rates_PIN_Prj#_TX# input'!$A$8:$B$23,2,FALSE),2)</f>
        <v>144.24</v>
      </c>
      <c r="H393" s="254">
        <v>0.5</v>
      </c>
      <c r="I393" s="259">
        <f t="shared" si="6"/>
        <v>72.12</v>
      </c>
    </row>
  </sheetData>
  <protectedRanges>
    <protectedRange sqref="F48:F53 P31:P34 F3:F24" name="Range1"/>
    <protectedRange sqref="C48:D48 C3:D3" name="Range1_2_2"/>
    <protectedRange sqref="C51:D51 C6:D6" name="Range1_3"/>
    <protectedRange sqref="C49:D49 C4:D4" name="Range1_4"/>
    <protectedRange sqref="C50:D50 C5:D5" name="Range1_5"/>
    <protectedRange sqref="C52:D52 C7:D7" name="Range1_2_3"/>
    <protectedRange sqref="C53:D53 C8:D8" name="Range1_6"/>
    <protectedRange sqref="C9:D10" name="Range1_7"/>
    <protectedRange sqref="E52 E7" name="Range1_8"/>
    <protectedRange sqref="E48 E3" name="Range1_9"/>
    <protectedRange sqref="E53 E8" name="Range1_10"/>
    <protectedRange sqref="E51 E6" name="Range1_11"/>
    <protectedRange sqref="E49 E4" name="Range1_12"/>
    <protectedRange sqref="E9" name="Range1_13"/>
    <protectedRange sqref="E5 E50 E10" name="Range1_14"/>
    <protectedRange sqref="C12:D12" name="Range1_15"/>
    <protectedRange sqref="C13" name="Range1_7_1"/>
    <protectedRange sqref="D13" name="Range1_8_1"/>
    <protectedRange sqref="C14 C11" name="Range1_9_1"/>
    <protectedRange sqref="C15" name="Range1_10_1"/>
    <protectedRange sqref="C16:D16" name="Range1_16"/>
    <protectedRange sqref="C17" name="Range1_7_2"/>
    <protectedRange sqref="D17" name="Range1_8_2"/>
    <protectedRange sqref="C18" name="Range1_10_2"/>
    <protectedRange sqref="C19" name="Range1_9_2"/>
    <protectedRange sqref="N32:O32 C22:D22" name="Range1_17"/>
    <protectedRange sqref="C21 N31" name="Range1_9_3"/>
    <protectedRange sqref="E24 Q34 E20" name="Range1_19"/>
    <protectedRange sqref="E11" name="Range1_20"/>
    <protectedRange sqref="E19" name="Range1_21"/>
    <protectedRange sqref="Q31 E21" name="Range1_22"/>
    <protectedRange sqref="E12" name="Range1_23"/>
    <protectedRange sqref="E16" name="Range1_24"/>
    <protectedRange sqref="Q32 E22" name="Range1_25"/>
    <protectedRange sqref="E13" name="Range1_26"/>
    <protectedRange sqref="E17" name="Range1_27"/>
    <protectedRange sqref="E23 Q33 E14" name="Range1_28"/>
    <protectedRange sqref="E15" name="Range1_29"/>
    <protectedRange sqref="E18" name="Range1_30"/>
    <protectedRange sqref="C23 N33" name="Range1_9_4"/>
    <protectedRange sqref="N35:O35 C25:D25" name="Range1_31"/>
    <protectedRange sqref="N36:O38 C26:D28" name="Range1_32"/>
    <protectedRange sqref="C42:D43 N39:O40 C29:D30" name="Range1_33"/>
    <protectedRange sqref="C44:D45 N41:O52 C31:D32" name="Range1_34"/>
    <protectedRange sqref="C46:D47 N53:O54 C33:D34" name="Range1_35"/>
    <protectedRange sqref="C35:D35" name="Range1_36"/>
    <protectedRange sqref="C36:D36" name="Range1_37"/>
    <protectedRange sqref="C37:D37" name="Range1_38"/>
    <protectedRange sqref="C38:D38" name="Range1_39"/>
    <protectedRange sqref="C39:D39" name="Range1_40"/>
    <protectedRange sqref="C40:D40" name="Range1_41"/>
    <protectedRange sqref="C41:D41" name="Range1_42"/>
    <protectedRange sqref="E46 Q53 E33" name="Range1_43"/>
    <protectedRange sqref="E36" name="Range1_44"/>
    <protectedRange sqref="E38" name="Range1_45"/>
    <protectedRange sqref="E37" name="Range1_46"/>
    <protectedRange sqref="E40" name="Range1_47"/>
    <protectedRange sqref="E39" name="Range1_48"/>
    <protectedRange sqref="E41" name="Range1_49"/>
    <protectedRange sqref="Q38 E28" name="Range1_50"/>
    <protectedRange sqref="Q35 E25" name="Range1_51"/>
    <protectedRange sqref="Q37 E27" name="Range1_52"/>
    <protectedRange sqref="E45 Q52 E32" name="Range1_53"/>
    <protectedRange sqref="Q36 E26" name="Range1_54"/>
    <protectedRange sqref="E44 Q41:Q51 E31" name="Range1_55"/>
    <protectedRange sqref="E42 Q39 E29" name="Range1_56"/>
    <protectedRange sqref="E47 Q54 E34" name="Range1_57"/>
    <protectedRange sqref="E43 Q40 E30" name="Range1_58"/>
    <protectedRange sqref="E35" name="Range1_59"/>
    <protectedRange sqref="N55:O55" name="Range1_36_1"/>
    <protectedRange sqref="Q55" name="Range1_59_1"/>
  </protectedRanges>
  <autoFilter ref="A2:K53" xr:uid="{F755FFFE-0203-497C-B576-613875A662C2}">
    <sortState xmlns:xlrd2="http://schemas.microsoft.com/office/spreadsheetml/2017/richdata2" ref="A3:K393">
      <sortCondition ref="B2:B53"/>
    </sortState>
  </autoFilter>
  <sortState xmlns:xlrd2="http://schemas.microsoft.com/office/spreadsheetml/2017/richdata2" ref="N13:Q30">
    <sortCondition ref="O13:O30"/>
  </sortState>
  <mergeCells count="1">
    <mergeCell ref="I1:J1"/>
  </mergeCells>
  <dataValidations count="2">
    <dataValidation allowBlank="1" showInputMessage="1" showErrorMessage="1" promptTitle="PE Number" prompt="Enter the state project number (i.e. XXXXX-XXXX-XX)" sqref="R30 R22:R23 R13:R20 R26:R27" xr:uid="{CCF448B0-6DDD-4756-8737-1D4AFE2512CC}"/>
    <dataValidation allowBlank="1" showInputMessage="1" showErrorMessage="1" prompt="TDOT to enter this information after invoice submittal." sqref="R13:R30" xr:uid="{DB4037B4-8058-4729-8130-5727D74CF5EC}"/>
  </dataValidations>
  <printOptions horizontalCentered="1"/>
  <pageMargins left="0.7" right="0.7" top="0.75" bottom="0.75" header="0.3" footer="0.3"/>
  <pageSetup scale="59" orientation="landscape" verticalDpi="360" r:id="rId1"/>
  <headerFooter>
    <oddHeader>&amp;C&amp;"Arial,Bold"&amp;12Daily Labor Log</oddHeader>
    <oddFooter>&amp;R&amp;8Created 03/25/2024</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CE7B5-F788-43A1-ADCE-045819C7FD04}">
  <sheetPr>
    <tabColor theme="4"/>
  </sheetPr>
  <dimension ref="A1:R34"/>
  <sheetViews>
    <sheetView view="pageBreakPreview" zoomScale="90" zoomScaleNormal="90" zoomScaleSheetLayoutView="90" workbookViewId="0">
      <selection activeCell="C8" sqref="C8"/>
    </sheetView>
  </sheetViews>
  <sheetFormatPr defaultColWidth="9.1796875" defaultRowHeight="15.5" x14ac:dyDescent="0.35"/>
  <cols>
    <col min="1" max="1" width="14.81640625" style="105" bestFit="1" customWidth="1"/>
    <col min="2" max="2" width="19.7265625" style="105" customWidth="1"/>
    <col min="3" max="3" width="15.453125" style="105" customWidth="1"/>
    <col min="4" max="4" width="12.1796875" style="105" customWidth="1"/>
    <col min="5" max="5" width="15.54296875" style="105" customWidth="1"/>
    <col min="6" max="6" width="13.26953125" style="105" customWidth="1"/>
    <col min="7" max="7" width="12.26953125" style="105" customWidth="1"/>
    <col min="8" max="8" width="14.7265625" style="105" customWidth="1"/>
    <col min="9" max="9" width="13.26953125" style="105" customWidth="1"/>
    <col min="10" max="10" width="15.7265625" style="105" customWidth="1"/>
    <col min="11" max="11" width="15.54296875" style="105" bestFit="1" customWidth="1"/>
    <col min="12" max="12" width="45.81640625" style="105" customWidth="1"/>
    <col min="13" max="13" width="40.7265625" style="105" customWidth="1"/>
    <col min="14" max="17" width="9.1796875" style="105"/>
    <col min="18" max="18" width="0" style="105" hidden="1" customWidth="1"/>
    <col min="19" max="16384" width="9.1796875" style="105"/>
  </cols>
  <sheetData>
    <row r="1" spans="1:18" ht="68.25" customHeight="1" x14ac:dyDescent="0.35">
      <c r="A1" s="99" t="s">
        <v>70</v>
      </c>
      <c r="B1" s="100" t="s">
        <v>71</v>
      </c>
      <c r="C1" s="101" t="s">
        <v>74</v>
      </c>
      <c r="D1" s="102" t="s">
        <v>73</v>
      </c>
      <c r="E1" s="101" t="s">
        <v>72</v>
      </c>
      <c r="F1" s="102" t="s">
        <v>79</v>
      </c>
      <c r="G1" s="103" t="s">
        <v>80</v>
      </c>
      <c r="H1" s="103" t="s">
        <v>78</v>
      </c>
      <c r="I1" s="103" t="s">
        <v>81</v>
      </c>
      <c r="J1" s="103" t="s">
        <v>202</v>
      </c>
      <c r="K1" s="103" t="s">
        <v>76</v>
      </c>
      <c r="L1" s="104" t="s">
        <v>77</v>
      </c>
      <c r="M1" s="198" t="s">
        <v>212</v>
      </c>
      <c r="R1" s="106" t="s">
        <v>48</v>
      </c>
    </row>
    <row r="2" spans="1:18" s="158" customFormat="1" x14ac:dyDescent="0.35">
      <c r="A2" s="277" cm="1">
        <f t="array" ref="A2:D5">IFERROR(
  _xlfn._xlws.SORT(
    _xlfn.UNIQUE(
      _xlfn._xlws.FILTER('Total Labor Summary-Field'!B10:E9006, 'Total Labor Summary-Field'!B10:B9006 &lt;&gt; "")
    ),
    {1,2}
  ),
  ""
)</f>
        <v>106301</v>
      </c>
      <c r="B2" s="187" t="str">
        <v>45002-1135-94</v>
      </c>
      <c r="C2" s="187" t="str">
        <v>TX00358012</v>
      </c>
      <c r="D2" s="187" t="str">
        <v>Federal</v>
      </c>
      <c r="E2" s="273"/>
      <c r="F2" s="197">
        <f>SUMIFS('Total Labor Summary-Field'!I10:$I$9006,'Total Labor Summary-Field'!B10:$B$9006,A2,'Total Labor Summary-Field'!C10:$C$9006,B2,'Total Labor Summary-Field'!D10:$D$9006,C2)</f>
        <v>109.36</v>
      </c>
      <c r="G2" s="165">
        <f>F2/F26</f>
        <v>0.25</v>
      </c>
      <c r="H2" s="167">
        <f>IF(D2="Federal",'Rates_PIN_Prj#_TX# input'!$N$6,'Rates_PIN_Prj#_TX# input'!$S$6)*F2</f>
        <v>94.268320000000003</v>
      </c>
      <c r="I2" s="167">
        <f>ROUND((F2+H2)*'Rates_PIN_Prj#_TX# input'!$O$6,3)</f>
        <v>26.472000000000001</v>
      </c>
      <c r="J2" s="167"/>
      <c r="K2" s="167">
        <f>ROUND(F2+H2+I2+J2,3)</f>
        <v>230.1</v>
      </c>
      <c r="L2" s="107"/>
      <c r="R2" s="159" t="s">
        <v>49</v>
      </c>
    </row>
    <row r="3" spans="1:18" s="158" customFormat="1" x14ac:dyDescent="0.35">
      <c r="A3" s="274">
        <v>124072.02</v>
      </c>
      <c r="B3" s="187" t="str">
        <v>N/A</v>
      </c>
      <c r="C3" s="187" t="str">
        <v>TX00358012</v>
      </c>
      <c r="D3" s="187" t="str">
        <v>Federal</v>
      </c>
      <c r="E3" s="273"/>
      <c r="F3" s="197">
        <f>SUMIFS('Total Labor Summary-Field'!I11:$I$9006,'Total Labor Summary-Field'!B11:$B$9006,A3,'Total Labor Summary-Field'!C11:$C$9006,B3,'Total Labor Summary-Field'!D11:$D$9006,C3)</f>
        <v>109.36</v>
      </c>
      <c r="G3" s="165">
        <f>F3/F26</f>
        <v>0.25</v>
      </c>
      <c r="H3" s="167">
        <f>IF(D3="Federal",'Rates_PIN_Prj#_TX# input'!$N$6,'Rates_PIN_Prj#_TX# input'!$S$6)*F3</f>
        <v>94.268320000000003</v>
      </c>
      <c r="I3" s="167">
        <f>ROUND((F3+H3)*'Rates_PIN_Prj#_TX# input'!$O$6,3)</f>
        <v>26.472000000000001</v>
      </c>
      <c r="J3" s="167"/>
      <c r="K3" s="167">
        <f t="shared" ref="K3:K25" si="0">ROUND(F3+H3+I3+J3,3)</f>
        <v>230.1</v>
      </c>
      <c r="L3" s="107"/>
    </row>
    <row r="4" spans="1:18" s="158" customFormat="1" x14ac:dyDescent="0.35">
      <c r="A4" s="274">
        <v>130352</v>
      </c>
      <c r="B4" s="187" t="str">
        <v>79I040-S1-011</v>
      </c>
      <c r="C4" s="187" t="str">
        <v>TX00358011</v>
      </c>
      <c r="D4" s="187" t="str">
        <v>State</v>
      </c>
      <c r="E4" s="273"/>
      <c r="F4" s="197">
        <f>SUMIFS('Total Labor Summary-Field'!I12:$I$9006,'Total Labor Summary-Field'!B12:$B$9006,A4,'Total Labor Summary-Field'!C12:$C$9006,B4,'Total Labor Summary-Field'!D12:$D$9006,C4)</f>
        <v>109.36</v>
      </c>
      <c r="G4" s="165">
        <f>F4/F26</f>
        <v>0.25</v>
      </c>
      <c r="H4" s="167">
        <f>IF(D4="Federal",'Rates_PIN_Prj#_TX# input'!$N$6,'Rates_PIN_Prj#_TX# input'!$S$6)*F4</f>
        <v>94.268320000000003</v>
      </c>
      <c r="I4" s="167">
        <f>ROUND((F4+H4)*'Rates_PIN_Prj#_TX# input'!$O$6,3)</f>
        <v>26.472000000000001</v>
      </c>
      <c r="J4" s="167"/>
      <c r="K4" s="167">
        <f t="shared" si="0"/>
        <v>230.1</v>
      </c>
      <c r="L4" s="107"/>
    </row>
    <row r="5" spans="1:18" s="158" customFormat="1" x14ac:dyDescent="0.35">
      <c r="A5" s="274">
        <v>134727.01</v>
      </c>
      <c r="B5" s="187" t="str">
        <v>R3I024-S1-002</v>
      </c>
      <c r="C5" s="187" t="str">
        <v>TX00358011</v>
      </c>
      <c r="D5" s="187" t="str">
        <v>State</v>
      </c>
      <c r="E5" s="273"/>
      <c r="F5" s="197">
        <f>SUMIFS('Total Labor Summary-Field'!I13:$I$9006,'Total Labor Summary-Field'!B13:$B$9006,A5,'Total Labor Summary-Field'!C13:$C$9006,B5,'Total Labor Summary-Field'!D13:$D$9006,C5)</f>
        <v>109.36</v>
      </c>
      <c r="G5" s="165">
        <f>F5/F26</f>
        <v>0.25</v>
      </c>
      <c r="H5" s="167">
        <f>IF(D5="Federal",'Rates_PIN_Prj#_TX# input'!$N$6,'Rates_PIN_Prj#_TX# input'!$S$6)*F5</f>
        <v>94.268320000000003</v>
      </c>
      <c r="I5" s="167">
        <f>ROUND((F5+H5)*'Rates_PIN_Prj#_TX# input'!$O$6,3)</f>
        <v>26.472000000000001</v>
      </c>
      <c r="J5" s="167"/>
      <c r="K5" s="167">
        <f t="shared" si="0"/>
        <v>230.1</v>
      </c>
      <c r="L5" s="107"/>
    </row>
    <row r="6" spans="1:18" s="158" customFormat="1" x14ac:dyDescent="0.35">
      <c r="A6" s="187"/>
      <c r="B6" s="187"/>
      <c r="C6" s="187"/>
      <c r="D6" s="187"/>
      <c r="E6" s="196"/>
      <c r="F6" s="197">
        <f>SUMIFS('Total Labor Summary-Field'!I14:$I$9006,'Total Labor Summary-Field'!B14:$B$9006,A6,'Total Labor Summary-Field'!C14:$C$9006,B6,'Total Labor Summary-Field'!D14:$D$9006,C6)</f>
        <v>0</v>
      </c>
      <c r="G6" s="165">
        <f>F6/F26</f>
        <v>0</v>
      </c>
      <c r="H6" s="167">
        <f>IF(D6="Federal",'Rates_PIN_Prj#_TX# input'!$N$6,'Rates_PIN_Prj#_TX# input'!$S$6)*F6</f>
        <v>0</v>
      </c>
      <c r="I6" s="167">
        <f>ROUND((F6+H6)*'Rates_PIN_Prj#_TX# input'!$O$6,3)</f>
        <v>0</v>
      </c>
      <c r="J6" s="167"/>
      <c r="K6" s="167">
        <f t="shared" si="0"/>
        <v>0</v>
      </c>
      <c r="L6" s="107"/>
    </row>
    <row r="7" spans="1:18" s="158" customFormat="1" x14ac:dyDescent="0.35">
      <c r="A7" s="187"/>
      <c r="B7" s="187"/>
      <c r="C7" s="187"/>
      <c r="D7" s="187"/>
      <c r="E7" s="196"/>
      <c r="F7" s="197">
        <f>SUMIFS('Total Labor Summary-Field'!I15:$I$9006,'Total Labor Summary-Field'!B15:$B$9006,A7,'Total Labor Summary-Field'!C15:$C$9006,B7,'Total Labor Summary-Field'!D15:$D$9006,C7)</f>
        <v>0</v>
      </c>
      <c r="G7" s="165">
        <f>F7/F26</f>
        <v>0</v>
      </c>
      <c r="H7" s="167">
        <f>IF(D7="Federal",'Rates_PIN_Prj#_TX# input'!$N$6,'Rates_PIN_Prj#_TX# input'!$S$6)*F7</f>
        <v>0</v>
      </c>
      <c r="I7" s="167">
        <f>ROUND((F7+H7)*'Rates_PIN_Prj#_TX# input'!$O$6,3)</f>
        <v>0</v>
      </c>
      <c r="J7" s="167"/>
      <c r="K7" s="167">
        <f t="shared" si="0"/>
        <v>0</v>
      </c>
      <c r="L7" s="107"/>
    </row>
    <row r="8" spans="1:18" s="158" customFormat="1" x14ac:dyDescent="0.35">
      <c r="A8" s="187"/>
      <c r="B8" s="187"/>
      <c r="C8" s="187"/>
      <c r="D8" s="187"/>
      <c r="E8" s="196"/>
      <c r="F8" s="197">
        <f>SUMIFS('Total Labor Summary-Field'!I16:$I$9006,'Total Labor Summary-Field'!B16:$B$9006,A8,'Total Labor Summary-Field'!C16:$C$9006,B8,'Total Labor Summary-Field'!D16:$D$9006,C8)</f>
        <v>0</v>
      </c>
      <c r="G8" s="165">
        <f>F8/F26</f>
        <v>0</v>
      </c>
      <c r="H8" s="167">
        <f>IF(D8="Federal",'Rates_PIN_Prj#_TX# input'!$N$6,'Rates_PIN_Prj#_TX# input'!$S$6)*F8</f>
        <v>0</v>
      </c>
      <c r="I8" s="167">
        <f>ROUND((F8+H8)*'Rates_PIN_Prj#_TX# input'!$O$6,3)</f>
        <v>0</v>
      </c>
      <c r="J8" s="167"/>
      <c r="K8" s="167">
        <f t="shared" si="0"/>
        <v>0</v>
      </c>
      <c r="L8" s="107"/>
    </row>
    <row r="9" spans="1:18" s="158" customFormat="1" x14ac:dyDescent="0.35">
      <c r="A9" s="187"/>
      <c r="B9" s="187"/>
      <c r="C9" s="187"/>
      <c r="D9" s="187"/>
      <c r="E9" s="196"/>
      <c r="F9" s="197">
        <f>SUMIFS('Total Labor Summary-Field'!I17:$I$9006,'Total Labor Summary-Field'!B17:$B$9006,A9,'Total Labor Summary-Field'!C17:$C$9006,B9,'Total Labor Summary-Field'!D17:$D$9006,C9)</f>
        <v>0</v>
      </c>
      <c r="G9" s="165">
        <f>F9/F26</f>
        <v>0</v>
      </c>
      <c r="H9" s="167">
        <f>IF(D9="Federal",'Rates_PIN_Prj#_TX# input'!$N$6,'Rates_PIN_Prj#_TX# input'!$S$6)*F9</f>
        <v>0</v>
      </c>
      <c r="I9" s="167">
        <f>ROUND((F9+H9)*'Rates_PIN_Prj#_TX# input'!$O$6,3)</f>
        <v>0</v>
      </c>
      <c r="J9" s="167"/>
      <c r="K9" s="167">
        <f t="shared" si="0"/>
        <v>0</v>
      </c>
      <c r="L9" s="107"/>
    </row>
    <row r="10" spans="1:18" s="158" customFormat="1" x14ac:dyDescent="0.35">
      <c r="A10" s="187"/>
      <c r="B10" s="187"/>
      <c r="C10" s="187"/>
      <c r="D10" s="187"/>
      <c r="E10" s="196"/>
      <c r="F10" s="197">
        <f>SUMIFS('Total Labor Summary-Field'!I18:$I$9006,'Total Labor Summary-Field'!B18:$B$9006,A10,'Total Labor Summary-Field'!C18:$C$9006,B10,'Total Labor Summary-Field'!D18:$D$9006,C10)</f>
        <v>0</v>
      </c>
      <c r="G10" s="165">
        <f>F10/F26</f>
        <v>0</v>
      </c>
      <c r="H10" s="167">
        <f>IF(D10="Federal",'Rates_PIN_Prj#_TX# input'!$N$6,'Rates_PIN_Prj#_TX# input'!$S$6)*F10</f>
        <v>0</v>
      </c>
      <c r="I10" s="167">
        <f>ROUND((F10+H10)*'Rates_PIN_Prj#_TX# input'!$O$6,3)</f>
        <v>0</v>
      </c>
      <c r="J10" s="167"/>
      <c r="K10" s="167">
        <f t="shared" si="0"/>
        <v>0</v>
      </c>
      <c r="L10" s="107"/>
    </row>
    <row r="11" spans="1:18" s="158" customFormat="1" x14ac:dyDescent="0.35">
      <c r="A11" s="187"/>
      <c r="B11" s="187"/>
      <c r="C11" s="187"/>
      <c r="D11" s="187"/>
      <c r="E11" s="196"/>
      <c r="F11" s="197">
        <f>SUMIFS('Total Labor Summary-Field'!I19:$I$9006,'Total Labor Summary-Field'!B19:$B$9006,A11,'Total Labor Summary-Field'!C19:$C$9006,B11,'Total Labor Summary-Field'!D19:$D$9006,C11)</f>
        <v>0</v>
      </c>
      <c r="G11" s="165">
        <f>F11/F26</f>
        <v>0</v>
      </c>
      <c r="H11" s="167">
        <f>IF(D11="Federal",'Rates_PIN_Prj#_TX# input'!$N$6,'Rates_PIN_Prj#_TX# input'!$S$6)*F11</f>
        <v>0</v>
      </c>
      <c r="I11" s="167">
        <f>ROUND((F11+H11)*'Rates_PIN_Prj#_TX# input'!$O$6,3)</f>
        <v>0</v>
      </c>
      <c r="J11" s="167"/>
      <c r="K11" s="167">
        <f t="shared" si="0"/>
        <v>0</v>
      </c>
      <c r="L11" s="107"/>
    </row>
    <row r="12" spans="1:18" s="158" customFormat="1" x14ac:dyDescent="0.35">
      <c r="A12" s="187"/>
      <c r="B12" s="187"/>
      <c r="C12" s="187"/>
      <c r="D12" s="187"/>
      <c r="E12" s="196"/>
      <c r="F12" s="197">
        <f>SUMIFS('Total Labor Summary-Field'!I20:$I$9006,'Total Labor Summary-Field'!B20:$B$9006,A12,'Total Labor Summary-Field'!C20:$C$9006,B12,'Total Labor Summary-Field'!D20:$D$9006,C12)</f>
        <v>0</v>
      </c>
      <c r="G12" s="165">
        <f>F12/F26</f>
        <v>0</v>
      </c>
      <c r="H12" s="167">
        <f>IF(D12="Federal",'Rates_PIN_Prj#_TX# input'!$N$6,'Rates_PIN_Prj#_TX# input'!$S$6)*F12</f>
        <v>0</v>
      </c>
      <c r="I12" s="167">
        <f>ROUND((F12+H12)*'Rates_PIN_Prj#_TX# input'!$O$6,3)</f>
        <v>0</v>
      </c>
      <c r="J12" s="167"/>
      <c r="K12" s="167">
        <f t="shared" si="0"/>
        <v>0</v>
      </c>
      <c r="L12" s="107"/>
    </row>
    <row r="13" spans="1:18" s="158" customFormat="1" x14ac:dyDescent="0.35">
      <c r="A13" s="187"/>
      <c r="B13" s="187"/>
      <c r="C13" s="187"/>
      <c r="D13" s="187"/>
      <c r="E13" s="196"/>
      <c r="F13" s="197">
        <f>SUMIFS('Total Labor Summary-Field'!I21:$I$9006,'Total Labor Summary-Field'!B21:$B$9006,A13,'Total Labor Summary-Field'!C21:$C$9006,B13,'Total Labor Summary-Field'!D21:$D$9006,C13)</f>
        <v>0</v>
      </c>
      <c r="G13" s="165">
        <f>F13/F26</f>
        <v>0</v>
      </c>
      <c r="H13" s="167">
        <f>IF(D13="Federal",'Rates_PIN_Prj#_TX# input'!$N$6,'Rates_PIN_Prj#_TX# input'!$S$6)*F13</f>
        <v>0</v>
      </c>
      <c r="I13" s="167">
        <f>ROUND((F13+H13)*'Rates_PIN_Prj#_TX# input'!$O$6,3)</f>
        <v>0</v>
      </c>
      <c r="J13" s="167"/>
      <c r="K13" s="167">
        <f t="shared" si="0"/>
        <v>0</v>
      </c>
      <c r="L13" s="107"/>
    </row>
    <row r="14" spans="1:18" s="158" customFormat="1" x14ac:dyDescent="0.35">
      <c r="A14" s="187"/>
      <c r="B14" s="187"/>
      <c r="C14" s="187"/>
      <c r="D14" s="187"/>
      <c r="E14" s="196"/>
      <c r="F14" s="197">
        <f>SUMIFS('Total Labor Summary-Field'!I22:$I$9006,'Total Labor Summary-Field'!B22:$B$9006,A14,'Total Labor Summary-Field'!C22:$C$9006,B14,'Total Labor Summary-Field'!D22:$D$9006,C14)</f>
        <v>0</v>
      </c>
      <c r="G14" s="165">
        <f>F14/F26</f>
        <v>0</v>
      </c>
      <c r="H14" s="167">
        <f>IF(D14="Federal",'Rates_PIN_Prj#_TX# input'!$N$6,'Rates_PIN_Prj#_TX# input'!$S$6)*F14</f>
        <v>0</v>
      </c>
      <c r="I14" s="167">
        <f>ROUND((F14+H14)*'Rates_PIN_Prj#_TX# input'!$O$6,3)</f>
        <v>0</v>
      </c>
      <c r="J14" s="167"/>
      <c r="K14" s="167">
        <f t="shared" si="0"/>
        <v>0</v>
      </c>
      <c r="L14" s="107"/>
    </row>
    <row r="15" spans="1:18" s="158" customFormat="1" x14ac:dyDescent="0.35">
      <c r="A15" s="187"/>
      <c r="B15" s="187"/>
      <c r="C15" s="187"/>
      <c r="D15" s="187"/>
      <c r="E15" s="196"/>
      <c r="F15" s="197">
        <f>SUMIFS('Total Labor Summary-Field'!I23:$I$9006,'Total Labor Summary-Field'!B23:$B$9006,A15,'Total Labor Summary-Field'!C23:$C$9006,B15,'Total Labor Summary-Field'!D23:$D$9006,C15)</f>
        <v>0</v>
      </c>
      <c r="G15" s="165">
        <f>F15/F26</f>
        <v>0</v>
      </c>
      <c r="H15" s="167">
        <f>IF(D15="Federal",'Rates_PIN_Prj#_TX# input'!$N$6,'Rates_PIN_Prj#_TX# input'!$S$6)*F15</f>
        <v>0</v>
      </c>
      <c r="I15" s="167">
        <f>ROUND((F15+H15)*'Rates_PIN_Prj#_TX# input'!$O$6,3)</f>
        <v>0</v>
      </c>
      <c r="J15" s="167"/>
      <c r="K15" s="167">
        <f t="shared" si="0"/>
        <v>0</v>
      </c>
      <c r="L15" s="107"/>
    </row>
    <row r="16" spans="1:18" s="158" customFormat="1" x14ac:dyDescent="0.35">
      <c r="A16" s="187"/>
      <c r="B16" s="187"/>
      <c r="C16" s="187"/>
      <c r="D16" s="187"/>
      <c r="E16" s="196"/>
      <c r="F16" s="197">
        <f>SUMIFS('Total Labor Summary-Field'!I24:$I$9006,'Total Labor Summary-Field'!B24:$B$9006,A16,'Total Labor Summary-Field'!C24:$C$9006,B16,'Total Labor Summary-Field'!D24:$D$9006,C16)</f>
        <v>0</v>
      </c>
      <c r="G16" s="165">
        <f>F16/F26</f>
        <v>0</v>
      </c>
      <c r="H16" s="167">
        <f>IF(D16="Federal",'Rates_PIN_Prj#_TX# input'!$N$6,'Rates_PIN_Prj#_TX# input'!$S$6)*F16</f>
        <v>0</v>
      </c>
      <c r="I16" s="167">
        <f>ROUND((F16+H16)*'Rates_PIN_Prj#_TX# input'!$O$6,3)</f>
        <v>0</v>
      </c>
      <c r="J16" s="167"/>
      <c r="K16" s="167">
        <f t="shared" si="0"/>
        <v>0</v>
      </c>
      <c r="L16" s="107"/>
    </row>
    <row r="17" spans="1:18" s="158" customFormat="1" x14ac:dyDescent="0.35">
      <c r="A17" s="187"/>
      <c r="B17" s="187"/>
      <c r="C17" s="187"/>
      <c r="D17" s="187"/>
      <c r="E17" s="196"/>
      <c r="F17" s="197">
        <f>SUMIFS('Total Labor Summary-Field'!I25:$I$9006,'Total Labor Summary-Field'!B25:$B$9006,A17,'Total Labor Summary-Field'!C25:$C$9006,B17,'Total Labor Summary-Field'!D25:$D$9006,C17)</f>
        <v>0</v>
      </c>
      <c r="G17" s="165">
        <f>F17/F26</f>
        <v>0</v>
      </c>
      <c r="H17" s="167">
        <f>IF(D17="Federal",'Rates_PIN_Prj#_TX# input'!$N$6,'Rates_PIN_Prj#_TX# input'!$S$6)*F17</f>
        <v>0</v>
      </c>
      <c r="I17" s="167">
        <f>ROUND((F17+H17)*'Rates_PIN_Prj#_TX# input'!$O$6,3)</f>
        <v>0</v>
      </c>
      <c r="J17" s="167"/>
      <c r="K17" s="167">
        <f t="shared" si="0"/>
        <v>0</v>
      </c>
      <c r="L17" s="107"/>
    </row>
    <row r="18" spans="1:18" s="158" customFormat="1" x14ac:dyDescent="0.35">
      <c r="A18" s="187"/>
      <c r="B18" s="187"/>
      <c r="C18" s="187"/>
      <c r="D18" s="187"/>
      <c r="E18" s="196"/>
      <c r="F18" s="197">
        <f>SUMIFS('Total Labor Summary-Field'!I26:$I$9006,'Total Labor Summary-Field'!B26:$B$9006,A18,'Total Labor Summary-Field'!C26:$C$9006,B18,'Total Labor Summary-Field'!D26:$D$9006,C18)</f>
        <v>0</v>
      </c>
      <c r="G18" s="165">
        <f>F18/F26</f>
        <v>0</v>
      </c>
      <c r="H18" s="167">
        <f>IF(D18="Federal",'Rates_PIN_Prj#_TX# input'!$N$6,'Rates_PIN_Prj#_TX# input'!$S$6)*F18</f>
        <v>0</v>
      </c>
      <c r="I18" s="167">
        <f>ROUND((F18+H18)*'Rates_PIN_Prj#_TX# input'!$O$6,3)</f>
        <v>0</v>
      </c>
      <c r="J18" s="167"/>
      <c r="K18" s="167">
        <f t="shared" si="0"/>
        <v>0</v>
      </c>
      <c r="L18" s="107"/>
    </row>
    <row r="19" spans="1:18" s="158" customFormat="1" x14ac:dyDescent="0.35">
      <c r="A19" s="187"/>
      <c r="B19" s="187"/>
      <c r="C19" s="187"/>
      <c r="D19" s="187"/>
      <c r="E19" s="196"/>
      <c r="F19" s="197">
        <f>SUMIFS('Total Labor Summary-Field'!I27:$I$9006,'Total Labor Summary-Field'!B27:$B$9006,A19,'Total Labor Summary-Field'!C27:$C$9006,B19,'Total Labor Summary-Field'!D27:$D$9006,C19)</f>
        <v>0</v>
      </c>
      <c r="G19" s="165">
        <f>F19/F26</f>
        <v>0</v>
      </c>
      <c r="H19" s="167">
        <f>IF(D19="Federal",'Rates_PIN_Prj#_TX# input'!$N$6,'Rates_PIN_Prj#_TX# input'!$S$6)*F19</f>
        <v>0</v>
      </c>
      <c r="I19" s="167">
        <f>ROUND((F19+H19)*'Rates_PIN_Prj#_TX# input'!$O$6,3)</f>
        <v>0</v>
      </c>
      <c r="J19" s="167"/>
      <c r="K19" s="167">
        <f t="shared" si="0"/>
        <v>0</v>
      </c>
      <c r="L19" s="107"/>
    </row>
    <row r="20" spans="1:18" s="158" customFormat="1" x14ac:dyDescent="0.35">
      <c r="A20" s="187"/>
      <c r="B20" s="187"/>
      <c r="C20" s="187"/>
      <c r="D20" s="187"/>
      <c r="E20" s="196"/>
      <c r="F20" s="197">
        <f>SUMIFS('Total Labor Summary-Field'!I28:$I$9006,'Total Labor Summary-Field'!B28:$B$9006,A20,'Total Labor Summary-Field'!C28:$C$9006,B20,'Total Labor Summary-Field'!D28:$D$9006,C20)</f>
        <v>0</v>
      </c>
      <c r="G20" s="165">
        <f>F20/F26</f>
        <v>0</v>
      </c>
      <c r="H20" s="167">
        <f>IF(D20="Federal",'Rates_PIN_Prj#_TX# input'!$N$6,'Rates_PIN_Prj#_TX# input'!$S$6)*F20</f>
        <v>0</v>
      </c>
      <c r="I20" s="167">
        <f>ROUND((F20+H20)*'Rates_PIN_Prj#_TX# input'!$O$6,3)</f>
        <v>0</v>
      </c>
      <c r="J20" s="167"/>
      <c r="K20" s="167">
        <f t="shared" si="0"/>
        <v>0</v>
      </c>
      <c r="L20" s="107"/>
    </row>
    <row r="21" spans="1:18" s="158" customFormat="1" x14ac:dyDescent="0.35">
      <c r="A21" s="187"/>
      <c r="B21" s="187"/>
      <c r="C21" s="187"/>
      <c r="D21" s="187"/>
      <c r="E21" s="196"/>
      <c r="F21" s="197">
        <f>SUMIFS('Total Labor Summary-Field'!I29:$I$9006,'Total Labor Summary-Field'!B29:$B$9006,A21,'Total Labor Summary-Field'!C29:$C$9006,B21,'Total Labor Summary-Field'!D29:$D$9006,C21)</f>
        <v>0</v>
      </c>
      <c r="G21" s="165">
        <f>F21/F26</f>
        <v>0</v>
      </c>
      <c r="H21" s="167">
        <f>IF(D21="Federal",'Rates_PIN_Prj#_TX# input'!$N$6,'Rates_PIN_Prj#_TX# input'!$S$6)*F21</f>
        <v>0</v>
      </c>
      <c r="I21" s="167">
        <f>ROUND((F21+H21)*'Rates_PIN_Prj#_TX# input'!$O$6,3)</f>
        <v>0</v>
      </c>
      <c r="J21" s="167"/>
      <c r="K21" s="167">
        <f t="shared" si="0"/>
        <v>0</v>
      </c>
      <c r="L21" s="107"/>
    </row>
    <row r="22" spans="1:18" s="158" customFormat="1" x14ac:dyDescent="0.35">
      <c r="A22" s="187"/>
      <c r="B22" s="187"/>
      <c r="C22" s="187"/>
      <c r="D22" s="187"/>
      <c r="E22" s="196"/>
      <c r="F22" s="197">
        <f>SUMIFS('Total Labor Summary-Field'!I30:$I$9006,'Total Labor Summary-Field'!B30:$B$9006,A22,'Total Labor Summary-Field'!C30:$C$9006,B22,'Total Labor Summary-Field'!D30:$D$9006,C22)</f>
        <v>0</v>
      </c>
      <c r="G22" s="165">
        <f>F22/F26</f>
        <v>0</v>
      </c>
      <c r="H22" s="167">
        <f>IF(D22="Federal",'Rates_PIN_Prj#_TX# input'!$N$6,'Rates_PIN_Prj#_TX# input'!$S$6)*F22</f>
        <v>0</v>
      </c>
      <c r="I22" s="167">
        <f>ROUND((F22+H22)*'Rates_PIN_Prj#_TX# input'!$O$6,3)</f>
        <v>0</v>
      </c>
      <c r="J22" s="167"/>
      <c r="K22" s="167">
        <f t="shared" si="0"/>
        <v>0</v>
      </c>
      <c r="L22" s="107"/>
    </row>
    <row r="23" spans="1:18" s="158" customFormat="1" x14ac:dyDescent="0.35">
      <c r="A23" s="187"/>
      <c r="B23" s="187"/>
      <c r="C23" s="187"/>
      <c r="D23" s="187"/>
      <c r="E23" s="196"/>
      <c r="F23" s="197">
        <f>SUMIFS('Total Labor Summary-Field'!I31:$I$9006,'Total Labor Summary-Field'!B31:$B$9006,A23,'Total Labor Summary-Field'!C31:$C$9006,B23,'Total Labor Summary-Field'!D31:$D$9006,C23)</f>
        <v>0</v>
      </c>
      <c r="G23" s="165">
        <f>F23/F26</f>
        <v>0</v>
      </c>
      <c r="H23" s="167">
        <f>IF(D23="Federal",'Rates_PIN_Prj#_TX# input'!$N$6,'Rates_PIN_Prj#_TX# input'!$S$6)*F23</f>
        <v>0</v>
      </c>
      <c r="I23" s="167">
        <f>ROUND((F23+H23)*'Rates_PIN_Prj#_TX# input'!$O$6,3)</f>
        <v>0</v>
      </c>
      <c r="J23" s="167"/>
      <c r="K23" s="167">
        <f t="shared" si="0"/>
        <v>0</v>
      </c>
      <c r="L23" s="107"/>
    </row>
    <row r="24" spans="1:18" s="158" customFormat="1" x14ac:dyDescent="0.35">
      <c r="A24" s="187"/>
      <c r="B24" s="187"/>
      <c r="C24" s="187"/>
      <c r="D24" s="187"/>
      <c r="E24" s="196"/>
      <c r="F24" s="197">
        <f>SUMIFS('Total Labor Summary-Field'!I32:$I$9006,'Total Labor Summary-Field'!B32:$B$9006,A24,'Total Labor Summary-Field'!C32:$C$9006,B24,'Total Labor Summary-Field'!D32:$D$9006,C24)</f>
        <v>0</v>
      </c>
      <c r="G24" s="165">
        <f>F24/F26</f>
        <v>0</v>
      </c>
      <c r="H24" s="167">
        <f>IF(D24="Federal",'Rates_PIN_Prj#_TX# input'!$N$6,'Rates_PIN_Prj#_TX# input'!$S$6)*F24</f>
        <v>0</v>
      </c>
      <c r="I24" s="167">
        <f>ROUND((F24+H24)*'Rates_PIN_Prj#_TX# input'!$O$6,3)</f>
        <v>0</v>
      </c>
      <c r="J24" s="167"/>
      <c r="K24" s="167">
        <f t="shared" si="0"/>
        <v>0</v>
      </c>
      <c r="L24" s="107"/>
    </row>
    <row r="25" spans="1:18" s="158" customFormat="1" ht="16" thickBot="1" x14ac:dyDescent="0.4">
      <c r="A25" s="187"/>
      <c r="B25" s="187"/>
      <c r="C25" s="187"/>
      <c r="D25" s="187"/>
      <c r="E25" s="196"/>
      <c r="F25" s="197">
        <f>SUMIFS('Total Labor Summary-Field'!I33:$I$9006,'Total Labor Summary-Field'!B33:$B$9006,A25,'Total Labor Summary-Field'!C33:$C$9006,B25,'Total Labor Summary-Field'!D33:$D$9006,C25)</f>
        <v>0</v>
      </c>
      <c r="G25" s="181">
        <f>F25/F26</f>
        <v>0</v>
      </c>
      <c r="H25" s="167">
        <f>IF(D25="Federal",'Rates_PIN_Prj#_TX# input'!$N$6,'Rates_PIN_Prj#_TX# input'!$S$6)*F25</f>
        <v>0</v>
      </c>
      <c r="I25" s="167">
        <f>ROUND((F25+H25)*'Rates_PIN_Prj#_TX# input'!$O$6,3)</f>
        <v>0</v>
      </c>
      <c r="J25" s="180"/>
      <c r="K25" s="167">
        <f t="shared" si="0"/>
        <v>0</v>
      </c>
      <c r="L25" s="107"/>
    </row>
    <row r="26" spans="1:18" ht="16" thickBot="1" x14ac:dyDescent="0.4">
      <c r="F26" s="166">
        <f>ROUND(SUM(F2:F25),2)</f>
        <v>437.44</v>
      </c>
      <c r="G26" s="182">
        <f>SUM(G2:G25)</f>
        <v>1</v>
      </c>
      <c r="H26" s="183">
        <f>ROUND(SUM(H2:H25),2)</f>
        <v>377.07</v>
      </c>
      <c r="I26" s="183">
        <f>ROUND(SUM(I2:I25),2)</f>
        <v>105.89</v>
      </c>
      <c r="J26" s="184">
        <f>SUM(J2:J25)</f>
        <v>0</v>
      </c>
      <c r="K26" s="186">
        <f>ROUND((K27+K28),3)</f>
        <v>920.4</v>
      </c>
      <c r="L26" s="105" t="s">
        <v>160</v>
      </c>
    </row>
    <row r="27" spans="1:18" ht="16" thickBot="1" x14ac:dyDescent="0.4">
      <c r="E27" s="106"/>
      <c r="G27" s="105" t="s">
        <v>82</v>
      </c>
      <c r="K27" s="185">
        <f>SUMIFS($K$2:$K$25,$D$2:$D$25,"State")</f>
        <v>460.2</v>
      </c>
      <c r="L27" s="177" t="s">
        <v>283</v>
      </c>
      <c r="M27" s="178"/>
    </row>
    <row r="28" spans="1:18" ht="16" thickBot="1" x14ac:dyDescent="0.4">
      <c r="F28" s="158"/>
      <c r="G28" s="158"/>
      <c r="H28" s="158"/>
      <c r="I28" s="158"/>
      <c r="J28" s="158"/>
      <c r="K28" s="179">
        <f>SUMIFS($K$2:$K$25,$D$2:$D$25,"Federal")</f>
        <v>460.2</v>
      </c>
      <c r="L28" s="177" t="s">
        <v>284</v>
      </c>
      <c r="M28" s="178"/>
    </row>
    <row r="30" spans="1:18" ht="16" thickBot="1" x14ac:dyDescent="0.4"/>
    <row r="31" spans="1:18" s="106" customFormat="1" ht="18" x14ac:dyDescent="0.25">
      <c r="R31" s="250"/>
    </row>
    <row r="32" spans="1:18" x14ac:dyDescent="0.35">
      <c r="R32" s="249"/>
    </row>
    <row r="33" spans="18:18" x14ac:dyDescent="0.35">
      <c r="R33" s="249"/>
    </row>
    <row r="34" spans="18:18" x14ac:dyDescent="0.35">
      <c r="R34" s="249"/>
    </row>
  </sheetData>
  <autoFilter ref="A1:L28" xr:uid="{5E3AB47C-4F82-4C0A-B105-5B2E77564E4A}"/>
  <printOptions horizontalCentered="1"/>
  <pageMargins left="0" right="0" top="0.75" bottom="0.75" header="0.3" footer="0.3"/>
  <pageSetup scale="60" orientation="landscape" verticalDpi="1200" r:id="rId1"/>
  <headerFooter>
    <oddHeader xml:space="preserve">&amp;C&amp;"-,Bold"&amp;18Direct Cost - Summary  </oddHeader>
    <oddFooter xml:space="preserve">&amp;RVersion Created 02/15/2024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5C56-67B5-421D-95C4-84D103F7964C}">
  <sheetPr>
    <tabColor theme="4"/>
  </sheetPr>
  <dimension ref="A1:S70"/>
  <sheetViews>
    <sheetView view="pageBreakPreview" zoomScale="80" zoomScaleNormal="80" zoomScaleSheetLayoutView="80" workbookViewId="0">
      <selection activeCell="F25" sqref="F25"/>
    </sheetView>
  </sheetViews>
  <sheetFormatPr defaultColWidth="9.1796875" defaultRowHeight="12.5" x14ac:dyDescent="0.25"/>
  <cols>
    <col min="1" max="1" width="38.26953125" customWidth="1"/>
    <col min="2" max="2" width="15.1796875" customWidth="1"/>
    <col min="3" max="6" width="20.81640625" customWidth="1"/>
    <col min="7" max="7" width="14.26953125" customWidth="1"/>
    <col min="8" max="8" width="16.453125" customWidth="1"/>
    <col min="9" max="9" width="15.54296875" bestFit="1" customWidth="1"/>
    <col min="10" max="10" width="35.1796875" customWidth="1"/>
    <col min="12" max="12" width="37.26953125" customWidth="1"/>
  </cols>
  <sheetData>
    <row r="1" spans="1:19" s="292" customFormat="1" ht="11.5" x14ac:dyDescent="0.25">
      <c r="A1" s="286"/>
      <c r="B1" s="1"/>
      <c r="C1" s="287"/>
      <c r="D1" s="286"/>
      <c r="E1" s="287" t="s">
        <v>259</v>
      </c>
      <c r="F1" s="288" t="s">
        <v>287</v>
      </c>
      <c r="G1" s="287"/>
      <c r="H1" s="290"/>
      <c r="I1" s="290"/>
    </row>
    <row r="2" spans="1:19" s="292" customFormat="1" ht="12" thickBot="1" x14ac:dyDescent="0.3">
      <c r="B2" s="1"/>
      <c r="C2" s="81"/>
      <c r="D2" s="293" t="s">
        <v>288</v>
      </c>
      <c r="E2" s="294">
        <f>SUM(H10:H1002)</f>
        <v>4</v>
      </c>
      <c r="F2" s="295">
        <f>SUM(I10:I8997)</f>
        <v>437.44</v>
      </c>
      <c r="G2" s="1"/>
      <c r="H2" s="296"/>
      <c r="I2" s="296"/>
    </row>
    <row r="3" spans="1:19" s="292" customFormat="1" ht="11.5" x14ac:dyDescent="0.25">
      <c r="A3" s="286"/>
      <c r="B3" s="293"/>
      <c r="C3" s="286"/>
      <c r="D3" s="286"/>
      <c r="E3" s="289"/>
      <c r="F3" s="81"/>
      <c r="G3" s="1"/>
      <c r="H3" s="289"/>
      <c r="I3" s="81"/>
    </row>
    <row r="4" spans="1:19" s="292" customFormat="1" ht="11.5" x14ac:dyDescent="0.25">
      <c r="A4" s="286"/>
      <c r="B4" s="293" t="s">
        <v>16</v>
      </c>
      <c r="C4" s="297" t="str">
        <f>'PS Invoice Summary-PasFixed Fee'!C12</f>
        <v>E2333</v>
      </c>
      <c r="D4" s="1"/>
      <c r="E4" s="1"/>
      <c r="F4" s="293" t="s">
        <v>289</v>
      </c>
      <c r="G4" s="298">
        <f>'PS Invoice Summary-PasFixed Fee'!I10</f>
        <v>10102</v>
      </c>
      <c r="H4" s="299"/>
      <c r="I4" s="300"/>
    </row>
    <row r="5" spans="1:19" s="292" customFormat="1" ht="11.5" x14ac:dyDescent="0.25">
      <c r="A5" s="286"/>
      <c r="B5" s="293" t="s">
        <v>18</v>
      </c>
      <c r="C5" s="304" t="str">
        <f>'PS Invoice Summary-PasFixed Fee'!C13</f>
        <v>E2333CA</v>
      </c>
      <c r="D5" s="1"/>
      <c r="E5" s="1"/>
      <c r="F5" s="293" t="s">
        <v>19</v>
      </c>
      <c r="G5" s="362" t="str">
        <f>'PS Invoice Summary-PasFixed Fee'!I13</f>
        <v>001-86356-DS-001</v>
      </c>
      <c r="H5" s="362"/>
      <c r="I5" s="362"/>
    </row>
    <row r="6" spans="1:19" s="292" customFormat="1" ht="11.5" x14ac:dyDescent="0.25">
      <c r="A6" s="286"/>
      <c r="B6" s="293" t="s">
        <v>25</v>
      </c>
      <c r="C6" s="301">
        <f>'PS Invoice Summary-PasFixed Fee'!I15</f>
        <v>1</v>
      </c>
      <c r="D6" s="1"/>
      <c r="E6" s="1"/>
      <c r="F6" s="293" t="s">
        <v>22</v>
      </c>
      <c r="G6" s="302">
        <f>'PS Invoice Summary-PasFixed Fee'!I14</f>
        <v>45567</v>
      </c>
      <c r="H6" s="303" t="s">
        <v>23</v>
      </c>
      <c r="I6" s="302">
        <f>'PS Invoice Summary-PasFixed Fee'!K14</f>
        <v>45590</v>
      </c>
    </row>
    <row r="7" spans="1:19" s="95" customFormat="1" ht="15.5" x14ac:dyDescent="0.35">
      <c r="A7" s="25"/>
      <c r="B7" s="25"/>
      <c r="C7" s="3"/>
      <c r="D7" s="25"/>
      <c r="E7" s="1"/>
      <c r="F7" s="11"/>
      <c r="G7" s="291"/>
      <c r="H7" s="14"/>
      <c r="I7" s="14"/>
    </row>
    <row r="8" spans="1:19" s="95" customFormat="1" ht="16" thickBot="1" x14ac:dyDescent="0.4">
      <c r="H8" s="253"/>
      <c r="I8" s="253"/>
    </row>
    <row r="9" spans="1:19" s="95" customFormat="1" ht="46.5" x14ac:dyDescent="0.35">
      <c r="A9" s="90" t="s">
        <v>69</v>
      </c>
      <c r="B9" s="91" t="s">
        <v>70</v>
      </c>
      <c r="C9" s="91" t="s">
        <v>71</v>
      </c>
      <c r="D9" s="267" t="s">
        <v>74</v>
      </c>
      <c r="E9" s="93" t="s">
        <v>73</v>
      </c>
      <c r="F9" s="268" t="s">
        <v>105</v>
      </c>
      <c r="G9" s="92" t="s">
        <v>72</v>
      </c>
      <c r="H9" s="93" t="s">
        <v>75</v>
      </c>
      <c r="I9" s="91" t="s">
        <v>76</v>
      </c>
      <c r="J9" s="94" t="s">
        <v>77</v>
      </c>
      <c r="L9" s="199" t="s">
        <v>198</v>
      </c>
    </row>
    <row r="10" spans="1:19" s="95" customFormat="1" ht="15" customHeight="1" x14ac:dyDescent="0.35">
      <c r="A10" s="261" t="str" cm="1">
        <f t="array" ref="A10:F13">IFERROR(
  _xlfn._xlws.SORT(
    _xlfn.UNIQUE(
      _xlfn._xlws.FILTER('Daily Labor Log-Field'!B3:G9000, 'Daily Labor Log-Field'!B3:B9000 &lt;&gt; "")
    ),
    {1,2}
  ),
  ""
)</f>
        <v>Copeland, HP (18498)</v>
      </c>
      <c r="B10" s="194">
        <v>106301</v>
      </c>
      <c r="C10" s="160" t="str">
        <v>45002-1135-94</v>
      </c>
      <c r="D10" s="160" t="str">
        <v>TX00358012</v>
      </c>
      <c r="E10" s="160" t="str">
        <v>Federal</v>
      </c>
      <c r="F10" s="160">
        <v>109.36</v>
      </c>
      <c r="G10" s="120" t="str">
        <f>_xlfn.XLOOKUP($C10,'Rates_PIN_Prj#_TX# input'!$N:$N,'Rates_PIN_Prj#_TX# input'!$Q:$Q,"")&amp;""</f>
        <v/>
      </c>
      <c r="H10" s="172">
        <f>SUMIFS('Daily Labor Log-Field'!H3:$H$9000,'Daily Labor Log-Field'!E3:$E$9000,$D10,'Daily Labor Log-Field'!B3:$B$9000,$A10,'Daily Labor Log-Field'!G3:$G$9000,F10,'Daily Labor Log-Field'!D3:$D$9000,$C10)</f>
        <v>1</v>
      </c>
      <c r="I10" s="269">
        <f>ROUND(SUM(F10*H10),2)</f>
        <v>109.36</v>
      </c>
      <c r="J10" s="96"/>
      <c r="M10" s="200"/>
      <c r="N10" s="200"/>
      <c r="O10" s="200"/>
      <c r="P10" s="200"/>
      <c r="Q10" s="200"/>
      <c r="R10" s="200"/>
      <c r="S10" s="200"/>
    </row>
    <row r="11" spans="1:19" s="95" customFormat="1" ht="15.5" x14ac:dyDescent="0.35">
      <c r="A11" s="261" t="str">
        <v>Copeland, HP (18498)</v>
      </c>
      <c r="B11" s="194">
        <v>124072.02</v>
      </c>
      <c r="C11" s="160" t="str">
        <v>N/A</v>
      </c>
      <c r="D11" s="160" t="str">
        <v>TX00358012</v>
      </c>
      <c r="E11" s="160" t="str">
        <v>Federal</v>
      </c>
      <c r="F11" s="160">
        <v>109.36</v>
      </c>
      <c r="G11" s="120" t="str">
        <f>_xlfn.XLOOKUP($C11,'Rates_PIN_Prj#_TX# input'!$N:$N,'Rates_PIN_Prj#_TX# input'!$Q:$Q,"")&amp;""</f>
        <v/>
      </c>
      <c r="H11" s="172">
        <f>SUMIFS('Daily Labor Log-Field'!H4:$H$9000,'Daily Labor Log-Field'!E4:$E$9000,$D11,'Daily Labor Log-Field'!B4:$B$9000,$A11,'Daily Labor Log-Field'!G4:$G$9000,F11,'Daily Labor Log-Field'!D4:$D$9000,$C11)</f>
        <v>1</v>
      </c>
      <c r="I11" s="269">
        <f t="shared" ref="I11:I70" si="0">ROUND(SUM(F11*H11),2)</f>
        <v>109.36</v>
      </c>
      <c r="J11" s="96"/>
      <c r="M11" s="200"/>
      <c r="N11" s="200"/>
      <c r="O11" s="200"/>
      <c r="P11" s="200"/>
      <c r="Q11" s="200"/>
      <c r="R11" s="200"/>
      <c r="S11" s="200"/>
    </row>
    <row r="12" spans="1:19" s="95" customFormat="1" ht="15.5" x14ac:dyDescent="0.35">
      <c r="A12" s="261" t="str">
        <v>Copeland, HP (18498)</v>
      </c>
      <c r="B12" s="194">
        <v>130352</v>
      </c>
      <c r="C12" s="160" t="str">
        <v>79I040-S1-011</v>
      </c>
      <c r="D12" s="160" t="str">
        <v>TX00358011</v>
      </c>
      <c r="E12" s="160" t="str">
        <v>State</v>
      </c>
      <c r="F12" s="160">
        <v>109.36</v>
      </c>
      <c r="G12" s="120" t="str">
        <f>_xlfn.XLOOKUP($C12,'Rates_PIN_Prj#_TX# input'!$N:$N,'Rates_PIN_Prj#_TX# input'!$Q:$Q,"")&amp;""</f>
        <v/>
      </c>
      <c r="H12" s="172">
        <f>SUMIFS('Daily Labor Log-Field'!H5:$H$9000,'Daily Labor Log-Field'!E5:$E$9000,$D12,'Daily Labor Log-Field'!B5:$B$9000,$A12,'Daily Labor Log-Field'!G5:$G$9000,F12,'Daily Labor Log-Field'!D5:$D$9000,$C12)</f>
        <v>1</v>
      </c>
      <c r="I12" s="269">
        <f t="shared" si="0"/>
        <v>109.36</v>
      </c>
      <c r="J12" s="96"/>
    </row>
    <row r="13" spans="1:19" s="95" customFormat="1" ht="15.5" x14ac:dyDescent="0.35">
      <c r="A13" s="261" t="str">
        <v>Copeland, HP (18498)</v>
      </c>
      <c r="B13" s="194">
        <v>134727.01</v>
      </c>
      <c r="C13" s="160" t="str">
        <v>R3I024-S1-002</v>
      </c>
      <c r="D13" s="160" t="str">
        <v>TX00358011</v>
      </c>
      <c r="E13" s="160" t="str">
        <v>State</v>
      </c>
      <c r="F13" s="160">
        <v>109.36</v>
      </c>
      <c r="G13" s="120" t="str">
        <f>_xlfn.XLOOKUP($C13,'Rates_PIN_Prj#_TX# input'!$N:$N,'Rates_PIN_Prj#_TX# input'!$Q:$Q,"")&amp;""</f>
        <v/>
      </c>
      <c r="H13" s="172">
        <f>SUMIFS('Daily Labor Log-Field'!H6:$H$9000,'Daily Labor Log-Field'!E6:$E$9000,$D13,'Daily Labor Log-Field'!B6:$B$9000,$A13,'Daily Labor Log-Field'!G6:$G$9000,F13,'Daily Labor Log-Field'!D6:$D$9000,$C13)</f>
        <v>1</v>
      </c>
      <c r="I13" s="269">
        <f t="shared" si="0"/>
        <v>109.36</v>
      </c>
      <c r="J13" s="96"/>
    </row>
    <row r="14" spans="1:19" s="95" customFormat="1" ht="15.5" x14ac:dyDescent="0.35">
      <c r="A14" s="261"/>
      <c r="B14" s="194"/>
      <c r="C14" s="160"/>
      <c r="D14" s="160"/>
      <c r="E14" s="160"/>
      <c r="F14" s="160"/>
      <c r="G14" s="120" t="str">
        <f>_xlfn.XLOOKUP($C14,'Rates_PIN_Prj#_TX# input'!$N:$N,'Rates_PIN_Prj#_TX# input'!$Q:$Q,"")&amp;""</f>
        <v/>
      </c>
      <c r="H14" s="172">
        <f>SUMIFS('Daily Labor Log-Field'!H7:$H$9000,'Daily Labor Log-Field'!E7:$E$9000,$D14,'Daily Labor Log-Field'!B7:$B$9000,$A14,'Daily Labor Log-Field'!G7:$G$9000,F14,'Daily Labor Log-Field'!D7:$D$9000,$C14)</f>
        <v>0</v>
      </c>
      <c r="I14" s="269">
        <f t="shared" si="0"/>
        <v>0</v>
      </c>
      <c r="J14" s="96"/>
    </row>
    <row r="15" spans="1:19" s="95" customFormat="1" ht="15.5" x14ac:dyDescent="0.35">
      <c r="A15" s="261"/>
      <c r="B15" s="194"/>
      <c r="C15" s="161"/>
      <c r="D15" s="161"/>
      <c r="E15" s="161"/>
      <c r="F15" s="161"/>
      <c r="G15" s="120" t="str">
        <f>_xlfn.XLOOKUP($C15,'Rates_PIN_Prj#_TX# input'!$N:$N,'Rates_PIN_Prj#_TX# input'!$Q:$Q,"")&amp;""</f>
        <v/>
      </c>
      <c r="H15" s="172">
        <f>SUMIFS('Daily Labor Log-Field'!H8:$H$9000,'Daily Labor Log-Field'!E8:$E$9000,$D15,'Daily Labor Log-Field'!B8:$B$9000,$A15,'Daily Labor Log-Field'!G8:$G$9000,F15,'Daily Labor Log-Field'!D8:$D$9000,$C15)</f>
        <v>0</v>
      </c>
      <c r="I15" s="269">
        <f t="shared" si="0"/>
        <v>0</v>
      </c>
      <c r="J15" s="96"/>
    </row>
    <row r="16" spans="1:19" s="95" customFormat="1" ht="15.5" x14ac:dyDescent="0.35">
      <c r="A16" s="261"/>
      <c r="B16" s="194"/>
      <c r="C16" s="161"/>
      <c r="D16" s="161"/>
      <c r="E16" s="161"/>
      <c r="F16" s="161"/>
      <c r="G16" s="120" t="str">
        <f>_xlfn.XLOOKUP($C16,'Rates_PIN_Prj#_TX# input'!$N:$N,'Rates_PIN_Prj#_TX# input'!$Q:$Q,"")&amp;""</f>
        <v/>
      </c>
      <c r="H16" s="172">
        <f>SUMIFS('Daily Labor Log-Field'!H9:$H$9000,'Daily Labor Log-Field'!E9:$E$9000,$D16,'Daily Labor Log-Field'!B9:$B$9000,$A16,'Daily Labor Log-Field'!G9:$G$9000,F16,'Daily Labor Log-Field'!D9:$D$9000,$C16)</f>
        <v>0</v>
      </c>
      <c r="I16" s="269">
        <f t="shared" si="0"/>
        <v>0</v>
      </c>
      <c r="J16" s="96"/>
    </row>
    <row r="17" spans="1:19" s="95" customFormat="1" ht="15.5" x14ac:dyDescent="0.35">
      <c r="A17" s="261"/>
      <c r="B17" s="194"/>
      <c r="C17" s="161"/>
      <c r="D17" s="161"/>
      <c r="E17" s="161"/>
      <c r="F17" s="161"/>
      <c r="G17" s="120" t="str">
        <f>_xlfn.XLOOKUP($C17,'Rates_PIN_Prj#_TX# input'!$N:$N,'Rates_PIN_Prj#_TX# input'!$Q:$Q,"")&amp;""</f>
        <v/>
      </c>
      <c r="H17" s="172">
        <f>SUMIFS('Daily Labor Log-Field'!H10:$H$9000,'Daily Labor Log-Field'!E10:$E$9000,$D17,'Daily Labor Log-Field'!B10:$B$9000,$A17,'Daily Labor Log-Field'!G10:$G$9000,F17,'Daily Labor Log-Field'!D10:$D$9000,$C17)</f>
        <v>0</v>
      </c>
      <c r="I17" s="269">
        <f t="shared" si="0"/>
        <v>0</v>
      </c>
      <c r="J17" s="96"/>
    </row>
    <row r="18" spans="1:19" s="95" customFormat="1" ht="15.5" x14ac:dyDescent="0.35">
      <c r="A18" s="261"/>
      <c r="B18" s="194"/>
      <c r="C18" s="161"/>
      <c r="D18" s="161"/>
      <c r="E18" s="161"/>
      <c r="F18" s="161"/>
      <c r="G18" s="120" t="str">
        <f>_xlfn.XLOOKUP($C18,'Rates_PIN_Prj#_TX# input'!$N:$N,'Rates_PIN_Prj#_TX# input'!$Q:$Q,"")&amp;""</f>
        <v/>
      </c>
      <c r="H18" s="172">
        <f>SUMIFS('Daily Labor Log-Field'!H11:$H$9000,'Daily Labor Log-Field'!E11:$E$9000,$D18,'Daily Labor Log-Field'!B11:$B$9000,$A18,'Daily Labor Log-Field'!G11:$G$9000,F18,'Daily Labor Log-Field'!D11:$D$9000,$C18)</f>
        <v>0</v>
      </c>
      <c r="I18" s="269">
        <f t="shared" si="0"/>
        <v>0</v>
      </c>
      <c r="J18" s="96"/>
    </row>
    <row r="19" spans="1:19" s="95" customFormat="1" ht="15.5" x14ac:dyDescent="0.35">
      <c r="A19" s="261"/>
      <c r="B19" s="194"/>
      <c r="C19" s="161"/>
      <c r="D19" s="161"/>
      <c r="E19" s="161"/>
      <c r="F19" s="161"/>
      <c r="G19" s="120" t="str">
        <f>_xlfn.XLOOKUP($C19,'Rates_PIN_Prj#_TX# input'!$N:$N,'Rates_PIN_Prj#_TX# input'!$Q:$Q,"")&amp;""</f>
        <v/>
      </c>
      <c r="H19" s="172">
        <f>SUMIFS('Daily Labor Log-Field'!H12:$H$9000,'Daily Labor Log-Field'!E12:$E$9000,$D19,'Daily Labor Log-Field'!B12:$B$9000,$A19,'Daily Labor Log-Field'!G12:$G$9000,F19,'Daily Labor Log-Field'!D12:$D$9000,$C19)</f>
        <v>0</v>
      </c>
      <c r="I19" s="269">
        <f t="shared" si="0"/>
        <v>0</v>
      </c>
      <c r="J19" s="96"/>
    </row>
    <row r="20" spans="1:19" s="95" customFormat="1" ht="15.5" x14ac:dyDescent="0.35">
      <c r="A20" s="261"/>
      <c r="B20" s="194"/>
      <c r="C20" s="161"/>
      <c r="D20" s="161"/>
      <c r="E20" s="161"/>
      <c r="F20" s="161"/>
      <c r="G20" s="120" t="str">
        <f>_xlfn.XLOOKUP($C20,'Rates_PIN_Prj#_TX# input'!$N:$N,'Rates_PIN_Prj#_TX# input'!$Q:$Q,"")&amp;""</f>
        <v/>
      </c>
      <c r="H20" s="172">
        <f>SUMIFS('Daily Labor Log-Field'!H13:$H$9000,'Daily Labor Log-Field'!E13:$E$9000,$D20,'Daily Labor Log-Field'!B13:$B$9000,$A20,'Daily Labor Log-Field'!G13:$G$9000,F20,'Daily Labor Log-Field'!D13:$D$9000,$C20)</f>
        <v>0</v>
      </c>
      <c r="I20" s="269">
        <f t="shared" si="0"/>
        <v>0</v>
      </c>
      <c r="J20" s="96"/>
    </row>
    <row r="21" spans="1:19" s="95" customFormat="1" ht="15.5" x14ac:dyDescent="0.35">
      <c r="A21" s="261"/>
      <c r="B21" s="194"/>
      <c r="C21" s="161"/>
      <c r="D21" s="161"/>
      <c r="E21" s="161"/>
      <c r="F21" s="161"/>
      <c r="G21" s="120" t="str">
        <f>_xlfn.XLOOKUP($C21,'Rates_PIN_Prj#_TX# input'!$N:$N,'Rates_PIN_Prj#_TX# input'!$Q:$Q,"")&amp;""</f>
        <v/>
      </c>
      <c r="H21" s="172">
        <f>SUMIFS('Daily Labor Log-Field'!H14:$H$9000,'Daily Labor Log-Field'!E14:$E$9000,$D21,'Daily Labor Log-Field'!B14:$B$9000,$A21,'Daily Labor Log-Field'!G14:$G$9000,F21,'Daily Labor Log-Field'!D14:$D$9000,$C21)</f>
        <v>0</v>
      </c>
      <c r="I21" s="269">
        <f t="shared" si="0"/>
        <v>0</v>
      </c>
      <c r="J21" s="96"/>
    </row>
    <row r="22" spans="1:19" s="95" customFormat="1" ht="15.5" x14ac:dyDescent="0.35">
      <c r="A22" s="261"/>
      <c r="B22" s="194"/>
      <c r="C22" s="161"/>
      <c r="D22" s="161"/>
      <c r="E22" s="161"/>
      <c r="F22" s="161"/>
      <c r="G22" s="120" t="str">
        <f>_xlfn.XLOOKUP($C22,'Rates_PIN_Prj#_TX# input'!$N:$N,'Rates_PIN_Prj#_TX# input'!$Q:$Q,"")&amp;""</f>
        <v/>
      </c>
      <c r="H22" s="172">
        <f>SUMIFS('Daily Labor Log-Field'!H15:$H$9000,'Daily Labor Log-Field'!E15:$E$9000,$D22,'Daily Labor Log-Field'!B15:$B$9000,$A22,'Daily Labor Log-Field'!G15:$G$9000,F22,'Daily Labor Log-Field'!D15:$D$9000,$C22)</f>
        <v>0</v>
      </c>
      <c r="I22" s="269">
        <f t="shared" si="0"/>
        <v>0</v>
      </c>
      <c r="J22" s="96"/>
    </row>
    <row r="23" spans="1:19" s="95" customFormat="1" ht="15.5" x14ac:dyDescent="0.35">
      <c r="A23" s="261"/>
      <c r="B23" s="194"/>
      <c r="C23" s="161"/>
      <c r="D23" s="161"/>
      <c r="E23" s="161"/>
      <c r="F23" s="161"/>
      <c r="G23" s="120" t="str">
        <f>_xlfn.XLOOKUP($C23,'Rates_PIN_Prj#_TX# input'!$N:$N,'Rates_PIN_Prj#_TX# input'!$Q:$Q,"")&amp;""</f>
        <v/>
      </c>
      <c r="H23" s="172">
        <f>SUMIFS('Daily Labor Log-Field'!H16:$H$9000,'Daily Labor Log-Field'!E16:$E$9000,$D23,'Daily Labor Log-Field'!B16:$B$9000,$A23,'Daily Labor Log-Field'!G16:$G$9000,F23,'Daily Labor Log-Field'!D16:$D$9000,$C23)</f>
        <v>0</v>
      </c>
      <c r="I23" s="269">
        <f t="shared" si="0"/>
        <v>0</v>
      </c>
      <c r="J23" s="96"/>
      <c r="K23"/>
      <c r="L23"/>
      <c r="M23"/>
      <c r="N23"/>
      <c r="O23"/>
      <c r="P23"/>
      <c r="Q23"/>
      <c r="R23"/>
      <c r="S23"/>
    </row>
    <row r="24" spans="1:19" s="95" customFormat="1" ht="15.5" x14ac:dyDescent="0.35">
      <c r="A24" s="261"/>
      <c r="B24" s="194"/>
      <c r="C24" s="161"/>
      <c r="D24" s="161"/>
      <c r="E24" s="161"/>
      <c r="F24" s="161"/>
      <c r="G24" s="120" t="str">
        <f>_xlfn.XLOOKUP($C24,'Rates_PIN_Prj#_TX# input'!$N:$N,'Rates_PIN_Prj#_TX# input'!$Q:$Q,"")&amp;""</f>
        <v/>
      </c>
      <c r="H24" s="172">
        <f>SUMIFS('Daily Labor Log-Field'!H17:$H$9000,'Daily Labor Log-Field'!E17:$E$9000,$D24,'Daily Labor Log-Field'!B17:$B$9000,$A24,'Daily Labor Log-Field'!G17:$G$9000,F24,'Daily Labor Log-Field'!D17:$D$9000,$C24)</f>
        <v>0</v>
      </c>
      <c r="I24" s="269">
        <f t="shared" si="0"/>
        <v>0</v>
      </c>
      <c r="J24" s="96"/>
      <c r="K24"/>
      <c r="L24"/>
      <c r="M24"/>
      <c r="N24"/>
      <c r="O24"/>
      <c r="P24"/>
      <c r="Q24"/>
      <c r="R24"/>
      <c r="S24"/>
    </row>
    <row r="25" spans="1:19" s="95" customFormat="1" ht="15.5" x14ac:dyDescent="0.35">
      <c r="A25" s="261"/>
      <c r="B25" s="194"/>
      <c r="C25" s="161"/>
      <c r="D25" s="161"/>
      <c r="E25" s="161"/>
      <c r="F25" s="161"/>
      <c r="G25" s="120" t="str">
        <f>_xlfn.XLOOKUP($C25,'Rates_PIN_Prj#_TX# input'!$N:$N,'Rates_PIN_Prj#_TX# input'!$Q:$Q,"")&amp;""</f>
        <v/>
      </c>
      <c r="H25" s="172">
        <f>SUMIFS('Daily Labor Log-Field'!H18:$H$9000,'Daily Labor Log-Field'!E18:$E$9000,$D25,'Daily Labor Log-Field'!B18:$B$9000,$A25,'Daily Labor Log-Field'!G18:$G$9000,F25,'Daily Labor Log-Field'!D18:$D$9000,$C25)</f>
        <v>0</v>
      </c>
      <c r="I25" s="269">
        <f t="shared" si="0"/>
        <v>0</v>
      </c>
      <c r="J25" s="96"/>
      <c r="K25"/>
      <c r="L25"/>
      <c r="M25"/>
      <c r="N25"/>
      <c r="O25"/>
      <c r="P25"/>
      <c r="Q25"/>
      <c r="R25"/>
      <c r="S25"/>
    </row>
    <row r="26" spans="1:19" s="95" customFormat="1" ht="15.5" x14ac:dyDescent="0.35">
      <c r="A26" s="261"/>
      <c r="B26" s="194"/>
      <c r="C26" s="161"/>
      <c r="D26" s="161"/>
      <c r="E26" s="161"/>
      <c r="F26" s="161"/>
      <c r="G26" s="120" t="str">
        <f>_xlfn.XLOOKUP($C26,'Rates_PIN_Prj#_TX# input'!$N:$N,'Rates_PIN_Prj#_TX# input'!$Q:$Q,"")&amp;""</f>
        <v/>
      </c>
      <c r="H26" s="172">
        <f>SUMIFS('Daily Labor Log-Field'!H19:$H$9000,'Daily Labor Log-Field'!E19:$E$9000,$D26,'Daily Labor Log-Field'!B19:$B$9000,$A26,'Daily Labor Log-Field'!G19:$G$9000,F26,'Daily Labor Log-Field'!D19:$D$9000,$C26)</f>
        <v>0</v>
      </c>
      <c r="I26" s="269">
        <f t="shared" si="0"/>
        <v>0</v>
      </c>
      <c r="J26" s="96"/>
      <c r="K26"/>
      <c r="L26"/>
      <c r="M26"/>
      <c r="N26"/>
      <c r="O26"/>
      <c r="P26"/>
      <c r="Q26"/>
      <c r="R26"/>
      <c r="S26"/>
    </row>
    <row r="27" spans="1:19" s="95" customFormat="1" ht="15.5" x14ac:dyDescent="0.35">
      <c r="A27" s="261"/>
      <c r="B27" s="194"/>
      <c r="C27" s="161"/>
      <c r="D27" s="161"/>
      <c r="E27" s="161"/>
      <c r="F27" s="161"/>
      <c r="G27" s="120" t="str">
        <f>_xlfn.XLOOKUP($C27,'Rates_PIN_Prj#_TX# input'!$N:$N,'Rates_PIN_Prj#_TX# input'!$Q:$Q,"")&amp;""</f>
        <v/>
      </c>
      <c r="H27" s="172">
        <f>SUMIFS('Daily Labor Log-Field'!H20:$H$9000,'Daily Labor Log-Field'!E20:$E$9000,$D27,'Daily Labor Log-Field'!B20:$B$9000,$A27,'Daily Labor Log-Field'!G20:$G$9000,F27,'Daily Labor Log-Field'!D20:$D$9000,$C27)</f>
        <v>0</v>
      </c>
      <c r="I27" s="269">
        <f t="shared" si="0"/>
        <v>0</v>
      </c>
      <c r="J27" s="96"/>
      <c r="K27"/>
      <c r="L27"/>
      <c r="M27"/>
      <c r="N27"/>
      <c r="O27"/>
      <c r="P27"/>
      <c r="Q27"/>
      <c r="R27"/>
      <c r="S27"/>
    </row>
    <row r="28" spans="1:19" s="95" customFormat="1" ht="15.5" x14ac:dyDescent="0.35">
      <c r="A28" s="262"/>
      <c r="B28" s="194"/>
      <c r="C28" s="161"/>
      <c r="D28" s="161"/>
      <c r="E28" s="161"/>
      <c r="F28" s="161"/>
      <c r="G28" s="120" t="str">
        <f>_xlfn.XLOOKUP($C28,'Rates_PIN_Prj#_TX# input'!$N:$N,'Rates_PIN_Prj#_TX# input'!$Q:$Q,"")&amp;""</f>
        <v/>
      </c>
      <c r="H28" s="172">
        <f>SUMIFS('Daily Labor Log-Field'!H21:$H$9000,'Daily Labor Log-Field'!E21:$E$9000,$D28,'Daily Labor Log-Field'!B21:$B$9000,$A28,'Daily Labor Log-Field'!G21:$G$9000,F28,'Daily Labor Log-Field'!D21:$D$9000,$C28)</f>
        <v>0</v>
      </c>
      <c r="I28" s="269">
        <f t="shared" si="0"/>
        <v>0</v>
      </c>
      <c r="J28" s="96"/>
      <c r="K28"/>
      <c r="L28"/>
      <c r="M28"/>
      <c r="N28"/>
      <c r="O28"/>
      <c r="P28"/>
      <c r="Q28"/>
      <c r="R28"/>
      <c r="S28"/>
    </row>
    <row r="29" spans="1:19" s="95" customFormat="1" ht="15.5" x14ac:dyDescent="0.35">
      <c r="A29" s="262"/>
      <c r="B29" s="194"/>
      <c r="C29" s="161"/>
      <c r="D29" s="161"/>
      <c r="E29" s="161"/>
      <c r="F29" s="161"/>
      <c r="G29" s="120" t="str">
        <f>_xlfn.XLOOKUP($C29,'Rates_PIN_Prj#_TX# input'!$N:$N,'Rates_PIN_Prj#_TX# input'!$Q:$Q,"")&amp;""</f>
        <v/>
      </c>
      <c r="H29" s="172">
        <f>SUMIFS('Daily Labor Log-Field'!H22:$H$9000,'Daily Labor Log-Field'!E22:$E$9000,$D29,'Daily Labor Log-Field'!B22:$B$9000,$A29,'Daily Labor Log-Field'!G22:$G$9000,F29,'Daily Labor Log-Field'!D22:$D$9000,$C29)</f>
        <v>0</v>
      </c>
      <c r="I29" s="269">
        <f t="shared" si="0"/>
        <v>0</v>
      </c>
      <c r="J29" s="96"/>
      <c r="K29"/>
      <c r="L29"/>
      <c r="M29"/>
      <c r="N29"/>
      <c r="O29"/>
      <c r="P29"/>
      <c r="Q29"/>
      <c r="R29"/>
      <c r="S29"/>
    </row>
    <row r="30" spans="1:19" s="95" customFormat="1" ht="15.5" x14ac:dyDescent="0.35">
      <c r="A30" s="262"/>
      <c r="B30" s="194"/>
      <c r="C30" s="161"/>
      <c r="D30" s="161"/>
      <c r="E30" s="161"/>
      <c r="F30" s="161"/>
      <c r="G30" s="120" t="str">
        <f>_xlfn.XLOOKUP($C30,'Rates_PIN_Prj#_TX# input'!$N:$N,'Rates_PIN_Prj#_TX# input'!$Q:$Q,"")&amp;""</f>
        <v/>
      </c>
      <c r="H30" s="172">
        <f>SUMIFS('Daily Labor Log-Field'!H23:$H$9000,'Daily Labor Log-Field'!E23:$E$9000,$D30,'Daily Labor Log-Field'!B23:$B$9000,$A30,'Daily Labor Log-Field'!G23:$G$9000,F30,'Daily Labor Log-Field'!D23:$D$9000,$C30)</f>
        <v>0</v>
      </c>
      <c r="I30" s="269">
        <f t="shared" si="0"/>
        <v>0</v>
      </c>
      <c r="J30" s="96"/>
      <c r="K30"/>
      <c r="L30"/>
      <c r="M30"/>
      <c r="N30"/>
      <c r="O30"/>
      <c r="P30"/>
      <c r="Q30"/>
      <c r="R30"/>
      <c r="S30"/>
    </row>
    <row r="31" spans="1:19" s="95" customFormat="1" ht="15.5" x14ac:dyDescent="0.35">
      <c r="A31" s="262"/>
      <c r="B31" s="194"/>
      <c r="C31" s="161"/>
      <c r="D31" s="161"/>
      <c r="E31" s="161"/>
      <c r="F31" s="161"/>
      <c r="G31" s="120" t="str">
        <f>_xlfn.XLOOKUP($C31,'Rates_PIN_Prj#_TX# input'!$N:$N,'Rates_PIN_Prj#_TX# input'!$Q:$Q,"")&amp;""</f>
        <v/>
      </c>
      <c r="H31" s="172">
        <f>SUMIFS('Daily Labor Log-Field'!H24:$H$9000,'Daily Labor Log-Field'!E24:$E$9000,$D31,'Daily Labor Log-Field'!B24:$B$9000,$A31,'Daily Labor Log-Field'!G24:$G$9000,F31,'Daily Labor Log-Field'!D24:$D$9000,$C31)</f>
        <v>0</v>
      </c>
      <c r="I31" s="269">
        <f t="shared" si="0"/>
        <v>0</v>
      </c>
      <c r="J31" s="96"/>
      <c r="K31"/>
      <c r="L31"/>
      <c r="M31"/>
      <c r="N31"/>
      <c r="O31"/>
      <c r="P31"/>
      <c r="Q31"/>
      <c r="R31"/>
      <c r="S31"/>
    </row>
    <row r="32" spans="1:19" s="95" customFormat="1" ht="15.5" x14ac:dyDescent="0.35">
      <c r="A32" s="262"/>
      <c r="B32" s="194"/>
      <c r="C32" s="161"/>
      <c r="D32" s="161"/>
      <c r="E32" s="161"/>
      <c r="F32" s="161"/>
      <c r="G32" s="120" t="str">
        <f>_xlfn.XLOOKUP($C32,'Rates_PIN_Prj#_TX# input'!$N:$N,'Rates_PIN_Prj#_TX# input'!$Q:$Q,"")&amp;""</f>
        <v/>
      </c>
      <c r="H32" s="172">
        <f>SUMIFS('Daily Labor Log-Field'!H25:$H$9000,'Daily Labor Log-Field'!E25:$E$9000,$D32,'Daily Labor Log-Field'!B25:$B$9000,$A32,'Daily Labor Log-Field'!G25:$G$9000,F32,'Daily Labor Log-Field'!D25:$D$9000,$C32)</f>
        <v>0</v>
      </c>
      <c r="I32" s="269">
        <f t="shared" si="0"/>
        <v>0</v>
      </c>
      <c r="J32" s="96"/>
      <c r="K32"/>
      <c r="L32"/>
      <c r="M32"/>
      <c r="N32"/>
      <c r="O32"/>
      <c r="P32"/>
      <c r="Q32"/>
      <c r="R32"/>
      <c r="S32"/>
    </row>
    <row r="33" spans="1:19" s="95" customFormat="1" ht="15.5" x14ac:dyDescent="0.35">
      <c r="A33" s="262"/>
      <c r="B33" s="194"/>
      <c r="C33" s="161"/>
      <c r="D33" s="161"/>
      <c r="E33" s="161"/>
      <c r="F33" s="161"/>
      <c r="G33" s="120" t="str">
        <f>_xlfn.XLOOKUP($C33,'Rates_PIN_Prj#_TX# input'!$N:$N,'Rates_PIN_Prj#_TX# input'!$Q:$Q,"")&amp;""</f>
        <v/>
      </c>
      <c r="H33" s="172">
        <f>SUMIFS('Daily Labor Log-Field'!H26:$H$9000,'Daily Labor Log-Field'!E26:$E$9000,$D33,'Daily Labor Log-Field'!B26:$B$9000,$A33,'Daily Labor Log-Field'!G26:$G$9000,F33,'Daily Labor Log-Field'!D26:$D$9000,$C33)</f>
        <v>0</v>
      </c>
      <c r="I33" s="269">
        <f t="shared" si="0"/>
        <v>0</v>
      </c>
      <c r="J33" s="96"/>
      <c r="K33"/>
      <c r="L33"/>
      <c r="M33"/>
      <c r="N33"/>
      <c r="O33"/>
      <c r="P33"/>
      <c r="Q33"/>
      <c r="R33"/>
      <c r="S33"/>
    </row>
    <row r="34" spans="1:19" s="95" customFormat="1" ht="15.5" x14ac:dyDescent="0.35">
      <c r="A34" s="261"/>
      <c r="B34" s="194"/>
      <c r="C34" s="161"/>
      <c r="D34" s="161"/>
      <c r="E34" s="161"/>
      <c r="F34" s="161"/>
      <c r="G34" s="120" t="str">
        <f>_xlfn.XLOOKUP($C34,'Rates_PIN_Prj#_TX# input'!$N:$N,'Rates_PIN_Prj#_TX# input'!$Q:$Q,"")&amp;""</f>
        <v/>
      </c>
      <c r="H34" s="172">
        <f>SUMIFS('Daily Labor Log-Field'!H27:$H$9000,'Daily Labor Log-Field'!E27:$E$9000,$D34,'Daily Labor Log-Field'!B27:$B$9000,$A34,'Daily Labor Log-Field'!G27:$G$9000,F34,'Daily Labor Log-Field'!D27:$D$9000,$C34)</f>
        <v>0</v>
      </c>
      <c r="I34" s="269">
        <f t="shared" si="0"/>
        <v>0</v>
      </c>
      <c r="J34" s="96"/>
      <c r="K34"/>
      <c r="L34"/>
      <c r="M34"/>
      <c r="N34"/>
      <c r="O34"/>
      <c r="P34"/>
      <c r="Q34"/>
      <c r="R34"/>
      <c r="S34"/>
    </row>
    <row r="35" spans="1:19" s="95" customFormat="1" ht="15.5" x14ac:dyDescent="0.35">
      <c r="A35" s="261"/>
      <c r="B35" s="194"/>
      <c r="C35" s="161"/>
      <c r="D35" s="161"/>
      <c r="E35" s="161"/>
      <c r="F35" s="161"/>
      <c r="G35" s="120" t="str">
        <f>_xlfn.XLOOKUP($C35,'Rates_PIN_Prj#_TX# input'!$N:$N,'Rates_PIN_Prj#_TX# input'!$Q:$Q,"")&amp;""</f>
        <v/>
      </c>
      <c r="H35" s="172">
        <f>SUMIFS('Daily Labor Log-Field'!H28:$H$9000,'Daily Labor Log-Field'!E28:$E$9000,$D35,'Daily Labor Log-Field'!B28:$B$9000,$A35,'Daily Labor Log-Field'!G28:$G$9000,F35,'Daily Labor Log-Field'!D28:$D$9000,$C35)</f>
        <v>0</v>
      </c>
      <c r="I35" s="269">
        <f t="shared" si="0"/>
        <v>0</v>
      </c>
      <c r="J35" s="96"/>
      <c r="K35"/>
      <c r="L35"/>
      <c r="M35"/>
      <c r="N35"/>
      <c r="O35"/>
      <c r="P35"/>
      <c r="Q35"/>
      <c r="R35"/>
      <c r="S35"/>
    </row>
    <row r="36" spans="1:19" s="95" customFormat="1" ht="15.5" x14ac:dyDescent="0.35">
      <c r="A36" s="261"/>
      <c r="B36" s="194"/>
      <c r="C36" s="161"/>
      <c r="D36" s="161"/>
      <c r="E36" s="161"/>
      <c r="F36" s="161"/>
      <c r="G36" s="120" t="str">
        <f>_xlfn.XLOOKUP($C36,'Rates_PIN_Prj#_TX# input'!$N:$N,'Rates_PIN_Prj#_TX# input'!$Q:$Q,"")&amp;""</f>
        <v/>
      </c>
      <c r="H36" s="172">
        <f>SUMIFS('Daily Labor Log-Field'!H29:$H$9000,'Daily Labor Log-Field'!E29:$E$9000,$D36,'Daily Labor Log-Field'!B29:$B$9000,$A36,'Daily Labor Log-Field'!G29:$G$9000,F36,'Daily Labor Log-Field'!D29:$D$9000,$C36)</f>
        <v>0</v>
      </c>
      <c r="I36" s="269">
        <f t="shared" si="0"/>
        <v>0</v>
      </c>
      <c r="J36" s="96"/>
      <c r="K36"/>
      <c r="L36"/>
      <c r="M36"/>
      <c r="N36"/>
      <c r="O36"/>
      <c r="P36"/>
      <c r="Q36"/>
      <c r="R36"/>
      <c r="S36"/>
    </row>
    <row r="37" spans="1:19" s="95" customFormat="1" ht="15.5" x14ac:dyDescent="0.35">
      <c r="A37" s="261"/>
      <c r="B37" s="194"/>
      <c r="C37" s="161"/>
      <c r="D37" s="161"/>
      <c r="E37" s="161"/>
      <c r="F37" s="161"/>
      <c r="G37" s="120" t="str">
        <f>_xlfn.XLOOKUP($C37,'Rates_PIN_Prj#_TX# input'!$N:$N,'Rates_PIN_Prj#_TX# input'!$Q:$Q,"")&amp;""</f>
        <v/>
      </c>
      <c r="H37" s="172">
        <f>SUMIFS('Daily Labor Log-Field'!H30:$H$9000,'Daily Labor Log-Field'!E30:$E$9000,$D37,'Daily Labor Log-Field'!B30:$B$9000,$A37,'Daily Labor Log-Field'!G30:$G$9000,F37,'Daily Labor Log-Field'!D30:$D$9000,$C37)</f>
        <v>0</v>
      </c>
      <c r="I37" s="269">
        <f t="shared" si="0"/>
        <v>0</v>
      </c>
      <c r="J37" s="96"/>
      <c r="K37"/>
      <c r="L37"/>
      <c r="M37"/>
      <c r="N37"/>
      <c r="O37"/>
      <c r="P37"/>
      <c r="Q37"/>
      <c r="R37"/>
      <c r="S37"/>
    </row>
    <row r="38" spans="1:19" s="95" customFormat="1" ht="15.5" x14ac:dyDescent="0.35">
      <c r="A38" s="261"/>
      <c r="B38" s="194"/>
      <c r="C38" s="161"/>
      <c r="D38" s="161"/>
      <c r="E38" s="161"/>
      <c r="F38" s="161"/>
      <c r="G38" s="120" t="str">
        <f>_xlfn.XLOOKUP($C38,'Rates_PIN_Prj#_TX# input'!$N:$N,'Rates_PIN_Prj#_TX# input'!$Q:$Q,"")&amp;""</f>
        <v/>
      </c>
      <c r="H38" s="172">
        <f>SUMIFS('Daily Labor Log-Field'!H31:$H$9000,'Daily Labor Log-Field'!E31:$E$9000,$D38,'Daily Labor Log-Field'!B31:$B$9000,$A38,'Daily Labor Log-Field'!G31:$G$9000,F38,'Daily Labor Log-Field'!D31:$D$9000,$C38)</f>
        <v>0</v>
      </c>
      <c r="I38" s="269">
        <f t="shared" si="0"/>
        <v>0</v>
      </c>
      <c r="J38" s="96"/>
      <c r="K38"/>
      <c r="L38"/>
      <c r="M38"/>
      <c r="N38"/>
      <c r="O38"/>
      <c r="P38"/>
      <c r="Q38"/>
      <c r="R38"/>
      <c r="S38"/>
    </row>
    <row r="39" spans="1:19" s="95" customFormat="1" ht="16" thickBot="1" x14ac:dyDescent="0.4">
      <c r="A39" s="263"/>
      <c r="B39" s="195"/>
      <c r="C39" s="162"/>
      <c r="D39" s="162"/>
      <c r="E39" s="162"/>
      <c r="F39" s="162"/>
      <c r="G39" s="97"/>
      <c r="H39" s="172">
        <f>SUMIFS('Daily Labor Log-Field'!H32:$H$9000,'Daily Labor Log-Field'!E32:$E$9000,$D39,'Daily Labor Log-Field'!B32:$B$9000,$A39,'Daily Labor Log-Field'!G32:$G$9000,F39,'Daily Labor Log-Field'!D32:$D$9000,$C39)</f>
        <v>0</v>
      </c>
      <c r="I39" s="269">
        <f t="shared" si="0"/>
        <v>0</v>
      </c>
      <c r="J39" s="98"/>
      <c r="K39"/>
      <c r="L39"/>
      <c r="M39"/>
      <c r="N39"/>
      <c r="O39"/>
      <c r="P39"/>
      <c r="Q39"/>
      <c r="R39"/>
      <c r="S39"/>
    </row>
    <row r="40" spans="1:19" s="95" customFormat="1" ht="16" thickBot="1" x14ac:dyDescent="0.4">
      <c r="A40" s="263"/>
      <c r="B40" s="195"/>
      <c r="C40" s="162"/>
      <c r="D40" s="162"/>
      <c r="E40" s="162"/>
      <c r="F40" s="162"/>
      <c r="G40" s="97"/>
      <c r="H40" s="172">
        <f>SUMIFS('Daily Labor Log-Field'!H33:$H$9000,'Daily Labor Log-Field'!E33:$E$9000,$D40,'Daily Labor Log-Field'!B33:$B$9000,$A40,'Daily Labor Log-Field'!G33:$G$9000,F40,'Daily Labor Log-Field'!D33:$D$9000,$C40)</f>
        <v>0</v>
      </c>
      <c r="I40" s="269">
        <f t="shared" si="0"/>
        <v>0</v>
      </c>
      <c r="J40" s="98"/>
      <c r="K40"/>
      <c r="L40"/>
      <c r="M40"/>
      <c r="N40"/>
      <c r="O40"/>
      <c r="P40"/>
      <c r="Q40"/>
      <c r="R40"/>
      <c r="S40"/>
    </row>
    <row r="41" spans="1:19" s="95" customFormat="1" ht="16" thickBot="1" x14ac:dyDescent="0.4">
      <c r="A41" s="263"/>
      <c r="B41" s="195"/>
      <c r="C41" s="162"/>
      <c r="D41" s="162"/>
      <c r="E41" s="162"/>
      <c r="F41" s="162"/>
      <c r="G41" s="97"/>
      <c r="H41" s="172">
        <f>SUMIFS('Daily Labor Log-Field'!H34:$H$9000,'Daily Labor Log-Field'!E34:$E$9000,$D41,'Daily Labor Log-Field'!B34:$B$9000,$A41,'Daily Labor Log-Field'!G34:$G$9000,F41,'Daily Labor Log-Field'!D34:$D$9000,$C41)</f>
        <v>0</v>
      </c>
      <c r="I41" s="269">
        <f t="shared" si="0"/>
        <v>0</v>
      </c>
      <c r="J41" s="98"/>
      <c r="K41"/>
      <c r="L41"/>
      <c r="M41"/>
      <c r="N41"/>
      <c r="O41"/>
      <c r="P41"/>
      <c r="Q41"/>
      <c r="R41"/>
      <c r="S41"/>
    </row>
    <row r="42" spans="1:19" s="95" customFormat="1" ht="16" thickBot="1" x14ac:dyDescent="0.4">
      <c r="A42" s="263"/>
      <c r="B42" s="195"/>
      <c r="C42" s="162"/>
      <c r="D42" s="162"/>
      <c r="E42" s="162"/>
      <c r="F42" s="162"/>
      <c r="G42" s="97"/>
      <c r="H42" s="172">
        <f>SUMIFS('Daily Labor Log-Field'!H35:$H$9000,'Daily Labor Log-Field'!E35:$E$9000,$D42,'Daily Labor Log-Field'!B35:$B$9000,$A42,'Daily Labor Log-Field'!G35:$G$9000,F42,'Daily Labor Log-Field'!D35:$D$9000,$C42)</f>
        <v>0</v>
      </c>
      <c r="I42" s="269">
        <f t="shared" si="0"/>
        <v>0</v>
      </c>
      <c r="J42" s="98"/>
      <c r="K42"/>
      <c r="L42"/>
      <c r="M42"/>
      <c r="N42"/>
      <c r="O42"/>
      <c r="P42"/>
      <c r="Q42"/>
      <c r="R42"/>
      <c r="S42"/>
    </row>
    <row r="43" spans="1:19" s="95" customFormat="1" ht="16" thickBot="1" x14ac:dyDescent="0.4">
      <c r="A43" s="263"/>
      <c r="B43" s="195"/>
      <c r="C43" s="162"/>
      <c r="D43" s="162"/>
      <c r="E43" s="162"/>
      <c r="F43" s="162"/>
      <c r="G43" s="97"/>
      <c r="H43" s="172">
        <f>SUMIFS('Daily Labor Log-Field'!H36:$H$9000,'Daily Labor Log-Field'!E36:$E$9000,$D43,'Daily Labor Log-Field'!B36:$B$9000,$A43,'Daily Labor Log-Field'!G36:$G$9000,F43,'Daily Labor Log-Field'!D36:$D$9000,$C43)</f>
        <v>0</v>
      </c>
      <c r="I43" s="269">
        <f t="shared" si="0"/>
        <v>0</v>
      </c>
      <c r="J43" s="98"/>
      <c r="K43"/>
      <c r="L43"/>
      <c r="M43"/>
      <c r="N43"/>
      <c r="O43"/>
      <c r="P43"/>
      <c r="Q43"/>
      <c r="R43"/>
      <c r="S43"/>
    </row>
    <row r="44" spans="1:19" s="95" customFormat="1" ht="16" thickBot="1" x14ac:dyDescent="0.4">
      <c r="A44" s="263"/>
      <c r="B44" s="195"/>
      <c r="C44" s="162"/>
      <c r="D44" s="162"/>
      <c r="E44" s="162"/>
      <c r="F44" s="162"/>
      <c r="G44" s="97"/>
      <c r="H44" s="172">
        <f>SUMIFS('Daily Labor Log-Field'!H37:$H$9000,'Daily Labor Log-Field'!E37:$E$9000,$D44,'Daily Labor Log-Field'!B37:$B$9000,$A44,'Daily Labor Log-Field'!G37:$G$9000,F44,'Daily Labor Log-Field'!D37:$D$9000,$C44)</f>
        <v>0</v>
      </c>
      <c r="I44" s="269">
        <f t="shared" si="0"/>
        <v>0</v>
      </c>
      <c r="J44" s="98"/>
      <c r="K44"/>
      <c r="L44"/>
      <c r="M44"/>
      <c r="N44"/>
      <c r="O44"/>
      <c r="P44"/>
      <c r="Q44"/>
      <c r="R44"/>
      <c r="S44"/>
    </row>
    <row r="45" spans="1:19" s="95" customFormat="1" ht="16" thickBot="1" x14ac:dyDescent="0.4">
      <c r="A45" s="263"/>
      <c r="B45" s="195"/>
      <c r="C45" s="162"/>
      <c r="D45" s="162"/>
      <c r="E45" s="162"/>
      <c r="F45" s="162"/>
      <c r="G45" s="97"/>
      <c r="H45" s="172">
        <f>SUMIFS('Daily Labor Log-Field'!H38:$H$9000,'Daily Labor Log-Field'!E38:$E$9000,$D45,'Daily Labor Log-Field'!B38:$B$9000,$A45,'Daily Labor Log-Field'!G38:$G$9000,F45,'Daily Labor Log-Field'!D38:$D$9000,$C45)</f>
        <v>0</v>
      </c>
      <c r="I45" s="269">
        <f t="shared" si="0"/>
        <v>0</v>
      </c>
      <c r="J45" s="98"/>
      <c r="K45"/>
      <c r="L45"/>
      <c r="M45"/>
      <c r="N45"/>
      <c r="O45"/>
      <c r="P45"/>
      <c r="Q45"/>
      <c r="R45"/>
      <c r="S45"/>
    </row>
    <row r="46" spans="1:19" s="95" customFormat="1" ht="16" thickBot="1" x14ac:dyDescent="0.4">
      <c r="A46" s="263"/>
      <c r="B46" s="195"/>
      <c r="C46" s="162"/>
      <c r="D46" s="162"/>
      <c r="E46" s="162"/>
      <c r="F46" s="162"/>
      <c r="G46" s="97"/>
      <c r="H46" s="172">
        <f>SUMIFS('Daily Labor Log-Field'!H39:$H$9000,'Daily Labor Log-Field'!E39:$E$9000,$D46,'Daily Labor Log-Field'!B39:$B$9000,$A46,'Daily Labor Log-Field'!G39:$G$9000,F46,'Daily Labor Log-Field'!D39:$D$9000,$C46)</f>
        <v>0</v>
      </c>
      <c r="I46" s="269">
        <f t="shared" si="0"/>
        <v>0</v>
      </c>
      <c r="J46" s="98"/>
      <c r="K46"/>
      <c r="L46"/>
      <c r="M46"/>
      <c r="N46"/>
      <c r="O46"/>
      <c r="P46"/>
      <c r="Q46"/>
      <c r="R46"/>
      <c r="S46"/>
    </row>
    <row r="47" spans="1:19" s="95" customFormat="1" ht="16" thickBot="1" x14ac:dyDescent="0.4">
      <c r="A47" s="263"/>
      <c r="B47" s="195"/>
      <c r="C47" s="162"/>
      <c r="D47" s="162"/>
      <c r="E47" s="162"/>
      <c r="F47" s="162"/>
      <c r="G47" s="97"/>
      <c r="H47" s="172">
        <f>SUMIFS('Daily Labor Log-Field'!H40:$H$9000,'Daily Labor Log-Field'!E40:$E$9000,$D47,'Daily Labor Log-Field'!B40:$B$9000,$A47,'Daily Labor Log-Field'!G40:$G$9000,F47,'Daily Labor Log-Field'!D40:$D$9000,$C47)</f>
        <v>0</v>
      </c>
      <c r="I47" s="269">
        <f t="shared" si="0"/>
        <v>0</v>
      </c>
      <c r="J47" s="98"/>
      <c r="K47"/>
      <c r="L47"/>
      <c r="M47"/>
      <c r="N47"/>
      <c r="O47"/>
      <c r="P47"/>
      <c r="Q47"/>
      <c r="R47"/>
      <c r="S47"/>
    </row>
    <row r="48" spans="1:19" s="95" customFormat="1" ht="16" thickBot="1" x14ac:dyDescent="0.4">
      <c r="A48" s="263"/>
      <c r="B48" s="195"/>
      <c r="C48" s="162"/>
      <c r="D48" s="162"/>
      <c r="E48" s="162"/>
      <c r="F48" s="162"/>
      <c r="G48" s="97"/>
      <c r="H48" s="172">
        <f>SUMIFS('Daily Labor Log-Field'!H41:$H$9000,'Daily Labor Log-Field'!E41:$E$9000,$D48,'Daily Labor Log-Field'!B41:$B$9000,$A48,'Daily Labor Log-Field'!G41:$G$9000,F48,'Daily Labor Log-Field'!D41:$D$9000,$C48)</f>
        <v>0</v>
      </c>
      <c r="I48" s="269">
        <f t="shared" si="0"/>
        <v>0</v>
      </c>
      <c r="J48" s="98"/>
      <c r="K48"/>
      <c r="L48"/>
      <c r="M48"/>
      <c r="N48"/>
      <c r="O48"/>
      <c r="P48"/>
      <c r="Q48"/>
      <c r="R48"/>
      <c r="S48"/>
    </row>
    <row r="49" spans="1:19" s="95" customFormat="1" ht="16" thickBot="1" x14ac:dyDescent="0.4">
      <c r="A49" s="263"/>
      <c r="B49" s="195"/>
      <c r="C49" s="162"/>
      <c r="D49" s="162"/>
      <c r="E49" s="162"/>
      <c r="F49" s="162"/>
      <c r="G49" s="97"/>
      <c r="H49" s="172">
        <f>SUMIFS('Daily Labor Log-Field'!H42:$H$9000,'Daily Labor Log-Field'!E42:$E$9000,$D49,'Daily Labor Log-Field'!B42:$B$9000,$A49,'Daily Labor Log-Field'!G42:$G$9000,F49,'Daily Labor Log-Field'!D42:$D$9000,$C49)</f>
        <v>0</v>
      </c>
      <c r="I49" s="269">
        <f t="shared" si="0"/>
        <v>0</v>
      </c>
      <c r="J49" s="98"/>
      <c r="K49"/>
      <c r="L49"/>
      <c r="M49"/>
      <c r="N49"/>
      <c r="O49"/>
      <c r="P49"/>
      <c r="Q49"/>
      <c r="R49"/>
      <c r="S49"/>
    </row>
    <row r="50" spans="1:19" s="95" customFormat="1" ht="16" thickBot="1" x14ac:dyDescent="0.4">
      <c r="A50" s="263"/>
      <c r="B50" s="195"/>
      <c r="C50" s="162"/>
      <c r="D50" s="162"/>
      <c r="E50" s="162"/>
      <c r="F50" s="162"/>
      <c r="G50" s="97"/>
      <c r="H50" s="172">
        <f>SUMIFS('Daily Labor Log-Field'!H43:$H$9000,'Daily Labor Log-Field'!E43:$E$9000,$D50,'Daily Labor Log-Field'!B43:$B$9000,$A50,'Daily Labor Log-Field'!G43:$G$9000,F50,'Daily Labor Log-Field'!D43:$D$9000,$C50)</f>
        <v>0</v>
      </c>
      <c r="I50" s="269">
        <f t="shared" si="0"/>
        <v>0</v>
      </c>
      <c r="J50" s="98"/>
      <c r="K50"/>
      <c r="L50"/>
      <c r="M50"/>
      <c r="N50"/>
      <c r="O50"/>
      <c r="P50"/>
      <c r="Q50"/>
      <c r="R50"/>
      <c r="S50"/>
    </row>
    <row r="51" spans="1:19" s="95" customFormat="1" ht="16" thickBot="1" x14ac:dyDescent="0.4">
      <c r="A51" s="263"/>
      <c r="B51" s="195"/>
      <c r="C51" s="162"/>
      <c r="D51" s="162"/>
      <c r="E51" s="162"/>
      <c r="F51" s="162"/>
      <c r="G51" s="97"/>
      <c r="H51" s="172">
        <f>SUMIFS('Daily Labor Log-Field'!H44:$H$9000,'Daily Labor Log-Field'!E44:$E$9000,$D51,'Daily Labor Log-Field'!B44:$B$9000,$A51,'Daily Labor Log-Field'!G44:$G$9000,F51,'Daily Labor Log-Field'!D44:$D$9000,$C51)</f>
        <v>0</v>
      </c>
      <c r="I51" s="269">
        <f t="shared" si="0"/>
        <v>0</v>
      </c>
      <c r="J51" s="98"/>
      <c r="K51"/>
      <c r="L51"/>
      <c r="M51"/>
      <c r="N51"/>
      <c r="O51"/>
      <c r="P51"/>
      <c r="Q51"/>
      <c r="R51"/>
      <c r="S51"/>
    </row>
    <row r="52" spans="1:19" s="95" customFormat="1" ht="16" thickBot="1" x14ac:dyDescent="0.4">
      <c r="A52" s="263"/>
      <c r="B52" s="195"/>
      <c r="C52" s="162"/>
      <c r="D52" s="162"/>
      <c r="E52" s="162"/>
      <c r="F52" s="162"/>
      <c r="G52" s="97"/>
      <c r="H52" s="172">
        <f>SUMIFS('Daily Labor Log-Field'!H45:$H$9000,'Daily Labor Log-Field'!E45:$E$9000,$D52,'Daily Labor Log-Field'!B45:$B$9000,$A52,'Daily Labor Log-Field'!G45:$G$9000,F52,'Daily Labor Log-Field'!D45:$D$9000,$C52)</f>
        <v>0</v>
      </c>
      <c r="I52" s="269">
        <f t="shared" si="0"/>
        <v>0</v>
      </c>
      <c r="J52" s="98"/>
      <c r="K52"/>
      <c r="L52"/>
      <c r="M52"/>
      <c r="N52"/>
      <c r="O52"/>
      <c r="P52"/>
      <c r="Q52"/>
      <c r="R52"/>
      <c r="S52"/>
    </row>
    <row r="53" spans="1:19" s="95" customFormat="1" ht="16" thickBot="1" x14ac:dyDescent="0.4">
      <c r="A53" s="263"/>
      <c r="B53" s="195"/>
      <c r="C53" s="162"/>
      <c r="D53" s="162"/>
      <c r="E53" s="162"/>
      <c r="F53" s="162"/>
      <c r="G53" s="97"/>
      <c r="H53" s="172">
        <f>SUMIFS('Daily Labor Log-Field'!H46:$H$9000,'Daily Labor Log-Field'!E46:$E$9000,$D53,'Daily Labor Log-Field'!B46:$B$9000,$A53,'Daily Labor Log-Field'!G46:$G$9000,F53,'Daily Labor Log-Field'!D46:$D$9000,$C53)</f>
        <v>0</v>
      </c>
      <c r="I53" s="269">
        <f t="shared" si="0"/>
        <v>0</v>
      </c>
      <c r="J53" s="98"/>
      <c r="K53"/>
      <c r="L53"/>
      <c r="M53"/>
      <c r="N53"/>
      <c r="O53"/>
      <c r="P53"/>
      <c r="Q53"/>
      <c r="R53"/>
      <c r="S53"/>
    </row>
    <row r="54" spans="1:19" s="95" customFormat="1" ht="16" thickBot="1" x14ac:dyDescent="0.4">
      <c r="A54" s="263"/>
      <c r="B54" s="195"/>
      <c r="C54" s="162"/>
      <c r="D54" s="162"/>
      <c r="E54" s="162"/>
      <c r="F54" s="162"/>
      <c r="G54" s="97"/>
      <c r="H54" s="172">
        <f>SUMIFS('Daily Labor Log-Field'!H47:$H$9000,'Daily Labor Log-Field'!E47:$E$9000,$D54,'Daily Labor Log-Field'!B47:$B$9000,$A54,'Daily Labor Log-Field'!G47:$G$9000,F54,'Daily Labor Log-Field'!D47:$D$9000,$C54)</f>
        <v>0</v>
      </c>
      <c r="I54" s="269">
        <f t="shared" si="0"/>
        <v>0</v>
      </c>
      <c r="J54" s="98"/>
      <c r="K54"/>
      <c r="L54"/>
      <c r="M54"/>
      <c r="N54"/>
      <c r="O54"/>
      <c r="P54"/>
      <c r="Q54"/>
      <c r="R54"/>
      <c r="S54"/>
    </row>
    <row r="55" spans="1:19" s="95" customFormat="1" ht="16" thickBot="1" x14ac:dyDescent="0.4">
      <c r="A55" s="263"/>
      <c r="B55" s="195"/>
      <c r="C55" s="162"/>
      <c r="D55" s="162"/>
      <c r="E55" s="162"/>
      <c r="F55" s="162"/>
      <c r="G55" s="97"/>
      <c r="H55" s="172">
        <f>SUMIFS('Daily Labor Log-Field'!H48:$H$9000,'Daily Labor Log-Field'!E48:$E$9000,$D55,'Daily Labor Log-Field'!B48:$B$9000,$A55,'Daily Labor Log-Field'!G48:$G$9000,F55,'Daily Labor Log-Field'!D48:$D$9000,$C55)</f>
        <v>0</v>
      </c>
      <c r="I55" s="269">
        <f t="shared" si="0"/>
        <v>0</v>
      </c>
      <c r="J55" s="98"/>
      <c r="K55"/>
      <c r="L55"/>
      <c r="M55"/>
      <c r="N55"/>
      <c r="O55"/>
      <c r="P55"/>
      <c r="Q55"/>
      <c r="R55"/>
      <c r="S55"/>
    </row>
    <row r="56" spans="1:19" s="95" customFormat="1" ht="16" thickBot="1" x14ac:dyDescent="0.4">
      <c r="A56" s="263"/>
      <c r="B56" s="195"/>
      <c r="C56" s="162"/>
      <c r="D56" s="162"/>
      <c r="E56" s="162"/>
      <c r="F56" s="162"/>
      <c r="G56" s="97"/>
      <c r="H56" s="172">
        <f>SUMIFS('Daily Labor Log-Field'!H49:$H$9000,'Daily Labor Log-Field'!E49:$E$9000,$D56,'Daily Labor Log-Field'!B49:$B$9000,$A56,'Daily Labor Log-Field'!G49:$G$9000,F56,'Daily Labor Log-Field'!D49:$D$9000,$C56)</f>
        <v>0</v>
      </c>
      <c r="I56" s="269">
        <f t="shared" si="0"/>
        <v>0</v>
      </c>
      <c r="J56" s="98"/>
      <c r="K56"/>
      <c r="L56"/>
      <c r="M56"/>
      <c r="N56"/>
      <c r="O56"/>
      <c r="P56"/>
      <c r="Q56"/>
      <c r="R56"/>
      <c r="S56"/>
    </row>
    <row r="57" spans="1:19" s="95" customFormat="1" ht="16" thickBot="1" x14ac:dyDescent="0.4">
      <c r="A57" s="263"/>
      <c r="B57" s="195"/>
      <c r="C57" s="162"/>
      <c r="D57" s="162"/>
      <c r="E57" s="162"/>
      <c r="F57" s="162"/>
      <c r="G57" s="97"/>
      <c r="H57" s="172">
        <f>SUMIFS('Daily Labor Log-Field'!H50:$H$9000,'Daily Labor Log-Field'!E50:$E$9000,$D57,'Daily Labor Log-Field'!B50:$B$9000,$A57,'Daily Labor Log-Field'!G50:$G$9000,F57,'Daily Labor Log-Field'!D50:$D$9000,$C57)</f>
        <v>0</v>
      </c>
      <c r="I57" s="269">
        <f t="shared" si="0"/>
        <v>0</v>
      </c>
      <c r="J57" s="98"/>
      <c r="K57"/>
      <c r="L57"/>
      <c r="M57"/>
      <c r="N57"/>
      <c r="O57"/>
      <c r="P57"/>
      <c r="Q57"/>
      <c r="R57"/>
      <c r="S57"/>
    </row>
    <row r="58" spans="1:19" s="95" customFormat="1" ht="16" thickBot="1" x14ac:dyDescent="0.4">
      <c r="A58" s="263"/>
      <c r="B58" s="195"/>
      <c r="C58" s="162"/>
      <c r="D58" s="162"/>
      <c r="E58" s="162"/>
      <c r="F58" s="162"/>
      <c r="G58" s="97"/>
      <c r="H58" s="172">
        <f>SUMIFS('Daily Labor Log-Field'!H51:$H$9000,'Daily Labor Log-Field'!E51:$E$9000,$D58,'Daily Labor Log-Field'!B51:$B$9000,$A58,'Daily Labor Log-Field'!G51:$G$9000,F58,'Daily Labor Log-Field'!D51:$D$9000,$C58)</f>
        <v>0</v>
      </c>
      <c r="I58" s="269">
        <f t="shared" si="0"/>
        <v>0</v>
      </c>
      <c r="J58" s="98"/>
      <c r="K58"/>
      <c r="L58"/>
      <c r="M58"/>
      <c r="N58"/>
      <c r="O58"/>
      <c r="P58"/>
      <c r="Q58"/>
      <c r="R58"/>
      <c r="S58"/>
    </row>
    <row r="59" spans="1:19" s="95" customFormat="1" ht="16" thickBot="1" x14ac:dyDescent="0.4">
      <c r="A59" s="263"/>
      <c r="B59" s="195"/>
      <c r="C59" s="162"/>
      <c r="D59" s="162"/>
      <c r="E59" s="162"/>
      <c r="F59" s="162"/>
      <c r="G59" s="97"/>
      <c r="H59" s="172">
        <f>SUMIFS('Daily Labor Log-Field'!H52:$H$9000,'Daily Labor Log-Field'!E52:$E$9000,$D59,'Daily Labor Log-Field'!B52:$B$9000,$A59,'Daily Labor Log-Field'!G52:$G$9000,F59,'Daily Labor Log-Field'!D52:$D$9000,$C59)</f>
        <v>0</v>
      </c>
      <c r="I59" s="269">
        <f t="shared" si="0"/>
        <v>0</v>
      </c>
      <c r="J59" s="98"/>
      <c r="K59"/>
      <c r="L59"/>
      <c r="M59"/>
      <c r="N59"/>
      <c r="O59"/>
      <c r="P59"/>
      <c r="Q59"/>
      <c r="R59"/>
      <c r="S59"/>
    </row>
    <row r="60" spans="1:19" s="95" customFormat="1" ht="16" thickBot="1" x14ac:dyDescent="0.4">
      <c r="A60" s="263"/>
      <c r="B60" s="195"/>
      <c r="C60" s="162"/>
      <c r="D60" s="162"/>
      <c r="E60" s="162"/>
      <c r="F60" s="162"/>
      <c r="G60" s="97"/>
      <c r="H60" s="172">
        <f>SUMIFS('Daily Labor Log-Field'!H53:$H$9000,'Daily Labor Log-Field'!E53:$E$9000,$D60,'Daily Labor Log-Field'!B53:$B$9000,$A60,'Daily Labor Log-Field'!G53:$G$9000,F60,'Daily Labor Log-Field'!D53:$D$9000,$C60)</f>
        <v>0</v>
      </c>
      <c r="I60" s="269">
        <f t="shared" si="0"/>
        <v>0</v>
      </c>
      <c r="J60" s="98"/>
      <c r="K60"/>
      <c r="L60"/>
      <c r="M60"/>
      <c r="N60"/>
      <c r="O60"/>
      <c r="P60"/>
      <c r="Q60"/>
      <c r="R60"/>
      <c r="S60"/>
    </row>
    <row r="61" spans="1:19" s="95" customFormat="1" ht="16" thickBot="1" x14ac:dyDescent="0.4">
      <c r="A61" s="263"/>
      <c r="B61" s="195"/>
      <c r="C61" s="162"/>
      <c r="D61" s="162"/>
      <c r="E61" s="162"/>
      <c r="F61" s="162"/>
      <c r="G61" s="97"/>
      <c r="H61" s="172">
        <f>SUMIFS('Daily Labor Log-Field'!H54:$H$9000,'Daily Labor Log-Field'!E54:$E$9000,$D61,'Daily Labor Log-Field'!B54:$B$9000,$A61,'Daily Labor Log-Field'!G54:$G$9000,F61,'Daily Labor Log-Field'!D54:$D$9000,$C61)</f>
        <v>0</v>
      </c>
      <c r="I61" s="269">
        <f t="shared" si="0"/>
        <v>0</v>
      </c>
      <c r="J61" s="98"/>
      <c r="K61"/>
      <c r="L61"/>
      <c r="M61"/>
      <c r="N61"/>
      <c r="O61"/>
      <c r="P61"/>
      <c r="Q61"/>
      <c r="R61"/>
      <c r="S61"/>
    </row>
    <row r="62" spans="1:19" s="95" customFormat="1" ht="16" thickBot="1" x14ac:dyDescent="0.4">
      <c r="A62" s="263"/>
      <c r="B62" s="195"/>
      <c r="C62" s="162"/>
      <c r="D62" s="162"/>
      <c r="E62" s="162"/>
      <c r="F62" s="162"/>
      <c r="G62" s="97"/>
      <c r="H62" s="172">
        <f>SUMIFS('Daily Labor Log-Field'!H55:$H$9000,'Daily Labor Log-Field'!E55:$E$9000,$D62,'Daily Labor Log-Field'!B55:$B$9000,$A62,'Daily Labor Log-Field'!G55:$G$9000,F62,'Daily Labor Log-Field'!D55:$D$9000,$C62)</f>
        <v>0</v>
      </c>
      <c r="I62" s="269">
        <f t="shared" si="0"/>
        <v>0</v>
      </c>
      <c r="J62" s="98"/>
      <c r="K62"/>
      <c r="L62"/>
      <c r="M62"/>
      <c r="N62"/>
      <c r="O62"/>
      <c r="P62"/>
      <c r="Q62"/>
      <c r="R62"/>
      <c r="S62"/>
    </row>
    <row r="63" spans="1:19" s="95" customFormat="1" ht="16" thickBot="1" x14ac:dyDescent="0.4">
      <c r="A63" s="263"/>
      <c r="B63" s="195"/>
      <c r="C63" s="162"/>
      <c r="D63" s="162"/>
      <c r="E63" s="162"/>
      <c r="F63" s="162"/>
      <c r="G63" s="97"/>
      <c r="H63" s="172">
        <f>SUMIFS('Daily Labor Log-Field'!H56:$H$9000,'Daily Labor Log-Field'!E56:$E$9000,$D63,'Daily Labor Log-Field'!B56:$B$9000,$A63,'Daily Labor Log-Field'!G56:$G$9000,F63,'Daily Labor Log-Field'!D56:$D$9000,$C63)</f>
        <v>0</v>
      </c>
      <c r="I63" s="269">
        <f t="shared" si="0"/>
        <v>0</v>
      </c>
      <c r="J63" s="98"/>
      <c r="K63"/>
      <c r="L63"/>
      <c r="M63"/>
      <c r="N63"/>
      <c r="O63"/>
      <c r="P63"/>
      <c r="Q63"/>
      <c r="R63"/>
      <c r="S63"/>
    </row>
    <row r="64" spans="1:19" s="95" customFormat="1" ht="16" thickBot="1" x14ac:dyDescent="0.4">
      <c r="A64" s="263"/>
      <c r="B64" s="195"/>
      <c r="C64" s="162"/>
      <c r="D64" s="162"/>
      <c r="E64" s="162"/>
      <c r="F64" s="162"/>
      <c r="G64" s="97"/>
      <c r="H64" s="172">
        <f>SUMIFS('Daily Labor Log-Field'!H57:$H$9000,'Daily Labor Log-Field'!E57:$E$9000,$D64,'Daily Labor Log-Field'!B57:$B$9000,$A64,'Daily Labor Log-Field'!G57:$G$9000,F64,'Daily Labor Log-Field'!D57:$D$9000,$C64)</f>
        <v>0</v>
      </c>
      <c r="I64" s="269">
        <f t="shared" si="0"/>
        <v>0</v>
      </c>
      <c r="J64" s="98"/>
      <c r="K64"/>
      <c r="L64"/>
      <c r="M64"/>
      <c r="N64"/>
      <c r="O64"/>
      <c r="P64"/>
      <c r="Q64"/>
      <c r="R64"/>
      <c r="S64"/>
    </row>
    <row r="65" spans="1:19" s="95" customFormat="1" ht="16" thickBot="1" x14ac:dyDescent="0.4">
      <c r="A65" s="263"/>
      <c r="B65" s="195"/>
      <c r="C65" s="162"/>
      <c r="D65" s="162"/>
      <c r="E65" s="162"/>
      <c r="F65" s="162"/>
      <c r="G65" s="97"/>
      <c r="H65" s="172">
        <f>SUMIFS('Daily Labor Log-Field'!H58:$H$9000,'Daily Labor Log-Field'!E58:$E$9000,$D65,'Daily Labor Log-Field'!B58:$B$9000,$A65,'Daily Labor Log-Field'!G58:$G$9000,F65,'Daily Labor Log-Field'!D58:$D$9000,$C65)</f>
        <v>0</v>
      </c>
      <c r="I65" s="269">
        <f t="shared" si="0"/>
        <v>0</v>
      </c>
      <c r="J65" s="98"/>
      <c r="K65"/>
      <c r="L65"/>
      <c r="M65"/>
      <c r="N65"/>
      <c r="O65"/>
      <c r="P65"/>
      <c r="Q65"/>
      <c r="R65"/>
      <c r="S65"/>
    </row>
    <row r="66" spans="1:19" s="95" customFormat="1" ht="16" thickBot="1" x14ac:dyDescent="0.4">
      <c r="A66" s="263"/>
      <c r="B66" s="195"/>
      <c r="C66" s="162"/>
      <c r="D66" s="162"/>
      <c r="E66" s="162"/>
      <c r="F66" s="162"/>
      <c r="G66" s="97"/>
      <c r="H66" s="172">
        <f>SUMIFS('Daily Labor Log-Field'!H59:$H$9000,'Daily Labor Log-Field'!E59:$E$9000,$D66,'Daily Labor Log-Field'!B59:$B$9000,$A66,'Daily Labor Log-Field'!G59:$G$9000,F66,'Daily Labor Log-Field'!D59:$D$9000,$C66)</f>
        <v>0</v>
      </c>
      <c r="I66" s="269">
        <f t="shared" si="0"/>
        <v>0</v>
      </c>
      <c r="J66" s="98"/>
      <c r="K66"/>
      <c r="L66"/>
      <c r="M66"/>
      <c r="N66"/>
      <c r="O66"/>
      <c r="P66"/>
      <c r="Q66"/>
      <c r="R66"/>
      <c r="S66"/>
    </row>
    <row r="67" spans="1:19" s="95" customFormat="1" ht="16" thickBot="1" x14ac:dyDescent="0.4">
      <c r="A67" s="263"/>
      <c r="B67" s="195"/>
      <c r="C67" s="162"/>
      <c r="D67" s="162"/>
      <c r="E67" s="162"/>
      <c r="F67" s="162"/>
      <c r="G67" s="97"/>
      <c r="H67" s="172">
        <f>SUMIFS('Daily Labor Log-Field'!H60:$H$9000,'Daily Labor Log-Field'!E60:$E$9000,$D67,'Daily Labor Log-Field'!B60:$B$9000,$A67,'Daily Labor Log-Field'!G60:$G$9000,F67,'Daily Labor Log-Field'!D60:$D$9000,$C67)</f>
        <v>0</v>
      </c>
      <c r="I67" s="269">
        <f t="shared" si="0"/>
        <v>0</v>
      </c>
      <c r="J67" s="98"/>
      <c r="K67"/>
      <c r="L67"/>
      <c r="M67"/>
      <c r="N67"/>
      <c r="O67"/>
      <c r="P67"/>
      <c r="Q67"/>
      <c r="R67"/>
      <c r="S67"/>
    </row>
    <row r="68" spans="1:19" s="95" customFormat="1" ht="16" thickBot="1" x14ac:dyDescent="0.4">
      <c r="A68" s="263"/>
      <c r="B68" s="195"/>
      <c r="C68" s="162"/>
      <c r="D68" s="162"/>
      <c r="E68" s="162"/>
      <c r="F68" s="162"/>
      <c r="G68" s="97"/>
      <c r="H68" s="172">
        <f>SUMIFS('Daily Labor Log-Field'!H61:$H$9000,'Daily Labor Log-Field'!E61:$E$9000,$D68,'Daily Labor Log-Field'!B61:$B$9000,$A68,'Daily Labor Log-Field'!G61:$G$9000,F68,'Daily Labor Log-Field'!D61:$D$9000,$C68)</f>
        <v>0</v>
      </c>
      <c r="I68" s="269">
        <f t="shared" si="0"/>
        <v>0</v>
      </c>
      <c r="J68" s="98"/>
      <c r="K68"/>
      <c r="L68"/>
      <c r="M68"/>
      <c r="N68"/>
      <c r="O68"/>
      <c r="P68"/>
      <c r="Q68"/>
      <c r="R68"/>
      <c r="S68"/>
    </row>
    <row r="69" spans="1:19" s="95" customFormat="1" ht="16" thickBot="1" x14ac:dyDescent="0.4">
      <c r="A69" s="263"/>
      <c r="B69" s="195"/>
      <c r="C69" s="162"/>
      <c r="D69" s="162"/>
      <c r="E69" s="162"/>
      <c r="F69" s="162"/>
      <c r="G69" s="97"/>
      <c r="H69" s="172">
        <f>SUMIFS('Daily Labor Log-Field'!H62:$H$9000,'Daily Labor Log-Field'!E62:$E$9000,$D69,'Daily Labor Log-Field'!B62:$B$9000,$A69,'Daily Labor Log-Field'!G62:$G$9000,F69,'Daily Labor Log-Field'!D62:$D$9000,$C69)</f>
        <v>0</v>
      </c>
      <c r="I69" s="269">
        <f t="shared" si="0"/>
        <v>0</v>
      </c>
      <c r="J69" s="98"/>
      <c r="K69"/>
      <c r="L69"/>
      <c r="M69"/>
      <c r="N69"/>
      <c r="O69"/>
      <c r="P69"/>
      <c r="Q69"/>
      <c r="R69"/>
      <c r="S69"/>
    </row>
    <row r="70" spans="1:19" s="95" customFormat="1" ht="16" thickBot="1" x14ac:dyDescent="0.4">
      <c r="A70" s="263"/>
      <c r="B70" s="195"/>
      <c r="C70" s="162"/>
      <c r="D70" s="162"/>
      <c r="E70" s="162"/>
      <c r="F70" s="162"/>
      <c r="G70" s="97"/>
      <c r="H70" s="172">
        <f>SUMIFS('Daily Labor Log-Field'!H63:$H$9000,'Daily Labor Log-Field'!E63:$E$9000,$D70,'Daily Labor Log-Field'!B63:$B$9000,$A70,'Daily Labor Log-Field'!G63:$G$9000,F70,'Daily Labor Log-Field'!D63:$D$9000,$C70)</f>
        <v>0</v>
      </c>
      <c r="I70" s="269">
        <f t="shared" si="0"/>
        <v>0</v>
      </c>
      <c r="J70" s="98"/>
      <c r="K70"/>
      <c r="L70"/>
      <c r="M70"/>
      <c r="N70"/>
      <c r="O70"/>
      <c r="P70"/>
      <c r="Q70"/>
      <c r="R70"/>
      <c r="S70"/>
    </row>
  </sheetData>
  <autoFilter ref="A9:J40" xr:uid="{B6BB02FB-AB23-41C6-B581-031EC7D46B57}"/>
  <mergeCells count="1">
    <mergeCell ref="G5:I5"/>
  </mergeCells>
  <printOptions horizontalCentered="1"/>
  <pageMargins left="0.2" right="0.2" top="0.75" bottom="0.75" header="0.3" footer="0.3"/>
  <pageSetup scale="64" orientation="landscape" verticalDpi="1200" r:id="rId1"/>
  <headerFooter>
    <oddHeader>&amp;C&amp;"-,Bold"&amp;18Direct Labor Summary</oddHeader>
    <oddFooter xml:space="preserve">&amp;C&amp;A
&amp;RVersion Created 02/15/2024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14</vt:i4>
      </vt:variant>
    </vt:vector>
  </HeadingPairs>
  <TitlesOfParts>
    <vt:vector size="26" baseType="lpstr">
      <vt:lpstr>Rates_PIN_Prj#_TX# input</vt:lpstr>
      <vt:lpstr>Speedchart#s Master List</vt:lpstr>
      <vt:lpstr>Instrs-Total Incl OH_NetFee </vt:lpstr>
      <vt:lpstr>PS Invoice Summary-PasFixed Fee</vt:lpstr>
      <vt:lpstr>Total OH &amp; Net Fee-Home</vt:lpstr>
      <vt:lpstr>Total Labor Summary-Home</vt:lpstr>
      <vt:lpstr>Daily Labor Log-Home</vt:lpstr>
      <vt:lpstr>Total OH &amp; Net Fee-Field</vt:lpstr>
      <vt:lpstr>Total Labor Summary-Field</vt:lpstr>
      <vt:lpstr>Daily Labor Log-Field</vt:lpstr>
      <vt:lpstr>Direct Costs</vt:lpstr>
      <vt:lpstr>Drop Down Lists</vt:lpstr>
      <vt:lpstr>'Daily Labor Log-Field'!Print_Area</vt:lpstr>
      <vt:lpstr>'Daily Labor Log-Home'!Print_Area</vt:lpstr>
      <vt:lpstr>'Direct Costs'!Print_Area</vt:lpstr>
      <vt:lpstr>'PS Invoice Summary-PasFixed Fee'!Print_Area</vt:lpstr>
      <vt:lpstr>'Total Labor Summary-Field'!Print_Area</vt:lpstr>
      <vt:lpstr>'Total Labor Summary-Home'!Print_Area</vt:lpstr>
      <vt:lpstr>'Total OH &amp; Net Fee-Field'!Print_Area</vt:lpstr>
      <vt:lpstr>'Total OH &amp; Net Fee-Home'!Print_Area</vt:lpstr>
      <vt:lpstr>'Daily Labor Log-Field'!Print_Titles</vt:lpstr>
      <vt:lpstr>'Daily Labor Log-Home'!Print_Titles</vt:lpstr>
      <vt:lpstr>'Direct Costs'!Print_Titles</vt:lpstr>
      <vt:lpstr>'Total Labor Summary-Field'!Print_Titles</vt:lpstr>
      <vt:lpstr>'Total Labor Summary-Home'!Print_Titles</vt:lpstr>
      <vt:lpstr>'Total OH &amp; Net Fee-Home'!Print_Titles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Melanie Bumpus</dc:creator>
  <cp:lastModifiedBy>Melanie Bumpus</cp:lastModifiedBy>
  <cp:lastPrinted>2025-04-24T16:55:47Z</cp:lastPrinted>
  <dcterms:created xsi:type="dcterms:W3CDTF">2024-02-05T20:23:18Z</dcterms:created>
  <dcterms:modified xsi:type="dcterms:W3CDTF">2025-10-31T13:50:22Z</dcterms:modified>
</cp:coreProperties>
</file>